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1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This Week\2. Wednesday\"/>
    </mc:Choice>
  </mc:AlternateContent>
  <bookViews>
    <workbookView xWindow="-15" yWindow="-15" windowWidth="11370" windowHeight="7650" tabRatio="787"/>
  </bookViews>
  <sheets>
    <sheet name="WA 2017 Data" sheetId="41" r:id="rId1"/>
    <sheet name="Customer &amp; Vols Report" sheetId="12" r:id="rId2"/>
    <sheet name="Rate Base" sheetId="47" r:id="rId3"/>
    <sheet name="Filed Reports" sheetId="4" r:id="rId4"/>
    <sheet name="Factors" sheetId="1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0">#REF!</definedName>
    <definedName name="_Order1" hidden="1">255</definedName>
    <definedName name="_Order2" hidden="1">255</definedName>
    <definedName name="_PG3">#N/A</definedName>
    <definedName name="A">[1]DEPR!#REF!</definedName>
    <definedName name="ALLOCATION">#REF!</definedName>
    <definedName name="AT_DAY">#REF!</definedName>
    <definedName name="AT_NOW">#REF!</definedName>
    <definedName name="BITS_DEF_VAR">#REF!</definedName>
    <definedName name="BITSDEFF">#REF!</definedName>
    <definedName name="BUDGET_C_F">#REF!</definedName>
    <definedName name="calcsheet1">#N/A</definedName>
    <definedName name="calcsheet2">#N/A</definedName>
    <definedName name="calcsheet3">#N/A</definedName>
    <definedName name="casepg1">#N/A</definedName>
    <definedName name="CMonth">#REF!</definedName>
    <definedName name="COMBINE">#REF!</definedName>
    <definedName name="COMMBALCFSTART">#REF!</definedName>
    <definedName name="COMMSHCF">#REF!</definedName>
    <definedName name="COMMSHCFSTART">#REF!</definedName>
    <definedName name="costgas">#REF!</definedName>
    <definedName name="CUSTADJYR3">#REF!</definedName>
    <definedName name="CUSTADJYR5">#REF!</definedName>
    <definedName name="CYTD">#REF!</definedName>
    <definedName name="DATA">#REF!</definedName>
    <definedName name="DATA11">[2]data!#REF!</definedName>
    <definedName name="DATA5">[2]data!#REF!</definedName>
    <definedName name="DATA8">[2]data!#REF!</definedName>
    <definedName name="DATA9">[2]data!#REF!</definedName>
    <definedName name="datalooky">#REF!</definedName>
    <definedName name="DATE_TITLE">#REF!</definedName>
    <definedName name="DATE_WRITE">#REF!</definedName>
    <definedName name="DAY_CALC">#REF!</definedName>
    <definedName name="DEMANDADJYR2">#REF!</definedName>
    <definedName name="DEMANDADJYR4">#REF!</definedName>
    <definedName name="DEMANDADJYR5">#REF!</definedName>
    <definedName name="DEMANDTRANS">#REF!</definedName>
    <definedName name="Differences">#REF!</definedName>
    <definedName name="DIVCF">#REF!</definedName>
    <definedName name="DIVCFSTART">#REF!</definedName>
    <definedName name="DivM">#REF!</definedName>
    <definedName name="DivY">#REF!</definedName>
    <definedName name="EMonth">[3]Data!$G$4:$G$4,[3]Data!#REF!</definedName>
    <definedName name="EQUITYCF">#REF!</definedName>
    <definedName name="EssAliasTable" localSheetId="3">"Default"</definedName>
    <definedName name="EssbaseMonth">[4]Essbase!$D$6</definedName>
    <definedName name="EssLatest" localSheetId="3">"Beg Bal"</definedName>
    <definedName name="EssLatest">"Beg Bal"</definedName>
    <definedName name="EssOptions" localSheetId="3">"A1100001100010000000011100020_01n01n"</definedName>
    <definedName name="EssOptions">"A3100000000111000000011100010_01000"</definedName>
    <definedName name="EssSamplingValue" localSheetId="3">100</definedName>
    <definedName name="EssSamplingValue">100</definedName>
    <definedName name="ExpM">#REF!</definedName>
    <definedName name="ExpY">#REF!</definedName>
    <definedName name="EYTD">[3]Data!#REF!,[3]Data!#REF!</definedName>
    <definedName name="FCINT">#REF!</definedName>
    <definedName name="feb00">[5]Udy!#REF!</definedName>
    <definedName name="FIRSTYEAR">#REF!</definedName>
    <definedName name="FORMULA">#REF!</definedName>
    <definedName name="GASCOSTTRANS">#REF!</definedName>
    <definedName name="glac00">#REF!</definedName>
    <definedName name="glac0200">#REF!</definedName>
    <definedName name="gldist">#REF!</definedName>
    <definedName name="gldist2">#REF!</definedName>
    <definedName name="I">"a1..m50"</definedName>
    <definedName name="INCIMPACT">#REF!</definedName>
    <definedName name="JANYEAR3START">#REF!</definedName>
    <definedName name="july_int_rate">'[6]July Int Rate for Amort'!$B$17</definedName>
    <definedName name="LINE_LOSS">#REF!</definedName>
    <definedName name="MACRO">#REF!</definedName>
    <definedName name="MARGINTRANS">#N/A</definedName>
    <definedName name="MARGTRANS">#N/A</definedName>
    <definedName name="MIN_CASH">#REF!</definedName>
    <definedName name="MNTHDEGREE">#REF!</definedName>
    <definedName name="MNTHDEL">#REF!</definedName>
    <definedName name="MNTHTRANSPO">#REF!</definedName>
    <definedName name="Month">[7]TITLE!#REF!</definedName>
    <definedName name="MONTH_INPUT">#REF!</definedName>
    <definedName name="MONTH_TITLE">#REF!</definedName>
    <definedName name="NAME">#REF!</definedName>
    <definedName name="NAME1">#REF!</definedName>
    <definedName name="new_int">'[8]for PGA'!$I$11</definedName>
    <definedName name="NIYR1">#REF!</definedName>
    <definedName name="NORMALIZE" localSheetId="2">#REF!</definedName>
    <definedName name="NORMALIZE">#REF!</definedName>
    <definedName name="O_MCF">#REF!</definedName>
    <definedName name="O_MCFSTART">#REF!</definedName>
    <definedName name="O_MINFLATION">#REF!</definedName>
    <definedName name="OH_HOME">[1]DEPR!#REF!</definedName>
    <definedName name="ONCOR_ELECTRIC_DELIVERY_COMPANY" localSheetId="2">#REF!</definedName>
    <definedName name="ONCOR_ELECTRIC_DELIVERY_COMPANY">#REF!</definedName>
    <definedName name="ORCOMM">#REF!</definedName>
    <definedName name="ORINTNEW">[9]Interest!$E$3</definedName>
    <definedName name="ORRES">#REF!</definedName>
    <definedName name="OUT">'[10]Pipeline Charges:Summary'!$C$5:$AU$599</definedName>
    <definedName name="page1">#N/A</definedName>
    <definedName name="page2">#N/A</definedName>
    <definedName name="page3">#N/A</definedName>
    <definedName name="PAGE4">#REF!</definedName>
    <definedName name="PAGE5">#REF!</definedName>
    <definedName name="PAGE6">#REF!</definedName>
    <definedName name="PAGEA">#REF!</definedName>
    <definedName name="PAGEAINSERT">#N/A</definedName>
    <definedName name="PAGEB">#REF!</definedName>
    <definedName name="PAGEC">#REF!</definedName>
    <definedName name="PAGED">#REF!</definedName>
    <definedName name="PAGEE">#REF!</definedName>
    <definedName name="PAGEETRANS">#REF!</definedName>
    <definedName name="pg_2c">#N/A</definedName>
    <definedName name="pg_2d">#N/A</definedName>
    <definedName name="pg_2e">#N/A</definedName>
    <definedName name="pg_2f">#N/A</definedName>
    <definedName name="pg_2h">#N/A</definedName>
    <definedName name="pg_2i">#N/A</definedName>
    <definedName name="pg_2j">#N/A</definedName>
    <definedName name="pg_2k">#N/A</definedName>
    <definedName name="pg_2l">#N/A</definedName>
    <definedName name="pg_2m">#N/A</definedName>
    <definedName name="pg_2n">#N/A</definedName>
    <definedName name="pg_2o">#N/A</definedName>
    <definedName name="PGA">#N/A</definedName>
    <definedName name="PGB">#N/A</definedName>
    <definedName name="PGC">#N/A</definedName>
    <definedName name="PGD">#N/A</definedName>
    <definedName name="PGE">#N/A</definedName>
    <definedName name="PGF">#N/A</definedName>
    <definedName name="PGG">#N/A</definedName>
    <definedName name="PREFBALCFSTART">#REF!</definedName>
    <definedName name="PRINT">#REF!</definedName>
    <definedName name="_xlnm.Print_Area" localSheetId="1">'Customer &amp; Vols Report'!$BX$1:$CW$88</definedName>
    <definedName name="_xlnm.Print_Area" localSheetId="4">Factors!$A$1:$E$129</definedName>
    <definedName name="_xlnm.Print_Area" localSheetId="3">'Filed Reports'!$A$1:$IJ$304</definedName>
    <definedName name="_xlnm.Print_Area" localSheetId="2">'Rate Base'!$A$1:$AO$122</definedName>
    <definedName name="_xlnm.Print_Area" localSheetId="0">'WA 2017 Data'!$A$1:$P$135</definedName>
    <definedName name="_xlnm.Print_Titles" localSheetId="1">'Customer &amp; Vols Report'!$BX:$BX</definedName>
    <definedName name="_xlnm.Print_Titles" localSheetId="3">'Filed Reports'!$A:$D,'Filed Reports'!$3:$5</definedName>
    <definedName name="_xlnm.Print_Titles" localSheetId="2">'Rate Base'!$1:$5</definedName>
    <definedName name="_xlnm.Print_Titles" localSheetId="0">'WA 2017 Data'!$5:$5</definedName>
    <definedName name="_xlnm.Print_Titles">#REF!</definedName>
    <definedName name="print55">#REF!</definedName>
    <definedName name="PRINTMONTH">#REF!</definedName>
    <definedName name="QTR">'[11]QTR TITLE'!$A$52</definedName>
    <definedName name="RESERVE_REPORT">[12]UTILPLNT!#REF!</definedName>
    <definedName name="REV_PC_OR">#REF!</definedName>
    <definedName name="REV_PC_SYS">#REF!</definedName>
    <definedName name="REV_PC_WA">#REF!</definedName>
    <definedName name="RevM">#REF!</definedName>
    <definedName name="revrate">#REF!</definedName>
    <definedName name="REVREL">#REF!</definedName>
    <definedName name="revsens">[13]Inputs!$B$24</definedName>
    <definedName name="REVTRANS">#REF!</definedName>
    <definedName name="RevY">#REF!</definedName>
    <definedName name="ror_1">#N/A</definedName>
    <definedName name="ror_2">#N/A</definedName>
    <definedName name="RptDate">#REF!</definedName>
    <definedName name="SECONDYEAR">#REF!</definedName>
    <definedName name="Sept_2003_YTD_actual">#REF!</definedName>
    <definedName name="shitodear">#N/A</definedName>
    <definedName name="shitodear2">#N/A</definedName>
    <definedName name="shitodear3">#N/A</definedName>
    <definedName name="SHORTBALCF">#REF!</definedName>
    <definedName name="SHORTBALCFSTART">#REF!</definedName>
    <definedName name="START">#REF!</definedName>
    <definedName name="STARTA">#REF!</definedName>
    <definedName name="STATE_PAGE_A_B">#REF!</definedName>
    <definedName name="STATE_UNBILLED">#REF!</definedName>
    <definedName name="STATS">#REF!</definedName>
    <definedName name="SUBDATA">'[14]page1:CLP with elas'!$A$7:$K$51</definedName>
    <definedName name="sue">#N/A</definedName>
    <definedName name="SUMRY1">'[14]New SMPE:Proposed Temps'!$A$1:$L$61</definedName>
    <definedName name="SUPPLY">'[10]Pipeline Charges:Flowing Dispatch'!$Q$97:$Q$379</definedName>
    <definedName name="TAXES_PROPERTY">#REF!</definedName>
    <definedName name="TAXIMPACT">#REF!</definedName>
    <definedName name="TEMP">#REF!</definedName>
    <definedName name="TEMP_DIFF">#REF!</definedName>
    <definedName name="TEST">#REF!</definedName>
    <definedName name="title">[7]TITLE!$B$5</definedName>
    <definedName name="TRANS">#REF!</definedName>
    <definedName name="TRANSTOTAL">#REF!</definedName>
    <definedName name="UNBILLED_Bths">#REF!</definedName>
    <definedName name="UNBILLED_Busd">#REF!</definedName>
    <definedName name="UPDATE">#REF!</definedName>
    <definedName name="ValidGroups">[15]Groups!$E$1:$E$20</definedName>
    <definedName name="Version">#REF!</definedName>
    <definedName name="VOL_S_OR">[16]VOL_S!#REF!</definedName>
    <definedName name="VOL_S_SYS">[16]VOL_S!#REF!</definedName>
    <definedName name="VOL_S_WA">[16]VOL_S!#REF!</definedName>
    <definedName name="VOLCLASSTRANS">#REF!</definedName>
    <definedName name="VOLSOURCETRANS">#REF!</definedName>
    <definedName name="WA_INTRATE">'[17]191420'!$F$1</definedName>
    <definedName name="WACWVOL">'[10]Pipeline Charges:Wacog'!$B$38:$E$605</definedName>
    <definedName name="WFACTORYR3">#REF!</definedName>
    <definedName name="WFACTORYR4">#REF!</definedName>
    <definedName name="WS3A2">#N/A</definedName>
    <definedName name="YEAR_INPUT">#REF!</definedName>
    <definedName name="YTDDEGREE">#REF!</definedName>
    <definedName name="YTDDEL">#REF!</definedName>
    <definedName name="YTDTRANSPO">#REF!</definedName>
  </definedNames>
  <calcPr calcId="152511"/>
</workbook>
</file>

<file path=xl/calcChain.xml><?xml version="1.0" encoding="utf-8"?>
<calcChain xmlns="http://schemas.openxmlformats.org/spreadsheetml/2006/main">
  <c r="D21" i="47" l="1"/>
  <c r="D34" i="47"/>
  <c r="D60" i="47"/>
  <c r="D73" i="47"/>
  <c r="D79" i="47" s="1"/>
  <c r="D81" i="47" s="1"/>
  <c r="D80" i="47"/>
  <c r="D82" i="47"/>
  <c r="D99" i="47"/>
  <c r="D112" i="47"/>
  <c r="D132" i="47"/>
  <c r="D133" i="47"/>
  <c r="G83" i="41"/>
  <c r="H83" i="41"/>
  <c r="I83" i="41"/>
  <c r="J83" i="41"/>
  <c r="K83" i="41"/>
  <c r="L83" i="41"/>
  <c r="M83" i="41"/>
  <c r="N83" i="41"/>
  <c r="O83" i="41"/>
  <c r="G85" i="41"/>
  <c r="H85" i="41"/>
  <c r="I85" i="41"/>
  <c r="J85" i="41"/>
  <c r="K85" i="41"/>
  <c r="L85" i="41"/>
  <c r="M85" i="41"/>
  <c r="N85" i="41"/>
  <c r="O85" i="41"/>
  <c r="D87" i="41"/>
  <c r="E87" i="41"/>
  <c r="F87" i="41"/>
  <c r="G87" i="41"/>
  <c r="H87" i="41"/>
  <c r="I87" i="41"/>
  <c r="J87" i="41"/>
  <c r="K87" i="41"/>
  <c r="L87" i="41"/>
  <c r="M87" i="41"/>
  <c r="N87" i="41"/>
  <c r="O87" i="41"/>
  <c r="G89" i="41"/>
  <c r="H89" i="41"/>
  <c r="I89" i="41"/>
  <c r="J89" i="41"/>
  <c r="K89" i="41"/>
  <c r="L89" i="41"/>
  <c r="M89" i="41"/>
  <c r="N89" i="41"/>
  <c r="O89" i="41"/>
  <c r="D83" i="47" l="1"/>
  <c r="D118" i="47"/>
  <c r="D120" i="47" s="1"/>
  <c r="D122" i="47" s="1"/>
  <c r="D40" i="47"/>
  <c r="D42" i="47" s="1"/>
  <c r="D44" i="47" s="1"/>
  <c r="DT64" i="4"/>
  <c r="DJ64" i="4"/>
  <c r="CZ64" i="4"/>
  <c r="CP64" i="4"/>
  <c r="CF64" i="4"/>
  <c r="BV64" i="4"/>
  <c r="BL64" i="4"/>
  <c r="BB64" i="4"/>
  <c r="AR64" i="4"/>
  <c r="AH64" i="4"/>
  <c r="X64" i="4"/>
  <c r="N64" i="4"/>
  <c r="IG234" i="4" l="1"/>
  <c r="HW234" i="4"/>
  <c r="HM234" i="4"/>
  <c r="HC234" i="4"/>
  <c r="GS234" i="4"/>
  <c r="GI234" i="4"/>
  <c r="FY234" i="4"/>
  <c r="FO234" i="4"/>
  <c r="FE234" i="4"/>
  <c r="EU234" i="4"/>
  <c r="EK234" i="4"/>
  <c r="EA234" i="4"/>
  <c r="IJ64" i="4"/>
  <c r="HZ64" i="4"/>
  <c r="HP64" i="4"/>
  <c r="HF64" i="4"/>
  <c r="GV64" i="4"/>
  <c r="GL64" i="4"/>
  <c r="GB64" i="4"/>
  <c r="FR64" i="4"/>
  <c r="FH64" i="4"/>
  <c r="EX64" i="4"/>
  <c r="EN64" i="4"/>
  <c r="GZ234" i="4" l="1"/>
  <c r="FB234" i="4"/>
  <c r="GP234" i="4"/>
  <c r="ID234" i="4"/>
  <c r="FV234" i="4"/>
  <c r="HJ234" i="4"/>
  <c r="ER234" i="4"/>
  <c r="GF234" i="4"/>
  <c r="HT234" i="4"/>
  <c r="EH234" i="4"/>
  <c r="DX234" i="4"/>
  <c r="FL234" i="4"/>
  <c r="ED64" i="4"/>
  <c r="HZ234" i="4" l="1"/>
  <c r="GL234" i="4"/>
  <c r="EX234" i="4"/>
  <c r="FH234" i="4"/>
  <c r="HF234" i="4"/>
  <c r="FR234" i="4"/>
  <c r="ED234" i="4"/>
  <c r="HP234" i="4"/>
  <c r="GB234" i="4"/>
  <c r="EN234" i="4"/>
  <c r="IJ234" i="4"/>
  <c r="GV234" i="4"/>
  <c r="CL56" i="12"/>
  <c r="CL57" i="12"/>
  <c r="CL58" i="12"/>
  <c r="CL61" i="12"/>
  <c r="CL62" i="12"/>
  <c r="F89" i="41" l="1"/>
  <c r="E89" i="41"/>
  <c r="E85" i="41"/>
  <c r="E83" i="41"/>
  <c r="D89" i="41"/>
  <c r="D83" i="41"/>
  <c r="S41" i="47"/>
  <c r="R41" i="47"/>
  <c r="Q41" i="47"/>
  <c r="R77" i="47"/>
  <c r="S76" i="47"/>
  <c r="R76" i="47"/>
  <c r="Q76" i="47"/>
  <c r="R75" i="47"/>
  <c r="Q80" i="47" l="1"/>
  <c r="S77" i="47"/>
  <c r="F85" i="41"/>
  <c r="S75" i="47"/>
  <c r="F83" i="41"/>
  <c r="Q77" i="47"/>
  <c r="D85" i="41"/>
  <c r="Q75" i="47"/>
  <c r="S80" i="47"/>
  <c r="R80" i="47"/>
  <c r="L40" i="41"/>
  <c r="P97" i="41" l="1"/>
  <c r="F39" i="41" l="1"/>
  <c r="D121" i="41" l="1"/>
  <c r="CL32" i="12" l="1"/>
  <c r="CM32" i="12"/>
  <c r="CN32" i="12"/>
  <c r="CO32" i="12"/>
  <c r="CP32" i="12"/>
  <c r="CQ32" i="12"/>
  <c r="CR32" i="12"/>
  <c r="CS32" i="12"/>
  <c r="CT32" i="12"/>
  <c r="CU32" i="12"/>
  <c r="CV32" i="12"/>
  <c r="CW32" i="12"/>
  <c r="CL35" i="12"/>
  <c r="CM35" i="12"/>
  <c r="CN35" i="12"/>
  <c r="CO35" i="12"/>
  <c r="CP35" i="12"/>
  <c r="CQ35" i="12"/>
  <c r="CR35" i="12"/>
  <c r="CS35" i="12"/>
  <c r="CT35" i="12"/>
  <c r="CU35" i="12"/>
  <c r="CV35" i="12"/>
  <c r="CW35" i="12"/>
  <c r="CL36" i="12"/>
  <c r="CM36" i="12"/>
  <c r="CN36" i="12"/>
  <c r="CO36" i="12"/>
  <c r="CP36" i="12"/>
  <c r="CQ36" i="12"/>
  <c r="CR36" i="12"/>
  <c r="CS36" i="12"/>
  <c r="CT36" i="12"/>
  <c r="CU36" i="12"/>
  <c r="CV36" i="12"/>
  <c r="CW36" i="12"/>
  <c r="CL37" i="12"/>
  <c r="CM37" i="12"/>
  <c r="CN37" i="12"/>
  <c r="CO37" i="12"/>
  <c r="CP37" i="12"/>
  <c r="CQ37" i="12"/>
  <c r="CR37" i="12"/>
  <c r="CS37" i="12"/>
  <c r="CT37" i="12"/>
  <c r="CU37" i="12"/>
  <c r="CV37" i="12"/>
  <c r="CW37" i="12"/>
  <c r="CL38" i="12"/>
  <c r="CM38" i="12"/>
  <c r="CN38" i="12"/>
  <c r="CO38" i="12"/>
  <c r="CP38" i="12"/>
  <c r="CQ38" i="12"/>
  <c r="CR38" i="12"/>
  <c r="CS38" i="12"/>
  <c r="CT38" i="12"/>
  <c r="CU38" i="12"/>
  <c r="CV38" i="12"/>
  <c r="CW38" i="12"/>
  <c r="CL41" i="12"/>
  <c r="CM41" i="12"/>
  <c r="CN41" i="12"/>
  <c r="CO41" i="12"/>
  <c r="CP41" i="12"/>
  <c r="CQ41" i="12"/>
  <c r="CR41" i="12"/>
  <c r="CS41" i="12"/>
  <c r="CT41" i="12"/>
  <c r="CU41" i="12"/>
  <c r="CV41" i="12"/>
  <c r="CW41" i="12"/>
  <c r="CL42" i="12"/>
  <c r="CM42" i="12"/>
  <c r="CN42" i="12"/>
  <c r="CO42" i="12"/>
  <c r="CP42" i="12"/>
  <c r="CQ42" i="12"/>
  <c r="CR42" i="12"/>
  <c r="CS42" i="12"/>
  <c r="CT42" i="12"/>
  <c r="CU42" i="12"/>
  <c r="CV42" i="12"/>
  <c r="CW42" i="12"/>
  <c r="CL19" i="12"/>
  <c r="CM19" i="12"/>
  <c r="CN19" i="12"/>
  <c r="CO19" i="12"/>
  <c r="CP19" i="12"/>
  <c r="CQ19" i="12"/>
  <c r="CR19" i="12"/>
  <c r="CS19" i="12"/>
  <c r="CT19" i="12"/>
  <c r="CU19" i="12"/>
  <c r="CV19" i="12"/>
  <c r="CW19" i="12"/>
  <c r="CL55" i="12"/>
  <c r="CL65" i="12" s="1"/>
  <c r="CM55" i="12"/>
  <c r="CN55" i="12"/>
  <c r="CO55" i="12"/>
  <c r="CP55" i="12"/>
  <c r="CQ55" i="12"/>
  <c r="CR55" i="12"/>
  <c r="CS55" i="12"/>
  <c r="CT55" i="12"/>
  <c r="CU55" i="12"/>
  <c r="CV55" i="12"/>
  <c r="CW55" i="12"/>
  <c r="CM56" i="12"/>
  <c r="CN56" i="12"/>
  <c r="CO56" i="12"/>
  <c r="CP56" i="12"/>
  <c r="CQ56" i="12"/>
  <c r="CR56" i="12"/>
  <c r="CS56" i="12"/>
  <c r="CT56" i="12"/>
  <c r="CU56" i="12"/>
  <c r="CV56" i="12"/>
  <c r="CW56" i="12"/>
  <c r="CM57" i="12"/>
  <c r="CN57" i="12"/>
  <c r="CO57" i="12"/>
  <c r="CP57" i="12"/>
  <c r="CQ57" i="12"/>
  <c r="CR57" i="12"/>
  <c r="CS57" i="12"/>
  <c r="CT57" i="12"/>
  <c r="CU57" i="12"/>
  <c r="CV57" i="12"/>
  <c r="CW57" i="12"/>
  <c r="CM58" i="12"/>
  <c r="CN58" i="12"/>
  <c r="CO58" i="12"/>
  <c r="CP58" i="12"/>
  <c r="CQ58" i="12"/>
  <c r="CR58" i="12"/>
  <c r="CS58" i="12"/>
  <c r="CT58" i="12"/>
  <c r="CU58" i="12"/>
  <c r="CV58" i="12"/>
  <c r="CW58" i="12"/>
  <c r="CM61" i="12"/>
  <c r="CN61" i="12"/>
  <c r="CO61" i="12"/>
  <c r="CP61" i="12"/>
  <c r="CQ61" i="12"/>
  <c r="CR61" i="12"/>
  <c r="CS61" i="12"/>
  <c r="CT61" i="12"/>
  <c r="CU61" i="12"/>
  <c r="CV61" i="12"/>
  <c r="CW61" i="12"/>
  <c r="CM62" i="12"/>
  <c r="CN62" i="12"/>
  <c r="CO62" i="12"/>
  <c r="CP62" i="12"/>
  <c r="CQ62" i="12"/>
  <c r="CR62" i="12"/>
  <c r="CS62" i="12"/>
  <c r="CT62" i="12"/>
  <c r="CU62" i="12"/>
  <c r="CV62" i="12"/>
  <c r="CW62" i="12"/>
  <c r="CL68" i="12"/>
  <c r="CM68" i="12"/>
  <c r="CN68" i="12"/>
  <c r="CO68" i="12"/>
  <c r="CP68" i="12"/>
  <c r="CQ68" i="12"/>
  <c r="CR68" i="12"/>
  <c r="CS68" i="12"/>
  <c r="CT68" i="12"/>
  <c r="CU68" i="12"/>
  <c r="CV68" i="12"/>
  <c r="CW68" i="12"/>
  <c r="CL69" i="12"/>
  <c r="CL82" i="12" s="1"/>
  <c r="CM69" i="12"/>
  <c r="CN69" i="12"/>
  <c r="CN82" i="12" s="1"/>
  <c r="CO69" i="12"/>
  <c r="CP69" i="12"/>
  <c r="CP82" i="12" s="1"/>
  <c r="CQ69" i="12"/>
  <c r="CR69" i="12"/>
  <c r="CR82" i="12" s="1"/>
  <c r="CS69" i="12"/>
  <c r="CT69" i="12"/>
  <c r="CT82" i="12" s="1"/>
  <c r="CU69" i="12"/>
  <c r="CV69" i="12"/>
  <c r="CV82" i="12" s="1"/>
  <c r="CW69" i="12"/>
  <c r="CL70" i="12"/>
  <c r="CL83" i="12" s="1"/>
  <c r="CM70" i="12"/>
  <c r="CN70" i="12"/>
  <c r="CO70" i="12"/>
  <c r="CP70" i="12"/>
  <c r="CQ70" i="12"/>
  <c r="CR70" i="12"/>
  <c r="CS70" i="12"/>
  <c r="CS83" i="12" s="1"/>
  <c r="CT70" i="12"/>
  <c r="CU70" i="12"/>
  <c r="CV70" i="12"/>
  <c r="CW70" i="12"/>
  <c r="CL71" i="12"/>
  <c r="CL84" i="12" s="1"/>
  <c r="CM71" i="12"/>
  <c r="CN71" i="12"/>
  <c r="CO71" i="12"/>
  <c r="CP71" i="12"/>
  <c r="CQ71" i="12"/>
  <c r="CR71" i="12"/>
  <c r="CS71" i="12"/>
  <c r="CT71" i="12"/>
  <c r="CU71" i="12"/>
  <c r="CV71" i="12"/>
  <c r="CW71" i="12"/>
  <c r="CL74" i="12"/>
  <c r="CL87" i="12" s="1"/>
  <c r="CM74" i="12"/>
  <c r="CM87" i="12" s="1"/>
  <c r="CN74" i="12"/>
  <c r="CO74" i="12"/>
  <c r="CP74" i="12"/>
  <c r="CQ74" i="12"/>
  <c r="CR74" i="12"/>
  <c r="CS74" i="12"/>
  <c r="CT74" i="12"/>
  <c r="CU74" i="12"/>
  <c r="CV74" i="12"/>
  <c r="CW74" i="12"/>
  <c r="CL75" i="12"/>
  <c r="CL88" i="12" s="1"/>
  <c r="CM75" i="12"/>
  <c r="CN75" i="12"/>
  <c r="CO75" i="12"/>
  <c r="CP75" i="12"/>
  <c r="CP88" i="12" s="1"/>
  <c r="CQ75" i="12"/>
  <c r="CR75" i="12"/>
  <c r="CR88" i="12" s="1"/>
  <c r="CS75" i="12"/>
  <c r="CT75" i="12"/>
  <c r="CT88" i="12" s="1"/>
  <c r="CU75" i="12"/>
  <c r="CV75" i="12"/>
  <c r="CW75" i="12"/>
  <c r="CL78" i="12"/>
  <c r="CM78" i="12"/>
  <c r="CN78" i="12"/>
  <c r="CO78" i="12"/>
  <c r="CP78" i="12"/>
  <c r="CQ78" i="12"/>
  <c r="CR78" i="12"/>
  <c r="CS78" i="12"/>
  <c r="CT78" i="12"/>
  <c r="CU78" i="12"/>
  <c r="CV78" i="12"/>
  <c r="CW78" i="12"/>
  <c r="CT81" i="12"/>
  <c r="CS82" i="12"/>
  <c r="CW83" i="12"/>
  <c r="CQ87" i="12"/>
  <c r="CV88" i="12"/>
  <c r="D128" i="13"/>
  <c r="D127" i="13"/>
  <c r="D124" i="13"/>
  <c r="D123" i="13"/>
  <c r="D122" i="13"/>
  <c r="D121" i="13"/>
  <c r="D120" i="13"/>
  <c r="D119" i="13"/>
  <c r="D118" i="13"/>
  <c r="E94" i="13"/>
  <c r="D94" i="13"/>
  <c r="E93" i="13"/>
  <c r="C93" i="13" s="1"/>
  <c r="D93" i="13"/>
  <c r="E92" i="13"/>
  <c r="D92" i="13"/>
  <c r="E91" i="13"/>
  <c r="E96" i="13" s="1"/>
  <c r="D91" i="13"/>
  <c r="C87" i="13"/>
  <c r="C86" i="13"/>
  <c r="C85" i="13"/>
  <c r="C84" i="13"/>
  <c r="C80" i="13"/>
  <c r="C79" i="13"/>
  <c r="C78" i="13"/>
  <c r="C77" i="13"/>
  <c r="E67" i="13"/>
  <c r="C58" i="13"/>
  <c r="D59" i="13" s="1"/>
  <c r="C55" i="13"/>
  <c r="D56" i="13" s="1"/>
  <c r="C112" i="13" s="1"/>
  <c r="C52" i="13"/>
  <c r="D53" i="13" s="1"/>
  <c r="E46" i="13"/>
  <c r="D46" i="13"/>
  <c r="C45" i="13"/>
  <c r="C44" i="13"/>
  <c r="B44" i="13"/>
  <c r="E40" i="13"/>
  <c r="D40" i="13"/>
  <c r="C39" i="13"/>
  <c r="C38" i="13"/>
  <c r="B38" i="13"/>
  <c r="E34" i="13"/>
  <c r="D34" i="13"/>
  <c r="C34" i="13" s="1"/>
  <c r="C33" i="13"/>
  <c r="C32" i="13"/>
  <c r="B32" i="13"/>
  <c r="E27" i="13"/>
  <c r="D27" i="13"/>
  <c r="E26" i="13"/>
  <c r="D26" i="13"/>
  <c r="D28" i="13" s="1"/>
  <c r="B26" i="13"/>
  <c r="E22" i="13"/>
  <c r="D22" i="13"/>
  <c r="C21" i="13"/>
  <c r="B21" i="13"/>
  <c r="B27" i="13" s="1"/>
  <c r="B33" i="13" s="1"/>
  <c r="B39" i="13" s="1"/>
  <c r="B45" i="13" s="1"/>
  <c r="C20" i="13"/>
  <c r="B20" i="13"/>
  <c r="E16" i="13"/>
  <c r="D16" i="13"/>
  <c r="C15" i="13"/>
  <c r="B15" i="13"/>
  <c r="C14" i="13"/>
  <c r="B14" i="13"/>
  <c r="E10" i="13"/>
  <c r="D10" i="13"/>
  <c r="C9" i="13"/>
  <c r="C8" i="13"/>
  <c r="E28" i="13" l="1"/>
  <c r="C40" i="13"/>
  <c r="D41" i="13" s="1"/>
  <c r="C16" i="13"/>
  <c r="D17" i="13" s="1"/>
  <c r="C22" i="13"/>
  <c r="D23" i="13" s="1"/>
  <c r="C27" i="13"/>
  <c r="C94" i="13"/>
  <c r="CL81" i="12"/>
  <c r="D96" i="13"/>
  <c r="CO84" i="12"/>
  <c r="CR87" i="12"/>
  <c r="CU84" i="12"/>
  <c r="CQ84" i="12"/>
  <c r="CM84" i="12"/>
  <c r="CT83" i="12"/>
  <c r="CP83" i="12"/>
  <c r="CW82" i="12"/>
  <c r="CO82" i="12"/>
  <c r="CV81" i="12"/>
  <c r="CN81" i="12"/>
  <c r="CN88" i="12"/>
  <c r="CU87" i="12"/>
  <c r="CT84" i="12"/>
  <c r="CO83" i="12"/>
  <c r="CU81" i="12"/>
  <c r="CM81" i="12"/>
  <c r="CS88" i="12"/>
  <c r="CQ81" i="12"/>
  <c r="CU88" i="12"/>
  <c r="CQ88" i="12"/>
  <c r="CM88" i="12"/>
  <c r="CP87" i="12"/>
  <c r="CW84" i="12"/>
  <c r="CS84" i="12"/>
  <c r="CV83" i="12"/>
  <c r="CN83" i="12"/>
  <c r="CU82" i="12"/>
  <c r="CQ82" i="12"/>
  <c r="CM82" i="12"/>
  <c r="CW88" i="12"/>
  <c r="CO88" i="12"/>
  <c r="CP84" i="12"/>
  <c r="CT87" i="12"/>
  <c r="CR83" i="12"/>
  <c r="CT65" i="12"/>
  <c r="CP81" i="12"/>
  <c r="CP65" i="12"/>
  <c r="CV87" i="12"/>
  <c r="CN87" i="12"/>
  <c r="CR81" i="12"/>
  <c r="CU65" i="12"/>
  <c r="CQ65" i="12"/>
  <c r="CM65" i="12"/>
  <c r="CW87" i="12"/>
  <c r="CS87" i="12"/>
  <c r="CO87" i="12"/>
  <c r="CV65" i="12"/>
  <c r="CR65" i="12"/>
  <c r="CN65" i="12"/>
  <c r="CU83" i="12"/>
  <c r="CQ83" i="12"/>
  <c r="CM83" i="12"/>
  <c r="CW65" i="12"/>
  <c r="CS65" i="12"/>
  <c r="CO65" i="12"/>
  <c r="C28" i="13"/>
  <c r="D29" i="13" s="1"/>
  <c r="C108" i="13" s="1"/>
  <c r="D108" i="13" s="1"/>
  <c r="CW81" i="12"/>
  <c r="CS81" i="12"/>
  <c r="CO81" i="12"/>
  <c r="C10" i="13"/>
  <c r="D11" i="13" s="1"/>
  <c r="C26" i="13"/>
  <c r="D35" i="13"/>
  <c r="C109" i="13" s="1"/>
  <c r="D109" i="13" s="1"/>
  <c r="C91" i="13"/>
  <c r="C92" i="13"/>
  <c r="CV84" i="12"/>
  <c r="CR84" i="12"/>
  <c r="CN84" i="12"/>
  <c r="C46" i="13"/>
  <c r="E53" i="13"/>
  <c r="C111" i="13"/>
  <c r="D111" i="13" s="1"/>
  <c r="D112" i="13"/>
  <c r="C105" i="13"/>
  <c r="D105" i="13" s="1"/>
  <c r="E11" i="13"/>
  <c r="D68" i="13"/>
  <c r="E68" i="13" s="1"/>
  <c r="E41" i="13"/>
  <c r="C115" i="13"/>
  <c r="C106" i="13"/>
  <c r="D106" i="13" s="1"/>
  <c r="E17" i="13"/>
  <c r="C113" i="13"/>
  <c r="D113" i="13" s="1"/>
  <c r="E59" i="13"/>
  <c r="E56" i="13"/>
  <c r="D47" i="13"/>
  <c r="C107" i="13" l="1"/>
  <c r="D107" i="13" s="1"/>
  <c r="E23" i="13"/>
  <c r="E35" i="13"/>
  <c r="C96" i="13"/>
  <c r="D97" i="13" s="1"/>
  <c r="E29" i="13"/>
  <c r="C116" i="13"/>
  <c r="D115" i="13"/>
  <c r="D116" i="13" s="1"/>
  <c r="E47" i="13"/>
  <c r="C117" i="13"/>
  <c r="D117" i="13" s="1"/>
  <c r="C114" i="13"/>
  <c r="D114" i="13" s="1"/>
  <c r="E97" i="13" l="1"/>
  <c r="D66" i="13"/>
  <c r="C125" i="13"/>
  <c r="D125" i="13"/>
  <c r="D120" i="41"/>
  <c r="D70" i="13"/>
  <c r="C110" i="13" s="1"/>
  <c r="D110" i="13" s="1"/>
  <c r="E66" i="13"/>
  <c r="E70" i="13" s="1"/>
  <c r="IG279" i="4" l="1"/>
  <c r="IG110" i="4"/>
  <c r="IG278" i="4" s="1"/>
  <c r="IG108" i="4"/>
  <c r="IG106" i="4"/>
  <c r="IG104" i="4"/>
  <c r="IG102" i="4"/>
  <c r="ID111" i="4"/>
  <c r="ID279" i="4" s="1"/>
  <c r="ID110" i="4"/>
  <c r="ID108" i="4"/>
  <c r="ID106" i="4"/>
  <c r="ID104" i="4"/>
  <c r="ID102" i="4"/>
  <c r="HW279" i="4"/>
  <c r="HW110" i="4"/>
  <c r="HW278" i="4" s="1"/>
  <c r="HW108" i="4"/>
  <c r="HW106" i="4"/>
  <c r="HW104" i="4"/>
  <c r="HW102" i="4"/>
  <c r="HT111" i="4"/>
  <c r="HT279" i="4" s="1"/>
  <c r="HT110" i="4"/>
  <c r="HT278" i="4" s="1"/>
  <c r="HT108" i="4"/>
  <c r="HT106" i="4"/>
  <c r="HT104" i="4"/>
  <c r="HT102" i="4"/>
  <c r="HM279" i="4"/>
  <c r="HM110" i="4"/>
  <c r="HM278" i="4" s="1"/>
  <c r="HM108" i="4"/>
  <c r="HM106" i="4"/>
  <c r="HM104" i="4"/>
  <c r="HM102" i="4"/>
  <c r="HJ111" i="4"/>
  <c r="HJ110" i="4"/>
  <c r="HJ108" i="4"/>
  <c r="HJ106" i="4"/>
  <c r="HJ104" i="4"/>
  <c r="HJ102" i="4"/>
  <c r="HC279" i="4"/>
  <c r="HC110" i="4"/>
  <c r="HC278" i="4" s="1"/>
  <c r="HC108" i="4"/>
  <c r="HC106" i="4"/>
  <c r="HC104" i="4"/>
  <c r="HC102" i="4"/>
  <c r="GZ111" i="4"/>
  <c r="GZ279" i="4" s="1"/>
  <c r="GZ110" i="4"/>
  <c r="GZ278" i="4" s="1"/>
  <c r="GZ108" i="4"/>
  <c r="GZ106" i="4"/>
  <c r="GZ104" i="4"/>
  <c r="GZ102" i="4"/>
  <c r="HF102" i="4" s="1"/>
  <c r="GS279" i="4"/>
  <c r="GS110" i="4"/>
  <c r="GS278" i="4" s="1"/>
  <c r="GS108" i="4"/>
  <c r="GS106" i="4"/>
  <c r="GS104" i="4"/>
  <c r="GS102" i="4"/>
  <c r="GP111" i="4"/>
  <c r="GP279" i="4" s="1"/>
  <c r="GV279" i="4" s="1"/>
  <c r="GP110" i="4"/>
  <c r="GP278" i="4" s="1"/>
  <c r="GP108" i="4"/>
  <c r="GP106" i="4"/>
  <c r="GP104" i="4"/>
  <c r="GP102" i="4"/>
  <c r="GI279" i="4"/>
  <c r="GI110" i="4"/>
  <c r="GI278" i="4" s="1"/>
  <c r="GI108" i="4"/>
  <c r="GI106" i="4"/>
  <c r="GI104" i="4"/>
  <c r="GI102" i="4"/>
  <c r="GF111" i="4"/>
  <c r="GF279" i="4" s="1"/>
  <c r="GL279" i="4" s="1"/>
  <c r="GF110" i="4"/>
  <c r="GF278" i="4" s="1"/>
  <c r="GF108" i="4"/>
  <c r="GF106" i="4"/>
  <c r="GF104" i="4"/>
  <c r="GF102" i="4"/>
  <c r="FY279" i="4"/>
  <c r="FY110" i="4"/>
  <c r="FY278" i="4" s="1"/>
  <c r="FY108" i="4"/>
  <c r="FY106" i="4"/>
  <c r="FY104" i="4"/>
  <c r="FY102" i="4"/>
  <c r="FV111" i="4"/>
  <c r="FV279" i="4" s="1"/>
  <c r="GB279" i="4" s="1"/>
  <c r="FV110" i="4"/>
  <c r="FV278" i="4" s="1"/>
  <c r="FV108" i="4"/>
  <c r="FV106" i="4"/>
  <c r="FV104" i="4"/>
  <c r="FV102" i="4"/>
  <c r="FO279" i="4"/>
  <c r="FO110" i="4"/>
  <c r="FO278" i="4" s="1"/>
  <c r="FO108" i="4"/>
  <c r="FO106" i="4"/>
  <c r="FO104" i="4"/>
  <c r="FO102" i="4"/>
  <c r="FL111" i="4"/>
  <c r="FL279" i="4" s="1"/>
  <c r="FL110" i="4"/>
  <c r="FL278" i="4" s="1"/>
  <c r="FL108" i="4"/>
  <c r="FL106" i="4"/>
  <c r="FL104" i="4"/>
  <c r="FL102" i="4"/>
  <c r="GB104" i="4" l="1"/>
  <c r="FR106" i="4"/>
  <c r="GB106" i="4"/>
  <c r="HF279" i="4"/>
  <c r="HZ279" i="4"/>
  <c r="IJ104" i="4"/>
  <c r="IJ279" i="4"/>
  <c r="GV278" i="4"/>
  <c r="HF111" i="4"/>
  <c r="HF108" i="4"/>
  <c r="HF104" i="4"/>
  <c r="GB111" i="4"/>
  <c r="GB108" i="4"/>
  <c r="HZ110" i="4"/>
  <c r="HZ106" i="4"/>
  <c r="GV106" i="4"/>
  <c r="HZ111" i="4"/>
  <c r="HZ108" i="4"/>
  <c r="FR111" i="4"/>
  <c r="FR108" i="4"/>
  <c r="GL111" i="4"/>
  <c r="GL108" i="4"/>
  <c r="GL104" i="4"/>
  <c r="HF110" i="4"/>
  <c r="HP106" i="4"/>
  <c r="GB102" i="4"/>
  <c r="GB278" i="4"/>
  <c r="GL102" i="4"/>
  <c r="IJ111" i="4"/>
  <c r="FR104" i="4"/>
  <c r="GL110" i="4"/>
  <c r="GL278" i="4"/>
  <c r="GV111" i="4"/>
  <c r="GV108" i="4"/>
  <c r="HF106" i="4"/>
  <c r="HF278" i="4"/>
  <c r="HP110" i="4"/>
  <c r="FR278" i="4"/>
  <c r="GB110" i="4"/>
  <c r="HP108" i="4"/>
  <c r="HP104" i="4"/>
  <c r="IJ102" i="4"/>
  <c r="IJ110" i="4"/>
  <c r="GL106" i="4"/>
  <c r="ID278" i="4"/>
  <c r="IJ278" i="4" s="1"/>
  <c r="GV102" i="4"/>
  <c r="HJ278" i="4"/>
  <c r="HP278" i="4" s="1"/>
  <c r="FR279" i="4"/>
  <c r="GV110" i="4"/>
  <c r="HP111" i="4"/>
  <c r="HJ279" i="4"/>
  <c r="HP279" i="4" s="1"/>
  <c r="HZ278" i="4"/>
  <c r="IJ108" i="4"/>
  <c r="HP102" i="4"/>
  <c r="HZ104" i="4"/>
  <c r="IJ106" i="4"/>
  <c r="HZ102" i="4"/>
  <c r="GV104" i="4"/>
  <c r="FR110" i="4"/>
  <c r="FR102" i="4"/>
  <c r="FE279" i="4"/>
  <c r="FE110" i="4"/>
  <c r="FE278" i="4" s="1"/>
  <c r="FE108" i="4"/>
  <c r="FE106" i="4"/>
  <c r="FE104" i="4"/>
  <c r="FE102" i="4"/>
  <c r="FB111" i="4"/>
  <c r="FB279" i="4" s="1"/>
  <c r="FH279" i="4" s="1"/>
  <c r="FB110" i="4"/>
  <c r="FB278" i="4" s="1"/>
  <c r="FB108" i="4"/>
  <c r="FB106" i="4"/>
  <c r="FB104" i="4"/>
  <c r="FB102" i="4"/>
  <c r="EU279" i="4"/>
  <c r="EK279" i="4"/>
  <c r="EU110" i="4"/>
  <c r="EU278" i="4" s="1"/>
  <c r="EU108" i="4"/>
  <c r="EU106" i="4"/>
  <c r="EU104" i="4"/>
  <c r="EU102" i="4"/>
  <c r="ER111" i="4"/>
  <c r="ER279" i="4" s="1"/>
  <c r="EX279" i="4" s="1"/>
  <c r="ER110" i="4"/>
  <c r="ER278" i="4" s="1"/>
  <c r="ER108" i="4"/>
  <c r="ER106" i="4"/>
  <c r="ER104" i="4"/>
  <c r="ER102" i="4"/>
  <c r="EK110" i="4"/>
  <c r="EK278" i="4" s="1"/>
  <c r="EK108" i="4"/>
  <c r="EK106" i="4"/>
  <c r="EK104" i="4"/>
  <c r="EK102" i="4"/>
  <c r="EH111" i="4"/>
  <c r="EH279" i="4" s="1"/>
  <c r="EH110" i="4"/>
  <c r="EH278" i="4" s="1"/>
  <c r="EH108" i="4"/>
  <c r="EH106" i="4"/>
  <c r="EH104" i="4"/>
  <c r="EH102" i="4"/>
  <c r="EA279" i="4"/>
  <c r="AN80" i="47"/>
  <c r="EA110" i="4"/>
  <c r="EA278" i="4" s="1"/>
  <c r="EA108" i="4"/>
  <c r="EA106" i="4"/>
  <c r="EA104" i="4"/>
  <c r="EA102" i="4"/>
  <c r="DX111" i="4"/>
  <c r="DX279" i="4" s="1"/>
  <c r="ED279" i="4" s="1"/>
  <c r="DX110" i="4"/>
  <c r="DX278" i="4" s="1"/>
  <c r="DX108" i="4"/>
  <c r="DX106" i="4"/>
  <c r="DX104" i="4"/>
  <c r="DX102" i="4"/>
  <c r="AD11" i="47"/>
  <c r="AE11" i="47"/>
  <c r="AF11" i="47"/>
  <c r="AG11" i="47"/>
  <c r="AH11" i="47"/>
  <c r="AI11" i="47"/>
  <c r="AJ11" i="47"/>
  <c r="AK11" i="47"/>
  <c r="AL11" i="47"/>
  <c r="AM11" i="47"/>
  <c r="AN11" i="47"/>
  <c r="AD12" i="47"/>
  <c r="AE12" i="47"/>
  <c r="AF12" i="47"/>
  <c r="AG12" i="47"/>
  <c r="AH12" i="47"/>
  <c r="AI12" i="47"/>
  <c r="AJ12" i="47"/>
  <c r="AK12" i="47"/>
  <c r="AL12" i="47"/>
  <c r="AM12" i="47"/>
  <c r="AN12" i="47"/>
  <c r="AD13" i="47"/>
  <c r="AE13" i="47"/>
  <c r="AF13" i="47"/>
  <c r="AG13" i="47"/>
  <c r="AH13" i="47"/>
  <c r="AI13" i="47"/>
  <c r="AJ13" i="47"/>
  <c r="AK13" i="47"/>
  <c r="AL13" i="47"/>
  <c r="AM13" i="47"/>
  <c r="AN13" i="47"/>
  <c r="AD14" i="47"/>
  <c r="AE14" i="47"/>
  <c r="AF14" i="47"/>
  <c r="AG14" i="47"/>
  <c r="AH14" i="47"/>
  <c r="AI14" i="47"/>
  <c r="AJ14" i="47"/>
  <c r="AK14" i="47"/>
  <c r="AL14" i="47"/>
  <c r="AM14" i="47"/>
  <c r="AN14" i="47"/>
  <c r="AD15" i="47"/>
  <c r="AE15" i="47"/>
  <c r="AF15" i="47"/>
  <c r="AG15" i="47"/>
  <c r="AH15" i="47"/>
  <c r="AI15" i="47"/>
  <c r="AJ15" i="47"/>
  <c r="AK15" i="47"/>
  <c r="AL15" i="47"/>
  <c r="AM15" i="47"/>
  <c r="AN15" i="47"/>
  <c r="AD16" i="47"/>
  <c r="AE16" i="47"/>
  <c r="AF16" i="47"/>
  <c r="AG16" i="47"/>
  <c r="AH16" i="47"/>
  <c r="AI16" i="47"/>
  <c r="AJ16" i="47"/>
  <c r="AK16" i="47"/>
  <c r="AL16" i="47"/>
  <c r="AM16" i="47"/>
  <c r="AN16" i="47"/>
  <c r="AD18" i="47"/>
  <c r="AE18" i="47"/>
  <c r="AF18" i="47"/>
  <c r="AG18" i="47"/>
  <c r="AH18" i="47"/>
  <c r="AI18" i="47"/>
  <c r="AJ18" i="47"/>
  <c r="AK18" i="47"/>
  <c r="AL18" i="47"/>
  <c r="AM18" i="47"/>
  <c r="AN18" i="47"/>
  <c r="AD19" i="47"/>
  <c r="AE19" i="47"/>
  <c r="AF19" i="47"/>
  <c r="AG19" i="47"/>
  <c r="AH19" i="47"/>
  <c r="AI19" i="47"/>
  <c r="AJ19" i="47"/>
  <c r="AK19" i="47"/>
  <c r="AL19" i="47"/>
  <c r="AM19" i="47"/>
  <c r="AN19" i="47"/>
  <c r="AD25" i="47"/>
  <c r="AE25" i="47"/>
  <c r="AF25" i="47"/>
  <c r="AG25" i="47"/>
  <c r="AH25" i="47"/>
  <c r="AI25" i="47"/>
  <c r="AJ25" i="47"/>
  <c r="AK25" i="47"/>
  <c r="AL25" i="47"/>
  <c r="AM25" i="47"/>
  <c r="AN25" i="47"/>
  <c r="AD26" i="47"/>
  <c r="AE26" i="47"/>
  <c r="AF26" i="47"/>
  <c r="AG26" i="47"/>
  <c r="AH26" i="47"/>
  <c r="AI26" i="47"/>
  <c r="AJ26" i="47"/>
  <c r="AK26" i="47"/>
  <c r="AL26" i="47"/>
  <c r="AM26" i="47"/>
  <c r="AN26" i="47"/>
  <c r="AD27" i="47"/>
  <c r="AE27" i="47"/>
  <c r="AF27" i="47"/>
  <c r="AG27" i="47"/>
  <c r="AH27" i="47"/>
  <c r="AI27" i="47"/>
  <c r="AJ27" i="47"/>
  <c r="AK27" i="47"/>
  <c r="AL27" i="47"/>
  <c r="AM27" i="47"/>
  <c r="AN27" i="47"/>
  <c r="AD28" i="47"/>
  <c r="AE28" i="47"/>
  <c r="AF28" i="47"/>
  <c r="AG28" i="47"/>
  <c r="AH28" i="47"/>
  <c r="AI28" i="47"/>
  <c r="AJ28" i="47"/>
  <c r="AK28" i="47"/>
  <c r="AL28" i="47"/>
  <c r="AM28" i="47"/>
  <c r="AN28" i="47"/>
  <c r="AD29" i="47"/>
  <c r="AE29" i="47"/>
  <c r="AF29" i="47"/>
  <c r="AG29" i="47"/>
  <c r="AH29" i="47"/>
  <c r="AI29" i="47"/>
  <c r="AJ29" i="47"/>
  <c r="AK29" i="47"/>
  <c r="AL29" i="47"/>
  <c r="AM29" i="47"/>
  <c r="AN29" i="47"/>
  <c r="AD31" i="47"/>
  <c r="AE31" i="47"/>
  <c r="AF31" i="47"/>
  <c r="AG31" i="47"/>
  <c r="AH31" i="47"/>
  <c r="AI31" i="47"/>
  <c r="AJ31" i="47"/>
  <c r="AK31" i="47"/>
  <c r="AL31" i="47"/>
  <c r="AM31" i="47"/>
  <c r="AN31" i="47"/>
  <c r="AD32" i="47"/>
  <c r="AE32" i="47"/>
  <c r="AF32" i="47"/>
  <c r="AG32" i="47"/>
  <c r="AH32" i="47"/>
  <c r="AI32" i="47"/>
  <c r="AJ32" i="47"/>
  <c r="AK32" i="47"/>
  <c r="AL32" i="47"/>
  <c r="AM32" i="47"/>
  <c r="AN32" i="47"/>
  <c r="AD36" i="47"/>
  <c r="EH272" i="4" s="1"/>
  <c r="AE36" i="47"/>
  <c r="ER272" i="4" s="1"/>
  <c r="AF36" i="47"/>
  <c r="FB272" i="4" s="1"/>
  <c r="AG36" i="47"/>
  <c r="FL272" i="4" s="1"/>
  <c r="AH36" i="47"/>
  <c r="FV272" i="4" s="1"/>
  <c r="AI36" i="47"/>
  <c r="GF272" i="4" s="1"/>
  <c r="AJ36" i="47"/>
  <c r="GP272" i="4" s="1"/>
  <c r="AK36" i="47"/>
  <c r="GZ272" i="4" s="1"/>
  <c r="AL36" i="47"/>
  <c r="HJ272" i="4" s="1"/>
  <c r="AM36" i="47"/>
  <c r="HT272" i="4" s="1"/>
  <c r="AN36" i="47"/>
  <c r="ID272" i="4" s="1"/>
  <c r="AD37" i="47"/>
  <c r="EH276" i="4" s="1"/>
  <c r="AE37" i="47"/>
  <c r="ER276" i="4" s="1"/>
  <c r="AF37" i="47"/>
  <c r="FB276" i="4" s="1"/>
  <c r="AG37" i="47"/>
  <c r="FL276" i="4" s="1"/>
  <c r="AH37" i="47"/>
  <c r="FV276" i="4" s="1"/>
  <c r="AI37" i="47"/>
  <c r="GF276" i="4" s="1"/>
  <c r="AJ37" i="47"/>
  <c r="GP276" i="4" s="1"/>
  <c r="AK37" i="47"/>
  <c r="GZ276" i="4" s="1"/>
  <c r="AL37" i="47"/>
  <c r="HJ276" i="4" s="1"/>
  <c r="AM37" i="47"/>
  <c r="HT276" i="4" s="1"/>
  <c r="AN37" i="47"/>
  <c r="ID276" i="4" s="1"/>
  <c r="AD38" i="47"/>
  <c r="EH274" i="4" s="1"/>
  <c r="AE38" i="47"/>
  <c r="ER274" i="4" s="1"/>
  <c r="AF38" i="47"/>
  <c r="FB274" i="4" s="1"/>
  <c r="AG38" i="47"/>
  <c r="FL274" i="4" s="1"/>
  <c r="AH38" i="47"/>
  <c r="FV274" i="4" s="1"/>
  <c r="AI38" i="47"/>
  <c r="GF274" i="4" s="1"/>
  <c r="AJ38" i="47"/>
  <c r="GP274" i="4" s="1"/>
  <c r="AK38" i="47"/>
  <c r="GZ274" i="4" s="1"/>
  <c r="AL38" i="47"/>
  <c r="HJ274" i="4" s="1"/>
  <c r="AM38" i="47"/>
  <c r="HT274" i="4" s="1"/>
  <c r="AN38" i="47"/>
  <c r="ID274" i="4" s="1"/>
  <c r="AD41" i="47"/>
  <c r="AE41" i="47"/>
  <c r="AF41" i="47"/>
  <c r="AG41" i="47"/>
  <c r="AH41" i="47"/>
  <c r="AI41" i="47"/>
  <c r="AJ41" i="47"/>
  <c r="AK41" i="47"/>
  <c r="AL41" i="47"/>
  <c r="AM41" i="47"/>
  <c r="AN41" i="47"/>
  <c r="AD43" i="47"/>
  <c r="EH270" i="4" s="1"/>
  <c r="AE43" i="47"/>
  <c r="ER270" i="4" s="1"/>
  <c r="AF43" i="47"/>
  <c r="FB270" i="4" s="1"/>
  <c r="AG43" i="47"/>
  <c r="FL270" i="4" s="1"/>
  <c r="AH43" i="47"/>
  <c r="FV270" i="4" s="1"/>
  <c r="AI43" i="47"/>
  <c r="GF270" i="4" s="1"/>
  <c r="AJ43" i="47"/>
  <c r="GP270" i="4" s="1"/>
  <c r="AK43" i="47"/>
  <c r="GZ270" i="4" s="1"/>
  <c r="AL43" i="47"/>
  <c r="HJ270" i="4" s="1"/>
  <c r="AM43" i="47"/>
  <c r="HT270" i="4" s="1"/>
  <c r="AN43" i="47"/>
  <c r="ID270" i="4" s="1"/>
  <c r="AD46" i="47"/>
  <c r="AE46" i="47"/>
  <c r="AF46" i="47"/>
  <c r="AG46" i="47"/>
  <c r="AH46" i="47"/>
  <c r="AI46" i="47"/>
  <c r="AJ46" i="47"/>
  <c r="AK46" i="47"/>
  <c r="AL46" i="47"/>
  <c r="AM46" i="47"/>
  <c r="AN46" i="47"/>
  <c r="AD47" i="47"/>
  <c r="AE47" i="47"/>
  <c r="AF47" i="47"/>
  <c r="AG47" i="47"/>
  <c r="AH47" i="47"/>
  <c r="AI47" i="47"/>
  <c r="AJ47" i="47"/>
  <c r="AK47" i="47"/>
  <c r="AL47" i="47"/>
  <c r="AM47" i="47"/>
  <c r="AN47" i="47"/>
  <c r="AD50" i="47"/>
  <c r="AE50" i="47"/>
  <c r="AF50" i="47"/>
  <c r="AG50" i="47"/>
  <c r="AH50" i="47"/>
  <c r="AI50" i="47"/>
  <c r="AJ50" i="47"/>
  <c r="AK50" i="47"/>
  <c r="AL50" i="47"/>
  <c r="AM50" i="47"/>
  <c r="AN50" i="47"/>
  <c r="AD51" i="47"/>
  <c r="AE51" i="47"/>
  <c r="AF51" i="47"/>
  <c r="AG51" i="47"/>
  <c r="AH51" i="47"/>
  <c r="AI51" i="47"/>
  <c r="AJ51" i="47"/>
  <c r="AK51" i="47"/>
  <c r="AL51" i="47"/>
  <c r="AM51" i="47"/>
  <c r="AN51" i="47"/>
  <c r="AD52" i="47"/>
  <c r="AE52" i="47"/>
  <c r="AF52" i="47"/>
  <c r="AG52" i="47"/>
  <c r="AH52" i="47"/>
  <c r="AI52" i="47"/>
  <c r="AJ52" i="47"/>
  <c r="AK52" i="47"/>
  <c r="AL52" i="47"/>
  <c r="AM52" i="47"/>
  <c r="AN52" i="47"/>
  <c r="AD53" i="47"/>
  <c r="AE53" i="47"/>
  <c r="AF53" i="47"/>
  <c r="AG53" i="47"/>
  <c r="AH53" i="47"/>
  <c r="AI53" i="47"/>
  <c r="AJ53" i="47"/>
  <c r="AK53" i="47"/>
  <c r="AL53" i="47"/>
  <c r="AM53" i="47"/>
  <c r="AN53" i="47"/>
  <c r="AD54" i="47"/>
  <c r="AE54" i="47"/>
  <c r="AF54" i="47"/>
  <c r="AG54" i="47"/>
  <c r="AH54" i="47"/>
  <c r="AI54" i="47"/>
  <c r="AJ54" i="47"/>
  <c r="AK54" i="47"/>
  <c r="AL54" i="47"/>
  <c r="AM54" i="47"/>
  <c r="AN54" i="47"/>
  <c r="AD55" i="47"/>
  <c r="AE55" i="47"/>
  <c r="AF55" i="47"/>
  <c r="AG55" i="47"/>
  <c r="AH55" i="47"/>
  <c r="AI55" i="47"/>
  <c r="AJ55" i="47"/>
  <c r="AK55" i="47"/>
  <c r="AL55" i="47"/>
  <c r="AM55" i="47"/>
  <c r="AN55" i="47"/>
  <c r="AD57" i="47"/>
  <c r="AE57" i="47"/>
  <c r="AF57" i="47"/>
  <c r="AG57" i="47"/>
  <c r="AH57" i="47"/>
  <c r="AI57" i="47"/>
  <c r="AJ57" i="47"/>
  <c r="AK57" i="47"/>
  <c r="AL57" i="47"/>
  <c r="AM57" i="47"/>
  <c r="AN57" i="47"/>
  <c r="AD58" i="47"/>
  <c r="AE58" i="47"/>
  <c r="AF58" i="47"/>
  <c r="AG58" i="47"/>
  <c r="AH58" i="47"/>
  <c r="AI58" i="47"/>
  <c r="AJ58" i="47"/>
  <c r="AK58" i="47"/>
  <c r="AL58" i="47"/>
  <c r="AM58" i="47"/>
  <c r="AN58" i="47"/>
  <c r="AD64" i="47"/>
  <c r="AE64" i="47"/>
  <c r="AF64" i="47"/>
  <c r="AG64" i="47"/>
  <c r="AH64" i="47"/>
  <c r="AI64" i="47"/>
  <c r="AJ64" i="47"/>
  <c r="AK64" i="47"/>
  <c r="AL64" i="47"/>
  <c r="AM64" i="47"/>
  <c r="AN64" i="47"/>
  <c r="AD65" i="47"/>
  <c r="AE65" i="47"/>
  <c r="AF65" i="47"/>
  <c r="AG65" i="47"/>
  <c r="AH65" i="47"/>
  <c r="AI65" i="47"/>
  <c r="AJ65" i="47"/>
  <c r="AK65" i="47"/>
  <c r="AL65" i="47"/>
  <c r="AM65" i="47"/>
  <c r="AN65" i="47"/>
  <c r="AD66" i="47"/>
  <c r="AE66" i="47"/>
  <c r="AF66" i="47"/>
  <c r="AG66" i="47"/>
  <c r="AH66" i="47"/>
  <c r="AI66" i="47"/>
  <c r="AJ66" i="47"/>
  <c r="AK66" i="47"/>
  <c r="AL66" i="47"/>
  <c r="AM66" i="47"/>
  <c r="AN66" i="47"/>
  <c r="AD67" i="47"/>
  <c r="AE67" i="47"/>
  <c r="AF67" i="47"/>
  <c r="AG67" i="47"/>
  <c r="AH67" i="47"/>
  <c r="AI67" i="47"/>
  <c r="AJ67" i="47"/>
  <c r="AK67" i="47"/>
  <c r="AL67" i="47"/>
  <c r="AM67" i="47"/>
  <c r="AN67" i="47"/>
  <c r="AD68" i="47"/>
  <c r="AE68" i="47"/>
  <c r="AF68" i="47"/>
  <c r="AG68" i="47"/>
  <c r="AH68" i="47"/>
  <c r="AI68" i="47"/>
  <c r="AJ68" i="47"/>
  <c r="AK68" i="47"/>
  <c r="AL68" i="47"/>
  <c r="AM68" i="47"/>
  <c r="AN68" i="47"/>
  <c r="AD70" i="47"/>
  <c r="AE70" i="47"/>
  <c r="AF70" i="47"/>
  <c r="AG70" i="47"/>
  <c r="AH70" i="47"/>
  <c r="AI70" i="47"/>
  <c r="AJ70" i="47"/>
  <c r="AK70" i="47"/>
  <c r="AL70" i="47"/>
  <c r="AM70" i="47"/>
  <c r="AN70" i="47"/>
  <c r="AD71" i="47"/>
  <c r="AE71" i="47"/>
  <c r="AF71" i="47"/>
  <c r="AG71" i="47"/>
  <c r="AH71" i="47"/>
  <c r="AI71" i="47"/>
  <c r="AJ71" i="47"/>
  <c r="AK71" i="47"/>
  <c r="AL71" i="47"/>
  <c r="AM71" i="47"/>
  <c r="AN71" i="47"/>
  <c r="AD75" i="47"/>
  <c r="AE75" i="47"/>
  <c r="AF75" i="47"/>
  <c r="AG75" i="47"/>
  <c r="AH75" i="47"/>
  <c r="AI75" i="47"/>
  <c r="AJ75" i="47"/>
  <c r="AK75" i="47"/>
  <c r="AL75" i="47"/>
  <c r="AM75" i="47"/>
  <c r="AN75" i="47"/>
  <c r="AD76" i="47"/>
  <c r="AE76" i="47"/>
  <c r="AF76" i="47"/>
  <c r="AG76" i="47"/>
  <c r="AH76" i="47"/>
  <c r="AI76" i="47"/>
  <c r="AJ76" i="47"/>
  <c r="AK76" i="47"/>
  <c r="AL76" i="47"/>
  <c r="AM76" i="47"/>
  <c r="AN76" i="47"/>
  <c r="AD77" i="47"/>
  <c r="AE77" i="47"/>
  <c r="AF77" i="47"/>
  <c r="AG77" i="47"/>
  <c r="AH77" i="47"/>
  <c r="AI77" i="47"/>
  <c r="AJ77" i="47"/>
  <c r="AK77" i="47"/>
  <c r="AL77" i="47"/>
  <c r="AM77" i="47"/>
  <c r="AN77" i="47"/>
  <c r="AD85" i="47"/>
  <c r="AE85" i="47"/>
  <c r="AF85" i="47"/>
  <c r="AG85" i="47"/>
  <c r="AH85" i="47"/>
  <c r="AI85" i="47"/>
  <c r="AJ85" i="47"/>
  <c r="AK85" i="47"/>
  <c r="AL85" i="47"/>
  <c r="AM85" i="47"/>
  <c r="AN85" i="47"/>
  <c r="AD86" i="47"/>
  <c r="AE86" i="47"/>
  <c r="AF86" i="47"/>
  <c r="AG86" i="47"/>
  <c r="AH86" i="47"/>
  <c r="AI86" i="47"/>
  <c r="AJ86" i="47"/>
  <c r="AK86" i="47"/>
  <c r="AL86" i="47"/>
  <c r="AM86" i="47"/>
  <c r="AN86" i="47"/>
  <c r="AD89" i="47"/>
  <c r="AE89" i="47"/>
  <c r="AF89" i="47"/>
  <c r="AG89" i="47"/>
  <c r="AH89" i="47"/>
  <c r="AI89" i="47"/>
  <c r="AJ89" i="47"/>
  <c r="AK89" i="47"/>
  <c r="AL89" i="47"/>
  <c r="AM89" i="47"/>
  <c r="AN89" i="47"/>
  <c r="AD90" i="47"/>
  <c r="AE90" i="47"/>
  <c r="AF90" i="47"/>
  <c r="AG90" i="47"/>
  <c r="AH90" i="47"/>
  <c r="AI90" i="47"/>
  <c r="AJ90" i="47"/>
  <c r="AK90" i="47"/>
  <c r="AL90" i="47"/>
  <c r="AM90" i="47"/>
  <c r="AN90" i="47"/>
  <c r="AD92" i="47"/>
  <c r="AE92" i="47"/>
  <c r="AF92" i="47"/>
  <c r="AG92" i="47"/>
  <c r="AH92" i="47"/>
  <c r="AI92" i="47"/>
  <c r="AJ92" i="47"/>
  <c r="AK92" i="47"/>
  <c r="AL92" i="47"/>
  <c r="AM92" i="47"/>
  <c r="AN92" i="47"/>
  <c r="AD93" i="47"/>
  <c r="AE93" i="47"/>
  <c r="AF93" i="47"/>
  <c r="AG93" i="47"/>
  <c r="AH93" i="47"/>
  <c r="AI93" i="47"/>
  <c r="AJ93" i="47"/>
  <c r="AK93" i="47"/>
  <c r="AL93" i="47"/>
  <c r="AM93" i="47"/>
  <c r="AN93" i="47"/>
  <c r="AD94" i="47"/>
  <c r="AE94" i="47"/>
  <c r="AF94" i="47"/>
  <c r="AG94" i="47"/>
  <c r="AH94" i="47"/>
  <c r="AI94" i="47"/>
  <c r="AJ94" i="47"/>
  <c r="AK94" i="47"/>
  <c r="AL94" i="47"/>
  <c r="AM94" i="47"/>
  <c r="AN94" i="47"/>
  <c r="AD96" i="47"/>
  <c r="AE96" i="47"/>
  <c r="AF96" i="47"/>
  <c r="AG96" i="47"/>
  <c r="AH96" i="47"/>
  <c r="AI96" i="47"/>
  <c r="AJ96" i="47"/>
  <c r="AK96" i="47"/>
  <c r="AL96" i="47"/>
  <c r="AM96" i="47"/>
  <c r="AN96" i="47"/>
  <c r="AD97" i="47"/>
  <c r="AE97" i="47"/>
  <c r="AF97" i="47"/>
  <c r="AG97" i="47"/>
  <c r="AH97" i="47"/>
  <c r="AI97" i="47"/>
  <c r="AJ97" i="47"/>
  <c r="AK97" i="47"/>
  <c r="AL97" i="47"/>
  <c r="AM97" i="47"/>
  <c r="AN97" i="47"/>
  <c r="AD103" i="47"/>
  <c r="AE103" i="47"/>
  <c r="AF103" i="47"/>
  <c r="AG103" i="47"/>
  <c r="AH103" i="47"/>
  <c r="AI103" i="47"/>
  <c r="AJ103" i="47"/>
  <c r="AK103" i="47"/>
  <c r="AL103" i="47"/>
  <c r="AM103" i="47"/>
  <c r="AN103" i="47"/>
  <c r="AD105" i="47"/>
  <c r="AE105" i="47"/>
  <c r="AF105" i="47"/>
  <c r="AG105" i="47"/>
  <c r="AH105" i="47"/>
  <c r="AI105" i="47"/>
  <c r="AJ105" i="47"/>
  <c r="AK105" i="47"/>
  <c r="AL105" i="47"/>
  <c r="AM105" i="47"/>
  <c r="AN105" i="47"/>
  <c r="AD106" i="47"/>
  <c r="AE106" i="47"/>
  <c r="AF106" i="47"/>
  <c r="AG106" i="47"/>
  <c r="AH106" i="47"/>
  <c r="AI106" i="47"/>
  <c r="AJ106" i="47"/>
  <c r="AK106" i="47"/>
  <c r="AL106" i="47"/>
  <c r="AM106" i="47"/>
  <c r="AN106" i="47"/>
  <c r="AD107" i="47"/>
  <c r="AE107" i="47"/>
  <c r="AF107" i="47"/>
  <c r="AG107" i="47"/>
  <c r="AH107" i="47"/>
  <c r="AI107" i="47"/>
  <c r="AJ107" i="47"/>
  <c r="AK107" i="47"/>
  <c r="AL107" i="47"/>
  <c r="AM107" i="47"/>
  <c r="AN107" i="47"/>
  <c r="AD109" i="47"/>
  <c r="AE109" i="47"/>
  <c r="AF109" i="47"/>
  <c r="AG109" i="47"/>
  <c r="AH109" i="47"/>
  <c r="AI109" i="47"/>
  <c r="AJ109" i="47"/>
  <c r="AK109" i="47"/>
  <c r="AL109" i="47"/>
  <c r="AM109" i="47"/>
  <c r="AN109" i="47"/>
  <c r="AD110" i="47"/>
  <c r="AE110" i="47"/>
  <c r="AF110" i="47"/>
  <c r="AG110" i="47"/>
  <c r="AH110" i="47"/>
  <c r="AI110" i="47"/>
  <c r="AJ110" i="47"/>
  <c r="AK110" i="47"/>
  <c r="AL110" i="47"/>
  <c r="AM110" i="47"/>
  <c r="AN110" i="47"/>
  <c r="AD114" i="47"/>
  <c r="EK272" i="4" s="1"/>
  <c r="AE114" i="47"/>
  <c r="EU272" i="4" s="1"/>
  <c r="AF114" i="47"/>
  <c r="FE272" i="4" s="1"/>
  <c r="AG114" i="47"/>
  <c r="FO272" i="4" s="1"/>
  <c r="AH114" i="47"/>
  <c r="FY272" i="4" s="1"/>
  <c r="AI114" i="47"/>
  <c r="GI272" i="4" s="1"/>
  <c r="AJ114" i="47"/>
  <c r="GS272" i="4" s="1"/>
  <c r="AK114" i="47"/>
  <c r="HC272" i="4" s="1"/>
  <c r="AL114" i="47"/>
  <c r="HM272" i="4" s="1"/>
  <c r="AM114" i="47"/>
  <c r="HW272" i="4" s="1"/>
  <c r="HZ272" i="4" s="1"/>
  <c r="AN114" i="47"/>
  <c r="IG272" i="4" s="1"/>
  <c r="AD115" i="47"/>
  <c r="EK276" i="4" s="1"/>
  <c r="AE115" i="47"/>
  <c r="EU276" i="4" s="1"/>
  <c r="AF115" i="47"/>
  <c r="FE276" i="4" s="1"/>
  <c r="AG115" i="47"/>
  <c r="FO276" i="4" s="1"/>
  <c r="AH115" i="47"/>
  <c r="FY276" i="4" s="1"/>
  <c r="AI115" i="47"/>
  <c r="GI276" i="4" s="1"/>
  <c r="AJ115" i="47"/>
  <c r="GS276" i="4" s="1"/>
  <c r="AK115" i="47"/>
  <c r="HC276" i="4" s="1"/>
  <c r="AL115" i="47"/>
  <c r="HM276" i="4" s="1"/>
  <c r="AM115" i="47"/>
  <c r="HW276" i="4" s="1"/>
  <c r="AN115" i="47"/>
  <c r="IG276" i="4" s="1"/>
  <c r="IJ276" i="4" s="1"/>
  <c r="AD116" i="47"/>
  <c r="EK274" i="4" s="1"/>
  <c r="AE116" i="47"/>
  <c r="EU274" i="4" s="1"/>
  <c r="AF116" i="47"/>
  <c r="FE274" i="4" s="1"/>
  <c r="AG116" i="47"/>
  <c r="FO274" i="4" s="1"/>
  <c r="AH116" i="47"/>
  <c r="FY274" i="4" s="1"/>
  <c r="AI116" i="47"/>
  <c r="GI274" i="4" s="1"/>
  <c r="AJ116" i="47"/>
  <c r="GS274" i="4" s="1"/>
  <c r="AK116" i="47"/>
  <c r="HC274" i="4" s="1"/>
  <c r="AL116" i="47"/>
  <c r="HM274" i="4" s="1"/>
  <c r="AM116" i="47"/>
  <c r="HW274" i="4" s="1"/>
  <c r="AN116" i="47"/>
  <c r="IG274" i="4" s="1"/>
  <c r="AD119" i="47"/>
  <c r="AE119" i="47"/>
  <c r="AF119" i="47"/>
  <c r="AG119" i="47"/>
  <c r="AH119" i="47"/>
  <c r="AI119" i="47"/>
  <c r="AJ119" i="47"/>
  <c r="AK119" i="47"/>
  <c r="AL119" i="47"/>
  <c r="AM119" i="47"/>
  <c r="AN119" i="47"/>
  <c r="AD121" i="47"/>
  <c r="EK270" i="4" s="1"/>
  <c r="AE121" i="47"/>
  <c r="EU270" i="4" s="1"/>
  <c r="AF121" i="47"/>
  <c r="FE270" i="4" s="1"/>
  <c r="AG121" i="47"/>
  <c r="FO270" i="4" s="1"/>
  <c r="AH121" i="47"/>
  <c r="FY270" i="4" s="1"/>
  <c r="AI121" i="47"/>
  <c r="GI270" i="4" s="1"/>
  <c r="AJ121" i="47"/>
  <c r="GS270" i="4" s="1"/>
  <c r="AK121" i="47"/>
  <c r="HC270" i="4" s="1"/>
  <c r="AL121" i="47"/>
  <c r="HM270" i="4" s="1"/>
  <c r="AM121" i="47"/>
  <c r="HW270" i="4" s="1"/>
  <c r="AN121" i="47"/>
  <c r="IG270" i="4" s="1"/>
  <c r="AC121" i="47"/>
  <c r="EA270" i="4" s="1"/>
  <c r="AC119" i="47"/>
  <c r="AC115" i="47"/>
  <c r="EA276" i="4" s="1"/>
  <c r="AC116" i="47"/>
  <c r="EA274" i="4" s="1"/>
  <c r="AC114" i="47"/>
  <c r="EA272" i="4" s="1"/>
  <c r="AC109" i="47"/>
  <c r="AC110" i="47"/>
  <c r="AC105" i="47"/>
  <c r="AC106" i="47"/>
  <c r="AC107" i="47"/>
  <c r="AC103" i="47"/>
  <c r="AC90" i="47"/>
  <c r="AC92" i="47"/>
  <c r="AC93" i="47"/>
  <c r="AC94" i="47"/>
  <c r="AC96" i="47"/>
  <c r="AC97" i="47"/>
  <c r="AC89" i="47"/>
  <c r="Q82" i="47"/>
  <c r="R82" i="47"/>
  <c r="S82" i="47"/>
  <c r="T82" i="47"/>
  <c r="U82" i="47"/>
  <c r="V82" i="47"/>
  <c r="W82" i="47"/>
  <c r="X82" i="47"/>
  <c r="Y82" i="47"/>
  <c r="Z82" i="47"/>
  <c r="AA82" i="47"/>
  <c r="AB82" i="47"/>
  <c r="AC76" i="47"/>
  <c r="AC77" i="47"/>
  <c r="AC75" i="47"/>
  <c r="AC65" i="47"/>
  <c r="AC66" i="47"/>
  <c r="AC67" i="47"/>
  <c r="AC68" i="47"/>
  <c r="AC70" i="47"/>
  <c r="AC71" i="47"/>
  <c r="AC64" i="47"/>
  <c r="AC51" i="47"/>
  <c r="AC52" i="47"/>
  <c r="AC53" i="47"/>
  <c r="AC54" i="47"/>
  <c r="AC55" i="47"/>
  <c r="AC57" i="47"/>
  <c r="AC58" i="47"/>
  <c r="AC50" i="47"/>
  <c r="AC43" i="47"/>
  <c r="DX270" i="4" s="1"/>
  <c r="AC41" i="47"/>
  <c r="AC37" i="47"/>
  <c r="DX276" i="4" s="1"/>
  <c r="AC38" i="47"/>
  <c r="DX274" i="4" s="1"/>
  <c r="AC36" i="47"/>
  <c r="DX272" i="4" s="1"/>
  <c r="AC26" i="47"/>
  <c r="AC27" i="47"/>
  <c r="AC28" i="47"/>
  <c r="AC29" i="47"/>
  <c r="AC31" i="47"/>
  <c r="AC32" i="47"/>
  <c r="AC25" i="47"/>
  <c r="AC12" i="47"/>
  <c r="AC13" i="47"/>
  <c r="AC14" i="47"/>
  <c r="AC15" i="47"/>
  <c r="AC16" i="47"/>
  <c r="AC18" i="47"/>
  <c r="AC19" i="47"/>
  <c r="AC11" i="47"/>
  <c r="Q112" i="47"/>
  <c r="D81" i="41" s="1"/>
  <c r="R112" i="47"/>
  <c r="E81" i="41" s="1"/>
  <c r="S112" i="47"/>
  <c r="F81" i="41" s="1"/>
  <c r="T112" i="47"/>
  <c r="G81" i="41" s="1"/>
  <c r="U112" i="47"/>
  <c r="H81" i="41" s="1"/>
  <c r="V112" i="47"/>
  <c r="I81" i="41" s="1"/>
  <c r="W112" i="47"/>
  <c r="J81" i="41" s="1"/>
  <c r="X112" i="47"/>
  <c r="K81" i="41" s="1"/>
  <c r="Y112" i="47"/>
  <c r="L81" i="41" s="1"/>
  <c r="Z112" i="47"/>
  <c r="M81" i="41" s="1"/>
  <c r="AA112" i="47"/>
  <c r="N81" i="41" s="1"/>
  <c r="AB112" i="47"/>
  <c r="O81" i="41" s="1"/>
  <c r="Q99" i="47"/>
  <c r="D79" i="41" s="1"/>
  <c r="D92" i="41" s="1"/>
  <c r="R99" i="47"/>
  <c r="E79" i="41" s="1"/>
  <c r="E92" i="41" s="1"/>
  <c r="S99" i="47"/>
  <c r="F79" i="41" s="1"/>
  <c r="F92" i="41" s="1"/>
  <c r="T99" i="47"/>
  <c r="U99" i="47"/>
  <c r="V99" i="47"/>
  <c r="I79" i="41" s="1"/>
  <c r="I92" i="41" s="1"/>
  <c r="W99" i="47"/>
  <c r="J79" i="41" s="1"/>
  <c r="J92" i="41" s="1"/>
  <c r="X99" i="47"/>
  <c r="K79" i="41" s="1"/>
  <c r="K92" i="41" s="1"/>
  <c r="Y99" i="47"/>
  <c r="Z99" i="47"/>
  <c r="M79" i="41" s="1"/>
  <c r="M92" i="41" s="1"/>
  <c r="AA99" i="47"/>
  <c r="N79" i="41" s="1"/>
  <c r="N92" i="41" s="1"/>
  <c r="AB99" i="47"/>
  <c r="O79" i="41" s="1"/>
  <c r="O92" i="41" s="1"/>
  <c r="AC86" i="47"/>
  <c r="AC85" i="47"/>
  <c r="Q85" i="47"/>
  <c r="R85" i="47"/>
  <c r="S85" i="47"/>
  <c r="T85" i="47"/>
  <c r="U85" i="47"/>
  <c r="V85" i="47"/>
  <c r="W85" i="47"/>
  <c r="X85" i="47"/>
  <c r="Y85" i="47"/>
  <c r="Z85" i="47"/>
  <c r="AA85" i="47"/>
  <c r="AB85" i="47"/>
  <c r="Q86" i="47"/>
  <c r="R86" i="47"/>
  <c r="S86" i="47"/>
  <c r="T86" i="47"/>
  <c r="U86" i="47"/>
  <c r="V86" i="47"/>
  <c r="W86" i="47"/>
  <c r="X86" i="47"/>
  <c r="Y86" i="47"/>
  <c r="Z86" i="47"/>
  <c r="AA86" i="47"/>
  <c r="AB86" i="47"/>
  <c r="AC47" i="47"/>
  <c r="AC46" i="47"/>
  <c r="Q46" i="47"/>
  <c r="R46" i="47"/>
  <c r="S46" i="47"/>
  <c r="T46" i="47"/>
  <c r="U46" i="47"/>
  <c r="V46" i="47"/>
  <c r="W46" i="47"/>
  <c r="X46" i="47"/>
  <c r="Y46" i="47"/>
  <c r="Z46" i="47"/>
  <c r="AA46" i="47"/>
  <c r="AB46" i="47"/>
  <c r="Q47" i="47"/>
  <c r="R47" i="47"/>
  <c r="S47" i="47"/>
  <c r="T47" i="47"/>
  <c r="U47" i="47"/>
  <c r="V47" i="47"/>
  <c r="W47" i="47"/>
  <c r="X47" i="47"/>
  <c r="Y47" i="47"/>
  <c r="Z47" i="47"/>
  <c r="AA47" i="47"/>
  <c r="AB47" i="47"/>
  <c r="FH106" i="4" l="1"/>
  <c r="Y118" i="47"/>
  <c r="Y120" i="47" s="1"/>
  <c r="Y122" i="47" s="1"/>
  <c r="L79" i="41"/>
  <c r="L92" i="41" s="1"/>
  <c r="U118" i="47"/>
  <c r="U120" i="47" s="1"/>
  <c r="U122" i="47" s="1"/>
  <c r="H79" i="41"/>
  <c r="H92" i="41" s="1"/>
  <c r="T118" i="47"/>
  <c r="T120" i="47" s="1"/>
  <c r="T122" i="47" s="1"/>
  <c r="G79" i="41"/>
  <c r="G92" i="41" s="1"/>
  <c r="EA100" i="4"/>
  <c r="EN279" i="4"/>
  <c r="ED274" i="4"/>
  <c r="FH111" i="4"/>
  <c r="ED276" i="4"/>
  <c r="FH278" i="4"/>
  <c r="AH99" i="47"/>
  <c r="FY266" i="4" s="1"/>
  <c r="FH270" i="4"/>
  <c r="EX270" i="4"/>
  <c r="HP270" i="4"/>
  <c r="ED278" i="4"/>
  <c r="FH276" i="4"/>
  <c r="EX274" i="4"/>
  <c r="EN274" i="4"/>
  <c r="FH272" i="4"/>
  <c r="AK112" i="47"/>
  <c r="HC268" i="4" s="1"/>
  <c r="AK60" i="47"/>
  <c r="AL34" i="47"/>
  <c r="HJ268" i="4" s="1"/>
  <c r="AD34" i="47"/>
  <c r="EH268" i="4" s="1"/>
  <c r="EX272" i="4"/>
  <c r="EN270" i="4"/>
  <c r="EN272" i="4"/>
  <c r="AK82" i="47"/>
  <c r="AD82" i="47"/>
  <c r="AM99" i="47"/>
  <c r="HW266" i="4" s="1"/>
  <c r="AF60" i="47"/>
  <c r="AJ73" i="47"/>
  <c r="GB270" i="4"/>
  <c r="IJ274" i="4"/>
  <c r="GV274" i="4"/>
  <c r="HZ276" i="4"/>
  <c r="GL276" i="4"/>
  <c r="HP272" i="4"/>
  <c r="GB272" i="4"/>
  <c r="FE100" i="4"/>
  <c r="AG82" i="47"/>
  <c r="EX278" i="4"/>
  <c r="HF270" i="4"/>
  <c r="GB276" i="4"/>
  <c r="AM80" i="47"/>
  <c r="EK98" i="4"/>
  <c r="FR276" i="4"/>
  <c r="IJ272" i="4"/>
  <c r="AI99" i="47"/>
  <c r="GI266" i="4" s="1"/>
  <c r="HZ270" i="4"/>
  <c r="GL270" i="4"/>
  <c r="FH104" i="4"/>
  <c r="ED272" i="4"/>
  <c r="EN278" i="4"/>
  <c r="ED270" i="4"/>
  <c r="HW98" i="4"/>
  <c r="AA118" i="47"/>
  <c r="AA120" i="47" s="1"/>
  <c r="AA122" i="47" s="1"/>
  <c r="GI98" i="4"/>
  <c r="W118" i="47"/>
  <c r="W120" i="47" s="1"/>
  <c r="W122" i="47" s="1"/>
  <c r="S118" i="47"/>
  <c r="S120" i="47" s="1"/>
  <c r="S122" i="47" s="1"/>
  <c r="HM100" i="4"/>
  <c r="FY100" i="4"/>
  <c r="Z118" i="47"/>
  <c r="Z120" i="47" s="1"/>
  <c r="Z122" i="47" s="1"/>
  <c r="AL82" i="47"/>
  <c r="HZ274" i="4"/>
  <c r="GL274" i="4"/>
  <c r="HP276" i="4"/>
  <c r="EN276" i="4"/>
  <c r="HF272" i="4"/>
  <c r="AI80" i="47"/>
  <c r="AE80" i="47"/>
  <c r="EU98" i="4"/>
  <c r="AN82" i="47"/>
  <c r="AJ82" i="47"/>
  <c r="AF82" i="47"/>
  <c r="AC82" i="47"/>
  <c r="AL112" i="47"/>
  <c r="HM268" i="4" s="1"/>
  <c r="AH112" i="47"/>
  <c r="FY268" i="4" s="1"/>
  <c r="AD112" i="47"/>
  <c r="EK268" i="4" s="1"/>
  <c r="AG112" i="47"/>
  <c r="FO268" i="4" s="1"/>
  <c r="AN60" i="47"/>
  <c r="IJ270" i="4"/>
  <c r="GV270" i="4"/>
  <c r="AK34" i="47"/>
  <c r="GZ268" i="4" s="1"/>
  <c r="HC98" i="4"/>
  <c r="FO98" i="4"/>
  <c r="IG100" i="4"/>
  <c r="GS100" i="4"/>
  <c r="X118" i="47"/>
  <c r="X120" i="47" s="1"/>
  <c r="X122" i="47" s="1"/>
  <c r="R118" i="47"/>
  <c r="R120" i="47" s="1"/>
  <c r="R122" i="47" s="1"/>
  <c r="AE99" i="47"/>
  <c r="EU266" i="4" s="1"/>
  <c r="AH82" i="47"/>
  <c r="AH34" i="47"/>
  <c r="FV268" i="4" s="1"/>
  <c r="FH102" i="4"/>
  <c r="IG98" i="4"/>
  <c r="GS98" i="4"/>
  <c r="FE98" i="4"/>
  <c r="HW100" i="4"/>
  <c r="GI100" i="4"/>
  <c r="EU100" i="4"/>
  <c r="AB118" i="47"/>
  <c r="AB120" i="47" s="1"/>
  <c r="AB122" i="47" s="1"/>
  <c r="V118" i="47"/>
  <c r="V120" i="47" s="1"/>
  <c r="V122" i="47" s="1"/>
  <c r="Q118" i="47"/>
  <c r="Q120" i="47" s="1"/>
  <c r="Q122" i="47" s="1"/>
  <c r="AM82" i="47"/>
  <c r="AI82" i="47"/>
  <c r="AE82" i="47"/>
  <c r="AL99" i="47"/>
  <c r="HM266" i="4" s="1"/>
  <c r="AD99" i="47"/>
  <c r="EK266" i="4" s="1"/>
  <c r="EX276" i="4"/>
  <c r="AG34" i="47"/>
  <c r="FL268" i="4" s="1"/>
  <c r="AL21" i="47"/>
  <c r="AD21" i="47"/>
  <c r="AG21" i="47"/>
  <c r="EA98" i="4"/>
  <c r="AJ80" i="47"/>
  <c r="AF80" i="47"/>
  <c r="FH110" i="4"/>
  <c r="FR272" i="4"/>
  <c r="AJ60" i="47"/>
  <c r="AG60" i="47"/>
  <c r="HP274" i="4"/>
  <c r="GB274" i="4"/>
  <c r="HF276" i="4"/>
  <c r="GV272" i="4"/>
  <c r="AL80" i="47"/>
  <c r="AH80" i="47"/>
  <c r="AD80" i="47"/>
  <c r="HM98" i="4"/>
  <c r="FY98" i="4"/>
  <c r="HC100" i="4"/>
  <c r="FO100" i="4"/>
  <c r="AC80" i="47"/>
  <c r="AC99" i="47"/>
  <c r="EA266" i="4" s="1"/>
  <c r="AN73" i="47"/>
  <c r="AF73" i="47"/>
  <c r="AF79" i="47" s="1"/>
  <c r="AK73" i="47"/>
  <c r="AG73" i="47"/>
  <c r="FR270" i="4"/>
  <c r="HF274" i="4"/>
  <c r="FR274" i="4"/>
  <c r="GV276" i="4"/>
  <c r="GL272" i="4"/>
  <c r="AK21" i="47"/>
  <c r="AH21" i="47"/>
  <c r="AK80" i="47"/>
  <c r="AG80" i="47"/>
  <c r="EK100" i="4"/>
  <c r="FH274" i="4"/>
  <c r="FH108" i="4"/>
  <c r="AM112" i="47"/>
  <c r="HW268" i="4" s="1"/>
  <c r="AI112" i="47"/>
  <c r="GI268" i="4" s="1"/>
  <c r="AE112" i="47"/>
  <c r="AN21" i="47"/>
  <c r="AJ21" i="47"/>
  <c r="GP266" i="4" s="1"/>
  <c r="AF21" i="47"/>
  <c r="AM21" i="47"/>
  <c r="AI21" i="47"/>
  <c r="AE21" i="47"/>
  <c r="ER266" i="4" s="1"/>
  <c r="AM60" i="47"/>
  <c r="AI60" i="47"/>
  <c r="AE60" i="47"/>
  <c r="AL60" i="47"/>
  <c r="AH60" i="47"/>
  <c r="AD60" i="47"/>
  <c r="AK99" i="47"/>
  <c r="AG99" i="47"/>
  <c r="AN99" i="47"/>
  <c r="AJ99" i="47"/>
  <c r="GS266" i="4" s="1"/>
  <c r="AF99" i="47"/>
  <c r="FE266" i="4" s="1"/>
  <c r="AN34" i="47"/>
  <c r="ID268" i="4" s="1"/>
  <c r="AJ34" i="47"/>
  <c r="GP268" i="4" s="1"/>
  <c r="AF34" i="47"/>
  <c r="FB268" i="4" s="1"/>
  <c r="AM34" i="47"/>
  <c r="HT268" i="4" s="1"/>
  <c r="AI34" i="47"/>
  <c r="GF268" i="4" s="1"/>
  <c r="AE34" i="47"/>
  <c r="ER268" i="4" s="1"/>
  <c r="AN112" i="47"/>
  <c r="IG268" i="4" s="1"/>
  <c r="AJ112" i="47"/>
  <c r="GS268" i="4" s="1"/>
  <c r="AF112" i="47"/>
  <c r="FE268" i="4" s="1"/>
  <c r="AM73" i="47"/>
  <c r="AI73" i="47"/>
  <c r="AE73" i="47"/>
  <c r="AL73" i="47"/>
  <c r="AH73" i="47"/>
  <c r="AD73" i="47"/>
  <c r="AC112" i="47"/>
  <c r="AJ79" i="47" l="1"/>
  <c r="AJ81" i="47" s="1"/>
  <c r="AJ83" i="47" s="1"/>
  <c r="EN268" i="4"/>
  <c r="HF268" i="4"/>
  <c r="AH118" i="47"/>
  <c r="AH120" i="47" s="1"/>
  <c r="AH122" i="47" s="1"/>
  <c r="GB268" i="4"/>
  <c r="AM118" i="47"/>
  <c r="AM120" i="47" s="1"/>
  <c r="AM122" i="47" s="1"/>
  <c r="AG79" i="47"/>
  <c r="AG81" i="47" s="1"/>
  <c r="AG83" i="47" s="1"/>
  <c r="AN79" i="47"/>
  <c r="AN81" i="47" s="1"/>
  <c r="AN83" i="47" s="1"/>
  <c r="AK79" i="47"/>
  <c r="AK81" i="47" s="1"/>
  <c r="AK83" i="47" s="1"/>
  <c r="AF81" i="47"/>
  <c r="AF83" i="47" s="1"/>
  <c r="HP268" i="4"/>
  <c r="FH268" i="4"/>
  <c r="AE79" i="47"/>
  <c r="AE81" i="47" s="1"/>
  <c r="AE83" i="47" s="1"/>
  <c r="GV268" i="4"/>
  <c r="AI118" i="47"/>
  <c r="AI120" i="47" s="1"/>
  <c r="AI122" i="47" s="1"/>
  <c r="AI40" i="47"/>
  <c r="AI42" i="47" s="1"/>
  <c r="AI44" i="47" s="1"/>
  <c r="GF266" i="4"/>
  <c r="GL266" i="4" s="1"/>
  <c r="AN40" i="47"/>
  <c r="AN42" i="47" s="1"/>
  <c r="AN44" i="47" s="1"/>
  <c r="ID266" i="4"/>
  <c r="AG40" i="47"/>
  <c r="AG42" i="47" s="1"/>
  <c r="AG44" i="47" s="1"/>
  <c r="FL266" i="4"/>
  <c r="AN118" i="47"/>
  <c r="AN120" i="47" s="1"/>
  <c r="AN122" i="47" s="1"/>
  <c r="IG266" i="4"/>
  <c r="AD79" i="47"/>
  <c r="AD81" i="47" s="1"/>
  <c r="AD83" i="47" s="1"/>
  <c r="AI79" i="47"/>
  <c r="AI81" i="47" s="1"/>
  <c r="AI83" i="47" s="1"/>
  <c r="AM40" i="47"/>
  <c r="AM42" i="47" s="1"/>
  <c r="AM44" i="47" s="1"/>
  <c r="HT266" i="4"/>
  <c r="HZ266" i="4" s="1"/>
  <c r="AD40" i="47"/>
  <c r="AD42" i="47" s="1"/>
  <c r="AD44" i="47" s="1"/>
  <c r="EH266" i="4"/>
  <c r="EN266" i="4" s="1"/>
  <c r="IJ268" i="4"/>
  <c r="AG118" i="47"/>
  <c r="AG120" i="47" s="1"/>
  <c r="AG122" i="47" s="1"/>
  <c r="FO266" i="4"/>
  <c r="FO281" i="4" s="1"/>
  <c r="AF40" i="47"/>
  <c r="AF42" i="47" s="1"/>
  <c r="AF44" i="47" s="1"/>
  <c r="FB266" i="4"/>
  <c r="FH266" i="4" s="1"/>
  <c r="AE118" i="47"/>
  <c r="AE120" i="47" s="1"/>
  <c r="AE122" i="47" s="1"/>
  <c r="EU268" i="4"/>
  <c r="EX268" i="4" s="1"/>
  <c r="AD118" i="47"/>
  <c r="AD120" i="47" s="1"/>
  <c r="AD122" i="47" s="1"/>
  <c r="AH40" i="47"/>
  <c r="AH42" i="47" s="1"/>
  <c r="AH44" i="47" s="1"/>
  <c r="FV266" i="4"/>
  <c r="GB266" i="4" s="1"/>
  <c r="HJ266" i="4"/>
  <c r="HP266" i="4" s="1"/>
  <c r="AL40" i="47"/>
  <c r="AL42" i="47" s="1"/>
  <c r="AL44" i="47" s="1"/>
  <c r="AC118" i="47"/>
  <c r="AC120" i="47" s="1"/>
  <c r="AC122" i="47" s="1"/>
  <c r="EA268" i="4"/>
  <c r="HZ268" i="4"/>
  <c r="AK118" i="47"/>
  <c r="AK120" i="47" s="1"/>
  <c r="AK122" i="47" s="1"/>
  <c r="HC266" i="4"/>
  <c r="EX266" i="4"/>
  <c r="GV266" i="4"/>
  <c r="GL268" i="4"/>
  <c r="AL118" i="47"/>
  <c r="AL120" i="47" s="1"/>
  <c r="AL122" i="47" s="1"/>
  <c r="AK40" i="47"/>
  <c r="AK42" i="47" s="1"/>
  <c r="AK44" i="47" s="1"/>
  <c r="GZ266" i="4"/>
  <c r="FR268" i="4"/>
  <c r="AF118" i="47"/>
  <c r="AF120" i="47" s="1"/>
  <c r="AF122" i="47" s="1"/>
  <c r="AH79" i="47"/>
  <c r="AH81" i="47" s="1"/>
  <c r="AH83" i="47" s="1"/>
  <c r="AM79" i="47"/>
  <c r="AM81" i="47" s="1"/>
  <c r="AM83" i="47" s="1"/>
  <c r="AJ118" i="47"/>
  <c r="AJ120" i="47" s="1"/>
  <c r="AJ122" i="47" s="1"/>
  <c r="AL79" i="47"/>
  <c r="AL81" i="47" s="1"/>
  <c r="AL83" i="47" s="1"/>
  <c r="AE40" i="47"/>
  <c r="AE42" i="47" s="1"/>
  <c r="AE44" i="47" s="1"/>
  <c r="AJ40" i="47"/>
  <c r="AJ42" i="47" s="1"/>
  <c r="AJ44" i="47" s="1"/>
  <c r="IJ266" i="4" l="1"/>
  <c r="HF266" i="4"/>
  <c r="FR266" i="4"/>
  <c r="FR281" i="4" s="1"/>
  <c r="FL281" i="4"/>
  <c r="Q132" i="47"/>
  <c r="R132" i="47"/>
  <c r="S132" i="47"/>
  <c r="T132" i="47"/>
  <c r="U132" i="47"/>
  <c r="V132" i="47"/>
  <c r="W132" i="47"/>
  <c r="X132" i="47"/>
  <c r="Y132" i="47"/>
  <c r="Z132" i="47"/>
  <c r="AA132" i="47"/>
  <c r="AB132" i="47"/>
  <c r="Q133" i="47"/>
  <c r="R133" i="47"/>
  <c r="S133" i="47"/>
  <c r="T133" i="47"/>
  <c r="U133" i="47"/>
  <c r="V133" i="47"/>
  <c r="W133" i="47"/>
  <c r="X133" i="47"/>
  <c r="Y133" i="47"/>
  <c r="Z133" i="47"/>
  <c r="AA133" i="47"/>
  <c r="AB133" i="47"/>
  <c r="Q73" i="47"/>
  <c r="R73" i="47"/>
  <c r="S73" i="47"/>
  <c r="T73" i="47"/>
  <c r="U73" i="47"/>
  <c r="V73" i="47"/>
  <c r="W73" i="47"/>
  <c r="X73" i="47"/>
  <c r="Y73" i="47"/>
  <c r="Z73" i="47"/>
  <c r="AA73" i="47"/>
  <c r="AB73" i="47"/>
  <c r="AC73" i="47"/>
  <c r="Q60" i="47"/>
  <c r="R60" i="47"/>
  <c r="S60" i="47"/>
  <c r="S79" i="47" s="1"/>
  <c r="S81" i="47" s="1"/>
  <c r="S83" i="47" s="1"/>
  <c r="T60" i="47"/>
  <c r="U60" i="47"/>
  <c r="V60" i="47"/>
  <c r="W60" i="47"/>
  <c r="W79" i="47" s="1"/>
  <c r="W81" i="47" s="1"/>
  <c r="W83" i="47" s="1"/>
  <c r="X60" i="47"/>
  <c r="Y60" i="47"/>
  <c r="Z60" i="47"/>
  <c r="AA60" i="47"/>
  <c r="AA79" i="47" s="1"/>
  <c r="AA81" i="47" s="1"/>
  <c r="AA83" i="47" s="1"/>
  <c r="AB60" i="47"/>
  <c r="AC60" i="47"/>
  <c r="Q34" i="47"/>
  <c r="DX100" i="4" s="1"/>
  <c r="R34" i="47"/>
  <c r="EH100" i="4" s="1"/>
  <c r="S34" i="47"/>
  <c r="ER100" i="4" s="1"/>
  <c r="T34" i="47"/>
  <c r="FB100" i="4" s="1"/>
  <c r="FH100" i="4" s="1"/>
  <c r="U34" i="47"/>
  <c r="FL100" i="4" s="1"/>
  <c r="FR100" i="4" s="1"/>
  <c r="V34" i="47"/>
  <c r="FV100" i="4" s="1"/>
  <c r="GB100" i="4" s="1"/>
  <c r="W34" i="47"/>
  <c r="GF100" i="4" s="1"/>
  <c r="GL100" i="4" s="1"/>
  <c r="X34" i="47"/>
  <c r="GP100" i="4" s="1"/>
  <c r="GV100" i="4" s="1"/>
  <c r="Y34" i="47"/>
  <c r="GZ100" i="4" s="1"/>
  <c r="HF100" i="4" s="1"/>
  <c r="Z34" i="47"/>
  <c r="HJ100" i="4" s="1"/>
  <c r="HP100" i="4" s="1"/>
  <c r="AA34" i="47"/>
  <c r="HT100" i="4" s="1"/>
  <c r="HZ100" i="4" s="1"/>
  <c r="AB34" i="47"/>
  <c r="ID100" i="4" s="1"/>
  <c r="IJ100" i="4" s="1"/>
  <c r="AC34" i="47"/>
  <c r="DX268" i="4" s="1"/>
  <c r="ED268" i="4" s="1"/>
  <c r="Q21" i="47"/>
  <c r="DX98" i="4" s="1"/>
  <c r="R21" i="47"/>
  <c r="EH98" i="4" s="1"/>
  <c r="S21" i="47"/>
  <c r="T21" i="47"/>
  <c r="U21" i="47"/>
  <c r="FL98" i="4" s="1"/>
  <c r="FR98" i="4" s="1"/>
  <c r="V21" i="47"/>
  <c r="FV98" i="4" s="1"/>
  <c r="GB98" i="4" s="1"/>
  <c r="W21" i="47"/>
  <c r="X21" i="47"/>
  <c r="Y21" i="47"/>
  <c r="GZ98" i="4" s="1"/>
  <c r="HF98" i="4" s="1"/>
  <c r="Z21" i="47"/>
  <c r="HJ98" i="4" s="1"/>
  <c r="HP98" i="4" s="1"/>
  <c r="AA21" i="47"/>
  <c r="AB21" i="47"/>
  <c r="AC21" i="47"/>
  <c r="DX266" i="4" s="1"/>
  <c r="ED266" i="4" s="1"/>
  <c r="Z79" i="47" l="1"/>
  <c r="Z81" i="47" s="1"/>
  <c r="Z83" i="47" s="1"/>
  <c r="V79" i="47"/>
  <c r="V81" i="47" s="1"/>
  <c r="V83" i="47" s="1"/>
  <c r="R79" i="47"/>
  <c r="R81" i="47" s="1"/>
  <c r="R83" i="47" s="1"/>
  <c r="AB40" i="47"/>
  <c r="AB42" i="47" s="1"/>
  <c r="AB44" i="47" s="1"/>
  <c r="ID98" i="4"/>
  <c r="IJ98" i="4" s="1"/>
  <c r="T40" i="47"/>
  <c r="T42" i="47" s="1"/>
  <c r="T44" i="47" s="1"/>
  <c r="FB98" i="4"/>
  <c r="FH98" i="4" s="1"/>
  <c r="Y79" i="47"/>
  <c r="Y81" i="47" s="1"/>
  <c r="Y83" i="47" s="1"/>
  <c r="Q79" i="47"/>
  <c r="Q81" i="47" s="1"/>
  <c r="Q83" i="47" s="1"/>
  <c r="X40" i="47"/>
  <c r="X42" i="47" s="1"/>
  <c r="X44" i="47" s="1"/>
  <c r="GP98" i="4"/>
  <c r="GV98" i="4" s="1"/>
  <c r="U79" i="47"/>
  <c r="U81" i="47" s="1"/>
  <c r="U83" i="47" s="1"/>
  <c r="AA40" i="47"/>
  <c r="AA42" i="47" s="1"/>
  <c r="AA44" i="47" s="1"/>
  <c r="HT98" i="4"/>
  <c r="HZ98" i="4" s="1"/>
  <c r="W40" i="47"/>
  <c r="W42" i="47" s="1"/>
  <c r="W44" i="47" s="1"/>
  <c r="GF98" i="4"/>
  <c r="GL98" i="4" s="1"/>
  <c r="S40" i="47"/>
  <c r="S42" i="47" s="1"/>
  <c r="S44" i="47" s="1"/>
  <c r="ER98" i="4"/>
  <c r="AB79" i="47"/>
  <c r="AB81" i="47" s="1"/>
  <c r="AB83" i="47" s="1"/>
  <c r="X79" i="47"/>
  <c r="X81" i="47" s="1"/>
  <c r="X83" i="47" s="1"/>
  <c r="T79" i="47"/>
  <c r="T81" i="47" s="1"/>
  <c r="T83" i="47" s="1"/>
  <c r="AC79" i="47"/>
  <c r="AC81" i="47" s="1"/>
  <c r="AC83" i="47" s="1"/>
  <c r="Z40" i="47"/>
  <c r="Z42" i="47" s="1"/>
  <c r="Z44" i="47" s="1"/>
  <c r="V40" i="47"/>
  <c r="V42" i="47" s="1"/>
  <c r="V44" i="47" s="1"/>
  <c r="R40" i="47"/>
  <c r="R42" i="47" s="1"/>
  <c r="R44" i="47" s="1"/>
  <c r="AC40" i="47"/>
  <c r="AC42" i="47" s="1"/>
  <c r="AC44" i="47" s="1"/>
  <c r="Y40" i="47"/>
  <c r="Y42" i="47" s="1"/>
  <c r="Y44" i="47" s="1"/>
  <c r="U40" i="47"/>
  <c r="U42" i="47" s="1"/>
  <c r="U44" i="47" s="1"/>
  <c r="Q40" i="47"/>
  <c r="Q42" i="47" s="1"/>
  <c r="Q44" i="47" s="1"/>
  <c r="D111" i="41" l="1"/>
  <c r="CM5" i="12" l="1"/>
  <c r="CN5" i="12"/>
  <c r="CO5" i="12" s="1"/>
  <c r="CP5" i="12" s="1"/>
  <c r="CQ5" i="12" s="1"/>
  <c r="CR5" i="12" s="1"/>
  <c r="CS5" i="12" s="1"/>
  <c r="CT5" i="12" s="1"/>
  <c r="CU5" i="12" s="1"/>
  <c r="CV5" i="12" s="1"/>
  <c r="CW5" i="12" s="1"/>
  <c r="FT39" i="4" l="1"/>
  <c r="FJ39" i="4"/>
  <c r="F127" i="41"/>
  <c r="D128" i="41" s="1"/>
  <c r="HH27" i="4"/>
  <c r="HP28" i="4"/>
  <c r="HN28" i="4" s="1"/>
  <c r="HH30" i="4"/>
  <c r="HH31" i="4"/>
  <c r="HH33" i="4"/>
  <c r="HH34" i="4"/>
  <c r="HH35" i="4"/>
  <c r="HH36" i="4"/>
  <c r="HI37" i="4"/>
  <c r="HI40" i="4" s="1"/>
  <c r="HH38" i="4"/>
  <c r="HH39" i="4"/>
  <c r="HH18" i="4"/>
  <c r="HH20" i="4"/>
  <c r="HH21" i="4"/>
  <c r="HH9" i="4"/>
  <c r="HH10" i="4"/>
  <c r="HH11" i="4"/>
  <c r="HH12" i="4"/>
  <c r="HH13" i="4"/>
  <c r="HI14" i="4"/>
  <c r="HI15" i="4" s="1"/>
  <c r="HH24" i="4"/>
  <c r="HI66" i="4"/>
  <c r="HH69" i="4"/>
  <c r="HH70" i="4"/>
  <c r="HI71" i="4"/>
  <c r="HI74" i="4" s="1"/>
  <c r="HH72" i="4"/>
  <c r="HH73" i="4"/>
  <c r="HI76" i="4"/>
  <c r="HP82" i="4"/>
  <c r="HP84" i="4"/>
  <c r="IG29" i="4"/>
  <c r="IE29" i="4" s="1"/>
  <c r="HW29" i="4"/>
  <c r="HU29" i="4" s="1"/>
  <c r="HM80" i="4"/>
  <c r="E115" i="41"/>
  <c r="F115" i="41" s="1"/>
  <c r="G115" i="41" s="1"/>
  <c r="H115" i="41" s="1"/>
  <c r="I115" i="41" s="1"/>
  <c r="J115" i="41" s="1"/>
  <c r="K115" i="41" s="1"/>
  <c r="M40" i="41"/>
  <c r="M22" i="41"/>
  <c r="M14" i="41"/>
  <c r="M15" i="41" s="1"/>
  <c r="HM46" i="4"/>
  <c r="HM48" i="4"/>
  <c r="HM49" i="4"/>
  <c r="HK49" i="4" s="1"/>
  <c r="M62" i="41"/>
  <c r="E111" i="41"/>
  <c r="F111" i="41" s="1"/>
  <c r="HM29" i="4"/>
  <c r="HK29" i="4" s="1"/>
  <c r="HR27" i="4"/>
  <c r="HR28" i="4"/>
  <c r="HR29" i="4"/>
  <c r="HR30" i="4"/>
  <c r="HR31" i="4"/>
  <c r="HR32" i="4"/>
  <c r="HR33" i="4"/>
  <c r="HR34" i="4"/>
  <c r="HR35" i="4"/>
  <c r="HR36" i="4"/>
  <c r="HS37" i="4"/>
  <c r="HS40" i="4" s="1"/>
  <c r="HR18" i="4"/>
  <c r="HR19" i="4"/>
  <c r="HR20" i="4"/>
  <c r="HR9" i="4"/>
  <c r="HR10" i="4"/>
  <c r="HR11" i="4"/>
  <c r="HR12" i="4"/>
  <c r="HR13" i="4"/>
  <c r="HS14" i="4"/>
  <c r="HS15" i="4" s="1"/>
  <c r="HR24" i="4"/>
  <c r="HR69" i="4"/>
  <c r="HR70" i="4"/>
  <c r="HS71" i="4"/>
  <c r="HS74" i="4" s="1"/>
  <c r="HS76" i="4"/>
  <c r="HZ82" i="4"/>
  <c r="HZ83" i="4"/>
  <c r="HZ84" i="4"/>
  <c r="O14" i="41"/>
  <c r="O15" i="41" s="1"/>
  <c r="N14" i="41"/>
  <c r="HW14" i="4" s="1"/>
  <c r="HV14" i="4" s="1"/>
  <c r="HV15" i="4" s="1"/>
  <c r="F100" i="41"/>
  <c r="EK118" i="4"/>
  <c r="EN118" i="4" s="1"/>
  <c r="EH118" i="4" s="1"/>
  <c r="D100" i="41"/>
  <c r="HC39" i="4"/>
  <c r="HA39" i="4" s="1"/>
  <c r="HC38" i="4"/>
  <c r="HC37" i="4"/>
  <c r="HB37" i="4" s="1"/>
  <c r="HB40" i="4" s="1"/>
  <c r="HC36" i="4"/>
  <c r="HA36" i="4" s="1"/>
  <c r="HC35" i="4"/>
  <c r="HA35" i="4" s="1"/>
  <c r="HC34" i="4"/>
  <c r="HC33" i="4"/>
  <c r="HC32" i="4"/>
  <c r="HA32" i="4" s="1"/>
  <c r="HC31" i="4"/>
  <c r="HA31" i="4" s="1"/>
  <c r="HC30" i="4"/>
  <c r="HC29" i="4"/>
  <c r="GS70" i="4"/>
  <c r="GS72" i="4"/>
  <c r="GS73" i="4"/>
  <c r="GQ73" i="4" s="1"/>
  <c r="GS69" i="4"/>
  <c r="GS27" i="4"/>
  <c r="GQ28" i="4"/>
  <c r="GQ38" i="4"/>
  <c r="GS39" i="4"/>
  <c r="GS37" i="4"/>
  <c r="GR37" i="4" s="1"/>
  <c r="GR40" i="4" s="1"/>
  <c r="GS36" i="4"/>
  <c r="GQ36" i="4" s="1"/>
  <c r="GS35" i="4"/>
  <c r="GQ35" i="4" s="1"/>
  <c r="GS34" i="4"/>
  <c r="GQ34" i="4" s="1"/>
  <c r="GS33" i="4"/>
  <c r="GS32" i="4"/>
  <c r="GS31" i="4"/>
  <c r="GQ31" i="4" s="1"/>
  <c r="GS30" i="4"/>
  <c r="GQ30" i="4" s="1"/>
  <c r="GS29" i="4"/>
  <c r="GI39" i="4"/>
  <c r="GG39" i="4" s="1"/>
  <c r="GI37" i="4"/>
  <c r="GH37" i="4" s="1"/>
  <c r="GH40" i="4" s="1"/>
  <c r="GI36" i="4"/>
  <c r="GI35" i="4"/>
  <c r="GI34" i="4"/>
  <c r="GG34" i="4" s="1"/>
  <c r="GI33" i="4"/>
  <c r="GG38" i="4"/>
  <c r="GI32" i="4"/>
  <c r="GG32" i="4" s="1"/>
  <c r="GI31" i="4"/>
  <c r="GI30" i="4"/>
  <c r="GI29" i="4"/>
  <c r="GG29" i="4" s="1"/>
  <c r="GI27" i="4"/>
  <c r="J40" i="41"/>
  <c r="HF113" i="4"/>
  <c r="HF132" i="4" s="1"/>
  <c r="GX39" i="4"/>
  <c r="HC66" i="4"/>
  <c r="HB66" i="4" s="1"/>
  <c r="HJ118" i="4"/>
  <c r="HM118" i="4" s="1"/>
  <c r="P57" i="41"/>
  <c r="P37" i="41"/>
  <c r="P27" i="41"/>
  <c r="P28" i="41"/>
  <c r="P29" i="41"/>
  <c r="P30" i="41"/>
  <c r="P31" i="41"/>
  <c r="P32" i="41"/>
  <c r="P33" i="41"/>
  <c r="P34" i="41"/>
  <c r="P35" i="41"/>
  <c r="P36" i="41"/>
  <c r="P38" i="41"/>
  <c r="P39" i="41"/>
  <c r="FE73" i="4"/>
  <c r="FY29" i="4"/>
  <c r="FW29" i="4" s="1"/>
  <c r="FO29" i="4"/>
  <c r="FM29" i="4" s="1"/>
  <c r="FE29" i="4"/>
  <c r="FC29" i="4" s="1"/>
  <c r="FO73" i="4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EF24" i="4"/>
  <c r="EP24" i="4"/>
  <c r="EZ24" i="4"/>
  <c r="FT24" i="4"/>
  <c r="GD24" i="4"/>
  <c r="GX24" i="4"/>
  <c r="IB24" i="4"/>
  <c r="DV24" i="4"/>
  <c r="IG48" i="4"/>
  <c r="IE48" i="4" s="1"/>
  <c r="HW48" i="4"/>
  <c r="FY48" i="4"/>
  <c r="IG49" i="4"/>
  <c r="IE49" i="4" s="1"/>
  <c r="HW49" i="4"/>
  <c r="L50" i="41"/>
  <c r="GS49" i="4"/>
  <c r="GI49" i="4"/>
  <c r="FY49" i="4"/>
  <c r="FO49" i="4"/>
  <c r="FM49" i="4" s="1"/>
  <c r="FE49" i="4"/>
  <c r="IG118" i="4"/>
  <c r="HW118" i="4"/>
  <c r="HZ118" i="4" s="1"/>
  <c r="HT118" i="4" s="1"/>
  <c r="FY118" i="4"/>
  <c r="GB118" i="4" s="1"/>
  <c r="FO118" i="4"/>
  <c r="FR118" i="4" s="1"/>
  <c r="FL118" i="4" s="1"/>
  <c r="FE118" i="4"/>
  <c r="FH118" i="4" s="1"/>
  <c r="FB118" i="4" s="1"/>
  <c r="BZ52" i="12"/>
  <c r="BZ51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CA5" i="12"/>
  <c r="FF66" i="4"/>
  <c r="EV66" i="4"/>
  <c r="EB66" i="4"/>
  <c r="K14" i="41"/>
  <c r="GS14" i="4" s="1"/>
  <c r="J14" i="41"/>
  <c r="GI14" i="4" s="1"/>
  <c r="GN28" i="4"/>
  <c r="GD28" i="4"/>
  <c r="GB28" i="4"/>
  <c r="FZ28" i="4" s="1"/>
  <c r="FH28" i="4"/>
  <c r="FF28" i="4" s="1"/>
  <c r="EN28" i="4"/>
  <c r="EL28" i="4" s="1"/>
  <c r="EH198" i="4"/>
  <c r="N40" i="41"/>
  <c r="O40" i="41"/>
  <c r="II199" i="4"/>
  <c r="IF199" i="4"/>
  <c r="IC199" i="4"/>
  <c r="II198" i="4"/>
  <c r="IG198" i="4"/>
  <c r="IF198" i="4"/>
  <c r="IC198" i="4"/>
  <c r="HY199" i="4"/>
  <c r="HV199" i="4"/>
  <c r="HS199" i="4"/>
  <c r="HY198" i="4"/>
  <c r="HW198" i="4"/>
  <c r="HV198" i="4"/>
  <c r="HS198" i="4"/>
  <c r="HO199" i="4"/>
  <c r="HL199" i="4"/>
  <c r="HI199" i="4"/>
  <c r="HO198" i="4"/>
  <c r="HM198" i="4"/>
  <c r="HL198" i="4"/>
  <c r="HI198" i="4"/>
  <c r="HE199" i="4"/>
  <c r="HB199" i="4"/>
  <c r="GY199" i="4"/>
  <c r="HE198" i="4"/>
  <c r="HC198" i="4"/>
  <c r="HB198" i="4"/>
  <c r="GY198" i="4"/>
  <c r="GU199" i="4"/>
  <c r="GR199" i="4"/>
  <c r="GO199" i="4"/>
  <c r="GU198" i="4"/>
  <c r="GS198" i="4"/>
  <c r="GR198" i="4"/>
  <c r="GO198" i="4"/>
  <c r="GK199" i="4"/>
  <c r="GH199" i="4"/>
  <c r="GE199" i="4"/>
  <c r="GK198" i="4"/>
  <c r="GI198" i="4"/>
  <c r="GH198" i="4"/>
  <c r="GE198" i="4"/>
  <c r="GA198" i="4"/>
  <c r="FY198" i="4"/>
  <c r="FX198" i="4"/>
  <c r="FU198" i="4"/>
  <c r="GA199" i="4"/>
  <c r="FX199" i="4"/>
  <c r="FU199" i="4"/>
  <c r="FQ199" i="4"/>
  <c r="FN199" i="4"/>
  <c r="FK199" i="4"/>
  <c r="FQ198" i="4"/>
  <c r="FO198" i="4"/>
  <c r="FN198" i="4"/>
  <c r="FK198" i="4"/>
  <c r="FG199" i="4"/>
  <c r="FD199" i="4"/>
  <c r="FA199" i="4"/>
  <c r="FG198" i="4"/>
  <c r="FE198" i="4"/>
  <c r="FD198" i="4"/>
  <c r="FA198" i="4"/>
  <c r="EW199" i="4"/>
  <c r="ET199" i="4"/>
  <c r="EQ199" i="4"/>
  <c r="EW198" i="4"/>
  <c r="EU198" i="4"/>
  <c r="ET198" i="4"/>
  <c r="EQ198" i="4"/>
  <c r="EM199" i="4"/>
  <c r="EJ199" i="4"/>
  <c r="EG199" i="4"/>
  <c r="EM198" i="4"/>
  <c r="EK198" i="4"/>
  <c r="EJ198" i="4"/>
  <c r="EG198" i="4"/>
  <c r="EC199" i="4"/>
  <c r="DZ199" i="4"/>
  <c r="DW199" i="4"/>
  <c r="EC198" i="4"/>
  <c r="EA198" i="4"/>
  <c r="DZ198" i="4"/>
  <c r="DW198" i="4"/>
  <c r="IE28" i="4"/>
  <c r="HU28" i="4"/>
  <c r="HK28" i="4"/>
  <c r="GX29" i="4"/>
  <c r="HA28" i="4"/>
  <c r="GN29" i="4"/>
  <c r="GD29" i="4"/>
  <c r="GG28" i="4"/>
  <c r="FT29" i="4"/>
  <c r="FW28" i="4"/>
  <c r="FJ29" i="4"/>
  <c r="FM28" i="4"/>
  <c r="FC28" i="4"/>
  <c r="EU29" i="4"/>
  <c r="ES29" i="4" s="1"/>
  <c r="EP29" i="4"/>
  <c r="ES28" i="4"/>
  <c r="EK29" i="4"/>
  <c r="EI28" i="4"/>
  <c r="EA29" i="4"/>
  <c r="DV29" i="4"/>
  <c r="DY28" i="4"/>
  <c r="EI198" i="4" s="1"/>
  <c r="EF28" i="4"/>
  <c r="H14" i="41"/>
  <c r="FO14" i="4" s="1"/>
  <c r="I14" i="41"/>
  <c r="I15" i="41" s="1"/>
  <c r="F50" i="41"/>
  <c r="EK49" i="4"/>
  <c r="EA49" i="4"/>
  <c r="FP66" i="4"/>
  <c r="FZ66" i="4"/>
  <c r="GJ66" i="4"/>
  <c r="GT66" i="4"/>
  <c r="HD66" i="4"/>
  <c r="HN66" i="4"/>
  <c r="IH66" i="4"/>
  <c r="L14" i="41"/>
  <c r="IG254" i="4"/>
  <c r="IG253" i="4"/>
  <c r="IG252" i="4"/>
  <c r="IH246" i="4"/>
  <c r="IE246" i="4"/>
  <c r="IB246" i="4"/>
  <c r="II243" i="4"/>
  <c r="IF243" i="4"/>
  <c r="IC243" i="4"/>
  <c r="II242" i="4"/>
  <c r="IF242" i="4"/>
  <c r="IC242" i="4"/>
  <c r="IH241" i="4"/>
  <c r="IE241" i="4"/>
  <c r="IB241" i="4"/>
  <c r="II240" i="4"/>
  <c r="IF240" i="4"/>
  <c r="IC240" i="4"/>
  <c r="II239" i="4"/>
  <c r="IF239" i="4"/>
  <c r="IC239" i="4"/>
  <c r="IE236" i="4"/>
  <c r="IJ228" i="4"/>
  <c r="II219" i="4"/>
  <c r="IF219" i="4"/>
  <c r="IC219" i="4"/>
  <c r="II218" i="4"/>
  <c r="IF218" i="4"/>
  <c r="IC218" i="4"/>
  <c r="II217" i="4"/>
  <c r="IF217" i="4"/>
  <c r="IC217" i="4"/>
  <c r="II216" i="4"/>
  <c r="IF216" i="4"/>
  <c r="IC216" i="4"/>
  <c r="II215" i="4"/>
  <c r="IF215" i="4"/>
  <c r="IC215" i="4"/>
  <c r="II209" i="4"/>
  <c r="IF209" i="4"/>
  <c r="IC209" i="4"/>
  <c r="II208" i="4"/>
  <c r="IF208" i="4"/>
  <c r="IC208" i="4"/>
  <c r="IH207" i="4"/>
  <c r="IE207" i="4"/>
  <c r="IB207" i="4"/>
  <c r="II206" i="4"/>
  <c r="IF206" i="4"/>
  <c r="IC206" i="4"/>
  <c r="II205" i="4"/>
  <c r="IF205" i="4"/>
  <c r="IC205" i="4"/>
  <c r="II204" i="4"/>
  <c r="IF204" i="4"/>
  <c r="IC204" i="4"/>
  <c r="II203" i="4"/>
  <c r="IF203" i="4"/>
  <c r="IC203" i="4"/>
  <c r="II202" i="4"/>
  <c r="IF202" i="4"/>
  <c r="IC202" i="4"/>
  <c r="II201" i="4"/>
  <c r="IF201" i="4"/>
  <c r="IC201" i="4"/>
  <c r="II200" i="4"/>
  <c r="IF200" i="4"/>
  <c r="IC200" i="4"/>
  <c r="II197" i="4"/>
  <c r="IF197" i="4"/>
  <c r="IC197" i="4"/>
  <c r="II194" i="4"/>
  <c r="IF194" i="4"/>
  <c r="IC194" i="4"/>
  <c r="II191" i="4"/>
  <c r="IF191" i="4"/>
  <c r="IC191" i="4"/>
  <c r="II190" i="4"/>
  <c r="IF190" i="4"/>
  <c r="IC190" i="4"/>
  <c r="II189" i="4"/>
  <c r="IF189" i="4"/>
  <c r="IC189" i="4"/>
  <c r="II188" i="4"/>
  <c r="IF188" i="4"/>
  <c r="IC188" i="4"/>
  <c r="IH184" i="4"/>
  <c r="IE184" i="4"/>
  <c r="IB184" i="4"/>
  <c r="II183" i="4"/>
  <c r="IF183" i="4"/>
  <c r="IC183" i="4"/>
  <c r="II182" i="4"/>
  <c r="IF182" i="4"/>
  <c r="IC182" i="4"/>
  <c r="II181" i="4"/>
  <c r="IF181" i="4"/>
  <c r="IC181" i="4"/>
  <c r="II180" i="4"/>
  <c r="IF180" i="4"/>
  <c r="IC180" i="4"/>
  <c r="II179" i="4"/>
  <c r="IF179" i="4"/>
  <c r="IC179" i="4"/>
  <c r="HW254" i="4"/>
  <c r="HW253" i="4"/>
  <c r="HW252" i="4"/>
  <c r="HX246" i="4"/>
  <c r="HU246" i="4"/>
  <c r="HR246" i="4"/>
  <c r="HY243" i="4"/>
  <c r="HV243" i="4"/>
  <c r="HS243" i="4"/>
  <c r="HY242" i="4"/>
  <c r="HV242" i="4"/>
  <c r="HS242" i="4"/>
  <c r="HX241" i="4"/>
  <c r="HU241" i="4"/>
  <c r="HR241" i="4"/>
  <c r="HY240" i="4"/>
  <c r="HV240" i="4"/>
  <c r="HS240" i="4"/>
  <c r="HY239" i="4"/>
  <c r="HV239" i="4"/>
  <c r="HS239" i="4"/>
  <c r="HU236" i="4"/>
  <c r="HZ228" i="4"/>
  <c r="HY219" i="4"/>
  <c r="HV219" i="4"/>
  <c r="HS219" i="4"/>
  <c r="HY218" i="4"/>
  <c r="HV218" i="4"/>
  <c r="HS218" i="4"/>
  <c r="HY217" i="4"/>
  <c r="HV217" i="4"/>
  <c r="HS217" i="4"/>
  <c r="HY216" i="4"/>
  <c r="HV216" i="4"/>
  <c r="HS216" i="4"/>
  <c r="HY215" i="4"/>
  <c r="HV215" i="4"/>
  <c r="HS215" i="4"/>
  <c r="HY209" i="4"/>
  <c r="HV209" i="4"/>
  <c r="HS209" i="4"/>
  <c r="HY208" i="4"/>
  <c r="HV208" i="4"/>
  <c r="HS208" i="4"/>
  <c r="HX207" i="4"/>
  <c r="HU207" i="4"/>
  <c r="HR207" i="4"/>
  <c r="HY206" i="4"/>
  <c r="HV206" i="4"/>
  <c r="HS206" i="4"/>
  <c r="HY205" i="4"/>
  <c r="HV205" i="4"/>
  <c r="HS205" i="4"/>
  <c r="HY204" i="4"/>
  <c r="HV204" i="4"/>
  <c r="HS204" i="4"/>
  <c r="HY203" i="4"/>
  <c r="HV203" i="4"/>
  <c r="HS203" i="4"/>
  <c r="HY202" i="4"/>
  <c r="HV202" i="4"/>
  <c r="HS202" i="4"/>
  <c r="HY201" i="4"/>
  <c r="HV201" i="4"/>
  <c r="HS201" i="4"/>
  <c r="HY200" i="4"/>
  <c r="HV200" i="4"/>
  <c r="HS200" i="4"/>
  <c r="HY197" i="4"/>
  <c r="HV197" i="4"/>
  <c r="HS197" i="4"/>
  <c r="HY194" i="4"/>
  <c r="HV194" i="4"/>
  <c r="HS194" i="4"/>
  <c r="HY191" i="4"/>
  <c r="HV191" i="4"/>
  <c r="HS191" i="4"/>
  <c r="HY190" i="4"/>
  <c r="HV190" i="4"/>
  <c r="HS190" i="4"/>
  <c r="HY189" i="4"/>
  <c r="HV189" i="4"/>
  <c r="HS189" i="4"/>
  <c r="HY188" i="4"/>
  <c r="HV188" i="4"/>
  <c r="HS188" i="4"/>
  <c r="HX184" i="4"/>
  <c r="HU184" i="4"/>
  <c r="HR184" i="4"/>
  <c r="HY183" i="4"/>
  <c r="HV183" i="4"/>
  <c r="HS183" i="4"/>
  <c r="HY182" i="4"/>
  <c r="HV182" i="4"/>
  <c r="HS182" i="4"/>
  <c r="HY181" i="4"/>
  <c r="HV181" i="4"/>
  <c r="HS181" i="4"/>
  <c r="HY180" i="4"/>
  <c r="HV180" i="4"/>
  <c r="HS180" i="4"/>
  <c r="HY179" i="4"/>
  <c r="HV179" i="4"/>
  <c r="HS179" i="4"/>
  <c r="HM254" i="4"/>
  <c r="HM253" i="4"/>
  <c r="HM252" i="4"/>
  <c r="HN246" i="4"/>
  <c r="HK246" i="4"/>
  <c r="HH246" i="4"/>
  <c r="HO243" i="4"/>
  <c r="HL243" i="4"/>
  <c r="HI243" i="4"/>
  <c r="HO242" i="4"/>
  <c r="HL242" i="4"/>
  <c r="HI242" i="4"/>
  <c r="HN241" i="4"/>
  <c r="HK241" i="4"/>
  <c r="HH241" i="4"/>
  <c r="HO240" i="4"/>
  <c r="HL240" i="4"/>
  <c r="HI240" i="4"/>
  <c r="HO239" i="4"/>
  <c r="HL239" i="4"/>
  <c r="HI239" i="4"/>
  <c r="HK236" i="4"/>
  <c r="HP228" i="4"/>
  <c r="HO219" i="4"/>
  <c r="HL219" i="4"/>
  <c r="HI219" i="4"/>
  <c r="HO218" i="4"/>
  <c r="HL218" i="4"/>
  <c r="HI218" i="4"/>
  <c r="HO217" i="4"/>
  <c r="HL217" i="4"/>
  <c r="HI217" i="4"/>
  <c r="HO216" i="4"/>
  <c r="HL216" i="4"/>
  <c r="HI216" i="4"/>
  <c r="HO215" i="4"/>
  <c r="HL215" i="4"/>
  <c r="HI215" i="4"/>
  <c r="HO209" i="4"/>
  <c r="HL209" i="4"/>
  <c r="HI209" i="4"/>
  <c r="HO208" i="4"/>
  <c r="HL208" i="4"/>
  <c r="HI208" i="4"/>
  <c r="HN207" i="4"/>
  <c r="HK207" i="4"/>
  <c r="HH207" i="4"/>
  <c r="HO206" i="4"/>
  <c r="HL206" i="4"/>
  <c r="HI206" i="4"/>
  <c r="HO205" i="4"/>
  <c r="HL205" i="4"/>
  <c r="HI205" i="4"/>
  <c r="HO204" i="4"/>
  <c r="HL204" i="4"/>
  <c r="HI204" i="4"/>
  <c r="HO203" i="4"/>
  <c r="HL203" i="4"/>
  <c r="HI203" i="4"/>
  <c r="HO202" i="4"/>
  <c r="HL202" i="4"/>
  <c r="HI202" i="4"/>
  <c r="HO201" i="4"/>
  <c r="HL201" i="4"/>
  <c r="HI201" i="4"/>
  <c r="HO200" i="4"/>
  <c r="HL200" i="4"/>
  <c r="HI200" i="4"/>
  <c r="HO197" i="4"/>
  <c r="HL197" i="4"/>
  <c r="HI197" i="4"/>
  <c r="HO194" i="4"/>
  <c r="HL194" i="4"/>
  <c r="HI194" i="4"/>
  <c r="HO191" i="4"/>
  <c r="HL191" i="4"/>
  <c r="HI191" i="4"/>
  <c r="HO190" i="4"/>
  <c r="HL190" i="4"/>
  <c r="HI190" i="4"/>
  <c r="HO189" i="4"/>
  <c r="HL189" i="4"/>
  <c r="HI189" i="4"/>
  <c r="HO188" i="4"/>
  <c r="HL188" i="4"/>
  <c r="HI188" i="4"/>
  <c r="HN184" i="4"/>
  <c r="HK184" i="4"/>
  <c r="HH184" i="4"/>
  <c r="HO183" i="4"/>
  <c r="HL183" i="4"/>
  <c r="HI183" i="4"/>
  <c r="HO182" i="4"/>
  <c r="HL182" i="4"/>
  <c r="HI182" i="4"/>
  <c r="HO181" i="4"/>
  <c r="HL181" i="4"/>
  <c r="HI181" i="4"/>
  <c r="HO180" i="4"/>
  <c r="HL180" i="4"/>
  <c r="HI180" i="4"/>
  <c r="HO179" i="4"/>
  <c r="HL179" i="4"/>
  <c r="HI179" i="4"/>
  <c r="HC254" i="4"/>
  <c r="HC253" i="4"/>
  <c r="HC252" i="4"/>
  <c r="HD246" i="4"/>
  <c r="HA246" i="4"/>
  <c r="GX246" i="4"/>
  <c r="HE243" i="4"/>
  <c r="HB243" i="4"/>
  <c r="GY243" i="4"/>
  <c r="HE242" i="4"/>
  <c r="HB242" i="4"/>
  <c r="GY242" i="4"/>
  <c r="HD241" i="4"/>
  <c r="HA241" i="4"/>
  <c r="GX241" i="4"/>
  <c r="HE240" i="4"/>
  <c r="HB240" i="4"/>
  <c r="GY240" i="4"/>
  <c r="HE239" i="4"/>
  <c r="HB239" i="4"/>
  <c r="GY239" i="4"/>
  <c r="HA236" i="4"/>
  <c r="HF228" i="4"/>
  <c r="HE219" i="4"/>
  <c r="HB219" i="4"/>
  <c r="GY219" i="4"/>
  <c r="HE218" i="4"/>
  <c r="HB218" i="4"/>
  <c r="GY218" i="4"/>
  <c r="HE217" i="4"/>
  <c r="HB217" i="4"/>
  <c r="GY217" i="4"/>
  <c r="HE216" i="4"/>
  <c r="HB216" i="4"/>
  <c r="GY216" i="4"/>
  <c r="HE215" i="4"/>
  <c r="HB215" i="4"/>
  <c r="GY215" i="4"/>
  <c r="HE209" i="4"/>
  <c r="HB209" i="4"/>
  <c r="GY209" i="4"/>
  <c r="HE208" i="4"/>
  <c r="HB208" i="4"/>
  <c r="GY208" i="4"/>
  <c r="HD207" i="4"/>
  <c r="HA207" i="4"/>
  <c r="GX207" i="4"/>
  <c r="HE206" i="4"/>
  <c r="HB206" i="4"/>
  <c r="GY206" i="4"/>
  <c r="HE205" i="4"/>
  <c r="HB205" i="4"/>
  <c r="GY205" i="4"/>
  <c r="HE204" i="4"/>
  <c r="HB204" i="4"/>
  <c r="GY204" i="4"/>
  <c r="HE203" i="4"/>
  <c r="HB203" i="4"/>
  <c r="GY203" i="4"/>
  <c r="HE202" i="4"/>
  <c r="HB202" i="4"/>
  <c r="GY202" i="4"/>
  <c r="HE201" i="4"/>
  <c r="HB201" i="4"/>
  <c r="GY201" i="4"/>
  <c r="HE200" i="4"/>
  <c r="HB200" i="4"/>
  <c r="GY200" i="4"/>
  <c r="HE197" i="4"/>
  <c r="HB197" i="4"/>
  <c r="GY197" i="4"/>
  <c r="HE194" i="4"/>
  <c r="HB194" i="4"/>
  <c r="GY194" i="4"/>
  <c r="HE191" i="4"/>
  <c r="HB191" i="4"/>
  <c r="GY191" i="4"/>
  <c r="HE190" i="4"/>
  <c r="HB190" i="4"/>
  <c r="GY190" i="4"/>
  <c r="HE189" i="4"/>
  <c r="HB189" i="4"/>
  <c r="GY189" i="4"/>
  <c r="HE188" i="4"/>
  <c r="HB188" i="4"/>
  <c r="GY188" i="4"/>
  <c r="HD184" i="4"/>
  <c r="HA184" i="4"/>
  <c r="GX184" i="4"/>
  <c r="HE183" i="4"/>
  <c r="HB183" i="4"/>
  <c r="GY183" i="4"/>
  <c r="HE182" i="4"/>
  <c r="HB182" i="4"/>
  <c r="GY182" i="4"/>
  <c r="HE181" i="4"/>
  <c r="HB181" i="4"/>
  <c r="GY181" i="4"/>
  <c r="HE180" i="4"/>
  <c r="HB180" i="4"/>
  <c r="GY180" i="4"/>
  <c r="HE179" i="4"/>
  <c r="HB179" i="4"/>
  <c r="GY179" i="4"/>
  <c r="GS254" i="4"/>
  <c r="GS253" i="4"/>
  <c r="GS252" i="4"/>
  <c r="GT246" i="4"/>
  <c r="GQ246" i="4"/>
  <c r="GN246" i="4"/>
  <c r="GU243" i="4"/>
  <c r="GR243" i="4"/>
  <c r="GO243" i="4"/>
  <c r="GU242" i="4"/>
  <c r="GR242" i="4"/>
  <c r="GO242" i="4"/>
  <c r="GT241" i="4"/>
  <c r="GQ241" i="4"/>
  <c r="GN241" i="4"/>
  <c r="GU240" i="4"/>
  <c r="GR240" i="4"/>
  <c r="GO240" i="4"/>
  <c r="GU239" i="4"/>
  <c r="GR239" i="4"/>
  <c r="GO239" i="4"/>
  <c r="GQ236" i="4"/>
  <c r="GV228" i="4"/>
  <c r="GU219" i="4"/>
  <c r="GR219" i="4"/>
  <c r="GO219" i="4"/>
  <c r="GU218" i="4"/>
  <c r="GR218" i="4"/>
  <c r="GO218" i="4"/>
  <c r="GU217" i="4"/>
  <c r="GR217" i="4"/>
  <c r="GO217" i="4"/>
  <c r="GU216" i="4"/>
  <c r="GR216" i="4"/>
  <c r="GO216" i="4"/>
  <c r="GU215" i="4"/>
  <c r="GR215" i="4"/>
  <c r="GO215" i="4"/>
  <c r="GU209" i="4"/>
  <c r="GR209" i="4"/>
  <c r="GO209" i="4"/>
  <c r="GU208" i="4"/>
  <c r="GR208" i="4"/>
  <c r="GO208" i="4"/>
  <c r="GT207" i="4"/>
  <c r="GQ207" i="4"/>
  <c r="GN207" i="4"/>
  <c r="GU206" i="4"/>
  <c r="GR206" i="4"/>
  <c r="GO206" i="4"/>
  <c r="GU205" i="4"/>
  <c r="GR205" i="4"/>
  <c r="GO205" i="4"/>
  <c r="GU204" i="4"/>
  <c r="GR204" i="4"/>
  <c r="GO204" i="4"/>
  <c r="GU203" i="4"/>
  <c r="GR203" i="4"/>
  <c r="GO203" i="4"/>
  <c r="GU202" i="4"/>
  <c r="GR202" i="4"/>
  <c r="GO202" i="4"/>
  <c r="GU201" i="4"/>
  <c r="GR201" i="4"/>
  <c r="GO201" i="4"/>
  <c r="GU200" i="4"/>
  <c r="GR200" i="4"/>
  <c r="GO200" i="4"/>
  <c r="GU197" i="4"/>
  <c r="GR197" i="4"/>
  <c r="GO197" i="4"/>
  <c r="GU194" i="4"/>
  <c r="GR194" i="4"/>
  <c r="GO194" i="4"/>
  <c r="GU191" i="4"/>
  <c r="GR191" i="4"/>
  <c r="GO191" i="4"/>
  <c r="GU190" i="4"/>
  <c r="GR190" i="4"/>
  <c r="GO190" i="4"/>
  <c r="GU189" i="4"/>
  <c r="GR189" i="4"/>
  <c r="GO189" i="4"/>
  <c r="GU188" i="4"/>
  <c r="GR188" i="4"/>
  <c r="GO188" i="4"/>
  <c r="GT184" i="4"/>
  <c r="GQ184" i="4"/>
  <c r="GN184" i="4"/>
  <c r="GU183" i="4"/>
  <c r="GR183" i="4"/>
  <c r="GO183" i="4"/>
  <c r="GU182" i="4"/>
  <c r="GR182" i="4"/>
  <c r="GO182" i="4"/>
  <c r="GU181" i="4"/>
  <c r="GR181" i="4"/>
  <c r="GO181" i="4"/>
  <c r="GU180" i="4"/>
  <c r="GR180" i="4"/>
  <c r="GO180" i="4"/>
  <c r="GU179" i="4"/>
  <c r="GR179" i="4"/>
  <c r="GO179" i="4"/>
  <c r="GI254" i="4"/>
  <c r="GI253" i="4"/>
  <c r="GI252" i="4"/>
  <c r="GJ246" i="4"/>
  <c r="GG246" i="4"/>
  <c r="GD246" i="4"/>
  <c r="GK243" i="4"/>
  <c r="GH243" i="4"/>
  <c r="GE243" i="4"/>
  <c r="GK242" i="4"/>
  <c r="GH242" i="4"/>
  <c r="GE242" i="4"/>
  <c r="GJ241" i="4"/>
  <c r="GG241" i="4"/>
  <c r="GD241" i="4"/>
  <c r="GK240" i="4"/>
  <c r="GH240" i="4"/>
  <c r="GE240" i="4"/>
  <c r="GK239" i="4"/>
  <c r="GH239" i="4"/>
  <c r="GE239" i="4"/>
  <c r="GG236" i="4"/>
  <c r="GL228" i="4"/>
  <c r="GK219" i="4"/>
  <c r="GH219" i="4"/>
  <c r="GE219" i="4"/>
  <c r="GK218" i="4"/>
  <c r="GH218" i="4"/>
  <c r="GE218" i="4"/>
  <c r="GK217" i="4"/>
  <c r="GH217" i="4"/>
  <c r="GE217" i="4"/>
  <c r="GK216" i="4"/>
  <c r="GH216" i="4"/>
  <c r="GE216" i="4"/>
  <c r="GK215" i="4"/>
  <c r="GH215" i="4"/>
  <c r="GE215" i="4"/>
  <c r="GK209" i="4"/>
  <c r="GH209" i="4"/>
  <c r="GE209" i="4"/>
  <c r="GK208" i="4"/>
  <c r="GH208" i="4"/>
  <c r="GE208" i="4"/>
  <c r="GJ207" i="4"/>
  <c r="GG207" i="4"/>
  <c r="GD207" i="4"/>
  <c r="GK206" i="4"/>
  <c r="GH206" i="4"/>
  <c r="GE206" i="4"/>
  <c r="GK205" i="4"/>
  <c r="GH205" i="4"/>
  <c r="GE205" i="4"/>
  <c r="GK204" i="4"/>
  <c r="GH204" i="4"/>
  <c r="GE204" i="4"/>
  <c r="GK203" i="4"/>
  <c r="GH203" i="4"/>
  <c r="GE203" i="4"/>
  <c r="GK202" i="4"/>
  <c r="GH202" i="4"/>
  <c r="GE202" i="4"/>
  <c r="GK201" i="4"/>
  <c r="GH201" i="4"/>
  <c r="GE201" i="4"/>
  <c r="GK200" i="4"/>
  <c r="GH200" i="4"/>
  <c r="GE200" i="4"/>
  <c r="GK197" i="4"/>
  <c r="GH197" i="4"/>
  <c r="GE197" i="4"/>
  <c r="GK194" i="4"/>
  <c r="GH194" i="4"/>
  <c r="GE194" i="4"/>
  <c r="GK191" i="4"/>
  <c r="GH191" i="4"/>
  <c r="GE191" i="4"/>
  <c r="GK190" i="4"/>
  <c r="GH190" i="4"/>
  <c r="GE190" i="4"/>
  <c r="GK189" i="4"/>
  <c r="GH189" i="4"/>
  <c r="GE189" i="4"/>
  <c r="GK188" i="4"/>
  <c r="GH188" i="4"/>
  <c r="GE188" i="4"/>
  <c r="GJ184" i="4"/>
  <c r="GG184" i="4"/>
  <c r="GD184" i="4"/>
  <c r="GK183" i="4"/>
  <c r="GH183" i="4"/>
  <c r="GE183" i="4"/>
  <c r="GK182" i="4"/>
  <c r="GH182" i="4"/>
  <c r="GE182" i="4"/>
  <c r="GK181" i="4"/>
  <c r="GH181" i="4"/>
  <c r="GE181" i="4"/>
  <c r="GK180" i="4"/>
  <c r="GH180" i="4"/>
  <c r="GE180" i="4"/>
  <c r="GK179" i="4"/>
  <c r="GH179" i="4"/>
  <c r="GE179" i="4"/>
  <c r="EA254" i="4"/>
  <c r="EA253" i="4"/>
  <c r="EA252" i="4"/>
  <c r="EB246" i="4"/>
  <c r="DY246" i="4"/>
  <c r="DV246" i="4"/>
  <c r="EC243" i="4"/>
  <c r="DZ243" i="4"/>
  <c r="DW243" i="4"/>
  <c r="EC242" i="4"/>
  <c r="DZ242" i="4"/>
  <c r="DW242" i="4"/>
  <c r="EB241" i="4"/>
  <c r="DY241" i="4"/>
  <c r="DV241" i="4"/>
  <c r="EC240" i="4"/>
  <c r="DZ240" i="4"/>
  <c r="DW240" i="4"/>
  <c r="EC239" i="4"/>
  <c r="DZ239" i="4"/>
  <c r="DW239" i="4"/>
  <c r="DY236" i="4"/>
  <c r="DV236" i="4"/>
  <c r="ED228" i="4"/>
  <c r="EC219" i="4"/>
  <c r="DZ219" i="4"/>
  <c r="DW219" i="4"/>
  <c r="EC218" i="4"/>
  <c r="DZ218" i="4"/>
  <c r="DW218" i="4"/>
  <c r="EC217" i="4"/>
  <c r="DZ217" i="4"/>
  <c r="DW217" i="4"/>
  <c r="EC216" i="4"/>
  <c r="DZ216" i="4"/>
  <c r="DW216" i="4"/>
  <c r="EC215" i="4"/>
  <c r="DZ215" i="4"/>
  <c r="DW215" i="4"/>
  <c r="EC209" i="4"/>
  <c r="DZ209" i="4"/>
  <c r="DW209" i="4"/>
  <c r="EC208" i="4"/>
  <c r="DZ208" i="4"/>
  <c r="DW208" i="4"/>
  <c r="EB207" i="4"/>
  <c r="DY207" i="4"/>
  <c r="DV207" i="4"/>
  <c r="EC206" i="4"/>
  <c r="DZ206" i="4"/>
  <c r="DW206" i="4"/>
  <c r="EC205" i="4"/>
  <c r="DZ205" i="4"/>
  <c r="DW205" i="4"/>
  <c r="EC204" i="4"/>
  <c r="DZ204" i="4"/>
  <c r="DW204" i="4"/>
  <c r="EC203" i="4"/>
  <c r="DZ203" i="4"/>
  <c r="DW203" i="4"/>
  <c r="EC202" i="4"/>
  <c r="DZ202" i="4"/>
  <c r="DW202" i="4"/>
  <c r="EC201" i="4"/>
  <c r="DZ201" i="4"/>
  <c r="DW201" i="4"/>
  <c r="EC200" i="4"/>
  <c r="DZ200" i="4"/>
  <c r="DW200" i="4"/>
  <c r="EC197" i="4"/>
  <c r="DZ197" i="4"/>
  <c r="DW197" i="4"/>
  <c r="EC194" i="4"/>
  <c r="DZ194" i="4"/>
  <c r="DW194" i="4"/>
  <c r="EC191" i="4"/>
  <c r="DZ191" i="4"/>
  <c r="DW191" i="4"/>
  <c r="EC190" i="4"/>
  <c r="DZ190" i="4"/>
  <c r="DW190" i="4"/>
  <c r="EC189" i="4"/>
  <c r="DZ189" i="4"/>
  <c r="DW189" i="4"/>
  <c r="EC188" i="4"/>
  <c r="DZ188" i="4"/>
  <c r="DW188" i="4"/>
  <c r="EB184" i="4"/>
  <c r="DY184" i="4"/>
  <c r="DV184" i="4"/>
  <c r="EC183" i="4"/>
  <c r="DZ183" i="4"/>
  <c r="DW183" i="4"/>
  <c r="EC182" i="4"/>
  <c r="DZ182" i="4"/>
  <c r="DW182" i="4"/>
  <c r="EC181" i="4"/>
  <c r="DZ181" i="4"/>
  <c r="DW181" i="4"/>
  <c r="EC180" i="4"/>
  <c r="DZ180" i="4"/>
  <c r="DW180" i="4"/>
  <c r="EC179" i="4"/>
  <c r="DZ179" i="4"/>
  <c r="DW179" i="4"/>
  <c r="EK254" i="4"/>
  <c r="EK253" i="4"/>
  <c r="EK252" i="4"/>
  <c r="EL246" i="4"/>
  <c r="EI246" i="4"/>
  <c r="EF246" i="4"/>
  <c r="EM243" i="4"/>
  <c r="EJ243" i="4"/>
  <c r="EG243" i="4"/>
  <c r="EM242" i="4"/>
  <c r="EJ242" i="4"/>
  <c r="EG242" i="4"/>
  <c r="EL241" i="4"/>
  <c r="EI241" i="4"/>
  <c r="EF241" i="4"/>
  <c r="EM240" i="4"/>
  <c r="EJ240" i="4"/>
  <c r="EG240" i="4"/>
  <c r="EM239" i="4"/>
  <c r="EJ239" i="4"/>
  <c r="EG239" i="4"/>
  <c r="EI236" i="4"/>
  <c r="EF236" i="4"/>
  <c r="EN228" i="4"/>
  <c r="EM219" i="4"/>
  <c r="EJ219" i="4"/>
  <c r="EG219" i="4"/>
  <c r="EM218" i="4"/>
  <c r="EJ218" i="4"/>
  <c r="EG218" i="4"/>
  <c r="EM217" i="4"/>
  <c r="EJ217" i="4"/>
  <c r="EG217" i="4"/>
  <c r="EM216" i="4"/>
  <c r="EJ216" i="4"/>
  <c r="EG216" i="4"/>
  <c r="EM215" i="4"/>
  <c r="EJ215" i="4"/>
  <c r="EG215" i="4"/>
  <c r="EM209" i="4"/>
  <c r="EJ209" i="4"/>
  <c r="EG209" i="4"/>
  <c r="EM208" i="4"/>
  <c r="EJ208" i="4"/>
  <c r="EG208" i="4"/>
  <c r="EL207" i="4"/>
  <c r="EI207" i="4"/>
  <c r="EF207" i="4"/>
  <c r="EM206" i="4"/>
  <c r="EJ206" i="4"/>
  <c r="EG206" i="4"/>
  <c r="EM205" i="4"/>
  <c r="EJ205" i="4"/>
  <c r="EG205" i="4"/>
  <c r="EM204" i="4"/>
  <c r="EJ204" i="4"/>
  <c r="EG204" i="4"/>
  <c r="EM203" i="4"/>
  <c r="EJ203" i="4"/>
  <c r="EG203" i="4"/>
  <c r="EM202" i="4"/>
  <c r="EJ202" i="4"/>
  <c r="EG202" i="4"/>
  <c r="EM201" i="4"/>
  <c r="EJ201" i="4"/>
  <c r="EG201" i="4"/>
  <c r="EM200" i="4"/>
  <c r="EJ200" i="4"/>
  <c r="EG200" i="4"/>
  <c r="EM197" i="4"/>
  <c r="EJ197" i="4"/>
  <c r="EG197" i="4"/>
  <c r="EM194" i="4"/>
  <c r="EJ194" i="4"/>
  <c r="EG194" i="4"/>
  <c r="EM191" i="4"/>
  <c r="EJ191" i="4"/>
  <c r="EG191" i="4"/>
  <c r="EM190" i="4"/>
  <c r="EJ190" i="4"/>
  <c r="EG190" i="4"/>
  <c r="EM189" i="4"/>
  <c r="EJ189" i="4"/>
  <c r="EG189" i="4"/>
  <c r="EM188" i="4"/>
  <c r="EJ188" i="4"/>
  <c r="EG188" i="4"/>
  <c r="EL184" i="4"/>
  <c r="EI184" i="4"/>
  <c r="EF184" i="4"/>
  <c r="EM183" i="4"/>
  <c r="EJ183" i="4"/>
  <c r="EG183" i="4"/>
  <c r="EM182" i="4"/>
  <c r="EJ182" i="4"/>
  <c r="EG182" i="4"/>
  <c r="EM181" i="4"/>
  <c r="EJ181" i="4"/>
  <c r="EG181" i="4"/>
  <c r="EM180" i="4"/>
  <c r="EJ180" i="4"/>
  <c r="EG180" i="4"/>
  <c r="EM179" i="4"/>
  <c r="EJ179" i="4"/>
  <c r="EG179" i="4"/>
  <c r="EU254" i="4"/>
  <c r="EU253" i="4"/>
  <c r="EU252" i="4"/>
  <c r="EV246" i="4"/>
  <c r="ES246" i="4"/>
  <c r="EP246" i="4"/>
  <c r="EW243" i="4"/>
  <c r="ET243" i="4"/>
  <c r="EQ243" i="4"/>
  <c r="EW242" i="4"/>
  <c r="ET242" i="4"/>
  <c r="EQ242" i="4"/>
  <c r="EV241" i="4"/>
  <c r="ES241" i="4"/>
  <c r="EP241" i="4"/>
  <c r="EW240" i="4"/>
  <c r="ET240" i="4"/>
  <c r="EQ240" i="4"/>
  <c r="EW239" i="4"/>
  <c r="ET239" i="4"/>
  <c r="EQ239" i="4"/>
  <c r="ES236" i="4"/>
  <c r="EP236" i="4"/>
  <c r="EX228" i="4"/>
  <c r="EW219" i="4"/>
  <c r="ET219" i="4"/>
  <c r="EQ219" i="4"/>
  <c r="EW218" i="4"/>
  <c r="ET218" i="4"/>
  <c r="EQ218" i="4"/>
  <c r="EW217" i="4"/>
  <c r="ET217" i="4"/>
  <c r="EQ217" i="4"/>
  <c r="EW216" i="4"/>
  <c r="ET216" i="4"/>
  <c r="EQ216" i="4"/>
  <c r="EW215" i="4"/>
  <c r="ET215" i="4"/>
  <c r="EQ215" i="4"/>
  <c r="EW209" i="4"/>
  <c r="ET209" i="4"/>
  <c r="EQ209" i="4"/>
  <c r="EW208" i="4"/>
  <c r="ET208" i="4"/>
  <c r="EQ208" i="4"/>
  <c r="EV207" i="4"/>
  <c r="ES207" i="4"/>
  <c r="EP207" i="4"/>
  <c r="EW206" i="4"/>
  <c r="ET206" i="4"/>
  <c r="EQ206" i="4"/>
  <c r="EW205" i="4"/>
  <c r="ET205" i="4"/>
  <c r="EQ205" i="4"/>
  <c r="EW204" i="4"/>
  <c r="ET204" i="4"/>
  <c r="EQ204" i="4"/>
  <c r="EW203" i="4"/>
  <c r="ET203" i="4"/>
  <c r="EQ203" i="4"/>
  <c r="EW202" i="4"/>
  <c r="ET202" i="4"/>
  <c r="EQ202" i="4"/>
  <c r="EW201" i="4"/>
  <c r="ET201" i="4"/>
  <c r="EQ201" i="4"/>
  <c r="EW200" i="4"/>
  <c r="ET200" i="4"/>
  <c r="EQ200" i="4"/>
  <c r="EW197" i="4"/>
  <c r="ET197" i="4"/>
  <c r="EQ197" i="4"/>
  <c r="EW194" i="4"/>
  <c r="ET194" i="4"/>
  <c r="EQ194" i="4"/>
  <c r="EW191" i="4"/>
  <c r="ET191" i="4"/>
  <c r="EQ191" i="4"/>
  <c r="EW190" i="4"/>
  <c r="ET190" i="4"/>
  <c r="EQ190" i="4"/>
  <c r="EW189" i="4"/>
  <c r="ET189" i="4"/>
  <c r="EQ189" i="4"/>
  <c r="EW188" i="4"/>
  <c r="ET188" i="4"/>
  <c r="EQ188" i="4"/>
  <c r="EV184" i="4"/>
  <c r="ES184" i="4"/>
  <c r="EP184" i="4"/>
  <c r="EW183" i="4"/>
  <c r="ET183" i="4"/>
  <c r="EQ183" i="4"/>
  <c r="EW182" i="4"/>
  <c r="ET182" i="4"/>
  <c r="EQ182" i="4"/>
  <c r="EW181" i="4"/>
  <c r="ET181" i="4"/>
  <c r="EQ181" i="4"/>
  <c r="EW180" i="4"/>
  <c r="ET180" i="4"/>
  <c r="EQ180" i="4"/>
  <c r="EW179" i="4"/>
  <c r="ET179" i="4"/>
  <c r="EQ179" i="4"/>
  <c r="FE254" i="4"/>
  <c r="FE253" i="4"/>
  <c r="FE252" i="4"/>
  <c r="FF246" i="4"/>
  <c r="FC246" i="4"/>
  <c r="EZ246" i="4"/>
  <c r="FG243" i="4"/>
  <c r="FD243" i="4"/>
  <c r="FA243" i="4"/>
  <c r="FG242" i="4"/>
  <c r="FD242" i="4"/>
  <c r="FA242" i="4"/>
  <c r="FF241" i="4"/>
  <c r="FC241" i="4"/>
  <c r="EZ241" i="4"/>
  <c r="FG240" i="4"/>
  <c r="FD240" i="4"/>
  <c r="FA240" i="4"/>
  <c r="FG239" i="4"/>
  <c r="FD239" i="4"/>
  <c r="FA239" i="4"/>
  <c r="FC236" i="4"/>
  <c r="EZ236" i="4"/>
  <c r="FH228" i="4"/>
  <c r="FG219" i="4"/>
  <c r="FD219" i="4"/>
  <c r="FA219" i="4"/>
  <c r="FG218" i="4"/>
  <c r="FD218" i="4"/>
  <c r="FA218" i="4"/>
  <c r="FG217" i="4"/>
  <c r="FD217" i="4"/>
  <c r="FA217" i="4"/>
  <c r="FG216" i="4"/>
  <c r="FD216" i="4"/>
  <c r="FA216" i="4"/>
  <c r="FG215" i="4"/>
  <c r="FD215" i="4"/>
  <c r="FA215" i="4"/>
  <c r="FG209" i="4"/>
  <c r="FD209" i="4"/>
  <c r="FA209" i="4"/>
  <c r="FG208" i="4"/>
  <c r="FD208" i="4"/>
  <c r="FA208" i="4"/>
  <c r="FF207" i="4"/>
  <c r="FC207" i="4"/>
  <c r="EZ207" i="4"/>
  <c r="FG206" i="4"/>
  <c r="FD206" i="4"/>
  <c r="FA206" i="4"/>
  <c r="FG205" i="4"/>
  <c r="FD205" i="4"/>
  <c r="FA205" i="4"/>
  <c r="FG204" i="4"/>
  <c r="FD204" i="4"/>
  <c r="FA204" i="4"/>
  <c r="FG203" i="4"/>
  <c r="FD203" i="4"/>
  <c r="FA203" i="4"/>
  <c r="FG202" i="4"/>
  <c r="FD202" i="4"/>
  <c r="FA202" i="4"/>
  <c r="FG201" i="4"/>
  <c r="FD201" i="4"/>
  <c r="FA201" i="4"/>
  <c r="FG200" i="4"/>
  <c r="FD200" i="4"/>
  <c r="FA200" i="4"/>
  <c r="FG197" i="4"/>
  <c r="FD197" i="4"/>
  <c r="FA197" i="4"/>
  <c r="FG194" i="4"/>
  <c r="FD194" i="4"/>
  <c r="FA194" i="4"/>
  <c r="FG191" i="4"/>
  <c r="FD191" i="4"/>
  <c r="FA191" i="4"/>
  <c r="FG190" i="4"/>
  <c r="FD190" i="4"/>
  <c r="FA190" i="4"/>
  <c r="FG189" i="4"/>
  <c r="FD189" i="4"/>
  <c r="FA189" i="4"/>
  <c r="FG188" i="4"/>
  <c r="FD188" i="4"/>
  <c r="FA188" i="4"/>
  <c r="FF184" i="4"/>
  <c r="FC184" i="4"/>
  <c r="EZ184" i="4"/>
  <c r="FG183" i="4"/>
  <c r="FD183" i="4"/>
  <c r="FA183" i="4"/>
  <c r="FG182" i="4"/>
  <c r="FD182" i="4"/>
  <c r="FA182" i="4"/>
  <c r="FG181" i="4"/>
  <c r="FD181" i="4"/>
  <c r="FA181" i="4"/>
  <c r="FG180" i="4"/>
  <c r="FD180" i="4"/>
  <c r="FA180" i="4"/>
  <c r="FG179" i="4"/>
  <c r="FD179" i="4"/>
  <c r="FA179" i="4"/>
  <c r="FO254" i="4"/>
  <c r="FO253" i="4"/>
  <c r="FO252" i="4"/>
  <c r="FP246" i="4"/>
  <c r="FM246" i="4"/>
  <c r="FJ246" i="4"/>
  <c r="FQ243" i="4"/>
  <c r="FN243" i="4"/>
  <c r="FK243" i="4"/>
  <c r="FQ242" i="4"/>
  <c r="FN242" i="4"/>
  <c r="FK242" i="4"/>
  <c r="FP241" i="4"/>
  <c r="FM241" i="4"/>
  <c r="FJ241" i="4"/>
  <c r="FQ240" i="4"/>
  <c r="FN240" i="4"/>
  <c r="FK240" i="4"/>
  <c r="FQ239" i="4"/>
  <c r="FN239" i="4"/>
  <c r="FK239" i="4"/>
  <c r="FM236" i="4"/>
  <c r="FJ236" i="4"/>
  <c r="FR228" i="4"/>
  <c r="FQ219" i="4"/>
  <c r="FN219" i="4"/>
  <c r="FK219" i="4"/>
  <c r="FQ218" i="4"/>
  <c r="FN218" i="4"/>
  <c r="FK218" i="4"/>
  <c r="FQ217" i="4"/>
  <c r="FN217" i="4"/>
  <c r="FK217" i="4"/>
  <c r="FQ216" i="4"/>
  <c r="FN216" i="4"/>
  <c r="FK216" i="4"/>
  <c r="FQ215" i="4"/>
  <c r="FN215" i="4"/>
  <c r="FK215" i="4"/>
  <c r="FQ209" i="4"/>
  <c r="FN209" i="4"/>
  <c r="FK209" i="4"/>
  <c r="FQ208" i="4"/>
  <c r="FN208" i="4"/>
  <c r="FK208" i="4"/>
  <c r="FP207" i="4"/>
  <c r="FM207" i="4"/>
  <c r="FJ207" i="4"/>
  <c r="FQ206" i="4"/>
  <c r="FN206" i="4"/>
  <c r="FK206" i="4"/>
  <c r="FQ205" i="4"/>
  <c r="FN205" i="4"/>
  <c r="FK205" i="4"/>
  <c r="FQ204" i="4"/>
  <c r="FN204" i="4"/>
  <c r="FK204" i="4"/>
  <c r="FQ203" i="4"/>
  <c r="FN203" i="4"/>
  <c r="FK203" i="4"/>
  <c r="FQ202" i="4"/>
  <c r="FN202" i="4"/>
  <c r="FK202" i="4"/>
  <c r="FQ201" i="4"/>
  <c r="FN201" i="4"/>
  <c r="FK201" i="4"/>
  <c r="FQ200" i="4"/>
  <c r="FN200" i="4"/>
  <c r="FK200" i="4"/>
  <c r="FQ197" i="4"/>
  <c r="FN197" i="4"/>
  <c r="FK197" i="4"/>
  <c r="FQ194" i="4"/>
  <c r="FN194" i="4"/>
  <c r="FK194" i="4"/>
  <c r="FQ191" i="4"/>
  <c r="FN191" i="4"/>
  <c r="FK191" i="4"/>
  <c r="FQ190" i="4"/>
  <c r="FN190" i="4"/>
  <c r="FK190" i="4"/>
  <c r="FQ189" i="4"/>
  <c r="FN189" i="4"/>
  <c r="FK189" i="4"/>
  <c r="FQ188" i="4"/>
  <c r="FN188" i="4"/>
  <c r="FK188" i="4"/>
  <c r="FP184" i="4"/>
  <c r="FM184" i="4"/>
  <c r="FJ184" i="4"/>
  <c r="FQ183" i="4"/>
  <c r="FN183" i="4"/>
  <c r="FK183" i="4"/>
  <c r="FQ182" i="4"/>
  <c r="FN182" i="4"/>
  <c r="FK182" i="4"/>
  <c r="FQ181" i="4"/>
  <c r="FN181" i="4"/>
  <c r="FK181" i="4"/>
  <c r="FQ180" i="4"/>
  <c r="FN180" i="4"/>
  <c r="FK180" i="4"/>
  <c r="FQ179" i="4"/>
  <c r="FN179" i="4"/>
  <c r="FK179" i="4"/>
  <c r="FY254" i="4"/>
  <c r="FY253" i="4"/>
  <c r="FY252" i="4"/>
  <c r="FZ246" i="4"/>
  <c r="FW246" i="4"/>
  <c r="FT246" i="4"/>
  <c r="GA243" i="4"/>
  <c r="FX243" i="4"/>
  <c r="FU243" i="4"/>
  <c r="GA242" i="4"/>
  <c r="FX242" i="4"/>
  <c r="FU242" i="4"/>
  <c r="FZ241" i="4"/>
  <c r="FW241" i="4"/>
  <c r="FT241" i="4"/>
  <c r="GA240" i="4"/>
  <c r="FX240" i="4"/>
  <c r="FU240" i="4"/>
  <c r="GA239" i="4"/>
  <c r="FX239" i="4"/>
  <c r="FU239" i="4"/>
  <c r="FW236" i="4"/>
  <c r="FT236" i="4"/>
  <c r="GA219" i="4"/>
  <c r="FX219" i="4"/>
  <c r="FU219" i="4"/>
  <c r="GA218" i="4"/>
  <c r="FX218" i="4"/>
  <c r="FU218" i="4"/>
  <c r="GA217" i="4"/>
  <c r="FX217" i="4"/>
  <c r="FU217" i="4"/>
  <c r="GA216" i="4"/>
  <c r="FX216" i="4"/>
  <c r="FU216" i="4"/>
  <c r="GA215" i="4"/>
  <c r="FX215" i="4"/>
  <c r="FU215" i="4"/>
  <c r="GA209" i="4"/>
  <c r="FX209" i="4"/>
  <c r="FU209" i="4"/>
  <c r="GA208" i="4"/>
  <c r="FX208" i="4"/>
  <c r="FU208" i="4"/>
  <c r="FZ207" i="4"/>
  <c r="FW207" i="4"/>
  <c r="FT207" i="4"/>
  <c r="GA206" i="4"/>
  <c r="FX206" i="4"/>
  <c r="FU206" i="4"/>
  <c r="GA205" i="4"/>
  <c r="FX205" i="4"/>
  <c r="FU205" i="4"/>
  <c r="GA204" i="4"/>
  <c r="FX204" i="4"/>
  <c r="FU204" i="4"/>
  <c r="GA203" i="4"/>
  <c r="FX203" i="4"/>
  <c r="FU203" i="4"/>
  <c r="GA202" i="4"/>
  <c r="FX202" i="4"/>
  <c r="FU202" i="4"/>
  <c r="GA201" i="4"/>
  <c r="FX201" i="4"/>
  <c r="FU201" i="4"/>
  <c r="GA200" i="4"/>
  <c r="FX200" i="4"/>
  <c r="FU200" i="4"/>
  <c r="GA197" i="4"/>
  <c r="FX197" i="4"/>
  <c r="FU197" i="4"/>
  <c r="GA194" i="4"/>
  <c r="FX194" i="4"/>
  <c r="FU194" i="4"/>
  <c r="GA191" i="4"/>
  <c r="FX191" i="4"/>
  <c r="FU191" i="4"/>
  <c r="GA190" i="4"/>
  <c r="FX190" i="4"/>
  <c r="FU190" i="4"/>
  <c r="GA189" i="4"/>
  <c r="FX189" i="4"/>
  <c r="FU189" i="4"/>
  <c r="GA188" i="4"/>
  <c r="FX188" i="4"/>
  <c r="FU188" i="4"/>
  <c r="FZ184" i="4"/>
  <c r="FW184" i="4"/>
  <c r="GA183" i="4"/>
  <c r="FX183" i="4"/>
  <c r="FU183" i="4"/>
  <c r="GA182" i="4"/>
  <c r="FX182" i="4"/>
  <c r="FU182" i="4"/>
  <c r="GA181" i="4"/>
  <c r="FX181" i="4"/>
  <c r="FU181" i="4"/>
  <c r="GA180" i="4"/>
  <c r="FX180" i="4"/>
  <c r="FU180" i="4"/>
  <c r="GA179" i="4"/>
  <c r="FX179" i="4"/>
  <c r="FU179" i="4"/>
  <c r="FT184" i="4"/>
  <c r="DV10" i="4"/>
  <c r="EF10" i="4"/>
  <c r="EZ10" i="4"/>
  <c r="FJ10" i="4"/>
  <c r="GD10" i="4"/>
  <c r="GN10" i="4"/>
  <c r="GX10" i="4"/>
  <c r="GE71" i="4"/>
  <c r="GE74" i="4" s="1"/>
  <c r="IB10" i="4"/>
  <c r="GN70" i="4"/>
  <c r="EL66" i="4"/>
  <c r="EL236" i="4" s="1"/>
  <c r="EB236" i="4"/>
  <c r="IJ84" i="4"/>
  <c r="HF84" i="4"/>
  <c r="GV84" i="4"/>
  <c r="GL84" i="4"/>
  <c r="GB84" i="4"/>
  <c r="FR84" i="4"/>
  <c r="EX84" i="4"/>
  <c r="EN84" i="4"/>
  <c r="DX254" i="4"/>
  <c r="IJ83" i="4"/>
  <c r="HF83" i="4"/>
  <c r="GV83" i="4"/>
  <c r="GL83" i="4"/>
  <c r="GB83" i="4"/>
  <c r="FR83" i="4"/>
  <c r="FH83" i="4"/>
  <c r="EX83" i="4"/>
  <c r="DX253" i="4"/>
  <c r="IJ82" i="4"/>
  <c r="HF82" i="4"/>
  <c r="GV82" i="4"/>
  <c r="GL82" i="4"/>
  <c r="GB82" i="4"/>
  <c r="FR82" i="4"/>
  <c r="FH82" i="4"/>
  <c r="EN82" i="4"/>
  <c r="DX251" i="4"/>
  <c r="IG80" i="4"/>
  <c r="HW80" i="4"/>
  <c r="HC80" i="4"/>
  <c r="GS80" i="4"/>
  <c r="GI80" i="4"/>
  <c r="FY80" i="4"/>
  <c r="FO80" i="4"/>
  <c r="FE80" i="4"/>
  <c r="EU80" i="4"/>
  <c r="EK80" i="4"/>
  <c r="EA80" i="4"/>
  <c r="DX250" i="4"/>
  <c r="DX249" i="4"/>
  <c r="IC76" i="4"/>
  <c r="GY76" i="4"/>
  <c r="GO76" i="4"/>
  <c r="GE76" i="4"/>
  <c r="FU76" i="4"/>
  <c r="FK76" i="4"/>
  <c r="EQ76" i="4"/>
  <c r="EG76" i="4"/>
  <c r="IG73" i="4"/>
  <c r="IB73" i="4"/>
  <c r="HW73" i="4"/>
  <c r="HU73" i="4" s="1"/>
  <c r="HM73" i="4"/>
  <c r="HC73" i="4"/>
  <c r="GX73" i="4"/>
  <c r="GN73" i="4"/>
  <c r="GI73" i="4"/>
  <c r="GG73" i="4" s="1"/>
  <c r="GD73" i="4"/>
  <c r="FY73" i="4"/>
  <c r="FW73" i="4" s="1"/>
  <c r="FT73" i="4"/>
  <c r="FJ73" i="4"/>
  <c r="EZ73" i="4"/>
  <c r="EU73" i="4"/>
  <c r="ES73" i="4" s="1"/>
  <c r="EP73" i="4"/>
  <c r="EK73" i="4"/>
  <c r="EF73" i="4"/>
  <c r="EA73" i="4"/>
  <c r="EA243" i="4" s="1"/>
  <c r="DX243" i="4"/>
  <c r="IG72" i="4"/>
  <c r="IE72" i="4" s="1"/>
  <c r="HW72" i="4"/>
  <c r="HM72" i="4"/>
  <c r="HK72" i="4" s="1"/>
  <c r="HC72" i="4"/>
  <c r="GX72" i="4"/>
  <c r="GN72" i="4"/>
  <c r="GI72" i="4"/>
  <c r="GG72" i="4" s="1"/>
  <c r="GD72" i="4"/>
  <c r="FY72" i="4"/>
  <c r="FT72" i="4"/>
  <c r="FO72" i="4"/>
  <c r="FM72" i="4" s="1"/>
  <c r="FJ72" i="4"/>
  <c r="FE72" i="4"/>
  <c r="FC72" i="4" s="1"/>
  <c r="EZ72" i="4"/>
  <c r="EU72" i="4"/>
  <c r="ES72" i="4" s="1"/>
  <c r="EP72" i="4"/>
  <c r="EK72" i="4"/>
  <c r="EI72" i="4" s="1"/>
  <c r="EF72" i="4"/>
  <c r="EA72" i="4"/>
  <c r="DY72" i="4" s="1"/>
  <c r="IC71" i="4"/>
  <c r="IC74" i="4" s="1"/>
  <c r="GY71" i="4"/>
  <c r="GY74" i="4" s="1"/>
  <c r="GO71" i="4"/>
  <c r="GO74" i="4" s="1"/>
  <c r="FU71" i="4"/>
  <c r="FU74" i="4" s="1"/>
  <c r="FK71" i="4"/>
  <c r="FK74" i="4" s="1"/>
  <c r="FA71" i="4"/>
  <c r="FA74" i="4" s="1"/>
  <c r="EQ71" i="4"/>
  <c r="EQ74" i="4" s="1"/>
  <c r="EG71" i="4"/>
  <c r="EG74" i="4" s="1"/>
  <c r="IG70" i="4"/>
  <c r="IB70" i="4"/>
  <c r="HW70" i="4"/>
  <c r="HU70" i="4" s="1"/>
  <c r="HM70" i="4"/>
  <c r="HK70" i="4" s="1"/>
  <c r="HC70" i="4"/>
  <c r="HA70" i="4" s="1"/>
  <c r="GX70" i="4"/>
  <c r="GI70" i="4"/>
  <c r="GG70" i="4" s="1"/>
  <c r="GD70" i="4"/>
  <c r="FY70" i="4"/>
  <c r="FW70" i="4" s="1"/>
  <c r="FT70" i="4"/>
  <c r="FO70" i="4"/>
  <c r="FM70" i="4" s="1"/>
  <c r="FE70" i="4"/>
  <c r="EZ70" i="4"/>
  <c r="EU70" i="4"/>
  <c r="EP70" i="4"/>
  <c r="EK70" i="4"/>
  <c r="EI70" i="4" s="1"/>
  <c r="EA70" i="4"/>
  <c r="EA240" i="4" s="1"/>
  <c r="IG69" i="4"/>
  <c r="IE69" i="4" s="1"/>
  <c r="IB69" i="4"/>
  <c r="HW69" i="4"/>
  <c r="HU69" i="4" s="1"/>
  <c r="HM69" i="4"/>
  <c r="HC69" i="4"/>
  <c r="HA69" i="4" s="1"/>
  <c r="GX69" i="4"/>
  <c r="GN69" i="4"/>
  <c r="GI69" i="4"/>
  <c r="GG69" i="4" s="1"/>
  <c r="GD69" i="4"/>
  <c r="FY69" i="4"/>
  <c r="FW69" i="4" s="1"/>
  <c r="FT69" i="4"/>
  <c r="FO69" i="4"/>
  <c r="FJ69" i="4"/>
  <c r="FE69" i="4"/>
  <c r="FC69" i="4" s="1"/>
  <c r="EU69" i="4"/>
  <c r="ES69" i="4" s="1"/>
  <c r="EP69" i="4"/>
  <c r="EK69" i="4"/>
  <c r="EI69" i="4" s="1"/>
  <c r="EA69" i="4"/>
  <c r="EA239" i="4" s="1"/>
  <c r="DV69" i="4"/>
  <c r="DV239" i="4" s="1"/>
  <c r="IG66" i="4"/>
  <c r="IF66" i="4" s="1"/>
  <c r="HW66" i="4"/>
  <c r="HV66" i="4" s="1"/>
  <c r="HM66" i="4"/>
  <c r="HL66" i="4" s="1"/>
  <c r="GY66" i="4"/>
  <c r="GS66" i="4"/>
  <c r="GR66" i="4" s="1"/>
  <c r="GI66" i="4"/>
  <c r="GE66" i="4"/>
  <c r="FY66" i="4"/>
  <c r="FX66" i="4" s="1"/>
  <c r="FO66" i="4"/>
  <c r="FN66" i="4" s="1"/>
  <c r="FK66" i="4"/>
  <c r="FE66" i="4"/>
  <c r="FD66" i="4" s="1"/>
  <c r="FA66" i="4"/>
  <c r="EU66" i="4"/>
  <c r="ET66" i="4" s="1"/>
  <c r="EQ66" i="4"/>
  <c r="EK66" i="4"/>
  <c r="EA66" i="4"/>
  <c r="DZ66" i="4" s="1"/>
  <c r="DZ236" i="4" s="1"/>
  <c r="IB49" i="4"/>
  <c r="HR49" i="4"/>
  <c r="HH49" i="4"/>
  <c r="GX49" i="4"/>
  <c r="GN49" i="4"/>
  <c r="GD49" i="4"/>
  <c r="FT49" i="4"/>
  <c r="FJ49" i="4"/>
  <c r="EZ49" i="4"/>
  <c r="EP49" i="4"/>
  <c r="EF49" i="4"/>
  <c r="DX219" i="4"/>
  <c r="HR48" i="4"/>
  <c r="HH48" i="4"/>
  <c r="HC48" i="4"/>
  <c r="HA48" i="4" s="1"/>
  <c r="GX48" i="4"/>
  <c r="GS48" i="4"/>
  <c r="GN48" i="4"/>
  <c r="GI48" i="4"/>
  <c r="GD48" i="4"/>
  <c r="FT48" i="4"/>
  <c r="FO48" i="4"/>
  <c r="FM48" i="4" s="1"/>
  <c r="FE48" i="4"/>
  <c r="FC48" i="4" s="1"/>
  <c r="EZ48" i="4"/>
  <c r="EU48" i="4"/>
  <c r="ES48" i="4" s="1"/>
  <c r="EP48" i="4"/>
  <c r="EA48" i="4"/>
  <c r="DY48" i="4" s="1"/>
  <c r="DV48" i="4"/>
  <c r="DV218" i="4" s="1"/>
  <c r="IG47" i="4"/>
  <c r="IE47" i="4" s="1"/>
  <c r="IB47" i="4"/>
  <c r="HW47" i="4"/>
  <c r="HU47" i="4" s="1"/>
  <c r="HR47" i="4"/>
  <c r="HM47" i="4"/>
  <c r="HH47" i="4"/>
  <c r="HC47" i="4"/>
  <c r="HA47" i="4" s="1"/>
  <c r="GX47" i="4"/>
  <c r="GS47" i="4"/>
  <c r="GN47" i="4"/>
  <c r="GI47" i="4"/>
  <c r="GG47" i="4" s="1"/>
  <c r="FY47" i="4"/>
  <c r="FW47" i="4" s="1"/>
  <c r="FO47" i="4"/>
  <c r="FM47" i="4" s="1"/>
  <c r="FJ47" i="4"/>
  <c r="FE47" i="4"/>
  <c r="FC47" i="4" s="1"/>
  <c r="EU47" i="4"/>
  <c r="ES47" i="4" s="1"/>
  <c r="EP47" i="4"/>
  <c r="EK47" i="4"/>
  <c r="EI47" i="4" s="1"/>
  <c r="EA47" i="4"/>
  <c r="DV47" i="4"/>
  <c r="DV217" i="4" s="1"/>
  <c r="IB46" i="4"/>
  <c r="HR46" i="4"/>
  <c r="HH46" i="4"/>
  <c r="HC46" i="4"/>
  <c r="HA46" i="4" s="1"/>
  <c r="GS46" i="4"/>
  <c r="GQ46" i="4" s="1"/>
  <c r="GN46" i="4"/>
  <c r="GI46" i="4"/>
  <c r="GD46" i="4"/>
  <c r="FT46" i="4"/>
  <c r="FO46" i="4"/>
  <c r="FM46" i="4" s="1"/>
  <c r="FJ46" i="4"/>
  <c r="FE46" i="4"/>
  <c r="EZ46" i="4"/>
  <c r="EU46" i="4"/>
  <c r="ES46" i="4" s="1"/>
  <c r="EP46" i="4"/>
  <c r="EF46" i="4"/>
  <c r="IG45" i="4"/>
  <c r="IE45" i="4" s="1"/>
  <c r="HW45" i="4"/>
  <c r="HU45" i="4" s="1"/>
  <c r="HM45" i="4"/>
  <c r="HK45" i="4" s="1"/>
  <c r="HC45" i="4"/>
  <c r="HA45" i="4" s="1"/>
  <c r="GS45" i="4"/>
  <c r="GQ45" i="4" s="1"/>
  <c r="GI45" i="4"/>
  <c r="GG45" i="4" s="1"/>
  <c r="FY45" i="4"/>
  <c r="FW45" i="4" s="1"/>
  <c r="FO45" i="4"/>
  <c r="FM45" i="4" s="1"/>
  <c r="FE45" i="4"/>
  <c r="FC45" i="4" s="1"/>
  <c r="EU45" i="4"/>
  <c r="ES45" i="4" s="1"/>
  <c r="EK45" i="4"/>
  <c r="EI45" i="4" s="1"/>
  <c r="IG39" i="4"/>
  <c r="IE39" i="4" s="1"/>
  <c r="HW39" i="4"/>
  <c r="HZ39" i="4" s="1"/>
  <c r="HX39" i="4" s="1"/>
  <c r="HM39" i="4"/>
  <c r="FY39" i="4"/>
  <c r="FO39" i="4"/>
  <c r="FM39" i="4" s="1"/>
  <c r="FE39" i="4"/>
  <c r="EU39" i="4"/>
  <c r="EX39" i="4" s="1"/>
  <c r="EV39" i="4" s="1"/>
  <c r="EK39" i="4"/>
  <c r="EA39" i="4"/>
  <c r="DY39" i="4" s="1"/>
  <c r="DY209" i="4" s="1"/>
  <c r="DV39" i="4"/>
  <c r="DV209" i="4" s="1"/>
  <c r="IG38" i="4"/>
  <c r="IE38" i="4" s="1"/>
  <c r="HW38" i="4"/>
  <c r="HU38" i="4" s="1"/>
  <c r="HM38" i="4"/>
  <c r="GX38" i="4"/>
  <c r="GN38" i="4"/>
  <c r="GD38" i="4"/>
  <c r="FY38" i="4"/>
  <c r="FW38" i="4" s="1"/>
  <c r="FT38" i="4"/>
  <c r="FO38" i="4"/>
  <c r="FJ38" i="4"/>
  <c r="FE38" i="4"/>
  <c r="FC38" i="4" s="1"/>
  <c r="EZ38" i="4"/>
  <c r="EU38" i="4"/>
  <c r="EP38" i="4"/>
  <c r="EK38" i="4"/>
  <c r="EI38" i="4" s="1"/>
  <c r="EF38" i="4"/>
  <c r="EA38" i="4"/>
  <c r="DV38" i="4"/>
  <c r="DV208" i="4" s="1"/>
  <c r="IG37" i="4"/>
  <c r="IF37" i="4" s="1"/>
  <c r="IF40" i="4" s="1"/>
  <c r="HW37" i="4"/>
  <c r="HV37" i="4" s="1"/>
  <c r="HV40" i="4" s="1"/>
  <c r="HM37" i="4"/>
  <c r="HL37" i="4" s="1"/>
  <c r="HL40" i="4" s="1"/>
  <c r="GY37" i="4"/>
  <c r="GY40" i="4" s="1"/>
  <c r="GO37" i="4"/>
  <c r="GO40" i="4" s="1"/>
  <c r="GE37" i="4"/>
  <c r="GE40" i="4" s="1"/>
  <c r="FY37" i="4"/>
  <c r="FX37" i="4" s="1"/>
  <c r="FX40" i="4" s="1"/>
  <c r="FU37" i="4"/>
  <c r="FU40" i="4" s="1"/>
  <c r="FO37" i="4"/>
  <c r="FK37" i="4"/>
  <c r="FK40" i="4" s="1"/>
  <c r="FE37" i="4"/>
  <c r="FD37" i="4" s="1"/>
  <c r="FD40" i="4" s="1"/>
  <c r="FA37" i="4"/>
  <c r="FA40" i="4" s="1"/>
  <c r="EQ37" i="4"/>
  <c r="EQ40" i="4" s="1"/>
  <c r="EG37" i="4"/>
  <c r="EG40" i="4" s="1"/>
  <c r="IG36" i="4"/>
  <c r="IE36" i="4" s="1"/>
  <c r="HW36" i="4"/>
  <c r="HU36" i="4" s="1"/>
  <c r="HM36" i="4"/>
  <c r="GX36" i="4"/>
  <c r="GN36" i="4"/>
  <c r="GD36" i="4"/>
  <c r="FY36" i="4"/>
  <c r="FW36" i="4" s="1"/>
  <c r="FT36" i="4"/>
  <c r="FO36" i="4"/>
  <c r="FJ36" i="4"/>
  <c r="FE36" i="4"/>
  <c r="FC36" i="4" s="1"/>
  <c r="EZ36" i="4"/>
  <c r="EU36" i="4"/>
  <c r="EP36" i="4"/>
  <c r="EK36" i="4"/>
  <c r="EI36" i="4" s="1"/>
  <c r="EA36" i="4"/>
  <c r="DX206" i="4"/>
  <c r="IG35" i="4"/>
  <c r="IE35" i="4" s="1"/>
  <c r="HW35" i="4"/>
  <c r="HM35" i="4"/>
  <c r="GX35" i="4"/>
  <c r="GN35" i="4"/>
  <c r="GD35" i="4"/>
  <c r="FY35" i="4"/>
  <c r="FW35" i="4" s="1"/>
  <c r="FT35" i="4"/>
  <c r="FO35" i="4"/>
  <c r="FM35" i="4" s="1"/>
  <c r="FE35" i="4"/>
  <c r="EZ35" i="4"/>
  <c r="EU35" i="4"/>
  <c r="ES35" i="4" s="1"/>
  <c r="EP35" i="4"/>
  <c r="EK35" i="4"/>
  <c r="EF35" i="4"/>
  <c r="EA35" i="4"/>
  <c r="DY35" i="4" s="1"/>
  <c r="DY205" i="4" s="1"/>
  <c r="DX205" i="4"/>
  <c r="IG34" i="4"/>
  <c r="IE34" i="4" s="1"/>
  <c r="HW34" i="4"/>
  <c r="HU34" i="4" s="1"/>
  <c r="HM34" i="4"/>
  <c r="GX34" i="4"/>
  <c r="GN34" i="4"/>
  <c r="GD34" i="4"/>
  <c r="FY34" i="4"/>
  <c r="FO34" i="4"/>
  <c r="FJ34" i="4"/>
  <c r="FE34" i="4"/>
  <c r="FC34" i="4" s="1"/>
  <c r="EZ34" i="4"/>
  <c r="EU34" i="4"/>
  <c r="ES34" i="4" s="1"/>
  <c r="EP34" i="4"/>
  <c r="EK34" i="4"/>
  <c r="EI34" i="4" s="1"/>
  <c r="EA34" i="4"/>
  <c r="DY34" i="4" s="1"/>
  <c r="DY204" i="4" s="1"/>
  <c r="DV34" i="4"/>
  <c r="DV204" i="4" s="1"/>
  <c r="IG33" i="4"/>
  <c r="IE33" i="4" s="1"/>
  <c r="HW33" i="4"/>
  <c r="HM33" i="4"/>
  <c r="HK33" i="4" s="1"/>
  <c r="GX33" i="4"/>
  <c r="GN33" i="4"/>
  <c r="GD33" i="4"/>
  <c r="FY33" i="4"/>
  <c r="FT33" i="4"/>
  <c r="FO33" i="4"/>
  <c r="FM33" i="4" s="1"/>
  <c r="FJ33" i="4"/>
  <c r="FE33" i="4"/>
  <c r="FC33" i="4" s="1"/>
  <c r="EZ33" i="4"/>
  <c r="EU33" i="4"/>
  <c r="ES33" i="4" s="1"/>
  <c r="EK33" i="4"/>
  <c r="EI33" i="4" s="1"/>
  <c r="EF33" i="4"/>
  <c r="EA33" i="4"/>
  <c r="DX203" i="4"/>
  <c r="IG32" i="4"/>
  <c r="IE32" i="4" s="1"/>
  <c r="IB32" i="4"/>
  <c r="HW32" i="4"/>
  <c r="HM32" i="4"/>
  <c r="HK32" i="4" s="1"/>
  <c r="GX32" i="4"/>
  <c r="GN32" i="4"/>
  <c r="FY32" i="4"/>
  <c r="FT32" i="4"/>
  <c r="FO32" i="4"/>
  <c r="FM32" i="4" s="1"/>
  <c r="FJ32" i="4"/>
  <c r="FE32" i="4"/>
  <c r="EZ32" i="4"/>
  <c r="EU32" i="4"/>
  <c r="ES32" i="4" s="1"/>
  <c r="EP32" i="4"/>
  <c r="EK32" i="4"/>
  <c r="EF32" i="4"/>
  <c r="EA32" i="4"/>
  <c r="DY32" i="4" s="1"/>
  <c r="DX202" i="4"/>
  <c r="IG31" i="4"/>
  <c r="IE31" i="4" s="1"/>
  <c r="HW31" i="4"/>
  <c r="HM31" i="4"/>
  <c r="GX31" i="4"/>
  <c r="GN31" i="4"/>
  <c r="FY31" i="4"/>
  <c r="FW31" i="4" s="1"/>
  <c r="FT31" i="4"/>
  <c r="FO31" i="4"/>
  <c r="FJ31" i="4"/>
  <c r="FE31" i="4"/>
  <c r="EZ31" i="4"/>
  <c r="EU31" i="4"/>
  <c r="ES31" i="4" s="1"/>
  <c r="EP31" i="4"/>
  <c r="EK31" i="4"/>
  <c r="EI31" i="4" s="1"/>
  <c r="EA31" i="4"/>
  <c r="EA201" i="4" s="1"/>
  <c r="DV31" i="4"/>
  <c r="DV201" i="4" s="1"/>
  <c r="IG30" i="4"/>
  <c r="IE30" i="4" s="1"/>
  <c r="HW30" i="4"/>
  <c r="HU30" i="4" s="1"/>
  <c r="HM30" i="4"/>
  <c r="GX30" i="4"/>
  <c r="GN30" i="4"/>
  <c r="GD30" i="4"/>
  <c r="FY30" i="4"/>
  <c r="FW30" i="4" s="1"/>
  <c r="FT30" i="4"/>
  <c r="FO30" i="4"/>
  <c r="FJ30" i="4"/>
  <c r="FE30" i="4"/>
  <c r="FC30" i="4" s="1"/>
  <c r="EZ30" i="4"/>
  <c r="EU30" i="4"/>
  <c r="ES30" i="4" s="1"/>
  <c r="EP30" i="4"/>
  <c r="EK30" i="4"/>
  <c r="EF30" i="4"/>
  <c r="EA30" i="4"/>
  <c r="EA200" i="4" s="1"/>
  <c r="IG27" i="4"/>
  <c r="IE27" i="4" s="1"/>
  <c r="HW27" i="4"/>
  <c r="HU27" i="4" s="1"/>
  <c r="HM27" i="4"/>
  <c r="HK27" i="4" s="1"/>
  <c r="HC27" i="4"/>
  <c r="HA27" i="4" s="1"/>
  <c r="GN27" i="4"/>
  <c r="GD27" i="4"/>
  <c r="FY27" i="4"/>
  <c r="FW27" i="4" s="1"/>
  <c r="FT27" i="4"/>
  <c r="FO27" i="4"/>
  <c r="FJ27" i="4"/>
  <c r="FE27" i="4"/>
  <c r="FC27" i="4" s="1"/>
  <c r="EU27" i="4"/>
  <c r="EP27" i="4"/>
  <c r="EK27" i="4"/>
  <c r="EF27" i="4"/>
  <c r="EA27" i="4"/>
  <c r="DY27" i="4" s="1"/>
  <c r="DY197" i="4" s="1"/>
  <c r="DV27" i="4"/>
  <c r="IG24" i="4"/>
  <c r="IE24" i="4" s="1"/>
  <c r="HW24" i="4"/>
  <c r="HU24" i="4" s="1"/>
  <c r="HM24" i="4"/>
  <c r="HC24" i="4"/>
  <c r="HA24" i="4" s="1"/>
  <c r="GS24" i="4"/>
  <c r="GQ24" i="4" s="1"/>
  <c r="GI24" i="4"/>
  <c r="GG24" i="4" s="1"/>
  <c r="FY24" i="4"/>
  <c r="FW24" i="4" s="1"/>
  <c r="FO24" i="4"/>
  <c r="FM24" i="4" s="1"/>
  <c r="FE24" i="4"/>
  <c r="EU24" i="4"/>
  <c r="ES24" i="4" s="1"/>
  <c r="EK24" i="4"/>
  <c r="EA24" i="4"/>
  <c r="DY24" i="4" s="1"/>
  <c r="IG21" i="4"/>
  <c r="IE21" i="4" s="1"/>
  <c r="HW21" i="4"/>
  <c r="HU21" i="4" s="1"/>
  <c r="HM21" i="4"/>
  <c r="HK21" i="4" s="1"/>
  <c r="HC21" i="4"/>
  <c r="HA21" i="4" s="1"/>
  <c r="GX21" i="4"/>
  <c r="GS21" i="4"/>
  <c r="GQ21" i="4" s="1"/>
  <c r="GN21" i="4"/>
  <c r="GI21" i="4"/>
  <c r="GD21" i="4"/>
  <c r="FY21" i="4"/>
  <c r="FT21" i="4"/>
  <c r="FO21" i="4"/>
  <c r="FM21" i="4" s="1"/>
  <c r="FJ21" i="4"/>
  <c r="FE21" i="4"/>
  <c r="FC21" i="4" s="1"/>
  <c r="EZ21" i="4"/>
  <c r="EU21" i="4"/>
  <c r="ES21" i="4" s="1"/>
  <c r="EP21" i="4"/>
  <c r="EK21" i="4"/>
  <c r="EF21" i="4"/>
  <c r="EA21" i="4"/>
  <c r="EA191" i="4" s="1"/>
  <c r="DV21" i="4"/>
  <c r="DV191" i="4" s="1"/>
  <c r="IG20" i="4"/>
  <c r="IB20" i="4"/>
  <c r="HW20" i="4"/>
  <c r="HU20" i="4" s="1"/>
  <c r="HM20" i="4"/>
  <c r="HC20" i="4"/>
  <c r="GX20" i="4"/>
  <c r="GS20" i="4"/>
  <c r="GQ20" i="4" s="1"/>
  <c r="GN20" i="4"/>
  <c r="GI20" i="4"/>
  <c r="GG20" i="4" s="1"/>
  <c r="GD20" i="4"/>
  <c r="FY20" i="4"/>
  <c r="FW20" i="4" s="1"/>
  <c r="FT20" i="4"/>
  <c r="FO20" i="4"/>
  <c r="FJ20" i="4"/>
  <c r="FE20" i="4"/>
  <c r="FC20" i="4" s="1"/>
  <c r="EZ20" i="4"/>
  <c r="EU20" i="4"/>
  <c r="ES20" i="4" s="1"/>
  <c r="EP20" i="4"/>
  <c r="EK20" i="4"/>
  <c r="EA20" i="4"/>
  <c r="EA190" i="4" s="1"/>
  <c r="DV20" i="4"/>
  <c r="IG19" i="4"/>
  <c r="IE19" i="4" s="1"/>
  <c r="HW19" i="4"/>
  <c r="HU19" i="4" s="1"/>
  <c r="HM19" i="4"/>
  <c r="HK19" i="4" s="1"/>
  <c r="HC19" i="4"/>
  <c r="GS19" i="4"/>
  <c r="GN19" i="4"/>
  <c r="GI19" i="4"/>
  <c r="GD19" i="4"/>
  <c r="FY19" i="4"/>
  <c r="FW19" i="4" s="1"/>
  <c r="FT19" i="4"/>
  <c r="FO19" i="4"/>
  <c r="FJ19" i="4"/>
  <c r="FE19" i="4"/>
  <c r="EZ19" i="4"/>
  <c r="EU19" i="4"/>
  <c r="EP19" i="4"/>
  <c r="EK19" i="4"/>
  <c r="EF19" i="4"/>
  <c r="EA19" i="4"/>
  <c r="IG18" i="4"/>
  <c r="IE18" i="4" s="1"/>
  <c r="IB18" i="4"/>
  <c r="HW18" i="4"/>
  <c r="HM18" i="4"/>
  <c r="HK18" i="4" s="1"/>
  <c r="HC18" i="4"/>
  <c r="GX18" i="4"/>
  <c r="GS18" i="4"/>
  <c r="GI18" i="4"/>
  <c r="GG18" i="4" s="1"/>
  <c r="GD18" i="4"/>
  <c r="FY18" i="4"/>
  <c r="FW18" i="4" s="1"/>
  <c r="FT18" i="4"/>
  <c r="FO18" i="4"/>
  <c r="FJ18" i="4"/>
  <c r="FE18" i="4"/>
  <c r="FC18" i="4" s="1"/>
  <c r="EZ18" i="4"/>
  <c r="EU18" i="4"/>
  <c r="ES18" i="4" s="1"/>
  <c r="EK18" i="4"/>
  <c r="EF18" i="4"/>
  <c r="EA18" i="4"/>
  <c r="DV18" i="4"/>
  <c r="DV188" i="4" s="1"/>
  <c r="IG13" i="4"/>
  <c r="IE13" i="4" s="1"/>
  <c r="IB13" i="4"/>
  <c r="HW13" i="4"/>
  <c r="HM13" i="4"/>
  <c r="HK13" i="4" s="1"/>
  <c r="HC13" i="4"/>
  <c r="GX13" i="4"/>
  <c r="GS13" i="4"/>
  <c r="GN13" i="4"/>
  <c r="GI13" i="4"/>
  <c r="GD13" i="4"/>
  <c r="FY13" i="4"/>
  <c r="FW13" i="4" s="1"/>
  <c r="FT13" i="4"/>
  <c r="FO13" i="4"/>
  <c r="FM13" i="4" s="1"/>
  <c r="FJ13" i="4"/>
  <c r="FE13" i="4"/>
  <c r="EZ13" i="4"/>
  <c r="EU13" i="4"/>
  <c r="EX13" i="4" s="1"/>
  <c r="EV13" i="4" s="1"/>
  <c r="EK13" i="4"/>
  <c r="EF13" i="4"/>
  <c r="EA13" i="4"/>
  <c r="DV13" i="4"/>
  <c r="IG12" i="4"/>
  <c r="IE12" i="4" s="1"/>
  <c r="HW12" i="4"/>
  <c r="HM12" i="4"/>
  <c r="HC12" i="4"/>
  <c r="GX12" i="4"/>
  <c r="GS12" i="4"/>
  <c r="GN12" i="4"/>
  <c r="GI12" i="4"/>
  <c r="GD12" i="4"/>
  <c r="FY12" i="4"/>
  <c r="FW12" i="4" s="1"/>
  <c r="FT12" i="4"/>
  <c r="FO12" i="4"/>
  <c r="FM12" i="4" s="1"/>
  <c r="FJ12" i="4"/>
  <c r="FE12" i="4"/>
  <c r="EZ12" i="4"/>
  <c r="EU12" i="4"/>
  <c r="EP12" i="4"/>
  <c r="EK12" i="4"/>
  <c r="EA12" i="4"/>
  <c r="DX182" i="4"/>
  <c r="IG11" i="4"/>
  <c r="IE11" i="4" s="1"/>
  <c r="IB11" i="4"/>
  <c r="HW11" i="4"/>
  <c r="HU11" i="4" s="1"/>
  <c r="HM11" i="4"/>
  <c r="HK11" i="4" s="1"/>
  <c r="HC11" i="4"/>
  <c r="HA11" i="4" s="1"/>
  <c r="GX11" i="4"/>
  <c r="GS11" i="4"/>
  <c r="GQ11" i="4" s="1"/>
  <c r="GI11" i="4"/>
  <c r="GD11" i="4"/>
  <c r="FY11" i="4"/>
  <c r="FW11" i="4" s="1"/>
  <c r="FT11" i="4"/>
  <c r="FO11" i="4"/>
  <c r="FM11" i="4" s="1"/>
  <c r="FJ11" i="4"/>
  <c r="FE11" i="4"/>
  <c r="FC11" i="4" s="1"/>
  <c r="EZ11" i="4"/>
  <c r="EU11" i="4"/>
  <c r="EP11" i="4"/>
  <c r="EK11" i="4"/>
  <c r="EI11" i="4" s="1"/>
  <c r="EF11" i="4"/>
  <c r="EA11" i="4"/>
  <c r="EA181" i="4" s="1"/>
  <c r="IG10" i="4"/>
  <c r="HW10" i="4"/>
  <c r="HU10" i="4" s="1"/>
  <c r="HM10" i="4"/>
  <c r="HC10" i="4"/>
  <c r="GS10" i="4"/>
  <c r="GI10" i="4"/>
  <c r="FY10" i="4"/>
  <c r="FW10" i="4" s="1"/>
  <c r="FO10" i="4"/>
  <c r="FE10" i="4"/>
  <c r="EU10" i="4"/>
  <c r="EK10" i="4"/>
  <c r="EI10" i="4" s="1"/>
  <c r="EA10" i="4"/>
  <c r="EA180" i="4" s="1"/>
  <c r="IG9" i="4"/>
  <c r="IE9" i="4" s="1"/>
  <c r="IB9" i="4"/>
  <c r="HW9" i="4"/>
  <c r="HM9" i="4"/>
  <c r="HC9" i="4"/>
  <c r="HA9" i="4" s="1"/>
  <c r="GS9" i="4"/>
  <c r="GN9" i="4"/>
  <c r="GI9" i="4"/>
  <c r="GD9" i="4"/>
  <c r="FY9" i="4"/>
  <c r="FW9" i="4" s="1"/>
  <c r="FT9" i="4"/>
  <c r="FO9" i="4"/>
  <c r="FM9" i="4" s="1"/>
  <c r="FE9" i="4"/>
  <c r="EZ9" i="4"/>
  <c r="EU9" i="4"/>
  <c r="ES9" i="4" s="1"/>
  <c r="EP9" i="4"/>
  <c r="EK9" i="4"/>
  <c r="EF9" i="4"/>
  <c r="EA9" i="4"/>
  <c r="EA179" i="4" s="1"/>
  <c r="D69" i="41"/>
  <c r="EA81" i="4" s="1"/>
  <c r="P68" i="41"/>
  <c r="P61" i="41"/>
  <c r="P60" i="41"/>
  <c r="P58" i="41"/>
  <c r="P54" i="41"/>
  <c r="P47" i="41"/>
  <c r="K40" i="41"/>
  <c r="I40" i="41"/>
  <c r="H40" i="41"/>
  <c r="G40" i="41"/>
  <c r="P24" i="41"/>
  <c r="O22" i="41"/>
  <c r="N22" i="41"/>
  <c r="L22" i="41"/>
  <c r="K22" i="41"/>
  <c r="J22" i="41"/>
  <c r="I22" i="41"/>
  <c r="H22" i="41"/>
  <c r="G22" i="41"/>
  <c r="F22" i="41"/>
  <c r="E22" i="41"/>
  <c r="D22" i="41"/>
  <c r="P21" i="41"/>
  <c r="P20" i="41"/>
  <c r="P19" i="41"/>
  <c r="P18" i="41"/>
  <c r="G14" i="41"/>
  <c r="G15" i="41" s="1"/>
  <c r="F14" i="41"/>
  <c r="EU14" i="4" s="1"/>
  <c r="ET14" i="4" s="1"/>
  <c r="ET15" i="4" s="1"/>
  <c r="E14" i="41"/>
  <c r="E15" i="41" s="1"/>
  <c r="D14" i="41"/>
  <c r="D15" i="41" s="1"/>
  <c r="P13" i="41"/>
  <c r="P12" i="41"/>
  <c r="P11" i="41"/>
  <c r="P10" i="41"/>
  <c r="P9" i="41"/>
  <c r="FJ24" i="4"/>
  <c r="GO14" i="4"/>
  <c r="GO15" i="4" s="1"/>
  <c r="GS118" i="4"/>
  <c r="GV118" i="4" s="1"/>
  <c r="GP118" i="4" s="1"/>
  <c r="GI118" i="4"/>
  <c r="GL118" i="4" s="1"/>
  <c r="EG14" i="4"/>
  <c r="DX184" i="4"/>
  <c r="HC118" i="4"/>
  <c r="HF118" i="4" s="1"/>
  <c r="GZ118" i="4" s="1"/>
  <c r="FA14" i="4"/>
  <c r="FA15" i="4" s="1"/>
  <c r="FK14" i="4"/>
  <c r="FK15" i="4" s="1"/>
  <c r="GE14" i="4"/>
  <c r="GE15" i="4" s="1"/>
  <c r="IC14" i="4"/>
  <c r="IC15" i="4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84" i="12"/>
  <c r="BX83" i="12"/>
  <c r="BX82" i="12"/>
  <c r="BX81" i="12"/>
  <c r="BX80" i="12"/>
  <c r="BX78" i="12"/>
  <c r="BX71" i="12"/>
  <c r="BX70" i="12"/>
  <c r="BX69" i="12"/>
  <c r="BX68" i="12"/>
  <c r="BX67" i="12"/>
  <c r="BX58" i="12"/>
  <c r="BX57" i="12"/>
  <c r="BX56" i="12"/>
  <c r="BX55" i="12"/>
  <c r="BX54" i="12"/>
  <c r="BX34" i="12"/>
  <c r="BX38" i="12"/>
  <c r="BX37" i="12"/>
  <c r="BX36" i="12"/>
  <c r="BX35" i="12"/>
  <c r="BX32" i="12"/>
  <c r="BX25" i="12"/>
  <c r="BX24" i="12"/>
  <c r="BX23" i="12"/>
  <c r="BX22" i="12"/>
  <c r="BX21" i="12"/>
  <c r="BX12" i="12"/>
  <c r="BX11" i="12"/>
  <c r="BX10" i="12"/>
  <c r="BX9" i="12"/>
  <c r="BX8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W62" i="12"/>
  <c r="BW88" i="12" s="1"/>
  <c r="BW75" i="12"/>
  <c r="BV62" i="12"/>
  <c r="BV75" i="12"/>
  <c r="BV88" i="12" s="1"/>
  <c r="BU62" i="12"/>
  <c r="BU88" i="12" s="1"/>
  <c r="BU75" i="12"/>
  <c r="BT62" i="12"/>
  <c r="BT75" i="12"/>
  <c r="BS62" i="12"/>
  <c r="BS75" i="12"/>
  <c r="BR62" i="12"/>
  <c r="BR75" i="12"/>
  <c r="BQ62" i="12"/>
  <c r="BQ75" i="12"/>
  <c r="BP62" i="12"/>
  <c r="BP75" i="12"/>
  <c r="BO62" i="12"/>
  <c r="BO75" i="12"/>
  <c r="BN62" i="12"/>
  <c r="BN75" i="12"/>
  <c r="BM62" i="12"/>
  <c r="BM75" i="12"/>
  <c r="BL62" i="12"/>
  <c r="BL75" i="12"/>
  <c r="BW61" i="12"/>
  <c r="BW74" i="12"/>
  <c r="BV61" i="12"/>
  <c r="BV74" i="12"/>
  <c r="BU61" i="12"/>
  <c r="BU87" i="12" s="1"/>
  <c r="BU74" i="12"/>
  <c r="BT61" i="12"/>
  <c r="BT74" i="12"/>
  <c r="BS61" i="12"/>
  <c r="BS87" i="12" s="1"/>
  <c r="BS74" i="12"/>
  <c r="BR61" i="12"/>
  <c r="BR74" i="12"/>
  <c r="BQ61" i="12"/>
  <c r="BQ87" i="12" s="1"/>
  <c r="BQ74" i="12"/>
  <c r="BP61" i="12"/>
  <c r="BP74" i="12"/>
  <c r="BO61" i="12"/>
  <c r="BO74" i="12"/>
  <c r="BN61" i="12"/>
  <c r="BN74" i="12"/>
  <c r="BM61" i="12"/>
  <c r="BM74" i="12"/>
  <c r="BL61" i="12"/>
  <c r="BL74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W58" i="12"/>
  <c r="BW71" i="12"/>
  <c r="BV58" i="12"/>
  <c r="BV71" i="12"/>
  <c r="BU58" i="12"/>
  <c r="BU71" i="12"/>
  <c r="BT58" i="12"/>
  <c r="BT71" i="12"/>
  <c r="BS58" i="12"/>
  <c r="BS71" i="12"/>
  <c r="BR58" i="12"/>
  <c r="BR71" i="12"/>
  <c r="BQ58" i="12"/>
  <c r="BQ71" i="12"/>
  <c r="BP58" i="12"/>
  <c r="BP71" i="12"/>
  <c r="BO58" i="12"/>
  <c r="BO84" i="12" s="1"/>
  <c r="BO71" i="12"/>
  <c r="BN58" i="12"/>
  <c r="BN71" i="12"/>
  <c r="BM58" i="12"/>
  <c r="BM84" i="12" s="1"/>
  <c r="BM71" i="12"/>
  <c r="BL58" i="12"/>
  <c r="BL71" i="12"/>
  <c r="BW57" i="12"/>
  <c r="BW70" i="12"/>
  <c r="BV57" i="12"/>
  <c r="BV70" i="12"/>
  <c r="BU57" i="12"/>
  <c r="BU70" i="12"/>
  <c r="BT57" i="12"/>
  <c r="BT70" i="12"/>
  <c r="BS57" i="12"/>
  <c r="BS70" i="12"/>
  <c r="BR57" i="12"/>
  <c r="BR70" i="12"/>
  <c r="BQ57" i="12"/>
  <c r="BQ70" i="12"/>
  <c r="BP57" i="12"/>
  <c r="BP70" i="12"/>
  <c r="BO57" i="12"/>
  <c r="BO70" i="12"/>
  <c r="BN57" i="12"/>
  <c r="BN70" i="12"/>
  <c r="BM57" i="12"/>
  <c r="BM83" i="12" s="1"/>
  <c r="BM70" i="12"/>
  <c r="BL57" i="12"/>
  <c r="BL70" i="12"/>
  <c r="BW56" i="12"/>
  <c r="BW69" i="12"/>
  <c r="BV56" i="12"/>
  <c r="BV69" i="12"/>
  <c r="BU56" i="12"/>
  <c r="BU82" i="12" s="1"/>
  <c r="BU69" i="12"/>
  <c r="BT56" i="12"/>
  <c r="BT69" i="12"/>
  <c r="BS56" i="12"/>
  <c r="BS69" i="12"/>
  <c r="BR56" i="12"/>
  <c r="BR69" i="12"/>
  <c r="BQ56" i="12"/>
  <c r="BQ69" i="12"/>
  <c r="BP56" i="12"/>
  <c r="BP69" i="12"/>
  <c r="BO56" i="12"/>
  <c r="BO69" i="12"/>
  <c r="BN56" i="12"/>
  <c r="BN69" i="12"/>
  <c r="BN82" i="12" s="1"/>
  <c r="BM56" i="12"/>
  <c r="BM69" i="12"/>
  <c r="BL56" i="12"/>
  <c r="BL69" i="12"/>
  <c r="BW55" i="12"/>
  <c r="BW68" i="12"/>
  <c r="BV55" i="12"/>
  <c r="BV68" i="12"/>
  <c r="BU55" i="12"/>
  <c r="BU68" i="12"/>
  <c r="BT55" i="12"/>
  <c r="BT68" i="12"/>
  <c r="BT78" i="12" s="1"/>
  <c r="BS55" i="12"/>
  <c r="BS68" i="12"/>
  <c r="BR55" i="12"/>
  <c r="BR68" i="12"/>
  <c r="BR78" i="12" s="1"/>
  <c r="BQ55" i="12"/>
  <c r="BQ81" i="12" s="1"/>
  <c r="BQ68" i="12"/>
  <c r="BQ78" i="12" s="1"/>
  <c r="BP55" i="12"/>
  <c r="BP68" i="12"/>
  <c r="BO55" i="12"/>
  <c r="BO68" i="12"/>
  <c r="BN55" i="12"/>
  <c r="BN68" i="12"/>
  <c r="BM55" i="12"/>
  <c r="BM68" i="12"/>
  <c r="BL55" i="12"/>
  <c r="BL68" i="12"/>
  <c r="BW59" i="12"/>
  <c r="BW63" i="12"/>
  <c r="BV59" i="12"/>
  <c r="BV63" i="12"/>
  <c r="BV65" i="12" s="1"/>
  <c r="BU59" i="12"/>
  <c r="BU63" i="12"/>
  <c r="BT59" i="12"/>
  <c r="BT63" i="12"/>
  <c r="BS59" i="12"/>
  <c r="BS63" i="12"/>
  <c r="BR59" i="12"/>
  <c r="BR63" i="12"/>
  <c r="BQ59" i="12"/>
  <c r="BQ63" i="12"/>
  <c r="BP59" i="12"/>
  <c r="BP63" i="12"/>
  <c r="BO59" i="12"/>
  <c r="BO63" i="12"/>
  <c r="BN59" i="12"/>
  <c r="BN63" i="12"/>
  <c r="BM59" i="12"/>
  <c r="BM63" i="12"/>
  <c r="BL59" i="12"/>
  <c r="BL63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W44" i="12" s="1"/>
  <c r="BW32" i="12"/>
  <c r="BL32" i="12"/>
  <c r="BV32" i="12"/>
  <c r="BU32" i="12"/>
  <c r="BT32" i="12"/>
  <c r="BS32" i="12"/>
  <c r="BR32" i="12"/>
  <c r="BQ32" i="12"/>
  <c r="BP32" i="12"/>
  <c r="BO32" i="12"/>
  <c r="BN32" i="12"/>
  <c r="BM32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J21" i="12"/>
  <c r="BI21" i="12"/>
  <c r="BH21" i="12"/>
  <c r="BG21" i="12"/>
  <c r="BF21" i="12"/>
  <c r="BE21" i="12"/>
  <c r="BD21" i="12"/>
  <c r="BC21" i="12"/>
  <c r="BB21" i="12"/>
  <c r="BA21" i="12"/>
  <c r="BJ20" i="12"/>
  <c r="BI20" i="12"/>
  <c r="BH20" i="12"/>
  <c r="BG20" i="12"/>
  <c r="BF20" i="12"/>
  <c r="BE20" i="12"/>
  <c r="BD20" i="12"/>
  <c r="BC20" i="12"/>
  <c r="BB20" i="12"/>
  <c r="BA20" i="12"/>
  <c r="AZ21" i="12"/>
  <c r="AZ20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BK62" i="12"/>
  <c r="BK75" i="12"/>
  <c r="BJ62" i="12"/>
  <c r="BJ75" i="12"/>
  <c r="BI62" i="12"/>
  <c r="BI75" i="12"/>
  <c r="BH62" i="12"/>
  <c r="BH75" i="12"/>
  <c r="BG62" i="12"/>
  <c r="BG75" i="12"/>
  <c r="BF62" i="12"/>
  <c r="BF75" i="12"/>
  <c r="BE62" i="12"/>
  <c r="BE75" i="12"/>
  <c r="BD62" i="12"/>
  <c r="BD75" i="12"/>
  <c r="BC62" i="12"/>
  <c r="BC75" i="12"/>
  <c r="BB62" i="12"/>
  <c r="BB75" i="12"/>
  <c r="BA62" i="12"/>
  <c r="BA75" i="12"/>
  <c r="AZ62" i="12"/>
  <c r="AZ75" i="12"/>
  <c r="BK61" i="12"/>
  <c r="BK74" i="12"/>
  <c r="BJ61" i="12"/>
  <c r="BJ74" i="12"/>
  <c r="BI61" i="12"/>
  <c r="BI74" i="12"/>
  <c r="BH61" i="12"/>
  <c r="BH74" i="12"/>
  <c r="BG61" i="12"/>
  <c r="BG74" i="12"/>
  <c r="BG87" i="12" s="1"/>
  <c r="BF61" i="12"/>
  <c r="BF74" i="12"/>
  <c r="BE61" i="12"/>
  <c r="BE74" i="12"/>
  <c r="BD61" i="12"/>
  <c r="BD74" i="12"/>
  <c r="BC61" i="12"/>
  <c r="BC74" i="12"/>
  <c r="BB61" i="12"/>
  <c r="BB74" i="12"/>
  <c r="BA61" i="12"/>
  <c r="BA74" i="12"/>
  <c r="AZ61" i="12"/>
  <c r="AZ74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BK58" i="12"/>
  <c r="BK71" i="12"/>
  <c r="BJ58" i="12"/>
  <c r="BJ71" i="12"/>
  <c r="BI58" i="12"/>
  <c r="BI71" i="12"/>
  <c r="BH58" i="12"/>
  <c r="BH84" i="12" s="1"/>
  <c r="BH71" i="12"/>
  <c r="BG58" i="12"/>
  <c r="BG71" i="12"/>
  <c r="BG84" i="12" s="1"/>
  <c r="BF58" i="12"/>
  <c r="BF71" i="12"/>
  <c r="BE58" i="12"/>
  <c r="BE71" i="12"/>
  <c r="BD58" i="12"/>
  <c r="BD71" i="12"/>
  <c r="BC58" i="12"/>
  <c r="BC71" i="12"/>
  <c r="BB58" i="12"/>
  <c r="BB71" i="12"/>
  <c r="BA58" i="12"/>
  <c r="BA71" i="12"/>
  <c r="BA84" i="12" s="1"/>
  <c r="AZ58" i="12"/>
  <c r="AZ71" i="12"/>
  <c r="BK57" i="12"/>
  <c r="BK70" i="12"/>
  <c r="BJ57" i="12"/>
  <c r="BJ70" i="12"/>
  <c r="BI57" i="12"/>
  <c r="BI70" i="12"/>
  <c r="BH57" i="12"/>
  <c r="BH70" i="12"/>
  <c r="BG57" i="12"/>
  <c r="BG70" i="12"/>
  <c r="BF57" i="12"/>
  <c r="BF70" i="12"/>
  <c r="BE57" i="12"/>
  <c r="BE70" i="12"/>
  <c r="BD57" i="12"/>
  <c r="BD70" i="12"/>
  <c r="BC57" i="12"/>
  <c r="BC70" i="12"/>
  <c r="BB57" i="12"/>
  <c r="BB70" i="12"/>
  <c r="BA57" i="12"/>
  <c r="BA70" i="12"/>
  <c r="AZ57" i="12"/>
  <c r="AZ70" i="12"/>
  <c r="BK56" i="12"/>
  <c r="BK69" i="12"/>
  <c r="BJ56" i="12"/>
  <c r="BJ69" i="12"/>
  <c r="BI56" i="12"/>
  <c r="BI69" i="12"/>
  <c r="BH56" i="12"/>
  <c r="BH69" i="12"/>
  <c r="BG56" i="12"/>
  <c r="BG69" i="12"/>
  <c r="BF56" i="12"/>
  <c r="BF69" i="12"/>
  <c r="BE56" i="12"/>
  <c r="BE69" i="12"/>
  <c r="BE82" i="12" s="1"/>
  <c r="BD56" i="12"/>
  <c r="BD69" i="12"/>
  <c r="BC56" i="12"/>
  <c r="BC69" i="12"/>
  <c r="BB56" i="12"/>
  <c r="BB69" i="12"/>
  <c r="BA56" i="12"/>
  <c r="BA69" i="12"/>
  <c r="AZ56" i="12"/>
  <c r="AZ69" i="12"/>
  <c r="BK55" i="12"/>
  <c r="BK68" i="12"/>
  <c r="BK81" i="12" s="1"/>
  <c r="BJ55" i="12"/>
  <c r="BJ68" i="12"/>
  <c r="BI55" i="12"/>
  <c r="BI68" i="12"/>
  <c r="BI78" i="12" s="1"/>
  <c r="BH55" i="12"/>
  <c r="BH68" i="12"/>
  <c r="BG55" i="12"/>
  <c r="BG68" i="12"/>
  <c r="BG78" i="12" s="1"/>
  <c r="BF55" i="12"/>
  <c r="BF68" i="12"/>
  <c r="BF78" i="12" s="1"/>
  <c r="BE55" i="12"/>
  <c r="BE68" i="12"/>
  <c r="BD55" i="12"/>
  <c r="BD68" i="12"/>
  <c r="BC55" i="12"/>
  <c r="BC68" i="12"/>
  <c r="BC81" i="12" s="1"/>
  <c r="BB55" i="12"/>
  <c r="BB68" i="12"/>
  <c r="BA55" i="12"/>
  <c r="BA68" i="12"/>
  <c r="AZ55" i="12"/>
  <c r="AZ68" i="12"/>
  <c r="BK59" i="12"/>
  <c r="BK63" i="12"/>
  <c r="BJ59" i="12"/>
  <c r="BJ63" i="12"/>
  <c r="BI59" i="12"/>
  <c r="BI63" i="12"/>
  <c r="BH59" i="12"/>
  <c r="BH63" i="12"/>
  <c r="BG59" i="12"/>
  <c r="BG63" i="12"/>
  <c r="BF59" i="12"/>
  <c r="BF63" i="12"/>
  <c r="BE59" i="12"/>
  <c r="BE63" i="12"/>
  <c r="BD59" i="12"/>
  <c r="BD63" i="12"/>
  <c r="BC59" i="12"/>
  <c r="BC63" i="12"/>
  <c r="BC65" i="12" s="1"/>
  <c r="BB59" i="12"/>
  <c r="BB63" i="12"/>
  <c r="BA59" i="12"/>
  <c r="BA63" i="12"/>
  <c r="AZ59" i="12"/>
  <c r="AZ63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19" i="12"/>
  <c r="AX19" i="12"/>
  <c r="AW19" i="12"/>
  <c r="AY72" i="12"/>
  <c r="AY85" i="12" s="1"/>
  <c r="AX72" i="12"/>
  <c r="AX85" i="12" s="1"/>
  <c r="AW72" i="12"/>
  <c r="AW85" i="12" s="1"/>
  <c r="AV72" i="12"/>
  <c r="AV85" i="12" s="1"/>
  <c r="AU72" i="12"/>
  <c r="AU85" i="12" s="1"/>
  <c r="AT72" i="12"/>
  <c r="AT85" i="12" s="1"/>
  <c r="AS72" i="12"/>
  <c r="AS85" i="12" s="1"/>
  <c r="AR72" i="12"/>
  <c r="AR59" i="12"/>
  <c r="AQ72" i="12"/>
  <c r="AQ59" i="12"/>
  <c r="AP72" i="12"/>
  <c r="AP59" i="12"/>
  <c r="AO72" i="12"/>
  <c r="AO59" i="12"/>
  <c r="AY76" i="12"/>
  <c r="AY89" i="12" s="1"/>
  <c r="AX76" i="12"/>
  <c r="AX89" i="12" s="1"/>
  <c r="AW76" i="12"/>
  <c r="AW89" i="12" s="1"/>
  <c r="AV76" i="12"/>
  <c r="AV89" i="12" s="1"/>
  <c r="AU76" i="12"/>
  <c r="AU89" i="12" s="1"/>
  <c r="AT76" i="12"/>
  <c r="AT89" i="12" s="1"/>
  <c r="AS76" i="12"/>
  <c r="AS89" i="12" s="1"/>
  <c r="AR76" i="12"/>
  <c r="AR63" i="12"/>
  <c r="AQ76" i="12"/>
  <c r="AQ63" i="12"/>
  <c r="AP76" i="12"/>
  <c r="AP63" i="12"/>
  <c r="AO76" i="12"/>
  <c r="AO63" i="12"/>
  <c r="AN76" i="12"/>
  <c r="AN63" i="12"/>
  <c r="AN72" i="12"/>
  <c r="AN59" i="12"/>
  <c r="AV19" i="12"/>
  <c r="AY43" i="12"/>
  <c r="AX43" i="12"/>
  <c r="AW43" i="12"/>
  <c r="AV43" i="12"/>
  <c r="AU43" i="12"/>
  <c r="AY42" i="12"/>
  <c r="AX42" i="12"/>
  <c r="AW42" i="12"/>
  <c r="AV42" i="12"/>
  <c r="AU42" i="12"/>
  <c r="AY41" i="12"/>
  <c r="AX41" i="12"/>
  <c r="AW41" i="12"/>
  <c r="AV41" i="12"/>
  <c r="AU41" i="12"/>
  <c r="AY38" i="12"/>
  <c r="AX38" i="12"/>
  <c r="AW38" i="12"/>
  <c r="AV38" i="12"/>
  <c r="AU38" i="12"/>
  <c r="AY37" i="12"/>
  <c r="AX37" i="12"/>
  <c r="AW37" i="12"/>
  <c r="AV37" i="12"/>
  <c r="AU37" i="12"/>
  <c r="AY36" i="12"/>
  <c r="AX36" i="12"/>
  <c r="AW36" i="12"/>
  <c r="AV36" i="12"/>
  <c r="AU36" i="12"/>
  <c r="AY35" i="12"/>
  <c r="AX35" i="12"/>
  <c r="AW35" i="12"/>
  <c r="AV35" i="12"/>
  <c r="AU35" i="12"/>
  <c r="AY32" i="12"/>
  <c r="AX32" i="12"/>
  <c r="AW32" i="12"/>
  <c r="AV32" i="12"/>
  <c r="AU32" i="12"/>
  <c r="AT43" i="12"/>
  <c r="AT42" i="12"/>
  <c r="AT41" i="12"/>
  <c r="AT38" i="12"/>
  <c r="AT37" i="12"/>
  <c r="AT36" i="12"/>
  <c r="AT35" i="12"/>
  <c r="AT32" i="12"/>
  <c r="AS43" i="12"/>
  <c r="AR43" i="12"/>
  <c r="AQ43" i="12"/>
  <c r="AS42" i="12"/>
  <c r="AR42" i="12"/>
  <c r="AQ42" i="12"/>
  <c r="AS41" i="12"/>
  <c r="AR41" i="12"/>
  <c r="AQ41" i="12"/>
  <c r="AS38" i="12"/>
  <c r="AR38" i="12"/>
  <c r="AQ38" i="12"/>
  <c r="AS37" i="12"/>
  <c r="AR37" i="12"/>
  <c r="AQ37" i="12"/>
  <c r="AS36" i="12"/>
  <c r="AR36" i="12"/>
  <c r="AQ36" i="12"/>
  <c r="AS35" i="12"/>
  <c r="AR35" i="12"/>
  <c r="AQ35" i="12"/>
  <c r="AS32" i="12"/>
  <c r="BD33" i="12" s="1"/>
  <c r="AR32" i="12"/>
  <c r="AQ32" i="12"/>
  <c r="AP43" i="12"/>
  <c r="AP42" i="12"/>
  <c r="AP41" i="12"/>
  <c r="AP38" i="12"/>
  <c r="AP37" i="12"/>
  <c r="AP36" i="12"/>
  <c r="AP35" i="12"/>
  <c r="AP32" i="12"/>
  <c r="AO43" i="12"/>
  <c r="AO42" i="12"/>
  <c r="AO41" i="12"/>
  <c r="AO38" i="12"/>
  <c r="AO37" i="12"/>
  <c r="AO36" i="12"/>
  <c r="AO35" i="12"/>
  <c r="AO32" i="12"/>
  <c r="AN43" i="12"/>
  <c r="AN42" i="12"/>
  <c r="AN41" i="12"/>
  <c r="AN38" i="12"/>
  <c r="AN37" i="12"/>
  <c r="AN36" i="12"/>
  <c r="AN35" i="12"/>
  <c r="AN32" i="12"/>
  <c r="AU19" i="12"/>
  <c r="AT19" i="12"/>
  <c r="AS19" i="12"/>
  <c r="AR19" i="12"/>
  <c r="AQ19" i="12"/>
  <c r="AP19" i="12"/>
  <c r="AO19" i="12"/>
  <c r="AN19" i="12"/>
  <c r="AY63" i="12"/>
  <c r="AX63" i="12"/>
  <c r="AW63" i="12"/>
  <c r="AV63" i="12"/>
  <c r="AU63" i="12"/>
  <c r="AT63" i="12"/>
  <c r="AS63" i="12"/>
  <c r="AY62" i="12"/>
  <c r="AY75" i="12"/>
  <c r="AX62" i="12"/>
  <c r="AX75" i="12"/>
  <c r="AW62" i="12"/>
  <c r="AW75" i="12"/>
  <c r="AV62" i="12"/>
  <c r="AV75" i="12"/>
  <c r="AU62" i="12"/>
  <c r="AU75" i="12"/>
  <c r="AT62" i="12"/>
  <c r="AT75" i="12"/>
  <c r="AS62" i="12"/>
  <c r="AS75" i="12"/>
  <c r="AR62" i="12"/>
  <c r="AR75" i="12"/>
  <c r="AR88" i="12" s="1"/>
  <c r="AQ62" i="12"/>
  <c r="AQ75" i="12"/>
  <c r="AP62" i="12"/>
  <c r="AP75" i="12"/>
  <c r="AO62" i="12"/>
  <c r="AO75" i="12"/>
  <c r="AN62" i="12"/>
  <c r="AN75" i="12"/>
  <c r="AY61" i="12"/>
  <c r="AY74" i="12"/>
  <c r="AX61" i="12"/>
  <c r="AX74" i="12"/>
  <c r="AX87" i="12" s="1"/>
  <c r="AW61" i="12"/>
  <c r="AW74" i="12"/>
  <c r="AV61" i="12"/>
  <c r="AV74" i="12"/>
  <c r="AV78" i="12" s="1"/>
  <c r="AU61" i="12"/>
  <c r="AU74" i="12"/>
  <c r="AT61" i="12"/>
  <c r="AT74" i="12"/>
  <c r="AS61" i="12"/>
  <c r="AS74" i="12"/>
  <c r="AR61" i="12"/>
  <c r="AR74" i="12"/>
  <c r="AR87" i="12" s="1"/>
  <c r="AQ61" i="12"/>
  <c r="AQ74" i="12"/>
  <c r="AP61" i="12"/>
  <c r="AP74" i="12"/>
  <c r="AO61" i="12"/>
  <c r="AO74" i="12"/>
  <c r="AN61" i="12"/>
  <c r="AN74" i="12"/>
  <c r="AY59" i="12"/>
  <c r="AX59" i="12"/>
  <c r="AW59" i="12"/>
  <c r="AV59" i="12"/>
  <c r="AV65" i="12" s="1"/>
  <c r="AU59" i="12"/>
  <c r="AT59" i="12"/>
  <c r="AS59" i="12"/>
  <c r="AY58" i="12"/>
  <c r="AY84" i="12" s="1"/>
  <c r="AY71" i="12"/>
  <c r="AX58" i="12"/>
  <c r="AX71" i="12"/>
  <c r="AW58" i="12"/>
  <c r="AW71" i="12"/>
  <c r="AV58" i="12"/>
  <c r="AV71" i="12"/>
  <c r="AU58" i="12"/>
  <c r="AU71" i="12"/>
  <c r="AT58" i="12"/>
  <c r="AT71" i="12"/>
  <c r="AT84" i="12" s="1"/>
  <c r="AS58" i="12"/>
  <c r="AS71" i="12"/>
  <c r="AR58" i="12"/>
  <c r="AR71" i="12"/>
  <c r="AQ58" i="12"/>
  <c r="AQ71" i="12"/>
  <c r="AP58" i="12"/>
  <c r="AP71" i="12"/>
  <c r="AO58" i="12"/>
  <c r="AO71" i="12"/>
  <c r="AN58" i="12"/>
  <c r="AN71" i="12"/>
  <c r="AY57" i="12"/>
  <c r="AY70" i="12"/>
  <c r="AX57" i="12"/>
  <c r="AX70" i="12"/>
  <c r="AW57" i="12"/>
  <c r="AW70" i="12"/>
  <c r="AV57" i="12"/>
  <c r="AV70" i="12"/>
  <c r="AU57" i="12"/>
  <c r="AU70" i="12"/>
  <c r="AT57" i="12"/>
  <c r="AT70" i="12"/>
  <c r="AS57" i="12"/>
  <c r="AS70" i="12"/>
  <c r="AR57" i="12"/>
  <c r="AR70" i="12"/>
  <c r="AQ57" i="12"/>
  <c r="AQ70" i="12"/>
  <c r="AP57" i="12"/>
  <c r="AP70" i="12"/>
  <c r="AO57" i="12"/>
  <c r="AO70" i="12"/>
  <c r="AN57" i="12"/>
  <c r="AN70" i="12"/>
  <c r="AY56" i="12"/>
  <c r="AY69" i="12"/>
  <c r="AX56" i="12"/>
  <c r="AX69" i="12"/>
  <c r="AW56" i="12"/>
  <c r="AW69" i="12"/>
  <c r="AV56" i="12"/>
  <c r="AV69" i="12"/>
  <c r="AV82" i="12" s="1"/>
  <c r="AU56" i="12"/>
  <c r="AU69" i="12"/>
  <c r="AT56" i="12"/>
  <c r="AT69" i="12"/>
  <c r="AS56" i="12"/>
  <c r="AS69" i="12"/>
  <c r="AR56" i="12"/>
  <c r="AR69" i="12"/>
  <c r="AQ56" i="12"/>
  <c r="AQ69" i="12"/>
  <c r="AP56" i="12"/>
  <c r="AP69" i="12"/>
  <c r="AO56" i="12"/>
  <c r="AO69" i="12"/>
  <c r="AN56" i="12"/>
  <c r="AN69" i="12"/>
  <c r="AN82" i="12" s="1"/>
  <c r="AY55" i="12"/>
  <c r="AY68" i="12"/>
  <c r="AX55" i="12"/>
  <c r="AX68" i="12"/>
  <c r="AW55" i="12"/>
  <c r="AW68" i="12"/>
  <c r="AV55" i="12"/>
  <c r="AV68" i="12"/>
  <c r="AU55" i="12"/>
  <c r="AU68" i="12"/>
  <c r="AT55" i="12"/>
  <c r="AT68" i="12"/>
  <c r="AS55" i="12"/>
  <c r="AS68" i="12"/>
  <c r="AR55" i="12"/>
  <c r="AR68" i="12"/>
  <c r="AQ55" i="12"/>
  <c r="AQ68" i="12"/>
  <c r="AP55" i="12"/>
  <c r="AP68" i="12"/>
  <c r="AO55" i="12"/>
  <c r="AO68" i="12"/>
  <c r="AN55" i="12"/>
  <c r="AN68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48" i="12"/>
  <c r="AA32" i="12"/>
  <c r="AA19" i="12"/>
  <c r="AB32" i="12"/>
  <c r="AB19" i="12"/>
  <c r="AM52" i="12"/>
  <c r="AL52" i="12"/>
  <c r="AK52" i="12"/>
  <c r="AJ52" i="12"/>
  <c r="AI52" i="12"/>
  <c r="AH52" i="12"/>
  <c r="AG52" i="12"/>
  <c r="AF52" i="12"/>
  <c r="AE52" i="12"/>
  <c r="AD52" i="12"/>
  <c r="AC52" i="12"/>
  <c r="AM51" i="12"/>
  <c r="AL51" i="12"/>
  <c r="AK51" i="12"/>
  <c r="AJ51" i="12"/>
  <c r="AI51" i="12"/>
  <c r="AH51" i="12"/>
  <c r="AG51" i="12"/>
  <c r="AF51" i="12"/>
  <c r="AE51" i="12"/>
  <c r="AD51" i="12"/>
  <c r="AC51" i="12"/>
  <c r="AB52" i="12"/>
  <c r="AB51" i="12"/>
  <c r="AM63" i="12"/>
  <c r="AM76" i="12"/>
  <c r="AL63" i="12"/>
  <c r="AL76" i="12"/>
  <c r="AK63" i="12"/>
  <c r="AK76" i="12"/>
  <c r="AJ63" i="12"/>
  <c r="AJ76" i="12"/>
  <c r="X15" i="12"/>
  <c r="AI76" i="12"/>
  <c r="W15" i="12"/>
  <c r="AH76" i="12"/>
  <c r="V15" i="12"/>
  <c r="AG76" i="12"/>
  <c r="U15" i="12"/>
  <c r="U17" i="12" s="1"/>
  <c r="U43" i="12" s="1"/>
  <c r="AF76" i="12"/>
  <c r="T15" i="12"/>
  <c r="AE76" i="12"/>
  <c r="S15" i="12"/>
  <c r="S41" i="12" s="1"/>
  <c r="AD76" i="12"/>
  <c r="R15" i="12"/>
  <c r="AC76" i="12"/>
  <c r="Q15" i="12"/>
  <c r="Q41" i="12" s="1"/>
  <c r="AB76" i="12"/>
  <c r="AM62" i="12"/>
  <c r="AM75" i="12"/>
  <c r="AL62" i="12"/>
  <c r="AL75" i="12"/>
  <c r="AK62" i="12"/>
  <c r="AK75" i="12"/>
  <c r="AJ62" i="12"/>
  <c r="AJ75" i="12"/>
  <c r="AI62" i="12"/>
  <c r="AI75" i="12"/>
  <c r="AH62" i="12"/>
  <c r="AH75" i="12"/>
  <c r="AG62" i="12"/>
  <c r="AG75" i="12"/>
  <c r="AF62" i="12"/>
  <c r="AF75" i="12"/>
  <c r="AE62" i="12"/>
  <c r="AE75" i="12"/>
  <c r="AD62" i="12"/>
  <c r="AD75" i="12"/>
  <c r="AC62" i="12"/>
  <c r="AC75" i="12"/>
  <c r="AB62" i="12"/>
  <c r="AB75" i="12"/>
  <c r="AB88" i="12" s="1"/>
  <c r="AM61" i="12"/>
  <c r="AM74" i="12"/>
  <c r="AL61" i="12"/>
  <c r="AL74" i="12"/>
  <c r="AL87" i="12" s="1"/>
  <c r="AK61" i="12"/>
  <c r="AK74" i="12"/>
  <c r="AJ61" i="12"/>
  <c r="AJ74" i="12"/>
  <c r="AI74" i="12"/>
  <c r="AH74" i="12"/>
  <c r="AG74" i="12"/>
  <c r="AF74" i="12"/>
  <c r="AE74" i="12"/>
  <c r="AD74" i="12"/>
  <c r="AC74" i="12"/>
  <c r="AB74" i="12"/>
  <c r="AM59" i="12"/>
  <c r="AM72" i="12"/>
  <c r="AL59" i="12"/>
  <c r="AL72" i="12"/>
  <c r="AK59" i="12"/>
  <c r="AK72" i="12"/>
  <c r="AJ59" i="12"/>
  <c r="AJ72" i="12"/>
  <c r="AJ85" i="12" s="1"/>
  <c r="AI59" i="12"/>
  <c r="AI72" i="12"/>
  <c r="AH59" i="12"/>
  <c r="AH72" i="12"/>
  <c r="AG59" i="12"/>
  <c r="AG72" i="12"/>
  <c r="AF59" i="12"/>
  <c r="AF72" i="12"/>
  <c r="AE59" i="12"/>
  <c r="AE72" i="12"/>
  <c r="AD59" i="12"/>
  <c r="AD72" i="12"/>
  <c r="AC59" i="12"/>
  <c r="AC72" i="12"/>
  <c r="AB59" i="12"/>
  <c r="AB72" i="12"/>
  <c r="AM58" i="12"/>
  <c r="AM71" i="12"/>
  <c r="AL58" i="12"/>
  <c r="AL71" i="12"/>
  <c r="AK58" i="12"/>
  <c r="AK71" i="12"/>
  <c r="AJ58" i="12"/>
  <c r="AJ71" i="12"/>
  <c r="AJ84" i="12" s="1"/>
  <c r="AI58" i="12"/>
  <c r="AI71" i="12"/>
  <c r="AH58" i="12"/>
  <c r="AH71" i="12"/>
  <c r="AG58" i="12"/>
  <c r="AG71" i="12"/>
  <c r="AF58" i="12"/>
  <c r="AF71" i="12"/>
  <c r="AE58" i="12"/>
  <c r="AE71" i="12"/>
  <c r="AD58" i="12"/>
  <c r="AD71" i="12"/>
  <c r="AC58" i="12"/>
  <c r="AC71" i="12"/>
  <c r="AB58" i="12"/>
  <c r="AB71" i="12"/>
  <c r="AM57" i="12"/>
  <c r="AM70" i="12"/>
  <c r="AL57" i="12"/>
  <c r="AL70" i="12"/>
  <c r="AK57" i="12"/>
  <c r="AK70" i="12"/>
  <c r="AJ57" i="12"/>
  <c r="AJ70" i="12"/>
  <c r="AJ83" i="12" s="1"/>
  <c r="AI57" i="12"/>
  <c r="AI70" i="12"/>
  <c r="AH57" i="12"/>
  <c r="AH70" i="12"/>
  <c r="AG57" i="12"/>
  <c r="AG70" i="12"/>
  <c r="AF57" i="12"/>
  <c r="AF70" i="12"/>
  <c r="AF83" i="12" s="1"/>
  <c r="AE57" i="12"/>
  <c r="AE70" i="12"/>
  <c r="AD57" i="12"/>
  <c r="AD70" i="12"/>
  <c r="AC57" i="12"/>
  <c r="AC70" i="12"/>
  <c r="AB57" i="12"/>
  <c r="AB70" i="12"/>
  <c r="AB83" i="12" s="1"/>
  <c r="AM56" i="12"/>
  <c r="AM69" i="12"/>
  <c r="AL56" i="12"/>
  <c r="AL69" i="12"/>
  <c r="AL82" i="12" s="1"/>
  <c r="AK56" i="12"/>
  <c r="AK69" i="12"/>
  <c r="AJ56" i="12"/>
  <c r="AJ69" i="12"/>
  <c r="AI56" i="12"/>
  <c r="AI69" i="12"/>
  <c r="AH56" i="12"/>
  <c r="AH69" i="12"/>
  <c r="AH82" i="12" s="1"/>
  <c r="AG56" i="12"/>
  <c r="AG69" i="12"/>
  <c r="AF56" i="12"/>
  <c r="AF69" i="12"/>
  <c r="AE56" i="12"/>
  <c r="AE69" i="12"/>
  <c r="AD56" i="12"/>
  <c r="AD69" i="12"/>
  <c r="AC56" i="12"/>
  <c r="AC69" i="12"/>
  <c r="AB56" i="12"/>
  <c r="AB69" i="12"/>
  <c r="AM55" i="12"/>
  <c r="AM68" i="12"/>
  <c r="AL55" i="12"/>
  <c r="AL65" i="12" s="1"/>
  <c r="AL68" i="12"/>
  <c r="AL78" i="12" s="1"/>
  <c r="AK55" i="12"/>
  <c r="AK68" i="12"/>
  <c r="AK78" i="12" s="1"/>
  <c r="AJ55" i="12"/>
  <c r="AJ65" i="12" s="1"/>
  <c r="AJ68" i="12"/>
  <c r="AJ78" i="12" s="1"/>
  <c r="AI55" i="12"/>
  <c r="AI68" i="12"/>
  <c r="AH55" i="12"/>
  <c r="AH68" i="12"/>
  <c r="AH78" i="12" s="1"/>
  <c r="AG55" i="12"/>
  <c r="AG68" i="12"/>
  <c r="AF55" i="12"/>
  <c r="AF68" i="12"/>
  <c r="AF81" i="12" s="1"/>
  <c r="AE55" i="12"/>
  <c r="AE68" i="12"/>
  <c r="AD55" i="12"/>
  <c r="AD68" i="12"/>
  <c r="AD78" i="12" s="1"/>
  <c r="AC55" i="12"/>
  <c r="AC68" i="12"/>
  <c r="AB55" i="12"/>
  <c r="AB68" i="12"/>
  <c r="AB78" i="12" s="1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M32" i="12"/>
  <c r="AL32" i="12"/>
  <c r="AK32" i="12"/>
  <c r="AJ32" i="12"/>
  <c r="AI32" i="12"/>
  <c r="AH32" i="12"/>
  <c r="AG32" i="12"/>
  <c r="AF32" i="12"/>
  <c r="AE32" i="12"/>
  <c r="AD32" i="12"/>
  <c r="AC32" i="12"/>
  <c r="AM19" i="12"/>
  <c r="AL19" i="12"/>
  <c r="AK19" i="12"/>
  <c r="AJ19" i="12"/>
  <c r="AI19" i="12"/>
  <c r="AH19" i="12"/>
  <c r="AG19" i="12"/>
  <c r="AF19" i="12"/>
  <c r="AE19" i="12"/>
  <c r="AD19" i="12"/>
  <c r="AC19" i="12"/>
  <c r="O15" i="12"/>
  <c r="P15" i="12"/>
  <c r="P17" i="12" s="1"/>
  <c r="P43" i="12" s="1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AA35" i="12"/>
  <c r="P35" i="12"/>
  <c r="AA36" i="12"/>
  <c r="P36" i="12"/>
  <c r="AA37" i="12"/>
  <c r="P37" i="12"/>
  <c r="AA41" i="12"/>
  <c r="AA42" i="12"/>
  <c r="P42" i="12"/>
  <c r="AA43" i="12"/>
  <c r="P32" i="12"/>
  <c r="AA55" i="12"/>
  <c r="AA56" i="12"/>
  <c r="AA57" i="12"/>
  <c r="AA58" i="12"/>
  <c r="AA59" i="12"/>
  <c r="AA62" i="12"/>
  <c r="Z55" i="12"/>
  <c r="Z56" i="12"/>
  <c r="Z57" i="12"/>
  <c r="Z58" i="12"/>
  <c r="Z59" i="12"/>
  <c r="Z62" i="12"/>
  <c r="Z35" i="12"/>
  <c r="Z36" i="12"/>
  <c r="Z37" i="12"/>
  <c r="Z41" i="12"/>
  <c r="Z42" i="12"/>
  <c r="Z43" i="12"/>
  <c r="Y55" i="12"/>
  <c r="Y56" i="12"/>
  <c r="Y57" i="12"/>
  <c r="Y58" i="12"/>
  <c r="Y59" i="12"/>
  <c r="N15" i="12"/>
  <c r="N17" i="12" s="1"/>
  <c r="N43" i="12" s="1"/>
  <c r="Y62" i="12"/>
  <c r="Y35" i="12"/>
  <c r="Y36" i="12"/>
  <c r="Y37" i="12"/>
  <c r="Y41" i="12"/>
  <c r="Y42" i="12"/>
  <c r="Y43" i="12"/>
  <c r="R58" i="12"/>
  <c r="R71" i="12"/>
  <c r="Q58" i="12"/>
  <c r="Q71" i="12"/>
  <c r="P58" i="12"/>
  <c r="P71" i="12"/>
  <c r="O58" i="12"/>
  <c r="O71" i="12"/>
  <c r="L15" i="12"/>
  <c r="L17" i="12" s="1"/>
  <c r="L43" i="12" s="1"/>
  <c r="K15" i="12"/>
  <c r="J15" i="12"/>
  <c r="J17" i="12" s="1"/>
  <c r="I15" i="12"/>
  <c r="I17" i="12" s="1"/>
  <c r="H15" i="12"/>
  <c r="H17" i="12" s="1"/>
  <c r="H43" i="12" s="1"/>
  <c r="G15" i="12"/>
  <c r="F15" i="12"/>
  <c r="F17" i="12" s="1"/>
  <c r="E17" i="12"/>
  <c r="E43" i="12" s="1"/>
  <c r="D15" i="12"/>
  <c r="D17" i="12" s="1"/>
  <c r="D43" i="12" s="1"/>
  <c r="AA76" i="12"/>
  <c r="Z76" i="12"/>
  <c r="Y76" i="12"/>
  <c r="AA75" i="12"/>
  <c r="AA88" i="12" s="1"/>
  <c r="Z75" i="12"/>
  <c r="Y75" i="12"/>
  <c r="AA74" i="12"/>
  <c r="Z74" i="12"/>
  <c r="Y74" i="12"/>
  <c r="AA72" i="12"/>
  <c r="Z72" i="12"/>
  <c r="Y72" i="12"/>
  <c r="AA71" i="12"/>
  <c r="Z71" i="12"/>
  <c r="Y71" i="12"/>
  <c r="AA70" i="12"/>
  <c r="Z70" i="12"/>
  <c r="Y70" i="12"/>
  <c r="AA69" i="12"/>
  <c r="Z69" i="12"/>
  <c r="Y69" i="12"/>
  <c r="AA68" i="12"/>
  <c r="Z68" i="12"/>
  <c r="Y68" i="12"/>
  <c r="O68" i="12"/>
  <c r="O55" i="12"/>
  <c r="L42" i="12"/>
  <c r="K42" i="12"/>
  <c r="J42" i="12"/>
  <c r="I42" i="12"/>
  <c r="H42" i="12"/>
  <c r="E41" i="12"/>
  <c r="L37" i="12"/>
  <c r="K37" i="12"/>
  <c r="J37" i="12"/>
  <c r="I37" i="12"/>
  <c r="H37" i="12"/>
  <c r="G37" i="12"/>
  <c r="F37" i="12"/>
  <c r="E37" i="12"/>
  <c r="D37" i="12"/>
  <c r="L36" i="12"/>
  <c r="K36" i="12"/>
  <c r="J36" i="12"/>
  <c r="I36" i="12"/>
  <c r="H36" i="12"/>
  <c r="G36" i="12"/>
  <c r="F36" i="12"/>
  <c r="E36" i="12"/>
  <c r="D36" i="12"/>
  <c r="L35" i="12"/>
  <c r="K35" i="12"/>
  <c r="J35" i="12"/>
  <c r="I35" i="12"/>
  <c r="H35" i="12"/>
  <c r="G35" i="12"/>
  <c r="F35" i="12"/>
  <c r="E35" i="12"/>
  <c r="D35" i="12"/>
  <c r="L32" i="12"/>
  <c r="K32" i="12"/>
  <c r="J32" i="12"/>
  <c r="I32" i="12"/>
  <c r="H32" i="12"/>
  <c r="G32" i="12"/>
  <c r="F32" i="12"/>
  <c r="E32" i="12"/>
  <c r="D32" i="12"/>
  <c r="O69" i="12"/>
  <c r="O70" i="12"/>
  <c r="O72" i="12"/>
  <c r="O74" i="12"/>
  <c r="O75" i="12"/>
  <c r="O76" i="12"/>
  <c r="X76" i="12"/>
  <c r="W76" i="12"/>
  <c r="V76" i="12"/>
  <c r="U76" i="12"/>
  <c r="T76" i="12"/>
  <c r="S76" i="12"/>
  <c r="R76" i="12"/>
  <c r="Q76" i="12"/>
  <c r="P76" i="12"/>
  <c r="X75" i="12"/>
  <c r="X88" i="12" s="1"/>
  <c r="W75" i="12"/>
  <c r="V75" i="12"/>
  <c r="U75" i="12"/>
  <c r="T75" i="12"/>
  <c r="S75" i="12"/>
  <c r="R75" i="12"/>
  <c r="Q75" i="12"/>
  <c r="P75" i="12"/>
  <c r="X74" i="12"/>
  <c r="W74" i="12"/>
  <c r="V74" i="12"/>
  <c r="U74" i="12"/>
  <c r="T74" i="12"/>
  <c r="S74" i="12"/>
  <c r="R74" i="12"/>
  <c r="Q74" i="12"/>
  <c r="P74" i="12"/>
  <c r="X72" i="12"/>
  <c r="W72" i="12"/>
  <c r="V72" i="12"/>
  <c r="U72" i="12"/>
  <c r="T72" i="12"/>
  <c r="S72" i="12"/>
  <c r="R72" i="12"/>
  <c r="R85" i="12" s="1"/>
  <c r="Q72" i="12"/>
  <c r="P72" i="12"/>
  <c r="X71" i="12"/>
  <c r="W71" i="12"/>
  <c r="V71" i="12"/>
  <c r="U71" i="12"/>
  <c r="T71" i="12"/>
  <c r="S71" i="12"/>
  <c r="X70" i="12"/>
  <c r="W70" i="12"/>
  <c r="V70" i="12"/>
  <c r="U70" i="12"/>
  <c r="T70" i="12"/>
  <c r="S70" i="12"/>
  <c r="R70" i="12"/>
  <c r="Q70" i="12"/>
  <c r="Q83" i="12" s="1"/>
  <c r="P70" i="12"/>
  <c r="X69" i="12"/>
  <c r="W69" i="12"/>
  <c r="V69" i="12"/>
  <c r="V82" i="12" s="1"/>
  <c r="U69" i="12"/>
  <c r="T69" i="12"/>
  <c r="S69" i="12"/>
  <c r="R69" i="12"/>
  <c r="R82" i="12" s="1"/>
  <c r="Q69" i="12"/>
  <c r="P69" i="12"/>
  <c r="X68" i="12"/>
  <c r="W68" i="12"/>
  <c r="V68" i="12"/>
  <c r="U68" i="12"/>
  <c r="T68" i="12"/>
  <c r="S68" i="12"/>
  <c r="S81" i="12" s="1"/>
  <c r="R68" i="12"/>
  <c r="Q68" i="12"/>
  <c r="P68" i="12"/>
  <c r="M15" i="12"/>
  <c r="M41" i="12" s="1"/>
  <c r="X62" i="12"/>
  <c r="W62" i="12"/>
  <c r="V62" i="12"/>
  <c r="U62" i="12"/>
  <c r="U88" i="12" s="1"/>
  <c r="T62" i="12"/>
  <c r="S62" i="12"/>
  <c r="R62" i="12"/>
  <c r="Q62" i="12"/>
  <c r="P62" i="12"/>
  <c r="O62" i="12"/>
  <c r="X59" i="12"/>
  <c r="W59" i="12"/>
  <c r="W85" i="12" s="1"/>
  <c r="V59" i="12"/>
  <c r="U59" i="12"/>
  <c r="T59" i="12"/>
  <c r="S59" i="12"/>
  <c r="R59" i="12"/>
  <c r="Q59" i="12"/>
  <c r="P59" i="12"/>
  <c r="O59" i="12"/>
  <c r="O85" i="12" s="1"/>
  <c r="X58" i="12"/>
  <c r="W58" i="12"/>
  <c r="V58" i="12"/>
  <c r="U58" i="12"/>
  <c r="U84" i="12" s="1"/>
  <c r="T58" i="12"/>
  <c r="X57" i="12"/>
  <c r="W57" i="12"/>
  <c r="V57" i="12"/>
  <c r="V83" i="12" s="1"/>
  <c r="U57" i="12"/>
  <c r="T57" i="12"/>
  <c r="S57" i="12"/>
  <c r="S83" i="12" s="1"/>
  <c r="R57" i="12"/>
  <c r="Q57" i="12"/>
  <c r="P57" i="12"/>
  <c r="O57" i="12"/>
  <c r="X56" i="12"/>
  <c r="X82" i="12" s="1"/>
  <c r="W56" i="12"/>
  <c r="V56" i="12"/>
  <c r="U56" i="12"/>
  <c r="T56" i="12"/>
  <c r="T82" i="12" s="1"/>
  <c r="S56" i="12"/>
  <c r="R56" i="12"/>
  <c r="Q56" i="12"/>
  <c r="P56" i="12"/>
  <c r="P82" i="12" s="1"/>
  <c r="O56" i="12"/>
  <c r="O82" i="12" s="1"/>
  <c r="X55" i="12"/>
  <c r="W55" i="12"/>
  <c r="V55" i="12"/>
  <c r="U55" i="12"/>
  <c r="T55" i="12"/>
  <c r="S55" i="12"/>
  <c r="R55" i="12"/>
  <c r="Q55" i="12"/>
  <c r="P55" i="12"/>
  <c r="S58" i="12"/>
  <c r="O42" i="12"/>
  <c r="N42" i="12"/>
  <c r="M42" i="12"/>
  <c r="O37" i="12"/>
  <c r="N37" i="12"/>
  <c r="M37" i="12"/>
  <c r="O36" i="12"/>
  <c r="N36" i="12"/>
  <c r="M36" i="12"/>
  <c r="O35" i="12"/>
  <c r="N35" i="12"/>
  <c r="M35" i="12"/>
  <c r="O32" i="12"/>
  <c r="O33" i="12" s="1"/>
  <c r="N32" i="12"/>
  <c r="M32" i="12"/>
  <c r="X42" i="12"/>
  <c r="W42" i="12"/>
  <c r="V42" i="12"/>
  <c r="U42" i="12"/>
  <c r="T42" i="12"/>
  <c r="S42" i="12"/>
  <c r="R42" i="12"/>
  <c r="Q42" i="12"/>
  <c r="X37" i="12"/>
  <c r="W37" i="12"/>
  <c r="V37" i="12"/>
  <c r="U37" i="12"/>
  <c r="T37" i="12"/>
  <c r="S37" i="12"/>
  <c r="R37" i="12"/>
  <c r="Q37" i="12"/>
  <c r="X36" i="12"/>
  <c r="W36" i="12"/>
  <c r="V36" i="12"/>
  <c r="U36" i="12"/>
  <c r="T36" i="12"/>
  <c r="S36" i="12"/>
  <c r="R36" i="12"/>
  <c r="Q36" i="12"/>
  <c r="X35" i="12"/>
  <c r="W35" i="12"/>
  <c r="V35" i="12"/>
  <c r="U35" i="12"/>
  <c r="T35" i="12"/>
  <c r="S35" i="12"/>
  <c r="R35" i="12"/>
  <c r="Q35" i="12"/>
  <c r="Z32" i="12"/>
  <c r="Y32" i="12"/>
  <c r="X32" i="12"/>
  <c r="W32" i="12"/>
  <c r="V32" i="12"/>
  <c r="U32" i="12"/>
  <c r="T32" i="12"/>
  <c r="S32" i="12"/>
  <c r="R32" i="12"/>
  <c r="Q32" i="12"/>
  <c r="Z19" i="12"/>
  <c r="Y19" i="12"/>
  <c r="HR72" i="4"/>
  <c r="FW34" i="4"/>
  <c r="HA19" i="4"/>
  <c r="ES13" i="4"/>
  <c r="GD31" i="4"/>
  <c r="EP39" i="4"/>
  <c r="II50" i="4"/>
  <c r="IF50" i="4"/>
  <c r="IC50" i="4"/>
  <c r="HY50" i="4"/>
  <c r="HV50" i="4"/>
  <c r="HS50" i="4"/>
  <c r="HO50" i="4"/>
  <c r="HL50" i="4"/>
  <c r="HI50" i="4"/>
  <c r="II22" i="4"/>
  <c r="IF22" i="4"/>
  <c r="IC22" i="4"/>
  <c r="HY22" i="4"/>
  <c r="HV22" i="4"/>
  <c r="HS22" i="4"/>
  <c r="HO22" i="4"/>
  <c r="HL22" i="4"/>
  <c r="HI22" i="4"/>
  <c r="HE50" i="4"/>
  <c r="HB50" i="4"/>
  <c r="GY50" i="4"/>
  <c r="GU50" i="4"/>
  <c r="GR50" i="4"/>
  <c r="GO50" i="4"/>
  <c r="GK50" i="4"/>
  <c r="GH50" i="4"/>
  <c r="GE50" i="4"/>
  <c r="HE22" i="4"/>
  <c r="HB22" i="4"/>
  <c r="GY22" i="4"/>
  <c r="GU22" i="4"/>
  <c r="GR22" i="4"/>
  <c r="GO22" i="4"/>
  <c r="GK22" i="4"/>
  <c r="GH22" i="4"/>
  <c r="GE22" i="4"/>
  <c r="GB228" i="4"/>
  <c r="GA50" i="4"/>
  <c r="FX50" i="4"/>
  <c r="FU50" i="4"/>
  <c r="GA22" i="4"/>
  <c r="FX22" i="4"/>
  <c r="FU22" i="4"/>
  <c r="FQ50" i="4"/>
  <c r="FN50" i="4"/>
  <c r="FK50" i="4"/>
  <c r="FQ22" i="4"/>
  <c r="FN22" i="4"/>
  <c r="FK22" i="4"/>
  <c r="FG50" i="4"/>
  <c r="FD50" i="4"/>
  <c r="FA50" i="4"/>
  <c r="FG22" i="4"/>
  <c r="FD22" i="4"/>
  <c r="FA22" i="4"/>
  <c r="EW50" i="4"/>
  <c r="ET50" i="4"/>
  <c r="EQ50" i="4"/>
  <c r="EW22" i="4"/>
  <c r="ET22" i="4"/>
  <c r="EQ22" i="4"/>
  <c r="EM50" i="4"/>
  <c r="EJ50" i="4"/>
  <c r="EG50" i="4"/>
  <c r="EM22" i="4"/>
  <c r="EJ22" i="4"/>
  <c r="EG22" i="4"/>
  <c r="EC50" i="4"/>
  <c r="DZ50" i="4"/>
  <c r="DW50" i="4"/>
  <c r="EC22" i="4"/>
  <c r="DZ22" i="4"/>
  <c r="DW22" i="4"/>
  <c r="GN39" i="4"/>
  <c r="HR39" i="4"/>
  <c r="HZ66" i="4"/>
  <c r="HP118" i="4"/>
  <c r="BL88" i="12"/>
  <c r="BP82" i="12"/>
  <c r="T41" i="12"/>
  <c r="AN88" i="12"/>
  <c r="AP89" i="12"/>
  <c r="BP84" i="12"/>
  <c r="AM65" i="12"/>
  <c r="AH88" i="12"/>
  <c r="BT65" i="12"/>
  <c r="Y84" i="12"/>
  <c r="AK65" i="12"/>
  <c r="AP82" i="12"/>
  <c r="AP84" i="12"/>
  <c r="AY88" i="12"/>
  <c r="BI83" i="12"/>
  <c r="BI87" i="12"/>
  <c r="BN84" i="12"/>
  <c r="BR87" i="12"/>
  <c r="O17" i="12"/>
  <c r="O43" i="12" s="1"/>
  <c r="O41" i="12"/>
  <c r="W17" i="12"/>
  <c r="W43" i="12" s="1"/>
  <c r="W41" i="12"/>
  <c r="E19" i="12"/>
  <c r="G17" i="12"/>
  <c r="G43" i="12" s="1"/>
  <c r="K17" i="12"/>
  <c r="K43" i="12" s="1"/>
  <c r="S17" i="12"/>
  <c r="AD61" i="12"/>
  <c r="AD87" i="12" s="1"/>
  <c r="P85" i="12"/>
  <c r="X85" i="12"/>
  <c r="AM82" i="12"/>
  <c r="AE84" i="12"/>
  <c r="AM85" i="12"/>
  <c r="AN81" i="12"/>
  <c r="AV83" i="12"/>
  <c r="AV84" i="12"/>
  <c r="AS87" i="12"/>
  <c r="AR89" i="12"/>
  <c r="AR85" i="12"/>
  <c r="BN78" i="12"/>
  <c r="BQ84" i="12"/>
  <c r="AZ78" i="12"/>
  <c r="BD78" i="12"/>
  <c r="BK82" i="12"/>
  <c r="BK83" i="12"/>
  <c r="BG88" i="12"/>
  <c r="BK33" i="12"/>
  <c r="F43" i="12"/>
  <c r="J43" i="12"/>
  <c r="U19" i="12"/>
  <c r="F19" i="12"/>
  <c r="J19" i="12"/>
  <c r="F41" i="12"/>
  <c r="J41" i="12"/>
  <c r="Z61" i="12"/>
  <c r="Z87" i="12" s="1"/>
  <c r="AI78" i="12"/>
  <c r="AM78" i="12"/>
  <c r="AE61" i="12"/>
  <c r="AE87" i="12" s="1"/>
  <c r="AP65" i="12"/>
  <c r="BA78" i="12"/>
  <c r="BC78" i="12"/>
  <c r="BK78" i="12"/>
  <c r="BO33" i="12"/>
  <c r="BR33" i="12"/>
  <c r="BS33" i="12"/>
  <c r="BO78" i="12"/>
  <c r="BU78" i="12"/>
  <c r="BW78" i="12"/>
  <c r="EX108" i="4"/>
  <c r="EN108" i="4"/>
  <c r="ED111" i="4"/>
  <c r="ED108" i="4"/>
  <c r="EX111" i="4"/>
  <c r="GP113" i="4"/>
  <c r="GP132" i="4" s="1"/>
  <c r="GF281" i="4"/>
  <c r="GF302" i="4" s="1"/>
  <c r="GZ281" i="4"/>
  <c r="GZ302" i="4" s="1"/>
  <c r="GP281" i="4"/>
  <c r="GP302" i="4" s="1"/>
  <c r="GS113" i="4"/>
  <c r="GS132" i="4" s="1"/>
  <c r="GI281" i="4"/>
  <c r="GI302" i="4" s="1"/>
  <c r="HC113" i="4"/>
  <c r="HC132" i="4" s="1"/>
  <c r="GS281" i="4"/>
  <c r="GS302" i="4" s="1"/>
  <c r="HC281" i="4"/>
  <c r="HC302" i="4" s="1"/>
  <c r="HF281" i="4"/>
  <c r="HF302" i="4" s="1"/>
  <c r="HS66" i="4"/>
  <c r="HX66" i="4"/>
  <c r="IB236" i="4"/>
  <c r="GN236" i="4"/>
  <c r="HH236" i="4"/>
  <c r="GD236" i="4"/>
  <c r="GX236" i="4"/>
  <c r="HR236" i="4"/>
  <c r="P45" i="41"/>
  <c r="EA45" i="4"/>
  <c r="F40" i="41"/>
  <c r="E40" i="41"/>
  <c r="EK37" i="4"/>
  <c r="EJ37" i="4" s="1"/>
  <c r="EJ40" i="4" s="1"/>
  <c r="EU37" i="4"/>
  <c r="D40" i="41"/>
  <c r="EA37" i="4"/>
  <c r="DZ37" i="4" s="1"/>
  <c r="DZ207" i="4" s="1"/>
  <c r="BA33" i="12" l="1"/>
  <c r="BI33" i="12"/>
  <c r="BT33" i="12"/>
  <c r="AW78" i="12"/>
  <c r="X84" i="12"/>
  <c r="Z85" i="12"/>
  <c r="AD84" i="12"/>
  <c r="AF84" i="12"/>
  <c r="AH85" i="12"/>
  <c r="AL89" i="12"/>
  <c r="AN78" i="12"/>
  <c r="AT78" i="12"/>
  <c r="AI81" i="12"/>
  <c r="AE83" i="12"/>
  <c r="AI85" i="12"/>
  <c r="AG88" i="12"/>
  <c r="AO87" i="12"/>
  <c r="GL47" i="4"/>
  <c r="GJ47" i="4" s="1"/>
  <c r="HP35" i="4"/>
  <c r="HN35" i="4" s="1"/>
  <c r="GL38" i="4"/>
  <c r="GJ38" i="4" s="1"/>
  <c r="HP31" i="4"/>
  <c r="HN31" i="4" s="1"/>
  <c r="EH246" i="4"/>
  <c r="HZ28" i="4"/>
  <c r="HX28" i="4" s="1"/>
  <c r="FB208" i="4"/>
  <c r="GL28" i="4"/>
  <c r="GJ28" i="4" s="1"/>
  <c r="DV32" i="4"/>
  <c r="EZ202" i="4" s="1"/>
  <c r="HP10" i="4"/>
  <c r="HN10" i="4" s="1"/>
  <c r="ER22" i="4"/>
  <c r="HP73" i="4"/>
  <c r="HN73" i="4" s="1"/>
  <c r="HZ12" i="4"/>
  <c r="HX12" i="4" s="1"/>
  <c r="GZ236" i="4"/>
  <c r="ER240" i="4"/>
  <c r="ID85" i="4"/>
  <c r="EZ28" i="4"/>
  <c r="DX246" i="4"/>
  <c r="DX190" i="4"/>
  <c r="FL181" i="4"/>
  <c r="ID182" i="4"/>
  <c r="GP22" i="4"/>
  <c r="GF189" i="4"/>
  <c r="GZ22" i="4"/>
  <c r="ID22" i="4"/>
  <c r="GF190" i="4"/>
  <c r="GZ191" i="4"/>
  <c r="HZ33" i="4"/>
  <c r="HX33" i="4" s="1"/>
  <c r="ER207" i="4"/>
  <c r="HP39" i="4"/>
  <c r="HN39" i="4" s="1"/>
  <c r="HZ72" i="4"/>
  <c r="HX72" i="4" s="1"/>
  <c r="HZ80" i="4"/>
  <c r="HH28" i="4"/>
  <c r="DX15" i="4"/>
  <c r="EP18" i="4"/>
  <c r="FJ188" i="4" s="1"/>
  <c r="EF70" i="4"/>
  <c r="ED83" i="4"/>
  <c r="ED253" i="4" s="1"/>
  <c r="HZ32" i="4"/>
  <c r="HX32" i="4" s="1"/>
  <c r="DV12" i="4"/>
  <c r="HP36" i="4"/>
  <c r="HN36" i="4" s="1"/>
  <c r="DW76" i="4"/>
  <c r="DW246" i="4" s="1"/>
  <c r="FH10" i="4"/>
  <c r="FF10" i="4" s="1"/>
  <c r="GV10" i="4"/>
  <c r="GT10" i="4" s="1"/>
  <c r="GB39" i="4"/>
  <c r="FZ39" i="4" s="1"/>
  <c r="BP78" i="12"/>
  <c r="AF61" i="12"/>
  <c r="X81" i="12"/>
  <c r="W84" i="12"/>
  <c r="W83" i="12"/>
  <c r="V88" i="12"/>
  <c r="Z84" i="12"/>
  <c r="AA82" i="12"/>
  <c r="AG78" i="12"/>
  <c r="AN65" i="12"/>
  <c r="AR81" i="12"/>
  <c r="AT81" i="12"/>
  <c r="AR82" i="12"/>
  <c r="AR83" i="12"/>
  <c r="AT83" i="12"/>
  <c r="AN84" i="12"/>
  <c r="AX84" i="12"/>
  <c r="AW88" i="12"/>
  <c r="BA81" i="12"/>
  <c r="BG81" i="12"/>
  <c r="BK65" i="12"/>
  <c r="BA82" i="12"/>
  <c r="BG82" i="12"/>
  <c r="BA83" i="12"/>
  <c r="BC83" i="12"/>
  <c r="BE83" i="12"/>
  <c r="BC84" i="12"/>
  <c r="BA87" i="12"/>
  <c r="BC87" i="12"/>
  <c r="BK87" i="12"/>
  <c r="BE88" i="12"/>
  <c r="BI88" i="12"/>
  <c r="BK88" i="12"/>
  <c r="BN81" i="12"/>
  <c r="BR81" i="12"/>
  <c r="BV82" i="12"/>
  <c r="BL83" i="12"/>
  <c r="BP83" i="12"/>
  <c r="BV83" i="12"/>
  <c r="BL87" i="12"/>
  <c r="BV87" i="12"/>
  <c r="BT81" i="12"/>
  <c r="BP81" i="12"/>
  <c r="V78" i="12"/>
  <c r="AM33" i="12"/>
  <c r="BJ33" i="12"/>
  <c r="P19" i="12"/>
  <c r="AF78" i="12"/>
  <c r="X61" i="12"/>
  <c r="X87" i="12" s="1"/>
  <c r="AB81" i="12"/>
  <c r="BG33" i="12"/>
  <c r="BN33" i="12"/>
  <c r="AR78" i="12"/>
  <c r="H41" i="12"/>
  <c r="H19" i="12"/>
  <c r="N41" i="12"/>
  <c r="M17" i="12"/>
  <c r="AF87" i="12"/>
  <c r="AK81" i="12"/>
  <c r="P41" i="12"/>
  <c r="Q81" i="12"/>
  <c r="U81" i="12"/>
  <c r="S82" i="12"/>
  <c r="W82" i="12"/>
  <c r="U83" i="12"/>
  <c r="T84" i="12"/>
  <c r="V85" i="12"/>
  <c r="P88" i="12"/>
  <c r="T88" i="12"/>
  <c r="V81" i="12"/>
  <c r="Q78" i="12"/>
  <c r="T83" i="12"/>
  <c r="V84" i="12"/>
  <c r="Q85" i="12"/>
  <c r="U85" i="12"/>
  <c r="S88" i="12"/>
  <c r="W88" i="12"/>
  <c r="O88" i="12"/>
  <c r="AA84" i="12"/>
  <c r="Z88" i="12"/>
  <c r="P61" i="12"/>
  <c r="P87" i="12" s="1"/>
  <c r="K19" i="12"/>
  <c r="P84" i="12"/>
  <c r="R84" i="12"/>
  <c r="Y88" i="12"/>
  <c r="Y83" i="12"/>
  <c r="AA85" i="12"/>
  <c r="AA81" i="12"/>
  <c r="AM44" i="12"/>
  <c r="AC81" i="12"/>
  <c r="AE81" i="12"/>
  <c r="AG81" i="12"/>
  <c r="AM81" i="12"/>
  <c r="AC82" i="12"/>
  <c r="AE82" i="12"/>
  <c r="AG82" i="12"/>
  <c r="AI82" i="12"/>
  <c r="AK82" i="12"/>
  <c r="AC83" i="12"/>
  <c r="AG83" i="12"/>
  <c r="AI83" i="12"/>
  <c r="AK83" i="12"/>
  <c r="AM83" i="12"/>
  <c r="AC84" i="12"/>
  <c r="AG84" i="12"/>
  <c r="AI84" i="12"/>
  <c r="AK84" i="12"/>
  <c r="AM84" i="12"/>
  <c r="AC85" i="12"/>
  <c r="AE85" i="12"/>
  <c r="AG85" i="12"/>
  <c r="AK85" i="12"/>
  <c r="AE78" i="12"/>
  <c r="AK87" i="12"/>
  <c r="AM87" i="12"/>
  <c r="AC88" i="12"/>
  <c r="AE88" i="12"/>
  <c r="AI88" i="12"/>
  <c r="AK88" i="12"/>
  <c r="AM88" i="12"/>
  <c r="AC61" i="12"/>
  <c r="AC87" i="12" s="1"/>
  <c r="AK89" i="12"/>
  <c r="AM89" i="12"/>
  <c r="AA33" i="12"/>
  <c r="AW81" i="12"/>
  <c r="AO82" i="12"/>
  <c r="AQ82" i="12"/>
  <c r="AS82" i="12"/>
  <c r="AU82" i="12"/>
  <c r="AW82" i="12"/>
  <c r="AY82" i="12"/>
  <c r="AO83" i="12"/>
  <c r="AQ83" i="12"/>
  <c r="AS83" i="12"/>
  <c r="AU83" i="12"/>
  <c r="AW83" i="12"/>
  <c r="AY83" i="12"/>
  <c r="AO84" i="12"/>
  <c r="AQ84" i="12"/>
  <c r="AS84" i="12"/>
  <c r="AU84" i="12"/>
  <c r="AW84" i="12"/>
  <c r="AU65" i="12"/>
  <c r="BE33" i="12"/>
  <c r="BV33" i="12"/>
  <c r="BP33" i="12"/>
  <c r="AR65" i="12"/>
  <c r="L41" i="12"/>
  <c r="L19" i="12"/>
  <c r="D19" i="12"/>
  <c r="D41" i="12"/>
  <c r="W81" i="12"/>
  <c r="O83" i="12"/>
  <c r="T85" i="12"/>
  <c r="R88" i="12"/>
  <c r="P81" i="12"/>
  <c r="R83" i="12"/>
  <c r="S85" i="12"/>
  <c r="Q88" i="12"/>
  <c r="O84" i="12"/>
  <c r="Q84" i="12"/>
  <c r="Y85" i="12"/>
  <c r="Y81" i="12"/>
  <c r="AA83" i="12"/>
  <c r="AD81" i="12"/>
  <c r="AH81" i="12"/>
  <c r="AB82" i="12"/>
  <c r="AD82" i="12"/>
  <c r="AF82" i="12"/>
  <c r="AJ82" i="12"/>
  <c r="AD83" i="12"/>
  <c r="AH83" i="12"/>
  <c r="AL83" i="12"/>
  <c r="AB84" i="12"/>
  <c r="AH84" i="12"/>
  <c r="AL84" i="12"/>
  <c r="AB85" i="12"/>
  <c r="AD85" i="12"/>
  <c r="AF85" i="12"/>
  <c r="AL85" i="12"/>
  <c r="AC78" i="12"/>
  <c r="AJ87" i="12"/>
  <c r="AD88" i="12"/>
  <c r="AF88" i="12"/>
  <c r="AJ88" i="12"/>
  <c r="AL88" i="12"/>
  <c r="W19" i="12"/>
  <c r="AJ89" i="12"/>
  <c r="AP81" i="12"/>
  <c r="AV81" i="12"/>
  <c r="AX81" i="12"/>
  <c r="AT82" i="12"/>
  <c r="AX82" i="12"/>
  <c r="AN83" i="12"/>
  <c r="AP83" i="12"/>
  <c r="AX83" i="12"/>
  <c r="AR84" i="12"/>
  <c r="AY65" i="12"/>
  <c r="AQ87" i="12"/>
  <c r="AU87" i="12"/>
  <c r="AW87" i="12"/>
  <c r="AY87" i="12"/>
  <c r="AO88" i="12"/>
  <c r="AQ88" i="12"/>
  <c r="AS88" i="12"/>
  <c r="AU88" i="12"/>
  <c r="AY33" i="12"/>
  <c r="AN85" i="12"/>
  <c r="AO89" i="12"/>
  <c r="AQ89" i="12"/>
  <c r="AQ85" i="12"/>
  <c r="AZ65" i="12"/>
  <c r="BB65" i="12"/>
  <c r="BD65" i="12"/>
  <c r="BF65" i="12"/>
  <c r="BH65" i="12"/>
  <c r="BJ65" i="12"/>
  <c r="AZ81" i="12"/>
  <c r="BD81" i="12"/>
  <c r="AZ82" i="12"/>
  <c r="BB82" i="12"/>
  <c r="BD82" i="12"/>
  <c r="BF82" i="12"/>
  <c r="BH82" i="12"/>
  <c r="BJ82" i="12"/>
  <c r="AZ83" i="12"/>
  <c r="BB83" i="12"/>
  <c r="BD83" i="12"/>
  <c r="BF83" i="12"/>
  <c r="BH83" i="12"/>
  <c r="BJ83" i="12"/>
  <c r="AZ84" i="12"/>
  <c r="BB84" i="12"/>
  <c r="BD84" i="12"/>
  <c r="BF84" i="12"/>
  <c r="BJ84" i="12"/>
  <c r="AZ87" i="12"/>
  <c r="BB87" i="12"/>
  <c r="BD87" i="12"/>
  <c r="BF87" i="12"/>
  <c r="BH87" i="12"/>
  <c r="BJ87" i="12"/>
  <c r="AZ88" i="12"/>
  <c r="BB88" i="12"/>
  <c r="BD88" i="12"/>
  <c r="BF88" i="12"/>
  <c r="BH88" i="12"/>
  <c r="BJ88" i="12"/>
  <c r="BK44" i="12"/>
  <c r="BM65" i="12"/>
  <c r="BO65" i="12"/>
  <c r="BQ65" i="12"/>
  <c r="BS65" i="12"/>
  <c r="BU65" i="12"/>
  <c r="BW65" i="12"/>
  <c r="BM81" i="12"/>
  <c r="BO81" i="12"/>
  <c r="BU81" i="12"/>
  <c r="BW81" i="12"/>
  <c r="BM82" i="12"/>
  <c r="BO82" i="12"/>
  <c r="BQ82" i="12"/>
  <c r="BS82" i="12"/>
  <c r="BW82" i="12"/>
  <c r="BO83" i="12"/>
  <c r="BQ83" i="12"/>
  <c r="BS83" i="12"/>
  <c r="BU83" i="12"/>
  <c r="BW83" i="12"/>
  <c r="BS84" i="12"/>
  <c r="BU84" i="12"/>
  <c r="BW84" i="12"/>
  <c r="BM87" i="12"/>
  <c r="BO87" i="12"/>
  <c r="BW87" i="12"/>
  <c r="BM88" i="12"/>
  <c r="BO88" i="12"/>
  <c r="BQ88" i="12"/>
  <c r="BS88" i="12"/>
  <c r="AW65" i="12"/>
  <c r="AN87" i="12"/>
  <c r="AP87" i="12"/>
  <c r="AV87" i="12"/>
  <c r="AX65" i="12"/>
  <c r="AP88" i="12"/>
  <c r="AT88" i="12"/>
  <c r="AV88" i="12"/>
  <c r="AX88" i="12"/>
  <c r="BC33" i="12"/>
  <c r="AN89" i="12"/>
  <c r="AP85" i="12"/>
  <c r="BA65" i="12"/>
  <c r="BE65" i="12"/>
  <c r="BG65" i="12"/>
  <c r="BI65" i="12"/>
  <c r="BE81" i="12"/>
  <c r="BI81" i="12"/>
  <c r="BC82" i="12"/>
  <c r="BI82" i="12"/>
  <c r="BG83" i="12"/>
  <c r="BE84" i="12"/>
  <c r="BI84" i="12"/>
  <c r="BK84" i="12"/>
  <c r="BE87" i="12"/>
  <c r="BA88" i="12"/>
  <c r="BC88" i="12"/>
  <c r="BM33" i="12"/>
  <c r="BQ33" i="12"/>
  <c r="BU33" i="12"/>
  <c r="BL65" i="12"/>
  <c r="BN65" i="12"/>
  <c r="BP65" i="12"/>
  <c r="BR65" i="12"/>
  <c r="BL81" i="12"/>
  <c r="BV81" i="12"/>
  <c r="BL82" i="12"/>
  <c r="BR82" i="12"/>
  <c r="BT82" i="12"/>
  <c r="BN83" i="12"/>
  <c r="BR83" i="12"/>
  <c r="BT83" i="12"/>
  <c r="BL84" i="12"/>
  <c r="BR84" i="12"/>
  <c r="BT84" i="12"/>
  <c r="BV84" i="12"/>
  <c r="BN87" i="12"/>
  <c r="BP87" i="12"/>
  <c r="BT87" i="12"/>
  <c r="BN88" i="12"/>
  <c r="BP88" i="12"/>
  <c r="BR88" i="12"/>
  <c r="BT88" i="12"/>
  <c r="AA78" i="12"/>
  <c r="O19" i="12"/>
  <c r="BM78" i="12"/>
  <c r="BF81" i="12"/>
  <c r="W78" i="12"/>
  <c r="CA51" i="12"/>
  <c r="CB5" i="12"/>
  <c r="R78" i="12"/>
  <c r="R81" i="12"/>
  <c r="U78" i="12"/>
  <c r="U82" i="12"/>
  <c r="P83" i="12"/>
  <c r="P78" i="12"/>
  <c r="X83" i="12"/>
  <c r="X78" i="12"/>
  <c r="O81" i="12"/>
  <c r="O78" i="12"/>
  <c r="Y82" i="12"/>
  <c r="Y78" i="12"/>
  <c r="O61" i="12"/>
  <c r="O87" i="12" s="1"/>
  <c r="Q61" i="12"/>
  <c r="Q87" i="12" s="1"/>
  <c r="G41" i="12"/>
  <c r="G19" i="12"/>
  <c r="R61" i="12"/>
  <c r="R87" i="12" s="1"/>
  <c r="K41" i="12"/>
  <c r="V61" i="12"/>
  <c r="V87" i="12" s="1"/>
  <c r="U61" i="12"/>
  <c r="U87" i="12" s="1"/>
  <c r="T61" i="12"/>
  <c r="T87" i="12" s="1"/>
  <c r="Z83" i="12"/>
  <c r="R41" i="12"/>
  <c r="R17" i="12"/>
  <c r="R43" i="12" s="1"/>
  <c r="Y61" i="12"/>
  <c r="Y87" i="12" s="1"/>
  <c r="AB61" i="12"/>
  <c r="AB87" i="12" s="1"/>
  <c r="W61" i="12"/>
  <c r="W87" i="12" s="1"/>
  <c r="T17" i="12"/>
  <c r="T43" i="12" s="1"/>
  <c r="V41" i="12"/>
  <c r="AG61" i="12"/>
  <c r="AG87" i="12" s="1"/>
  <c r="V17" i="12"/>
  <c r="V19" i="12" s="1"/>
  <c r="AI61" i="12"/>
  <c r="AI87" i="12" s="1"/>
  <c r="X41" i="12"/>
  <c r="AH61" i="12"/>
  <c r="AH87" i="12" s="1"/>
  <c r="AO81" i="12"/>
  <c r="AO78" i="12"/>
  <c r="AQ81" i="12"/>
  <c r="AQ78" i="12"/>
  <c r="AS81" i="12"/>
  <c r="AS78" i="12"/>
  <c r="AU81" i="12"/>
  <c r="AU78" i="12"/>
  <c r="AY81" i="12"/>
  <c r="AY78" i="12"/>
  <c r="AO85" i="12"/>
  <c r="AO65" i="12"/>
  <c r="AQ65" i="12"/>
  <c r="BB78" i="12"/>
  <c r="BB81" i="12"/>
  <c r="BH81" i="12"/>
  <c r="BH78" i="12"/>
  <c r="BJ78" i="12"/>
  <c r="BJ81" i="12"/>
  <c r="AZ33" i="12"/>
  <c r="BH33" i="12"/>
  <c r="BL33" i="12"/>
  <c r="BW33" i="12"/>
  <c r="BS81" i="12"/>
  <c r="BS78" i="12"/>
  <c r="Q82" i="12"/>
  <c r="T78" i="12"/>
  <c r="T81" i="12"/>
  <c r="S78" i="12"/>
  <c r="Z78" i="12"/>
  <c r="I41" i="12"/>
  <c r="S61" i="12"/>
  <c r="S87" i="12" s="1"/>
  <c r="Z81" i="12"/>
  <c r="Q17" i="12"/>
  <c r="Q43" i="12" s="1"/>
  <c r="AA61" i="12"/>
  <c r="AA87" i="12" s="1"/>
  <c r="AS65" i="12"/>
  <c r="AT65" i="12"/>
  <c r="AT87" i="12"/>
  <c r="AY44" i="12"/>
  <c r="BE78" i="12"/>
  <c r="AX78" i="12"/>
  <c r="AP78" i="12"/>
  <c r="BV78" i="12"/>
  <c r="AJ81" i="12"/>
  <c r="AL81" i="12"/>
  <c r="BL78" i="12"/>
  <c r="U41" i="12"/>
  <c r="BB33" i="12"/>
  <c r="BF33" i="12"/>
  <c r="S19" i="12"/>
  <c r="S43" i="12"/>
  <c r="I43" i="12"/>
  <c r="I19" i="12"/>
  <c r="N19" i="12"/>
  <c r="HY66" i="4"/>
  <c r="Z82" i="12"/>
  <c r="IJ10" i="4"/>
  <c r="IH10" i="4" s="1"/>
  <c r="EH253" i="4"/>
  <c r="EK76" i="4"/>
  <c r="EJ76" i="4" s="1"/>
  <c r="EA76" i="4"/>
  <c r="EU76" i="4"/>
  <c r="FB15" i="4"/>
  <c r="GP40" i="4"/>
  <c r="FV85" i="4"/>
  <c r="FB236" i="4"/>
  <c r="DX208" i="4"/>
  <c r="HT241" i="4"/>
  <c r="HP20" i="4"/>
  <c r="HN20" i="4" s="1"/>
  <c r="FV40" i="4"/>
  <c r="GZ40" i="4"/>
  <c r="FH32" i="4"/>
  <c r="FF32" i="4" s="1"/>
  <c r="GB32" i="4"/>
  <c r="FZ32" i="4" s="1"/>
  <c r="HZ35" i="4"/>
  <c r="HX35" i="4" s="1"/>
  <c r="GP206" i="4"/>
  <c r="ED38" i="4"/>
  <c r="ED208" i="4" s="1"/>
  <c r="EX38" i="4"/>
  <c r="EV38" i="4" s="1"/>
  <c r="FR38" i="4"/>
  <c r="FP38" i="4" s="1"/>
  <c r="GL66" i="4"/>
  <c r="GK66" i="4" s="1"/>
  <c r="FH70" i="4"/>
  <c r="FF70" i="4" s="1"/>
  <c r="IJ70" i="4"/>
  <c r="IH70" i="4" s="1"/>
  <c r="FL85" i="4"/>
  <c r="GF252" i="4"/>
  <c r="II192" i="4"/>
  <c r="DV73" i="4"/>
  <c r="DV243" i="4" s="1"/>
  <c r="ID243" i="4"/>
  <c r="EH219" i="4"/>
  <c r="ER202" i="4"/>
  <c r="EH243" i="4"/>
  <c r="GP188" i="4"/>
  <c r="FR30" i="4"/>
  <c r="FP30" i="4" s="1"/>
  <c r="FH31" i="4"/>
  <c r="FF31" i="4" s="1"/>
  <c r="IJ80" i="4"/>
  <c r="FL40" i="4"/>
  <c r="GX74" i="4"/>
  <c r="GB36" i="4"/>
  <c r="FZ36" i="4" s="1"/>
  <c r="HT181" i="4"/>
  <c r="DX207" i="4"/>
  <c r="EN9" i="4"/>
  <c r="EL9" i="4" s="1"/>
  <c r="GV9" i="4"/>
  <c r="GT9" i="4" s="1"/>
  <c r="HZ9" i="4"/>
  <c r="HX9" i="4" s="1"/>
  <c r="GL11" i="4"/>
  <c r="GJ11" i="4" s="1"/>
  <c r="FH12" i="4"/>
  <c r="FF12" i="4" s="1"/>
  <c r="GV12" i="4"/>
  <c r="GT12" i="4" s="1"/>
  <c r="GL13" i="4"/>
  <c r="GJ13" i="4" s="1"/>
  <c r="HF13" i="4"/>
  <c r="HD13" i="4" s="1"/>
  <c r="GL21" i="4"/>
  <c r="GJ21" i="4" s="1"/>
  <c r="EH200" i="4"/>
  <c r="HT201" i="4"/>
  <c r="HP34" i="4"/>
  <c r="HN34" i="4" s="1"/>
  <c r="ER208" i="4"/>
  <c r="FL74" i="4"/>
  <c r="GD74" i="4"/>
  <c r="GB72" i="4"/>
  <c r="FZ72" i="4" s="1"/>
  <c r="HF73" i="4"/>
  <c r="HD73" i="4" s="1"/>
  <c r="IJ73" i="4"/>
  <c r="IH73" i="4" s="1"/>
  <c r="GL30" i="4"/>
  <c r="GJ30" i="4" s="1"/>
  <c r="GP45" i="4"/>
  <c r="GP51" i="4" s="1"/>
  <c r="EZ15" i="4"/>
  <c r="GD47" i="4"/>
  <c r="ED82" i="4"/>
  <c r="EN252" i="4" s="1"/>
  <c r="GF182" i="4"/>
  <c r="DX252" i="4"/>
  <c r="DX217" i="4"/>
  <c r="FB206" i="4"/>
  <c r="ID179" i="4"/>
  <c r="HP38" i="4"/>
  <c r="HN38" i="4" s="1"/>
  <c r="EH217" i="4"/>
  <c r="HT218" i="4"/>
  <c r="FV74" i="4"/>
  <c r="GF246" i="4"/>
  <c r="GP249" i="4"/>
  <c r="EH250" i="4"/>
  <c r="FV252" i="4"/>
  <c r="GD15" i="4"/>
  <c r="GF180" i="4"/>
  <c r="GB49" i="4"/>
  <c r="FZ49" i="4" s="1"/>
  <c r="GV72" i="4"/>
  <c r="GT72" i="4" s="1"/>
  <c r="ER45" i="4"/>
  <c r="EP45" i="4" s="1"/>
  <c r="GZ85" i="4"/>
  <c r="IB19" i="4"/>
  <c r="FB22" i="4"/>
  <c r="GP74" i="4"/>
  <c r="EP13" i="4"/>
  <c r="HH183" i="4" s="1"/>
  <c r="GF45" i="4"/>
  <c r="GD45" i="4" s="1"/>
  <c r="FH11" i="4"/>
  <c r="FF11" i="4" s="1"/>
  <c r="EX12" i="4"/>
  <c r="EV12" i="4" s="1"/>
  <c r="GL12" i="4"/>
  <c r="GJ12" i="4" s="1"/>
  <c r="HF12" i="4"/>
  <c r="HD12" i="4" s="1"/>
  <c r="FH13" i="4"/>
  <c r="FF13" i="4" s="1"/>
  <c r="GV13" i="4"/>
  <c r="GT13" i="4" s="1"/>
  <c r="HZ13" i="4"/>
  <c r="HX13" i="4" s="1"/>
  <c r="ED18" i="4"/>
  <c r="ED188" i="4" s="1"/>
  <c r="FR18" i="4"/>
  <c r="FP18" i="4" s="1"/>
  <c r="HF18" i="4"/>
  <c r="HD18" i="4" s="1"/>
  <c r="FH19" i="4"/>
  <c r="FF19" i="4" s="1"/>
  <c r="GV19" i="4"/>
  <c r="GT19" i="4" s="1"/>
  <c r="ED20" i="4"/>
  <c r="ED190" i="4" s="1"/>
  <c r="FR20" i="4"/>
  <c r="FP20" i="4" s="1"/>
  <c r="HF20" i="4"/>
  <c r="HD20" i="4" s="1"/>
  <c r="IJ20" i="4"/>
  <c r="IH20" i="4" s="1"/>
  <c r="EN21" i="4"/>
  <c r="EL21" i="4" s="1"/>
  <c r="GB21" i="4"/>
  <c r="FZ21" i="4" s="1"/>
  <c r="HP24" i="4"/>
  <c r="HN24" i="4" s="1"/>
  <c r="FR27" i="4"/>
  <c r="FP27" i="4" s="1"/>
  <c r="HZ31" i="4"/>
  <c r="HX31" i="4" s="1"/>
  <c r="GB33" i="4"/>
  <c r="FZ33" i="4" s="1"/>
  <c r="FH35" i="4"/>
  <c r="FF35" i="4" s="1"/>
  <c r="FR36" i="4"/>
  <c r="FP36" i="4" s="1"/>
  <c r="GZ45" i="4"/>
  <c r="HF45" i="4" s="1"/>
  <c r="HD45" i="4" s="1"/>
  <c r="GV47" i="4"/>
  <c r="GT47" i="4" s="1"/>
  <c r="HP47" i="4"/>
  <c r="HN47" i="4" s="1"/>
  <c r="GZ74" i="4"/>
  <c r="ID240" i="4"/>
  <c r="FR80" i="4"/>
  <c r="GL80" i="4"/>
  <c r="HF80" i="4"/>
  <c r="GL27" i="4"/>
  <c r="GJ27" i="4" s="1"/>
  <c r="GV27" i="4"/>
  <c r="GT27" i="4" s="1"/>
  <c r="GV70" i="4"/>
  <c r="GT70" i="4" s="1"/>
  <c r="IH236" i="4"/>
  <c r="GJ236" i="4"/>
  <c r="HD236" i="4"/>
  <c r="GT236" i="4"/>
  <c r="HX236" i="4"/>
  <c r="HN236" i="4"/>
  <c r="HJ254" i="4"/>
  <c r="HT254" i="4"/>
  <c r="GZ253" i="4"/>
  <c r="EX82" i="4"/>
  <c r="FB252" i="4"/>
  <c r="ED81" i="4"/>
  <c r="ED251" i="4" s="1"/>
  <c r="HJ251" i="4"/>
  <c r="GZ251" i="4"/>
  <c r="GZ250" i="4"/>
  <c r="ED80" i="4"/>
  <c r="ED250" i="4" s="1"/>
  <c r="EX80" i="4"/>
  <c r="ER85" i="4"/>
  <c r="GP250" i="4"/>
  <c r="FB246" i="4"/>
  <c r="HJ242" i="4"/>
  <c r="GZ242" i="4"/>
  <c r="DV72" i="4"/>
  <c r="FT242" i="4" s="1"/>
  <c r="DX242" i="4"/>
  <c r="ID242" i="4"/>
  <c r="FV242" i="4"/>
  <c r="FL241" i="4"/>
  <c r="ID239" i="4"/>
  <c r="GP240" i="4"/>
  <c r="EF69" i="4"/>
  <c r="EF239" i="4" s="1"/>
  <c r="GP239" i="4"/>
  <c r="GF239" i="4"/>
  <c r="EP74" i="4"/>
  <c r="DW66" i="4"/>
  <c r="DW236" i="4" s="1"/>
  <c r="GF236" i="4"/>
  <c r="ID236" i="4"/>
  <c r="EH236" i="4"/>
  <c r="FB45" i="4"/>
  <c r="EZ45" i="4" s="1"/>
  <c r="GZ217" i="4"/>
  <c r="DX45" i="4"/>
  <c r="ED45" i="4" s="1"/>
  <c r="FB218" i="4"/>
  <c r="EH45" i="4"/>
  <c r="EF45" i="4" s="1"/>
  <c r="HT216" i="4"/>
  <c r="FH46" i="4"/>
  <c r="FF46" i="4" s="1"/>
  <c r="FL216" i="4"/>
  <c r="FH49" i="4"/>
  <c r="FF49" i="4" s="1"/>
  <c r="HT219" i="4"/>
  <c r="FB209" i="4"/>
  <c r="FL209" i="4"/>
  <c r="EF39" i="4"/>
  <c r="EF209" i="4" s="1"/>
  <c r="EN39" i="4"/>
  <c r="EL39" i="4" s="1"/>
  <c r="EH209" i="4"/>
  <c r="DW37" i="4"/>
  <c r="HI207" i="4" s="1"/>
  <c r="HI210" i="4" s="1"/>
  <c r="ED36" i="4"/>
  <c r="EB36" i="4" s="1"/>
  <c r="EB206" i="4" s="1"/>
  <c r="DV36" i="4"/>
  <c r="DV206" i="4" s="1"/>
  <c r="EH199" i="4"/>
  <c r="GZ205" i="4"/>
  <c r="ER40" i="4"/>
  <c r="FL203" i="4"/>
  <c r="ED33" i="4"/>
  <c r="EB33" i="4" s="1"/>
  <c r="EB203" i="4" s="1"/>
  <c r="EH40" i="4"/>
  <c r="EN32" i="4"/>
  <c r="EL32" i="4" s="1"/>
  <c r="HT202" i="4"/>
  <c r="EX27" i="4"/>
  <c r="EV27" i="4" s="1"/>
  <c r="FV197" i="4"/>
  <c r="EN24" i="4"/>
  <c r="EL24" i="4" s="1"/>
  <c r="DW14" i="4"/>
  <c r="EG184" i="4" s="1"/>
  <c r="EG185" i="4" s="1"/>
  <c r="DV11" i="4"/>
  <c r="EF181" i="4" s="1"/>
  <c r="EF12" i="4"/>
  <c r="HT183" i="4"/>
  <c r="EX11" i="4"/>
  <c r="EV11" i="4" s="1"/>
  <c r="GZ181" i="4"/>
  <c r="HJ182" i="4"/>
  <c r="J64" i="41"/>
  <c r="GI76" i="4" s="1"/>
  <c r="N64" i="41"/>
  <c r="HW76" i="4" s="1"/>
  <c r="HV76" i="4" s="1"/>
  <c r="L64" i="41"/>
  <c r="HC76" i="4" s="1"/>
  <c r="HF76" i="4" s="1"/>
  <c r="HE76" i="4" s="1"/>
  <c r="I64" i="41"/>
  <c r="FY76" i="4" s="1"/>
  <c r="FX76" i="4" s="1"/>
  <c r="G64" i="41"/>
  <c r="FE76" i="4" s="1"/>
  <c r="FD76" i="4" s="1"/>
  <c r="K64" i="41"/>
  <c r="GS76" i="4" s="1"/>
  <c r="O64" i="41"/>
  <c r="IG76" i="4" s="1"/>
  <c r="H64" i="41"/>
  <c r="FO76" i="4" s="1"/>
  <c r="M64" i="41"/>
  <c r="HM76" i="4" s="1"/>
  <c r="HP76" i="4" s="1"/>
  <c r="HO76" i="4" s="1"/>
  <c r="HK10" i="4"/>
  <c r="GB9" i="4"/>
  <c r="FZ9" i="4" s="1"/>
  <c r="K15" i="41"/>
  <c r="K42" i="41" s="1"/>
  <c r="GV37" i="4"/>
  <c r="GU37" i="4" s="1"/>
  <c r="GU40" i="4" s="1"/>
  <c r="HF32" i="4"/>
  <c r="HD32" i="4" s="1"/>
  <c r="GV30" i="4"/>
  <c r="GT30" i="4" s="1"/>
  <c r="F69" i="41"/>
  <c r="EU81" i="4" s="1"/>
  <c r="EX81" i="4" s="1"/>
  <c r="EX72" i="4"/>
  <c r="EV72" i="4" s="1"/>
  <c r="GB19" i="4"/>
  <c r="FZ19" i="4" s="1"/>
  <c r="FM20" i="4"/>
  <c r="DY18" i="4"/>
  <c r="DY188" i="4" s="1"/>
  <c r="FC10" i="4"/>
  <c r="ES27" i="4"/>
  <c r="HP72" i="4"/>
  <c r="HN72" i="4" s="1"/>
  <c r="EU49" i="4"/>
  <c r="EX49" i="4" s="1"/>
  <c r="EV49" i="4" s="1"/>
  <c r="EK14" i="4"/>
  <c r="EN14" i="4" s="1"/>
  <c r="EM14" i="4" s="1"/>
  <c r="EM15" i="4" s="1"/>
  <c r="HC250" i="4"/>
  <c r="EU118" i="4"/>
  <c r="EX118" i="4" s="1"/>
  <c r="ER118" i="4" s="1"/>
  <c r="HF36" i="4"/>
  <c r="HD36" i="4" s="1"/>
  <c r="GQ70" i="4"/>
  <c r="GG12" i="4"/>
  <c r="FM36" i="4"/>
  <c r="FC46" i="4"/>
  <c r="IJ69" i="4"/>
  <c r="IH69" i="4" s="1"/>
  <c r="ED9" i="4"/>
  <c r="ED179" i="4" s="1"/>
  <c r="FH30" i="4"/>
  <c r="FF30" i="4" s="1"/>
  <c r="FE14" i="4"/>
  <c r="FH14" i="4" s="1"/>
  <c r="FG14" i="4" s="1"/>
  <c r="FG15" i="4" s="1"/>
  <c r="HC190" i="4"/>
  <c r="GS217" i="4"/>
  <c r="E100" i="41"/>
  <c r="HZ73" i="4"/>
  <c r="HX73" i="4" s="1"/>
  <c r="E42" i="41"/>
  <c r="EX20" i="4"/>
  <c r="EV20" i="4" s="1"/>
  <c r="HZ27" i="4"/>
  <c r="HX27" i="4" s="1"/>
  <c r="HK24" i="4"/>
  <c r="G50" i="41"/>
  <c r="DY11" i="4"/>
  <c r="DY181" i="4" s="1"/>
  <c r="HU32" i="4"/>
  <c r="EX47" i="4"/>
  <c r="EV47" i="4" s="1"/>
  <c r="GB12" i="4"/>
  <c r="FZ12" i="4" s="1"/>
  <c r="EX35" i="4"/>
  <c r="EV35" i="4" s="1"/>
  <c r="N15" i="41"/>
  <c r="N42" i="41" s="1"/>
  <c r="K50" i="41"/>
  <c r="HZ20" i="4"/>
  <c r="HX20" i="4" s="1"/>
  <c r="EX24" i="4"/>
  <c r="EV24" i="4" s="1"/>
  <c r="DY21" i="4"/>
  <c r="DY191" i="4" s="1"/>
  <c r="HK34" i="4"/>
  <c r="HF69" i="4"/>
  <c r="HD69" i="4" s="1"/>
  <c r="FR46" i="4"/>
  <c r="FP46" i="4" s="1"/>
  <c r="HF11" i="4"/>
  <c r="HD11" i="4" s="1"/>
  <c r="EX21" i="4"/>
  <c r="EV21" i="4" s="1"/>
  <c r="GV34" i="4"/>
  <c r="GT34" i="4" s="1"/>
  <c r="EU15" i="4"/>
  <c r="GI182" i="4"/>
  <c r="FO183" i="4"/>
  <c r="GS189" i="4"/>
  <c r="HF37" i="4"/>
  <c r="HE37" i="4" s="1"/>
  <c r="HE40" i="4" s="1"/>
  <c r="GG13" i="4"/>
  <c r="DY33" i="4"/>
  <c r="EI203" i="4" s="1"/>
  <c r="FR13" i="4"/>
  <c r="FP13" i="4" s="1"/>
  <c r="FR11" i="4"/>
  <c r="FP11" i="4" s="1"/>
  <c r="GB20" i="4"/>
  <c r="FZ20" i="4" s="1"/>
  <c r="ED24" i="4"/>
  <c r="EB24" i="4" s="1"/>
  <c r="J15" i="41"/>
  <c r="J42" i="41" s="1"/>
  <c r="FR21" i="4"/>
  <c r="FP21" i="4" s="1"/>
  <c r="HF21" i="4"/>
  <c r="HD21" i="4" s="1"/>
  <c r="IJ21" i="4"/>
  <c r="IH21" i="4" s="1"/>
  <c r="FH27" i="4"/>
  <c r="FF27" i="4" s="1"/>
  <c r="EN34" i="4"/>
  <c r="EL34" i="4" s="1"/>
  <c r="FR35" i="4"/>
  <c r="FP35" i="4" s="1"/>
  <c r="FH80" i="4"/>
  <c r="GB80" i="4"/>
  <c r="GV80" i="4"/>
  <c r="FC31" i="4"/>
  <c r="IE10" i="4"/>
  <c r="IE15" i="4" s="1"/>
  <c r="FM30" i="4"/>
  <c r="EU189" i="4"/>
  <c r="GB24" i="4"/>
  <c r="FZ24" i="4" s="1"/>
  <c r="EI39" i="4"/>
  <c r="EI209" i="4" s="1"/>
  <c r="EI13" i="4"/>
  <c r="ES12" i="4"/>
  <c r="EI21" i="4"/>
  <c r="DY20" i="4"/>
  <c r="DY190" i="4" s="1"/>
  <c r="FC19" i="4"/>
  <c r="FC22" i="4" s="1"/>
  <c r="HZ11" i="4"/>
  <c r="HX11" i="4" s="1"/>
  <c r="EN38" i="4"/>
  <c r="EL38" i="4" s="1"/>
  <c r="GL24" i="4"/>
  <c r="GJ24" i="4" s="1"/>
  <c r="EJ14" i="4"/>
  <c r="EJ15" i="4" s="1"/>
  <c r="EJ42" i="4" s="1"/>
  <c r="FR49" i="4"/>
  <c r="FP49" i="4" s="1"/>
  <c r="GQ13" i="4"/>
  <c r="HA12" i="4"/>
  <c r="DY12" i="4"/>
  <c r="DY182" i="4" s="1"/>
  <c r="IE20" i="4"/>
  <c r="IE22" i="4" s="1"/>
  <c r="HA18" i="4"/>
  <c r="FM27" i="4"/>
  <c r="GH66" i="4"/>
  <c r="EN69" i="4"/>
  <c r="EL69" i="4" s="1"/>
  <c r="EX18" i="4"/>
  <c r="EV18" i="4" s="1"/>
  <c r="EX32" i="4"/>
  <c r="EV32" i="4" s="1"/>
  <c r="EK209" i="4"/>
  <c r="GL32" i="4"/>
  <c r="GJ32" i="4" s="1"/>
  <c r="EI49" i="4"/>
  <c r="EN49" i="4"/>
  <c r="EL49" i="4" s="1"/>
  <c r="EA209" i="4"/>
  <c r="EK194" i="4"/>
  <c r="HP19" i="4"/>
  <c r="HN19" i="4" s="1"/>
  <c r="HW215" i="4"/>
  <c r="HP11" i="4"/>
  <c r="HN11" i="4" s="1"/>
  <c r="FR39" i="4"/>
  <c r="FP39" i="4" s="1"/>
  <c r="HU13" i="4"/>
  <c r="GQ10" i="4"/>
  <c r="DY9" i="4"/>
  <c r="DY179" i="4" s="1"/>
  <c r="FW21" i="4"/>
  <c r="HA20" i="4"/>
  <c r="EI19" i="4"/>
  <c r="FM18" i="4"/>
  <c r="FW39" i="4"/>
  <c r="DY36" i="4"/>
  <c r="DY206" i="4" s="1"/>
  <c r="FW33" i="4"/>
  <c r="HU31" i="4"/>
  <c r="DY30" i="4"/>
  <c r="DY200" i="4" s="1"/>
  <c r="GV73" i="4"/>
  <c r="GT73" i="4" s="1"/>
  <c r="FH48" i="4"/>
  <c r="FF48" i="4" s="1"/>
  <c r="IJ9" i="4"/>
  <c r="IH9" i="4" s="1"/>
  <c r="HP21" i="4"/>
  <c r="HN21" i="4" s="1"/>
  <c r="HZ19" i="4"/>
  <c r="HX19" i="4" s="1"/>
  <c r="ED34" i="4"/>
  <c r="ED204" i="4" s="1"/>
  <c r="EI24" i="4"/>
  <c r="EI194" i="4" s="1"/>
  <c r="GI179" i="4"/>
  <c r="IG179" i="4"/>
  <c r="HW182" i="4"/>
  <c r="EN20" i="4"/>
  <c r="FH20" i="4"/>
  <c r="FF20" i="4" s="1"/>
  <c r="GV20" i="4"/>
  <c r="GT20" i="4" s="1"/>
  <c r="FE200" i="4"/>
  <c r="HM201" i="4"/>
  <c r="FO40" i="4"/>
  <c r="EX33" i="4"/>
  <c r="EV33" i="4" s="1"/>
  <c r="GB34" i="4"/>
  <c r="FZ34" i="4" s="1"/>
  <c r="FO236" i="4"/>
  <c r="HP13" i="4"/>
  <c r="HN13" i="4" s="1"/>
  <c r="GB31" i="4"/>
  <c r="FZ31" i="4" s="1"/>
  <c r="HP27" i="4"/>
  <c r="HN27" i="4" s="1"/>
  <c r="FC13" i="4"/>
  <c r="GQ19" i="4"/>
  <c r="FC35" i="4"/>
  <c r="HK31" i="4"/>
  <c r="GQ47" i="4"/>
  <c r="HK47" i="4"/>
  <c r="GB69" i="4"/>
  <c r="FZ69" i="4" s="1"/>
  <c r="HZ10" i="4"/>
  <c r="HX10" i="4" s="1"/>
  <c r="GB38" i="4"/>
  <c r="FZ38" i="4" s="1"/>
  <c r="HZ36" i="4"/>
  <c r="HX36" i="4" s="1"/>
  <c r="ED30" i="4"/>
  <c r="EB30" i="4" s="1"/>
  <c r="EB200" i="4" s="1"/>
  <c r="ED27" i="4"/>
  <c r="FY14" i="4"/>
  <c r="FX14" i="4" s="1"/>
  <c r="FX15" i="4" s="1"/>
  <c r="FX42" i="4" s="1"/>
  <c r="HC181" i="4"/>
  <c r="FO188" i="4"/>
  <c r="HW22" i="4"/>
  <c r="EA22" i="4"/>
  <c r="EU22" i="4"/>
  <c r="FO22" i="4"/>
  <c r="HC22" i="4"/>
  <c r="FY190" i="4"/>
  <c r="EU197" i="4"/>
  <c r="EX30" i="4"/>
  <c r="EV30" i="4" s="1"/>
  <c r="FE206" i="4"/>
  <c r="GV46" i="4"/>
  <c r="GT46" i="4" s="1"/>
  <c r="GB66" i="4"/>
  <c r="GA66" i="4" s="1"/>
  <c r="GV66" i="4"/>
  <c r="GU66" i="4" s="1"/>
  <c r="HM242" i="4"/>
  <c r="IJ72" i="4"/>
  <c r="IH72" i="4" s="1"/>
  <c r="EN73" i="4"/>
  <c r="EL73" i="4" s="1"/>
  <c r="IG250" i="4"/>
  <c r="HK30" i="4"/>
  <c r="HP30" i="4"/>
  <c r="HN30" i="4" s="1"/>
  <c r="HM122" i="4"/>
  <c r="HM115" i="4" s="1"/>
  <c r="FY122" i="4"/>
  <c r="GB122" i="4" s="1"/>
  <c r="FV122" i="4" s="1"/>
  <c r="GB37" i="4"/>
  <c r="GA37" i="4" s="1"/>
  <c r="GA40" i="4" s="1"/>
  <c r="GB70" i="4"/>
  <c r="FZ70" i="4" s="1"/>
  <c r="ES38" i="4"/>
  <c r="DY73" i="4"/>
  <c r="DY243" i="4" s="1"/>
  <c r="EX73" i="4"/>
  <c r="EV73" i="4" s="1"/>
  <c r="HC49" i="4"/>
  <c r="FY182" i="4"/>
  <c r="EN12" i="4"/>
  <c r="EL12" i="4" s="1"/>
  <c r="EU183" i="4"/>
  <c r="EA183" i="4"/>
  <c r="GS183" i="4"/>
  <c r="FE194" i="4"/>
  <c r="HP69" i="4"/>
  <c r="HN69" i="4" s="1"/>
  <c r="HK69" i="4"/>
  <c r="GB10" i="4"/>
  <c r="FZ10" i="4" s="1"/>
  <c r="HZ24" i="4"/>
  <c r="HX24" i="4" s="1"/>
  <c r="FE40" i="4"/>
  <c r="HZ37" i="4"/>
  <c r="HY37" i="4" s="1"/>
  <c r="HY40" i="4" s="1"/>
  <c r="FH37" i="4"/>
  <c r="FG37" i="4" s="1"/>
  <c r="FG40" i="4" s="1"/>
  <c r="FH72" i="4"/>
  <c r="FF72" i="4" s="1"/>
  <c r="FE22" i="4"/>
  <c r="FC70" i="4"/>
  <c r="HM22" i="4"/>
  <c r="HA13" i="4"/>
  <c r="DY13" i="4"/>
  <c r="HK12" i="4"/>
  <c r="GG21" i="4"/>
  <c r="DY19" i="4"/>
  <c r="DY189" i="4" s="1"/>
  <c r="HU39" i="4"/>
  <c r="DY38" i="4"/>
  <c r="HK36" i="4"/>
  <c r="IE73" i="4"/>
  <c r="HU72" i="4"/>
  <c r="HU74" i="4" s="1"/>
  <c r="ED73" i="4"/>
  <c r="EX48" i="4"/>
  <c r="EV48" i="4" s="1"/>
  <c r="HZ47" i="4"/>
  <c r="HX47" i="4" s="1"/>
  <c r="IJ13" i="4"/>
  <c r="IH13" i="4" s="1"/>
  <c r="IJ11" i="4"/>
  <c r="IH11" i="4" s="1"/>
  <c r="EN10" i="4"/>
  <c r="EL10" i="4" s="1"/>
  <c r="FR66" i="4"/>
  <c r="FQ66" i="4" s="1"/>
  <c r="GS179" i="4"/>
  <c r="GS191" i="4"/>
  <c r="HC242" i="4"/>
  <c r="FY191" i="4"/>
  <c r="FE183" i="4"/>
  <c r="FC32" i="4"/>
  <c r="P14" i="41"/>
  <c r="P15" i="41" s="1"/>
  <c r="H50" i="41"/>
  <c r="IG217" i="4"/>
  <c r="EA217" i="4"/>
  <c r="GQ48" i="4"/>
  <c r="GV48" i="4"/>
  <c r="GT48" i="4" s="1"/>
  <c r="FM69" i="4"/>
  <c r="FR69" i="4"/>
  <c r="FP69" i="4" s="1"/>
  <c r="HP49" i="4"/>
  <c r="HN49" i="4" s="1"/>
  <c r="EI12" i="4"/>
  <c r="HU9" i="4"/>
  <c r="EI20" i="4"/>
  <c r="HK20" i="4"/>
  <c r="HK22" i="4" s="1"/>
  <c r="FM19" i="4"/>
  <c r="FM38" i="4"/>
  <c r="HU35" i="4"/>
  <c r="IE70" i="4"/>
  <c r="HP70" i="4"/>
  <c r="HN70" i="4" s="1"/>
  <c r="ED69" i="4"/>
  <c r="ED48" i="4"/>
  <c r="EB48" i="4" s="1"/>
  <c r="EB218" i="4" s="1"/>
  <c r="HF46" i="4"/>
  <c r="HD46" i="4" s="1"/>
  <c r="HP12" i="4"/>
  <c r="HN12" i="4" s="1"/>
  <c r="GV36" i="4"/>
  <c r="GT36" i="4" s="1"/>
  <c r="HC183" i="4"/>
  <c r="HC191" i="4"/>
  <c r="FE181" i="4"/>
  <c r="GG9" i="4"/>
  <c r="GL9" i="4"/>
  <c r="GJ9" i="4" s="1"/>
  <c r="GS190" i="4"/>
  <c r="HW190" i="4"/>
  <c r="EU203" i="4"/>
  <c r="EK204" i="4"/>
  <c r="EA204" i="4"/>
  <c r="FR34" i="4"/>
  <c r="FP34" i="4" s="1"/>
  <c r="FM34" i="4"/>
  <c r="FM204" i="4" s="1"/>
  <c r="EU205" i="4"/>
  <c r="ES36" i="4"/>
  <c r="EX36" i="4"/>
  <c r="EV36" i="4" s="1"/>
  <c r="FR48" i="4"/>
  <c r="FP48" i="4" s="1"/>
  <c r="EX66" i="4"/>
  <c r="EW66" i="4" s="1"/>
  <c r="HF66" i="4"/>
  <c r="HE66" i="4" s="1"/>
  <c r="EN70" i="4"/>
  <c r="EL70" i="4" s="1"/>
  <c r="HF70" i="4"/>
  <c r="HD70" i="4" s="1"/>
  <c r="GB73" i="4"/>
  <c r="FZ73" i="4" s="1"/>
  <c r="L15" i="41"/>
  <c r="L42" i="41" s="1"/>
  <c r="HC14" i="4"/>
  <c r="HB14" i="4" s="1"/>
  <c r="HB15" i="4" s="1"/>
  <c r="HB42" i="4" s="1"/>
  <c r="I42" i="41"/>
  <c r="HP32" i="4"/>
  <c r="HN32" i="4" s="1"/>
  <c r="EX9" i="4"/>
  <c r="EV9" i="4" s="1"/>
  <c r="HF9" i="4"/>
  <c r="HD9" i="4" s="1"/>
  <c r="GB11" i="4"/>
  <c r="FZ11" i="4" s="1"/>
  <c r="GV11" i="4"/>
  <c r="GT11" i="4" s="1"/>
  <c r="FR12" i="4"/>
  <c r="FP12" i="4" s="1"/>
  <c r="IJ12" i="4"/>
  <c r="IH12" i="4" s="1"/>
  <c r="EN13" i="4"/>
  <c r="GB13" i="4"/>
  <c r="FZ13" i="4" s="1"/>
  <c r="GL18" i="4"/>
  <c r="GJ18" i="4" s="1"/>
  <c r="IJ18" i="4"/>
  <c r="IH18" i="4" s="1"/>
  <c r="EN19" i="4"/>
  <c r="EL19" i="4" s="1"/>
  <c r="GL20" i="4"/>
  <c r="GJ20" i="4" s="1"/>
  <c r="FH21" i="4"/>
  <c r="FF21" i="4" s="1"/>
  <c r="GV21" i="4"/>
  <c r="GT21" i="4" s="1"/>
  <c r="FH47" i="4"/>
  <c r="FF47" i="4" s="1"/>
  <c r="GB47" i="4"/>
  <c r="FZ47" i="4" s="1"/>
  <c r="IJ48" i="4"/>
  <c r="IH48" i="4" s="1"/>
  <c r="EK236" i="4"/>
  <c r="IJ66" i="4"/>
  <c r="II66" i="4" s="1"/>
  <c r="FH69" i="4"/>
  <c r="FF69" i="4" s="1"/>
  <c r="FE240" i="4"/>
  <c r="FR72" i="4"/>
  <c r="FP72" i="4" s="1"/>
  <c r="EU243" i="4"/>
  <c r="H15" i="41"/>
  <c r="H42" i="41" s="1"/>
  <c r="HZ21" i="4"/>
  <c r="HX21" i="4" s="1"/>
  <c r="HZ38" i="4"/>
  <c r="HX38" i="4" s="1"/>
  <c r="FO122" i="4"/>
  <c r="FR122" i="4" s="1"/>
  <c r="FL122" i="4" s="1"/>
  <c r="FE122" i="4"/>
  <c r="FH122" i="4" s="1"/>
  <c r="FB122" i="4" s="1"/>
  <c r="EU122" i="4"/>
  <c r="EX122" i="4" s="1"/>
  <c r="ER122" i="4" s="1"/>
  <c r="EK122" i="4"/>
  <c r="EN122" i="4" s="1"/>
  <c r="EH122" i="4" s="1"/>
  <c r="HC122" i="4"/>
  <c r="HF122" i="4" s="1"/>
  <c r="GZ122" i="4" s="1"/>
  <c r="EA122" i="4"/>
  <c r="ED122" i="4" s="1"/>
  <c r="DX122" i="4" s="1"/>
  <c r="HW122" i="4"/>
  <c r="HZ122" i="4" s="1"/>
  <c r="HT122" i="4" s="1"/>
  <c r="GS122" i="4"/>
  <c r="GV122" i="4" s="1"/>
  <c r="GP122" i="4" s="1"/>
  <c r="GI122" i="4"/>
  <c r="IG122" i="4"/>
  <c r="IG115" i="4" s="1"/>
  <c r="FH84" i="4"/>
  <c r="ER254" i="4"/>
  <c r="FB253" i="4"/>
  <c r="GF253" i="4"/>
  <c r="GZ252" i="4"/>
  <c r="GF85" i="4"/>
  <c r="EN83" i="4"/>
  <c r="FL254" i="4"/>
  <c r="FL253" i="4"/>
  <c r="ID252" i="4"/>
  <c r="ER253" i="4"/>
  <c r="ED84" i="4"/>
  <c r="ED254" i="4" s="1"/>
  <c r="EH85" i="4"/>
  <c r="EN80" i="4"/>
  <c r="ER251" i="4"/>
  <c r="HT251" i="4"/>
  <c r="GF250" i="4"/>
  <c r="HJ250" i="4"/>
  <c r="GZ249" i="4"/>
  <c r="FB85" i="4"/>
  <c r="DX85" i="4"/>
  <c r="GP85" i="4"/>
  <c r="FB250" i="4"/>
  <c r="FB249" i="4"/>
  <c r="HT249" i="4"/>
  <c r="ID250" i="4"/>
  <c r="FA76" i="4"/>
  <c r="HS87" i="4"/>
  <c r="GO66" i="4"/>
  <c r="GO87" i="4" s="1"/>
  <c r="FH66" i="4"/>
  <c r="FG66" i="4" s="1"/>
  <c r="GE87" i="4"/>
  <c r="GL70" i="4"/>
  <c r="GJ70" i="4" s="1"/>
  <c r="FJ70" i="4"/>
  <c r="DV70" i="4"/>
  <c r="DV240" i="4" s="1"/>
  <c r="DW71" i="4"/>
  <c r="FK241" i="4" s="1"/>
  <c r="FK244" i="4" s="1"/>
  <c r="GP243" i="4"/>
  <c r="FV236" i="4"/>
  <c r="EX70" i="4"/>
  <c r="EV70" i="4" s="1"/>
  <c r="HJ74" i="4"/>
  <c r="IC66" i="4"/>
  <c r="IC87" i="4" s="1"/>
  <c r="HP66" i="4"/>
  <c r="HO66" i="4" s="1"/>
  <c r="FU66" i="4"/>
  <c r="FU87" i="4" s="1"/>
  <c r="DX74" i="4"/>
  <c r="EH74" i="4"/>
  <c r="EQ87" i="4"/>
  <c r="ER74" i="4"/>
  <c r="FB74" i="4"/>
  <c r="ID74" i="4"/>
  <c r="IB72" i="4"/>
  <c r="IB74" i="4" s="1"/>
  <c r="EZ69" i="4"/>
  <c r="GL73" i="4"/>
  <c r="GJ73" i="4" s="1"/>
  <c r="ED72" i="4"/>
  <c r="FL243" i="4"/>
  <c r="ER243" i="4"/>
  <c r="FL242" i="4"/>
  <c r="HT242" i="4"/>
  <c r="FL240" i="4"/>
  <c r="DX240" i="4"/>
  <c r="ER239" i="4"/>
  <c r="HJ239" i="4"/>
  <c r="FL236" i="4"/>
  <c r="GP236" i="4"/>
  <c r="FB241" i="4"/>
  <c r="FK87" i="4"/>
  <c r="EG66" i="4"/>
  <c r="EN66" i="4"/>
  <c r="EM66" i="4" s="1"/>
  <c r="FR70" i="4"/>
  <c r="FP70" i="4" s="1"/>
  <c r="FV240" i="4"/>
  <c r="EH240" i="4"/>
  <c r="HJ240" i="4"/>
  <c r="HZ70" i="4"/>
  <c r="HX70" i="4" s="1"/>
  <c r="ED66" i="4"/>
  <c r="GY87" i="4"/>
  <c r="GF74" i="4"/>
  <c r="GL72" i="4"/>
  <c r="GJ72" i="4" s="1"/>
  <c r="HI87" i="4"/>
  <c r="HR73" i="4"/>
  <c r="HR74" i="4" s="1"/>
  <c r="GF243" i="4"/>
  <c r="ER242" i="4"/>
  <c r="HT240" i="4"/>
  <c r="FB239" i="4"/>
  <c r="DX236" i="4"/>
  <c r="GF241" i="4"/>
  <c r="GZ243" i="4"/>
  <c r="EA219" i="4"/>
  <c r="ED49" i="4"/>
  <c r="DY49" i="4"/>
  <c r="DY219" i="4" s="1"/>
  <c r="GL49" i="4"/>
  <c r="GJ49" i="4" s="1"/>
  <c r="GG49" i="4"/>
  <c r="HT45" i="4"/>
  <c r="HT51" i="4" s="1"/>
  <c r="HJ45" i="4"/>
  <c r="EF48" i="4"/>
  <c r="EF218" i="4" s="1"/>
  <c r="FT47" i="4"/>
  <c r="EF47" i="4"/>
  <c r="HF48" i="4"/>
  <c r="HD48" i="4" s="1"/>
  <c r="EN47" i="4"/>
  <c r="EL47" i="4" s="1"/>
  <c r="P49" i="41"/>
  <c r="GP219" i="4"/>
  <c r="GZ218" i="4"/>
  <c r="FL217" i="4"/>
  <c r="HJ217" i="4"/>
  <c r="DX216" i="4"/>
  <c r="GV49" i="4"/>
  <c r="GT49" i="4" s="1"/>
  <c r="IJ49" i="4"/>
  <c r="IH49" i="4" s="1"/>
  <c r="FL45" i="4"/>
  <c r="DV49" i="4"/>
  <c r="GX219" i="4" s="1"/>
  <c r="FJ48" i="4"/>
  <c r="GX46" i="4"/>
  <c r="DV46" i="4"/>
  <c r="DV216" i="4" s="1"/>
  <c r="IJ47" i="4"/>
  <c r="IH47" i="4" s="1"/>
  <c r="FV219" i="4"/>
  <c r="ER218" i="4"/>
  <c r="GP218" i="4"/>
  <c r="FB217" i="4"/>
  <c r="ER216" i="4"/>
  <c r="GZ216" i="4"/>
  <c r="IB48" i="4"/>
  <c r="EZ47" i="4"/>
  <c r="GF218" i="4"/>
  <c r="EH216" i="4"/>
  <c r="ID45" i="4"/>
  <c r="IJ45" i="4" s="1"/>
  <c r="IH45" i="4" s="1"/>
  <c r="GN40" i="4"/>
  <c r="GE42" i="4"/>
  <c r="GP209" i="4"/>
  <c r="FB207" i="4"/>
  <c r="FL206" i="4"/>
  <c r="EH205" i="4"/>
  <c r="HZ30" i="4"/>
  <c r="HX30" i="4" s="1"/>
  <c r="FH36" i="4"/>
  <c r="FF36" i="4" s="1"/>
  <c r="FH39" i="4"/>
  <c r="FF39" i="4" s="1"/>
  <c r="HS42" i="4"/>
  <c r="HP37" i="4"/>
  <c r="HO37" i="4" s="1"/>
  <c r="HO40" i="4" s="1"/>
  <c r="FB40" i="4"/>
  <c r="DX40" i="4"/>
  <c r="HR38" i="4"/>
  <c r="GD32" i="4"/>
  <c r="HH32" i="4"/>
  <c r="EF31" i="4"/>
  <c r="FT201" i="4" s="1"/>
  <c r="DV30" i="4"/>
  <c r="EP200" i="4" s="1"/>
  <c r="EZ27" i="4"/>
  <c r="GN197" i="4" s="1"/>
  <c r="GL35" i="4"/>
  <c r="GJ35" i="4" s="1"/>
  <c r="FH34" i="4"/>
  <c r="FF34" i="4" s="1"/>
  <c r="FR33" i="4"/>
  <c r="FP33" i="4" s="1"/>
  <c r="EN31" i="4"/>
  <c r="EL31" i="4" s="1"/>
  <c r="ER209" i="4"/>
  <c r="FV208" i="4"/>
  <c r="GP208" i="4"/>
  <c r="EH207" i="4"/>
  <c r="ER206" i="4"/>
  <c r="ER205" i="4"/>
  <c r="GF204" i="4"/>
  <c r="FB202" i="4"/>
  <c r="FR32" i="4"/>
  <c r="FP32" i="4" s="1"/>
  <c r="HJ202" i="4"/>
  <c r="HZ34" i="4"/>
  <c r="HX34" i="4" s="1"/>
  <c r="FR37" i="4"/>
  <c r="FQ37" i="4" s="1"/>
  <c r="FQ40" i="4" s="1"/>
  <c r="FH38" i="4"/>
  <c r="ED29" i="4"/>
  <c r="ED199" i="4" s="1"/>
  <c r="HI42" i="4"/>
  <c r="EZ39" i="4"/>
  <c r="FT34" i="4"/>
  <c r="EF34" i="4"/>
  <c r="FJ204" i="4" s="1"/>
  <c r="DV33" i="4"/>
  <c r="GX27" i="4"/>
  <c r="ED35" i="4"/>
  <c r="EB35" i="4" s="1"/>
  <c r="EB205" i="4" s="1"/>
  <c r="HP33" i="4"/>
  <c r="HN33" i="4" s="1"/>
  <c r="ER204" i="4"/>
  <c r="EH203" i="4"/>
  <c r="FK42" i="4"/>
  <c r="EF208" i="4"/>
  <c r="ED39" i="4"/>
  <c r="EF36" i="4"/>
  <c r="FJ35" i="4"/>
  <c r="DV35" i="4"/>
  <c r="EP33" i="4"/>
  <c r="EN36" i="4"/>
  <c r="EL36" i="4" s="1"/>
  <c r="EH206" i="4"/>
  <c r="FJ22" i="4"/>
  <c r="FL22" i="4"/>
  <c r="FV22" i="4"/>
  <c r="GD22" i="4"/>
  <c r="GN18" i="4"/>
  <c r="GN22" i="4" s="1"/>
  <c r="ID190" i="4"/>
  <c r="FJ191" i="4"/>
  <c r="DX22" i="4"/>
  <c r="HR21" i="4"/>
  <c r="HR191" i="4" s="1"/>
  <c r="EF20" i="4"/>
  <c r="FJ190" i="4" s="1"/>
  <c r="GX19" i="4"/>
  <c r="GX22" i="4" s="1"/>
  <c r="DV19" i="4"/>
  <c r="EF189" i="4" s="1"/>
  <c r="ED21" i="4"/>
  <c r="HJ189" i="4"/>
  <c r="ID191" i="4"/>
  <c r="IB21" i="4"/>
  <c r="ID188" i="4"/>
  <c r="ER188" i="4"/>
  <c r="GV18" i="4"/>
  <c r="GT18" i="4" s="1"/>
  <c r="GL19" i="4"/>
  <c r="GJ19" i="4" s="1"/>
  <c r="GN191" i="4"/>
  <c r="EH22" i="4"/>
  <c r="GF22" i="4"/>
  <c r="EX14" i="4"/>
  <c r="EW14" i="4" s="1"/>
  <c r="EW15" i="4" s="1"/>
  <c r="EQ14" i="4"/>
  <c r="EQ15" i="4" s="1"/>
  <c r="EQ42" i="4" s="1"/>
  <c r="FV118" i="4"/>
  <c r="FL15" i="4"/>
  <c r="GF15" i="4"/>
  <c r="FL184" i="4"/>
  <c r="EF180" i="4"/>
  <c r="HR15" i="4"/>
  <c r="EX10" i="4"/>
  <c r="EV10" i="4" s="1"/>
  <c r="ID15" i="4"/>
  <c r="GP15" i="4"/>
  <c r="IB12" i="4"/>
  <c r="IB15" i="4" s="1"/>
  <c r="GN11" i="4"/>
  <c r="GN15" i="4" s="1"/>
  <c r="EP10" i="4"/>
  <c r="EP180" i="4" s="1"/>
  <c r="GX9" i="4"/>
  <c r="FJ9" i="4"/>
  <c r="FJ15" i="4" s="1"/>
  <c r="DV9" i="4"/>
  <c r="EF179" i="4" s="1"/>
  <c r="ED12" i="4"/>
  <c r="EB12" i="4" s="1"/>
  <c r="EN11" i="4"/>
  <c r="EL11" i="4" s="1"/>
  <c r="FR9" i="4"/>
  <c r="FP9" i="4" s="1"/>
  <c r="HJ183" i="4"/>
  <c r="GF179" i="4"/>
  <c r="DX179" i="4"/>
  <c r="GL10" i="4"/>
  <c r="GJ10" i="4" s="1"/>
  <c r="ER15" i="4"/>
  <c r="FT10" i="4"/>
  <c r="FT15" i="4" s="1"/>
  <c r="FR10" i="4"/>
  <c r="HF10" i="4"/>
  <c r="HD10" i="4" s="1"/>
  <c r="L115" i="41"/>
  <c r="K69" i="41"/>
  <c r="GS81" i="4" s="1"/>
  <c r="GV81" i="4" s="1"/>
  <c r="J69" i="41"/>
  <c r="GI81" i="4" s="1"/>
  <c r="GL81" i="4" s="1"/>
  <c r="H69" i="41"/>
  <c r="FO81" i="4" s="1"/>
  <c r="FR81" i="4" s="1"/>
  <c r="I69" i="41"/>
  <c r="FY81" i="4" s="1"/>
  <c r="GB81" i="4" s="1"/>
  <c r="G69" i="41"/>
  <c r="FE81" i="4" s="1"/>
  <c r="FH81" i="4" s="1"/>
  <c r="E69" i="41"/>
  <c r="IG121" i="4"/>
  <c r="IJ121" i="4" s="1"/>
  <c r="ID121" i="4" s="1"/>
  <c r="GI121" i="4"/>
  <c r="GL121" i="4" s="1"/>
  <c r="GF121" i="4" s="1"/>
  <c r="GS71" i="4"/>
  <c r="GS74" i="4" s="1"/>
  <c r="IB27" i="4"/>
  <c r="IJ38" i="4"/>
  <c r="IH38" i="4" s="1"/>
  <c r="IJ28" i="4"/>
  <c r="IH28" i="4" s="1"/>
  <c r="HM71" i="4"/>
  <c r="HL71" i="4" s="1"/>
  <c r="HL74" i="4" s="1"/>
  <c r="FY121" i="4"/>
  <c r="GB121" i="4" s="1"/>
  <c r="FV121" i="4" s="1"/>
  <c r="EA121" i="4"/>
  <c r="ED121" i="4" s="1"/>
  <c r="FE121" i="4"/>
  <c r="FH121" i="4" s="1"/>
  <c r="FB121" i="4" s="1"/>
  <c r="D62" i="41"/>
  <c r="E62" i="41"/>
  <c r="HC121" i="4"/>
  <c r="HF121" i="4" s="1"/>
  <c r="J62" i="41"/>
  <c r="HM121" i="4"/>
  <c r="HP121" i="4" s="1"/>
  <c r="HJ121" i="4" s="1"/>
  <c r="EK121" i="4"/>
  <c r="EN121" i="4" s="1"/>
  <c r="EH121" i="4" s="1"/>
  <c r="FO121" i="4"/>
  <c r="FR121" i="4" s="1"/>
  <c r="FL121" i="4" s="1"/>
  <c r="IG71" i="4"/>
  <c r="I62" i="41"/>
  <c r="N62" i="41"/>
  <c r="GS121" i="4"/>
  <c r="HW121" i="4"/>
  <c r="HZ121" i="4" s="1"/>
  <c r="EU121" i="4"/>
  <c r="EX121" i="4" s="1"/>
  <c r="G62" i="41"/>
  <c r="H62" i="41"/>
  <c r="F62" i="41"/>
  <c r="IB35" i="4"/>
  <c r="IJ35" i="4"/>
  <c r="IH35" i="4" s="1"/>
  <c r="IC37" i="4"/>
  <c r="IC40" i="4" s="1"/>
  <c r="IC42" i="4" s="1"/>
  <c r="IJ37" i="4"/>
  <c r="II37" i="4" s="1"/>
  <c r="II40" i="4" s="1"/>
  <c r="IJ32" i="4"/>
  <c r="IH32" i="4" s="1"/>
  <c r="GH14" i="4"/>
  <c r="GH15" i="4" s="1"/>
  <c r="GH42" i="4" s="1"/>
  <c r="GL14" i="4"/>
  <c r="GK14" i="4" s="1"/>
  <c r="GK15" i="4" s="1"/>
  <c r="FN14" i="4"/>
  <c r="FN15" i="4" s="1"/>
  <c r="FR14" i="4"/>
  <c r="FQ14" i="4" s="1"/>
  <c r="FQ15" i="4" s="1"/>
  <c r="GV14" i="4"/>
  <c r="GR14" i="4"/>
  <c r="GR15" i="4" s="1"/>
  <c r="GR42" i="4" s="1"/>
  <c r="GS15" i="4"/>
  <c r="HV42" i="4"/>
  <c r="IG14" i="4"/>
  <c r="IG15" i="4" s="1"/>
  <c r="O42" i="41"/>
  <c r="GF118" i="4"/>
  <c r="HM14" i="4"/>
  <c r="HP14" i="4" s="1"/>
  <c r="G42" i="41"/>
  <c r="HZ14" i="4"/>
  <c r="HY14" i="4" s="1"/>
  <c r="HY15" i="4" s="1"/>
  <c r="FW72" i="4"/>
  <c r="FW74" i="4" s="1"/>
  <c r="FE242" i="4"/>
  <c r="HA72" i="4"/>
  <c r="HF72" i="4"/>
  <c r="HD72" i="4" s="1"/>
  <c r="HA73" i="4"/>
  <c r="EI73" i="4"/>
  <c r="HK73" i="4"/>
  <c r="EN72" i="4"/>
  <c r="EL72" i="4" s="1"/>
  <c r="FC242" i="4"/>
  <c r="GQ72" i="4"/>
  <c r="ED70" i="4"/>
  <c r="GL69" i="4"/>
  <c r="GJ69" i="4" s="1"/>
  <c r="EX69" i="4"/>
  <c r="EV69" i="4" s="1"/>
  <c r="HZ69" i="4"/>
  <c r="HX69" i="4" s="1"/>
  <c r="GS236" i="4"/>
  <c r="FO240" i="4"/>
  <c r="EU236" i="4"/>
  <c r="DY69" i="4"/>
  <c r="ES70" i="4"/>
  <c r="DY70" i="4"/>
  <c r="DY240" i="4" s="1"/>
  <c r="EJ66" i="4"/>
  <c r="ET236" i="4" s="1"/>
  <c r="HC240" i="4"/>
  <c r="HM236" i="4"/>
  <c r="GS240" i="4"/>
  <c r="HF47" i="4"/>
  <c r="HD47" i="4" s="1"/>
  <c r="FR47" i="4"/>
  <c r="FP47" i="4" s="1"/>
  <c r="ED47" i="4"/>
  <c r="EX46" i="4"/>
  <c r="EV46" i="4" s="1"/>
  <c r="DY47" i="4"/>
  <c r="DY217" i="4" s="1"/>
  <c r="DY194" i="4"/>
  <c r="FY40" i="4"/>
  <c r="ES39" i="4"/>
  <c r="HK39" i="4"/>
  <c r="FM31" i="4"/>
  <c r="GB35" i="4"/>
  <c r="FZ35" i="4" s="1"/>
  <c r="EN33" i="4"/>
  <c r="GS194" i="4"/>
  <c r="GS200" i="4"/>
  <c r="FO203" i="4"/>
  <c r="EU40" i="4"/>
  <c r="ES204" i="4"/>
  <c r="GL37" i="4"/>
  <c r="GK37" i="4" s="1"/>
  <c r="GK40" i="4" s="1"/>
  <c r="HW40" i="4"/>
  <c r="IJ24" i="4"/>
  <c r="IH24" i="4" s="1"/>
  <c r="FN37" i="4"/>
  <c r="FN40" i="4" s="1"/>
  <c r="HF39" i="4"/>
  <c r="HD39" i="4" s="1"/>
  <c r="FC39" i="4"/>
  <c r="HK38" i="4"/>
  <c r="EI35" i="4"/>
  <c r="EI205" i="4" s="1"/>
  <c r="HK35" i="4"/>
  <c r="FW32" i="4"/>
  <c r="EI32" i="4"/>
  <c r="HF31" i="4"/>
  <c r="HD31" i="4" s="1"/>
  <c r="EX31" i="4"/>
  <c r="EV31" i="4" s="1"/>
  <c r="FC24" i="4"/>
  <c r="HC194" i="4"/>
  <c r="HC197" i="4"/>
  <c r="FO201" i="4"/>
  <c r="FO197" i="4"/>
  <c r="FY200" i="4"/>
  <c r="FO205" i="4"/>
  <c r="GI205" i="4"/>
  <c r="FH24" i="4"/>
  <c r="FF24" i="4" s="1"/>
  <c r="IG40" i="4"/>
  <c r="DY31" i="4"/>
  <c r="EI201" i="4" s="1"/>
  <c r="EI30" i="4"/>
  <c r="EK200" i="4"/>
  <c r="IJ29" i="4"/>
  <c r="IH29" i="4" s="1"/>
  <c r="EK207" i="4"/>
  <c r="HF24" i="4"/>
  <c r="HD24" i="4" s="1"/>
  <c r="FR24" i="4"/>
  <c r="FP24" i="4" s="1"/>
  <c r="HM40" i="4"/>
  <c r="EI204" i="4"/>
  <c r="HU33" i="4"/>
  <c r="EI27" i="4"/>
  <c r="GV35" i="4"/>
  <c r="GT35" i="4" s="1"/>
  <c r="GV31" i="4"/>
  <c r="GT31" i="4" s="1"/>
  <c r="HC205" i="4"/>
  <c r="FE204" i="4"/>
  <c r="EU201" i="4"/>
  <c r="GV24" i="4"/>
  <c r="GT24" i="4" s="1"/>
  <c r="GB27" i="4"/>
  <c r="FZ27" i="4" s="1"/>
  <c r="HF27" i="4"/>
  <c r="HD27" i="4" s="1"/>
  <c r="GB30" i="4"/>
  <c r="FZ30" i="4" s="1"/>
  <c r="FR31" i="4"/>
  <c r="FP31" i="4" s="1"/>
  <c r="FH33" i="4"/>
  <c r="FF33" i="4" s="1"/>
  <c r="EX34" i="4"/>
  <c r="GL34" i="4"/>
  <c r="GJ34" i="4" s="1"/>
  <c r="HF35" i="4"/>
  <c r="HD35" i="4" s="1"/>
  <c r="GS22" i="4"/>
  <c r="IG22" i="4"/>
  <c r="GQ18" i="4"/>
  <c r="EA189" i="4"/>
  <c r="FY22" i="4"/>
  <c r="GG19" i="4"/>
  <c r="ES19" i="4"/>
  <c r="HU18" i="4"/>
  <c r="HU22" i="4" s="1"/>
  <c r="EX19" i="4"/>
  <c r="EV19" i="4" s="1"/>
  <c r="FH18" i="4"/>
  <c r="FF18" i="4" s="1"/>
  <c r="HZ18" i="4"/>
  <c r="HX18" i="4" s="1"/>
  <c r="HC188" i="4"/>
  <c r="EK189" i="4"/>
  <c r="GS188" i="4"/>
  <c r="EK22" i="4"/>
  <c r="GI22" i="4"/>
  <c r="GI188" i="4"/>
  <c r="P22" i="41"/>
  <c r="EI18" i="4"/>
  <c r="EU188" i="4"/>
  <c r="GB18" i="4"/>
  <c r="FZ18" i="4" s="1"/>
  <c r="FR19" i="4"/>
  <c r="FP19" i="4" s="1"/>
  <c r="HF19" i="4"/>
  <c r="IJ19" i="4"/>
  <c r="IH19" i="4" s="1"/>
  <c r="M42" i="41"/>
  <c r="HA10" i="4"/>
  <c r="FM10" i="4"/>
  <c r="DY10" i="4"/>
  <c r="DY180" i="4" s="1"/>
  <c r="ED10" i="4"/>
  <c r="FO15" i="4"/>
  <c r="GQ12" i="4"/>
  <c r="FC12" i="4"/>
  <c r="GQ9" i="4"/>
  <c r="EI9" i="4"/>
  <c r="HK9" i="4"/>
  <c r="ED11" i="4"/>
  <c r="EB11" i="4" s="1"/>
  <c r="HW15" i="4"/>
  <c r="HC182" i="4"/>
  <c r="GI15" i="4"/>
  <c r="HU12" i="4"/>
  <c r="GG11" i="4"/>
  <c r="ES11" i="4"/>
  <c r="GG10" i="4"/>
  <c r="ES10" i="4"/>
  <c r="HP9" i="4"/>
  <c r="HN9" i="4" s="1"/>
  <c r="HW179" i="4"/>
  <c r="FO182" i="4"/>
  <c r="FT194" i="4"/>
  <c r="FJ194" i="4"/>
  <c r="EP194" i="4"/>
  <c r="EZ194" i="4"/>
  <c r="FV45" i="4"/>
  <c r="FV51" i="4" s="1"/>
  <c r="IB45" i="4"/>
  <c r="IB50" i="4" s="1"/>
  <c r="EA40" i="4"/>
  <c r="EF194" i="4"/>
  <c r="GN24" i="4"/>
  <c r="GX194" i="4" s="1"/>
  <c r="ID51" i="4"/>
  <c r="DY202" i="4"/>
  <c r="GQ49" i="4"/>
  <c r="GS50" i="4"/>
  <c r="EX45" i="4"/>
  <c r="FA42" i="4"/>
  <c r="FT74" i="4"/>
  <c r="HH74" i="4"/>
  <c r="FM50" i="4"/>
  <c r="EH15" i="4"/>
  <c r="DV194" i="4"/>
  <c r="DV180" i="4"/>
  <c r="IJ118" i="4"/>
  <c r="ID118" i="4" s="1"/>
  <c r="GO42" i="4"/>
  <c r="FB194" i="4"/>
  <c r="GP179" i="4"/>
  <c r="HT179" i="4"/>
  <c r="GZ179" i="4"/>
  <c r="ID181" i="4"/>
  <c r="HJ181" i="4"/>
  <c r="GP181" i="4"/>
  <c r="GP182" i="4"/>
  <c r="HT182" i="4"/>
  <c r="GZ182" i="4"/>
  <c r="EH183" i="4"/>
  <c r="GP183" i="4"/>
  <c r="GF183" i="4"/>
  <c r="DX183" i="4"/>
  <c r="GZ183" i="4"/>
  <c r="ED13" i="4"/>
  <c r="HT188" i="4"/>
  <c r="GZ188" i="4"/>
  <c r="GF188" i="4"/>
  <c r="EN18" i="4"/>
  <c r="HM188" i="4"/>
  <c r="HP18" i="4"/>
  <c r="HN18" i="4" s="1"/>
  <c r="DX189" i="4"/>
  <c r="FL189" i="4"/>
  <c r="GP189" i="4"/>
  <c r="ED19" i="4"/>
  <c r="HT189" i="4"/>
  <c r="GZ189" i="4"/>
  <c r="HJ190" i="4"/>
  <c r="FL190" i="4"/>
  <c r="GZ190" i="4"/>
  <c r="ER191" i="4"/>
  <c r="HT191" i="4"/>
  <c r="GF191" i="4"/>
  <c r="HW194" i="4"/>
  <c r="GI194" i="4"/>
  <c r="EH197" i="4"/>
  <c r="GZ197" i="4"/>
  <c r="EN27" i="4"/>
  <c r="GF200" i="4"/>
  <c r="GZ200" i="4"/>
  <c r="EN30" i="4"/>
  <c r="HT200" i="4"/>
  <c r="DX201" i="4"/>
  <c r="ER201" i="4"/>
  <c r="FV201" i="4"/>
  <c r="ED31" i="4"/>
  <c r="FE202" i="4"/>
  <c r="ED32" i="4"/>
  <c r="EB32" i="4" s="1"/>
  <c r="GP203" i="4"/>
  <c r="HJ203" i="4"/>
  <c r="FB203" i="4"/>
  <c r="HT204" i="4"/>
  <c r="FL204" i="4"/>
  <c r="FV204" i="4"/>
  <c r="GZ204" i="4"/>
  <c r="EH204" i="4"/>
  <c r="HJ204" i="4"/>
  <c r="DX204" i="4"/>
  <c r="GF205" i="4"/>
  <c r="FL205" i="4"/>
  <c r="FV205" i="4"/>
  <c r="EN35" i="4"/>
  <c r="GP207" i="4"/>
  <c r="HT207" i="4"/>
  <c r="HJ207" i="4"/>
  <c r="FV207" i="4"/>
  <c r="GZ207" i="4"/>
  <c r="GZ208" i="4"/>
  <c r="GV38" i="4"/>
  <c r="GT38" i="4" s="1"/>
  <c r="GF181" i="4"/>
  <c r="ID183" i="4"/>
  <c r="HJ179" i="4"/>
  <c r="ID189" i="4"/>
  <c r="HJ188" i="4"/>
  <c r="GP190" i="4"/>
  <c r="GP205" i="4"/>
  <c r="HT203" i="4"/>
  <c r="GF203" i="4"/>
  <c r="ER197" i="4"/>
  <c r="FL188" i="4"/>
  <c r="EK181" i="4"/>
  <c r="GS181" i="4"/>
  <c r="FE189" i="4"/>
  <c r="FO189" i="4"/>
  <c r="GI189" i="4"/>
  <c r="EK191" i="4"/>
  <c r="IG191" i="4"/>
  <c r="GF202" i="4"/>
  <c r="FL202" i="4"/>
  <c r="GF206" i="4"/>
  <c r="HT206" i="4"/>
  <c r="HJ208" i="4"/>
  <c r="GF208" i="4"/>
  <c r="EH208" i="4"/>
  <c r="HJ216" i="4"/>
  <c r="FV216" i="4"/>
  <c r="GP217" i="4"/>
  <c r="GF217" i="4"/>
  <c r="FV217" i="4"/>
  <c r="EH218" i="4"/>
  <c r="ID218" i="4"/>
  <c r="HJ219" i="4"/>
  <c r="ER219" i="4"/>
  <c r="FL219" i="4"/>
  <c r="FY236" i="4"/>
  <c r="GI236" i="4"/>
  <c r="GZ239" i="4"/>
  <c r="DX239" i="4"/>
  <c r="FL239" i="4"/>
  <c r="GF242" i="4"/>
  <c r="FB242" i="4"/>
  <c r="HJ246" i="4"/>
  <c r="ER246" i="4"/>
  <c r="FV246" i="4"/>
  <c r="EH249" i="4"/>
  <c r="FV249" i="4"/>
  <c r="HT250" i="4"/>
  <c r="ER250" i="4"/>
  <c r="FL250" i="4"/>
  <c r="EH251" i="4"/>
  <c r="FB251" i="4"/>
  <c r="HJ252" i="4"/>
  <c r="FL252" i="4"/>
  <c r="ER252" i="4"/>
  <c r="GF254" i="4"/>
  <c r="FV254" i="4"/>
  <c r="FO50" i="4"/>
  <c r="EH254" i="4"/>
  <c r="ID254" i="4"/>
  <c r="ID253" i="4"/>
  <c r="GP252" i="4"/>
  <c r="FL251" i="4"/>
  <c r="GP251" i="4"/>
  <c r="FV250" i="4"/>
  <c r="FL249" i="4"/>
  <c r="GF249" i="4"/>
  <c r="GP246" i="4"/>
  <c r="ID246" i="4"/>
  <c r="HT243" i="4"/>
  <c r="GP242" i="4"/>
  <c r="EH242" i="4"/>
  <c r="FV239" i="4"/>
  <c r="EH239" i="4"/>
  <c r="HT239" i="4"/>
  <c r="FB219" i="4"/>
  <c r="FL218" i="4"/>
  <c r="DX218" i="4"/>
  <c r="ER217" i="4"/>
  <c r="HT217" i="4"/>
  <c r="ID217" i="4"/>
  <c r="FB216" i="4"/>
  <c r="GF216" i="4"/>
  <c r="FL208" i="4"/>
  <c r="HT208" i="4"/>
  <c r="FV206" i="4"/>
  <c r="HJ206" i="4"/>
  <c r="EH202" i="4"/>
  <c r="FV202" i="4"/>
  <c r="GP241" i="4"/>
  <c r="GI181" i="4"/>
  <c r="GI183" i="4"/>
  <c r="HC189" i="4"/>
  <c r="GI190" i="4"/>
  <c r="GI191" i="4"/>
  <c r="FY204" i="4"/>
  <c r="FE191" i="4"/>
  <c r="FY183" i="4"/>
  <c r="FY181" i="4"/>
  <c r="FF236" i="4"/>
  <c r="GL29" i="4"/>
  <c r="GJ29" i="4" s="1"/>
  <c r="GB29" i="4"/>
  <c r="FZ29" i="4" s="1"/>
  <c r="DX199" i="4"/>
  <c r="EX102" i="4"/>
  <c r="EX29" i="4"/>
  <c r="EV29" i="4" s="1"/>
  <c r="FT28" i="4"/>
  <c r="IB29" i="4"/>
  <c r="HZ29" i="4"/>
  <c r="HX29" i="4" s="1"/>
  <c r="GS182" i="4"/>
  <c r="ER181" i="4"/>
  <c r="FB183" i="4"/>
  <c r="FB189" i="4"/>
  <c r="EK202" i="4"/>
  <c r="GZ206" i="4"/>
  <c r="EU208" i="4"/>
  <c r="FE209" i="4"/>
  <c r="EK183" i="4"/>
  <c r="FY189" i="4"/>
  <c r="EA207" i="4"/>
  <c r="HM215" i="4"/>
  <c r="EK215" i="4"/>
  <c r="FE215" i="4"/>
  <c r="GV113" i="4"/>
  <c r="GV132" i="4" s="1"/>
  <c r="GD181" i="4"/>
  <c r="ED37" i="4"/>
  <c r="EA215" i="4"/>
  <c r="EU215" i="4"/>
  <c r="FY215" i="4"/>
  <c r="HH15" i="4"/>
  <c r="EF191" i="4"/>
  <c r="FT191" i="4"/>
  <c r="EP191" i="4"/>
  <c r="EZ191" i="4"/>
  <c r="GX191" i="4"/>
  <c r="GD191" i="4"/>
  <c r="HH191" i="4"/>
  <c r="DV190" i="4"/>
  <c r="EZ22" i="4"/>
  <c r="FT22" i="4"/>
  <c r="EF188" i="4"/>
  <c r="GX208" i="4"/>
  <c r="EP208" i="4"/>
  <c r="FJ208" i="4"/>
  <c r="GN208" i="4"/>
  <c r="HH208" i="4"/>
  <c r="FT208" i="4"/>
  <c r="EZ208" i="4"/>
  <c r="GD208" i="4"/>
  <c r="EP197" i="4"/>
  <c r="EF197" i="4"/>
  <c r="DV197" i="4"/>
  <c r="EQ207" i="4"/>
  <c r="EQ210" i="4" s="1"/>
  <c r="FC204" i="4"/>
  <c r="IE40" i="4"/>
  <c r="GN74" i="4"/>
  <c r="HR219" i="4"/>
  <c r="FM242" i="4"/>
  <c r="EI242" i="4"/>
  <c r="GI215" i="4"/>
  <c r="DY45" i="4"/>
  <c r="HM207" i="4"/>
  <c r="IG215" i="4"/>
  <c r="FO215" i="4"/>
  <c r="GS215" i="4"/>
  <c r="HC215" i="4"/>
  <c r="FW198" i="4"/>
  <c r="HA198" i="4"/>
  <c r="EZ29" i="4"/>
  <c r="FH29" i="4"/>
  <c r="FF29" i="4" s="1"/>
  <c r="GZ209" i="4"/>
  <c r="GL39" i="4"/>
  <c r="GJ39" i="4" s="1"/>
  <c r="GD39" i="4"/>
  <c r="HJ209" i="4"/>
  <c r="GF209" i="4"/>
  <c r="GF40" i="4"/>
  <c r="GF113" i="4"/>
  <c r="GF132" i="4" s="1"/>
  <c r="GL113" i="4"/>
  <c r="GL132" i="4" s="1"/>
  <c r="GG36" i="4"/>
  <c r="GL36" i="4"/>
  <c r="GJ36" i="4" s="1"/>
  <c r="HM206" i="4"/>
  <c r="GQ33" i="4"/>
  <c r="GS203" i="4"/>
  <c r="GV33" i="4"/>
  <c r="GT33" i="4" s="1"/>
  <c r="HT253" i="4"/>
  <c r="HJ253" i="4"/>
  <c r="HP83" i="4"/>
  <c r="HJ85" i="4"/>
  <c r="FV194" i="4"/>
  <c r="DX194" i="4"/>
  <c r="FL194" i="4"/>
  <c r="HJ194" i="4"/>
  <c r="ER194" i="4"/>
  <c r="EH194" i="4"/>
  <c r="FC49" i="4"/>
  <c r="FE50" i="4"/>
  <c r="FL179" i="4"/>
  <c r="FB179" i="4"/>
  <c r="EH179" i="4"/>
  <c r="FY180" i="4"/>
  <c r="HC180" i="4"/>
  <c r="HM181" i="4"/>
  <c r="IG181" i="4"/>
  <c r="EH182" i="4"/>
  <c r="FV182" i="4"/>
  <c r="ER182" i="4"/>
  <c r="FL182" i="4"/>
  <c r="HM183" i="4"/>
  <c r="IG183" i="4"/>
  <c r="DX188" i="4"/>
  <c r="EH188" i="4"/>
  <c r="FB188" i="4"/>
  <c r="IG189" i="4"/>
  <c r="HM189" i="4"/>
  <c r="FB190" i="4"/>
  <c r="EH190" i="4"/>
  <c r="FV190" i="4"/>
  <c r="ER190" i="4"/>
  <c r="HT190" i="4"/>
  <c r="FL191" i="4"/>
  <c r="HJ191" i="4"/>
  <c r="GP191" i="4"/>
  <c r="HW191" i="4"/>
  <c r="HM191" i="4"/>
  <c r="EA194" i="4"/>
  <c r="EU194" i="4"/>
  <c r="FY194" i="4"/>
  <c r="HM194" i="4"/>
  <c r="IG194" i="4"/>
  <c r="HJ197" i="4"/>
  <c r="HT197" i="4"/>
  <c r="FL197" i="4"/>
  <c r="GP197" i="4"/>
  <c r="GF197" i="4"/>
  <c r="DX197" i="4"/>
  <c r="FB197" i="4"/>
  <c r="GP200" i="4"/>
  <c r="ER200" i="4"/>
  <c r="FV200" i="4"/>
  <c r="HJ200" i="4"/>
  <c r="FL200" i="4"/>
  <c r="FB200" i="4"/>
  <c r="DX200" i="4"/>
  <c r="GZ201" i="4"/>
  <c r="FL201" i="4"/>
  <c r="GZ203" i="4"/>
  <c r="ER203" i="4"/>
  <c r="FV203" i="4"/>
  <c r="GP204" i="4"/>
  <c r="FB204" i="4"/>
  <c r="HT205" i="4"/>
  <c r="FB205" i="4"/>
  <c r="HJ205" i="4"/>
  <c r="EA206" i="4"/>
  <c r="FY206" i="4"/>
  <c r="GS206" i="4"/>
  <c r="GI206" i="4"/>
  <c r="GF207" i="4"/>
  <c r="FL207" i="4"/>
  <c r="HT209" i="4"/>
  <c r="DX209" i="4"/>
  <c r="FV209" i="4"/>
  <c r="GP216" i="4"/>
  <c r="ID216" i="4"/>
  <c r="FY217" i="4"/>
  <c r="HW217" i="4"/>
  <c r="GI217" i="4"/>
  <c r="EK217" i="4"/>
  <c r="HC217" i="4"/>
  <c r="FE217" i="4"/>
  <c r="HM217" i="4"/>
  <c r="HJ218" i="4"/>
  <c r="FV218" i="4"/>
  <c r="GZ219" i="4"/>
  <c r="GF219" i="4"/>
  <c r="ID219" i="4"/>
  <c r="HT236" i="4"/>
  <c r="HJ236" i="4"/>
  <c r="ER236" i="4"/>
  <c r="EK239" i="4"/>
  <c r="FY239" i="4"/>
  <c r="EU239" i="4"/>
  <c r="GZ240" i="4"/>
  <c r="GF240" i="4"/>
  <c r="FB240" i="4"/>
  <c r="HW240" i="4"/>
  <c r="HM240" i="4"/>
  <c r="ID241" i="4"/>
  <c r="EH241" i="4"/>
  <c r="ER241" i="4"/>
  <c r="HJ241" i="4"/>
  <c r="GZ241" i="4"/>
  <c r="DX241" i="4"/>
  <c r="FV241" i="4"/>
  <c r="HJ243" i="4"/>
  <c r="FB243" i="4"/>
  <c r="FV243" i="4"/>
  <c r="GZ246" i="4"/>
  <c r="HT246" i="4"/>
  <c r="FL246" i="4"/>
  <c r="ID249" i="4"/>
  <c r="HJ249" i="4"/>
  <c r="ER249" i="4"/>
  <c r="ID251" i="4"/>
  <c r="GF251" i="4"/>
  <c r="FV251" i="4"/>
  <c r="HT252" i="4"/>
  <c r="EH252" i="4"/>
  <c r="GP253" i="4"/>
  <c r="FV253" i="4"/>
  <c r="GZ254" i="4"/>
  <c r="GP254" i="4"/>
  <c r="FB254" i="4"/>
  <c r="DX180" i="4"/>
  <c r="EH180" i="4"/>
  <c r="HT180" i="4"/>
  <c r="FO194" i="4"/>
  <c r="FB191" i="4"/>
  <c r="FB182" i="4"/>
  <c r="ER179" i="4"/>
  <c r="HW181" i="4"/>
  <c r="GI180" i="4"/>
  <c r="GS202" i="4"/>
  <c r="DV28" i="4"/>
  <c r="GP198" i="4"/>
  <c r="ED28" i="4"/>
  <c r="DX198" i="4"/>
  <c r="ER198" i="4"/>
  <c r="GZ198" i="4"/>
  <c r="FJ28" i="4"/>
  <c r="FR28" i="4"/>
  <c r="GX28" i="4"/>
  <c r="HF28" i="4"/>
  <c r="HD28" i="4" s="1"/>
  <c r="GG74" i="4"/>
  <c r="FV188" i="4"/>
  <c r="FB181" i="4"/>
  <c r="FV179" i="4"/>
  <c r="HW180" i="4"/>
  <c r="HW183" i="4"/>
  <c r="HW189" i="4"/>
  <c r="EK206" i="4"/>
  <c r="GZ194" i="4"/>
  <c r="FE180" i="4"/>
  <c r="IG180" i="4"/>
  <c r="GS180" i="4"/>
  <c r="EK180" i="4"/>
  <c r="HM180" i="4"/>
  <c r="EH181" i="4"/>
  <c r="DX181" i="4"/>
  <c r="FV181" i="4"/>
  <c r="IG182" i="4"/>
  <c r="HM182" i="4"/>
  <c r="ER183" i="4"/>
  <c r="FL183" i="4"/>
  <c r="FV183" i="4"/>
  <c r="HW188" i="4"/>
  <c r="IG188" i="4"/>
  <c r="FV189" i="4"/>
  <c r="EH189" i="4"/>
  <c r="ER189" i="4"/>
  <c r="IG190" i="4"/>
  <c r="HM190" i="4"/>
  <c r="FV191" i="4"/>
  <c r="DX191" i="4"/>
  <c r="EH191" i="4"/>
  <c r="GP201" i="4"/>
  <c r="GF201" i="4"/>
  <c r="HJ201" i="4"/>
  <c r="FB201" i="4"/>
  <c r="EH201" i="4"/>
  <c r="EA202" i="4"/>
  <c r="FY202" i="4"/>
  <c r="GI202" i="4"/>
  <c r="GZ202" i="4"/>
  <c r="GP202" i="4"/>
  <c r="FO208" i="4"/>
  <c r="FY209" i="4"/>
  <c r="GI209" i="4"/>
  <c r="EA242" i="4"/>
  <c r="HW242" i="4"/>
  <c r="FO242" i="4"/>
  <c r="GS242" i="4"/>
  <c r="FY250" i="4"/>
  <c r="GI250" i="4"/>
  <c r="EA199" i="4"/>
  <c r="FY199" i="4"/>
  <c r="FV199" i="4"/>
  <c r="FL199" i="4"/>
  <c r="HJ22" i="4"/>
  <c r="HH19" i="4"/>
  <c r="HH22" i="4" s="1"/>
  <c r="HH29" i="4"/>
  <c r="HP29" i="4"/>
  <c r="HN29" i="4" s="1"/>
  <c r="GG30" i="4"/>
  <c r="GI200" i="4"/>
  <c r="GG35" i="4"/>
  <c r="IG205" i="4"/>
  <c r="FB184" i="4"/>
  <c r="ID202" i="4"/>
  <c r="IC192" i="4"/>
  <c r="IF192" i="4"/>
  <c r="IC220" i="4"/>
  <c r="IF220" i="4"/>
  <c r="II220" i="4"/>
  <c r="IE198" i="4"/>
  <c r="HW201" i="4"/>
  <c r="HM208" i="4"/>
  <c r="HT74" i="4"/>
  <c r="HT22" i="4"/>
  <c r="IJ31" i="4"/>
  <c r="IH31" i="4" s="1"/>
  <c r="GQ198" i="4"/>
  <c r="FR29" i="4"/>
  <c r="FP29" i="4" s="1"/>
  <c r="GI113" i="4"/>
  <c r="GI132" i="4" s="1"/>
  <c r="GZ113" i="4"/>
  <c r="GZ132" i="4" s="1"/>
  <c r="HJ15" i="4"/>
  <c r="DZ40" i="4"/>
  <c r="FY207" i="4"/>
  <c r="EX37" i="4"/>
  <c r="EW37" i="4" s="1"/>
  <c r="EW40" i="4" s="1"/>
  <c r="HC207" i="4"/>
  <c r="EU207" i="4"/>
  <c r="ET37" i="4"/>
  <c r="ET40" i="4" s="1"/>
  <c r="ET42" i="4" s="1"/>
  <c r="EA118" i="4"/>
  <c r="GQ39" i="4"/>
  <c r="IG209" i="4"/>
  <c r="GV39" i="4"/>
  <c r="HM209" i="4"/>
  <c r="HW239" i="4"/>
  <c r="GS239" i="4"/>
  <c r="GQ69" i="4"/>
  <c r="HF33" i="4"/>
  <c r="HD33" i="4" s="1"/>
  <c r="HA33" i="4"/>
  <c r="FE207" i="4"/>
  <c r="HF29" i="4"/>
  <c r="HA29" i="4"/>
  <c r="HC40" i="4"/>
  <c r="HP48" i="4"/>
  <c r="HN48" i="4" s="1"/>
  <c r="HK48" i="4"/>
  <c r="GV69" i="4"/>
  <c r="P46" i="41"/>
  <c r="EA46" i="4"/>
  <c r="HZ49" i="4"/>
  <c r="HX49" i="4" s="1"/>
  <c r="HU49" i="4"/>
  <c r="HZ48" i="4"/>
  <c r="HX48" i="4" s="1"/>
  <c r="HU48" i="4"/>
  <c r="N50" i="41"/>
  <c r="HW46" i="4"/>
  <c r="FR73" i="4"/>
  <c r="FP73" i="4" s="1"/>
  <c r="FM73" i="4"/>
  <c r="HW197" i="4"/>
  <c r="GI197" i="4"/>
  <c r="HM197" i="4"/>
  <c r="GG27" i="4"/>
  <c r="IG197" i="4"/>
  <c r="GI40" i="4"/>
  <c r="GQ29" i="4"/>
  <c r="HW199" i="4"/>
  <c r="GV29" i="4"/>
  <c r="GT29" i="4" s="1"/>
  <c r="IG204" i="4"/>
  <c r="HF34" i="4"/>
  <c r="HM204" i="4"/>
  <c r="HA34" i="4"/>
  <c r="HW204" i="4"/>
  <c r="HW250" i="4"/>
  <c r="HP80" i="4"/>
  <c r="D50" i="41"/>
  <c r="FW15" i="4"/>
  <c r="DY242" i="4"/>
  <c r="ES242" i="4"/>
  <c r="DY218" i="4"/>
  <c r="EN102" i="4"/>
  <c r="EK48" i="4"/>
  <c r="FY218" i="4" s="1"/>
  <c r="P48" i="41"/>
  <c r="FW49" i="4"/>
  <c r="GB48" i="4"/>
  <c r="FZ48" i="4" s="1"/>
  <c r="FW48" i="4"/>
  <c r="FY46" i="4"/>
  <c r="I50" i="41"/>
  <c r="FY243" i="4"/>
  <c r="HM243" i="4"/>
  <c r="HC243" i="4"/>
  <c r="FH73" i="4"/>
  <c r="FF73" i="4" s="1"/>
  <c r="FC73" i="4"/>
  <c r="GG31" i="4"/>
  <c r="HC201" i="4"/>
  <c r="GL31" i="4"/>
  <c r="IG201" i="4"/>
  <c r="GS201" i="4"/>
  <c r="GI201" i="4"/>
  <c r="GG33" i="4"/>
  <c r="GI203" i="4"/>
  <c r="GL33" i="4"/>
  <c r="IG203" i="4"/>
  <c r="HC203" i="4"/>
  <c r="GQ32" i="4"/>
  <c r="HM202" i="4"/>
  <c r="HW202" i="4"/>
  <c r="GV32" i="4"/>
  <c r="HC200" i="4"/>
  <c r="IG200" i="4"/>
  <c r="HA30" i="4"/>
  <c r="HW200" i="4"/>
  <c r="HF30" i="4"/>
  <c r="HM200" i="4"/>
  <c r="HW208" i="4"/>
  <c r="HF38" i="4"/>
  <c r="HA38" i="4"/>
  <c r="HP46" i="4"/>
  <c r="HK46" i="4"/>
  <c r="HM50" i="4"/>
  <c r="GS197" i="4"/>
  <c r="IG208" i="4"/>
  <c r="HM250" i="4"/>
  <c r="EK219" i="4"/>
  <c r="FE179" i="4"/>
  <c r="EU179" i="4"/>
  <c r="FY179" i="4"/>
  <c r="FO179" i="4"/>
  <c r="EK179" i="4"/>
  <c r="HM179" i="4"/>
  <c r="HC179" i="4"/>
  <c r="FH9" i="4"/>
  <c r="FC9" i="4"/>
  <c r="GI50" i="4"/>
  <c r="GL46" i="4"/>
  <c r="GG46" i="4"/>
  <c r="GL48" i="4"/>
  <c r="GJ48" i="4" s="1"/>
  <c r="GG48" i="4"/>
  <c r="EU181" i="4"/>
  <c r="FO181" i="4"/>
  <c r="FE182" i="4"/>
  <c r="EA182" i="4"/>
  <c r="EK182" i="4"/>
  <c r="EU182" i="4"/>
  <c r="EA188" i="4"/>
  <c r="FE188" i="4"/>
  <c r="EK188" i="4"/>
  <c r="FY188" i="4"/>
  <c r="FE190" i="4"/>
  <c r="EU190" i="4"/>
  <c r="EK190" i="4"/>
  <c r="FO190" i="4"/>
  <c r="EU191" i="4"/>
  <c r="FO191" i="4"/>
  <c r="EA197" i="4"/>
  <c r="FE197" i="4"/>
  <c r="EK197" i="4"/>
  <c r="FY197" i="4"/>
  <c r="EU200" i="4"/>
  <c r="FO200" i="4"/>
  <c r="FE201" i="4"/>
  <c r="EK201" i="4"/>
  <c r="FY201" i="4"/>
  <c r="EA203" i="4"/>
  <c r="FE203" i="4"/>
  <c r="HW203" i="4"/>
  <c r="EK203" i="4"/>
  <c r="FY203" i="4"/>
  <c r="HM203" i="4"/>
  <c r="EU204" i="4"/>
  <c r="HC204" i="4"/>
  <c r="GS204" i="4"/>
  <c r="FO204" i="4"/>
  <c r="GI204" i="4"/>
  <c r="FE205" i="4"/>
  <c r="EK205" i="4"/>
  <c r="HM205" i="4"/>
  <c r="EA205" i="4"/>
  <c r="FY205" i="4"/>
  <c r="HW205" i="4"/>
  <c r="GS205" i="4"/>
  <c r="EU209" i="4"/>
  <c r="GS209" i="4"/>
  <c r="FO209" i="4"/>
  <c r="HC209" i="4"/>
  <c r="HW209" i="4"/>
  <c r="FE239" i="4"/>
  <c r="IG239" i="4"/>
  <c r="HC239" i="4"/>
  <c r="FO239" i="4"/>
  <c r="HM239" i="4"/>
  <c r="GI239" i="4"/>
  <c r="EK242" i="4"/>
  <c r="FY242" i="4"/>
  <c r="GI242" i="4"/>
  <c r="EU242" i="4"/>
  <c r="IG242" i="4"/>
  <c r="GS250" i="4"/>
  <c r="EK250" i="4"/>
  <c r="EA250" i="4"/>
  <c r="FO250" i="4"/>
  <c r="FE250" i="4"/>
  <c r="EU250" i="4"/>
  <c r="EI29" i="4"/>
  <c r="FO199" i="4"/>
  <c r="HM199" i="4"/>
  <c r="ED102" i="4"/>
  <c r="EK46" i="4"/>
  <c r="E50" i="41"/>
  <c r="J50" i="41"/>
  <c r="IG46" i="4"/>
  <c r="O50" i="41"/>
  <c r="EU180" i="4"/>
  <c r="FO180" i="4"/>
  <c r="EU202" i="4"/>
  <c r="FO202" i="4"/>
  <c r="IG202" i="4"/>
  <c r="HC202" i="4"/>
  <c r="EU206" i="4"/>
  <c r="HW206" i="4"/>
  <c r="FO206" i="4"/>
  <c r="IG206" i="4"/>
  <c r="HC206" i="4"/>
  <c r="EA208" i="4"/>
  <c r="FE208" i="4"/>
  <c r="HC208" i="4"/>
  <c r="GS208" i="4"/>
  <c r="EK208" i="4"/>
  <c r="FY208" i="4"/>
  <c r="GI208" i="4"/>
  <c r="EU217" i="4"/>
  <c r="FO217" i="4"/>
  <c r="EA218" i="4"/>
  <c r="EA236" i="4"/>
  <c r="FE236" i="4"/>
  <c r="HW236" i="4"/>
  <c r="IG236" i="4"/>
  <c r="HC236" i="4"/>
  <c r="EK240" i="4"/>
  <c r="FY240" i="4"/>
  <c r="GI240" i="4"/>
  <c r="EU240" i="4"/>
  <c r="IG240" i="4"/>
  <c r="EK243" i="4"/>
  <c r="IG243" i="4"/>
  <c r="GS243" i="4"/>
  <c r="FO243" i="4"/>
  <c r="FE243" i="4"/>
  <c r="HW243" i="4"/>
  <c r="GI243" i="4"/>
  <c r="GS199" i="4"/>
  <c r="EK199" i="4"/>
  <c r="FE199" i="4"/>
  <c r="M50" i="41"/>
  <c r="GA192" i="4"/>
  <c r="FU192" i="4"/>
  <c r="FX192" i="4"/>
  <c r="GA220" i="4"/>
  <c r="FU220" i="4"/>
  <c r="FX220" i="4"/>
  <c r="FN192" i="4"/>
  <c r="FG220" i="4"/>
  <c r="HL192" i="4"/>
  <c r="DZ210" i="4"/>
  <c r="HS220" i="4"/>
  <c r="DX255" i="4"/>
  <c r="FQ192" i="4"/>
  <c r="FK192" i="4"/>
  <c r="FN220" i="4"/>
  <c r="FQ220" i="4"/>
  <c r="FK220" i="4"/>
  <c r="FA192" i="4"/>
  <c r="FD192" i="4"/>
  <c r="FG192" i="4"/>
  <c r="FA220" i="4"/>
  <c r="FD220" i="4"/>
  <c r="EQ192" i="4"/>
  <c r="EQ220" i="4"/>
  <c r="ET220" i="4"/>
  <c r="EW220" i="4"/>
  <c r="EM192" i="4"/>
  <c r="EG192" i="4"/>
  <c r="EJ192" i="4"/>
  <c r="EM220" i="4"/>
  <c r="EG220" i="4"/>
  <c r="EJ220" i="4"/>
  <c r="DZ192" i="4"/>
  <c r="EC192" i="4"/>
  <c r="DW192" i="4"/>
  <c r="DZ220" i="4"/>
  <c r="EC220" i="4"/>
  <c r="GE192" i="4"/>
  <c r="GH192" i="4"/>
  <c r="GE220" i="4"/>
  <c r="GH220" i="4"/>
  <c r="GO192" i="4"/>
  <c r="GR192" i="4"/>
  <c r="GU192" i="4"/>
  <c r="GO220" i="4"/>
  <c r="GR220" i="4"/>
  <c r="GU220" i="4"/>
  <c r="GY192" i="4"/>
  <c r="HB192" i="4"/>
  <c r="HE192" i="4"/>
  <c r="GY220" i="4"/>
  <c r="HB220" i="4"/>
  <c r="HE220" i="4"/>
  <c r="HI192" i="4"/>
  <c r="HO192" i="4"/>
  <c r="HI220" i="4"/>
  <c r="HL220" i="4"/>
  <c r="HO220" i="4"/>
  <c r="HS192" i="4"/>
  <c r="HV192" i="4"/>
  <c r="HY192" i="4"/>
  <c r="HV220" i="4"/>
  <c r="HY220" i="4"/>
  <c r="IJ33" i="4"/>
  <c r="IB33" i="4"/>
  <c r="IJ30" i="4"/>
  <c r="IB30" i="4"/>
  <c r="IJ34" i="4"/>
  <c r="IB34" i="4"/>
  <c r="IB31" i="4"/>
  <c r="ID206" i="4"/>
  <c r="T63" i="12"/>
  <c r="Q63" i="12"/>
  <c r="M19" i="12"/>
  <c r="O63" i="12"/>
  <c r="M43" i="12"/>
  <c r="P63" i="12"/>
  <c r="R63" i="12"/>
  <c r="EN37" i="4"/>
  <c r="HW207" i="4"/>
  <c r="FO207" i="4"/>
  <c r="GI207" i="4"/>
  <c r="EK40" i="4"/>
  <c r="GS207" i="4"/>
  <c r="IG207" i="4"/>
  <c r="D42" i="41"/>
  <c r="P40" i="41"/>
  <c r="EJ207" i="4"/>
  <c r="EJ210" i="4" s="1"/>
  <c r="EG15" i="4"/>
  <c r="EG42" i="4" s="1"/>
  <c r="V43" i="12"/>
  <c r="DV183" i="4"/>
  <c r="EF183" i="4"/>
  <c r="EP50" i="4"/>
  <c r="GD194" i="4"/>
  <c r="R19" i="12"/>
  <c r="X17" i="12"/>
  <c r="EA251" i="4"/>
  <c r="ID194" i="4"/>
  <c r="EH184" i="4"/>
  <c r="GP194" i="4"/>
  <c r="HT194" i="4"/>
  <c r="GF194" i="4"/>
  <c r="ER184" i="4"/>
  <c r="FV184" i="4"/>
  <c r="EA14" i="4"/>
  <c r="F15" i="41"/>
  <c r="F42" i="41" s="1"/>
  <c r="ID201" i="4"/>
  <c r="ID205" i="4"/>
  <c r="FP236" i="4"/>
  <c r="GZ180" i="4"/>
  <c r="FV180" i="4"/>
  <c r="ET192" i="4"/>
  <c r="GK192" i="4"/>
  <c r="GK220" i="4"/>
  <c r="ID200" i="4"/>
  <c r="ID204" i="4"/>
  <c r="FZ236" i="4"/>
  <c r="EV236" i="4"/>
  <c r="HJ180" i="4"/>
  <c r="FL180" i="4"/>
  <c r="FB180" i="4"/>
  <c r="EW192" i="4"/>
  <c r="DW220" i="4"/>
  <c r="ID203" i="4"/>
  <c r="ID207" i="4"/>
  <c r="ID180" i="4"/>
  <c r="GP180" i="4"/>
  <c r="ER180" i="4"/>
  <c r="DV199" i="4"/>
  <c r="FV198" i="4"/>
  <c r="FB198" i="4"/>
  <c r="HT198" i="4"/>
  <c r="EP28" i="4"/>
  <c r="FC198" i="4"/>
  <c r="HU198" i="4"/>
  <c r="GF198" i="4"/>
  <c r="GP199" i="4"/>
  <c r="GZ199" i="4"/>
  <c r="FL198" i="4"/>
  <c r="EF29" i="4"/>
  <c r="FB199" i="4"/>
  <c r="HT199" i="4"/>
  <c r="HJ199" i="4"/>
  <c r="EN29" i="4"/>
  <c r="GG198" i="4"/>
  <c r="HJ198" i="4"/>
  <c r="GI199" i="4"/>
  <c r="GF199" i="4"/>
  <c r="ER199" i="4"/>
  <c r="EU199" i="4"/>
  <c r="ES198" i="4"/>
  <c r="DY198" i="4"/>
  <c r="HK198" i="4"/>
  <c r="FM198" i="4"/>
  <c r="EX28" i="4"/>
  <c r="GV28" i="4"/>
  <c r="GS40" i="4"/>
  <c r="GQ27" i="4"/>
  <c r="DY29" i="4"/>
  <c r="IG199" i="4"/>
  <c r="HC199" i="4"/>
  <c r="ID199" i="4"/>
  <c r="HT15" i="4"/>
  <c r="HJ40" i="4"/>
  <c r="ID209" i="4"/>
  <c r="HW281" i="4"/>
  <c r="HW302" i="4" s="1"/>
  <c r="HT85" i="4"/>
  <c r="HT40" i="4"/>
  <c r="G111" i="41"/>
  <c r="EQ246" i="4" l="1"/>
  <c r="EG246" i="4"/>
  <c r="HH203" i="4"/>
  <c r="EQ241" i="4"/>
  <c r="EQ244" i="4" s="1"/>
  <c r="FT219" i="4"/>
  <c r="DW40" i="4"/>
  <c r="EP219" i="4"/>
  <c r="ER51" i="4"/>
  <c r="FE288" i="4"/>
  <c r="FH288" i="4" s="1"/>
  <c r="EP179" i="4"/>
  <c r="EZ217" i="4"/>
  <c r="FK246" i="4"/>
  <c r="EP188" i="4"/>
  <c r="FU241" i="4"/>
  <c r="FU244" i="4" s="1"/>
  <c r="HS241" i="4"/>
  <c r="HS244" i="4" s="1"/>
  <c r="EP243" i="4"/>
  <c r="FA87" i="4"/>
  <c r="FT243" i="4"/>
  <c r="EP202" i="4"/>
  <c r="EP22" i="4"/>
  <c r="IB239" i="4"/>
  <c r="FJ202" i="4"/>
  <c r="DV202" i="4"/>
  <c r="DX87" i="4"/>
  <c r="GN182" i="4"/>
  <c r="EZ242" i="4"/>
  <c r="FT202" i="4"/>
  <c r="EF202" i="4"/>
  <c r="GD202" i="4"/>
  <c r="EZ243" i="4"/>
  <c r="GL45" i="4"/>
  <c r="GJ45" i="4" s="1"/>
  <c r="FB42" i="4"/>
  <c r="EZ218" i="4"/>
  <c r="GD203" i="4"/>
  <c r="FJ40" i="4"/>
  <c r="FJ42" i="4" s="1"/>
  <c r="HR205" i="4"/>
  <c r="GZ51" i="4"/>
  <c r="EU219" i="4"/>
  <c r="GX182" i="4"/>
  <c r="FT209" i="4"/>
  <c r="EZ182" i="4"/>
  <c r="FJ199" i="4"/>
  <c r="GN243" i="4"/>
  <c r="HR182" i="4"/>
  <c r="DV182" i="4"/>
  <c r="HH182" i="4"/>
  <c r="FH45" i="4"/>
  <c r="FF45" i="4" s="1"/>
  <c r="FF50" i="4" s="1"/>
  <c r="EF15" i="4"/>
  <c r="GF51" i="4"/>
  <c r="FJ243" i="4"/>
  <c r="HH243" i="4"/>
  <c r="EF182" i="4"/>
  <c r="EF185" i="4" s="1"/>
  <c r="GD182" i="4"/>
  <c r="FB51" i="4"/>
  <c r="IB22" i="4"/>
  <c r="GX204" i="4"/>
  <c r="HH218" i="4"/>
  <c r="ID87" i="4"/>
  <c r="EF243" i="4"/>
  <c r="EZ74" i="4"/>
  <c r="GD243" i="4"/>
  <c r="GX243" i="4"/>
  <c r="FT182" i="4"/>
  <c r="EZ209" i="4"/>
  <c r="HZ252" i="4"/>
  <c r="FV87" i="4"/>
  <c r="GO207" i="4"/>
  <c r="GO210" i="4" s="1"/>
  <c r="FT188" i="4"/>
  <c r="HH194" i="4"/>
  <c r="EU288" i="4"/>
  <c r="EX288" i="4" s="1"/>
  <c r="HH40" i="4"/>
  <c r="HH42" i="4" s="1"/>
  <c r="HP253" i="4"/>
  <c r="IB191" i="4"/>
  <c r="EZ240" i="4"/>
  <c r="GY207" i="4"/>
  <c r="GY210" i="4" s="1"/>
  <c r="EZ197" i="4"/>
  <c r="HR188" i="4"/>
  <c r="EZ188" i="4"/>
  <c r="FT40" i="4"/>
  <c r="FT42" i="4" s="1"/>
  <c r="FJ181" i="4"/>
  <c r="GP42" i="4"/>
  <c r="HH240" i="4"/>
  <c r="FH253" i="4"/>
  <c r="DW207" i="4"/>
  <c r="DW210" i="4" s="1"/>
  <c r="GD188" i="4"/>
  <c r="HR181" i="4"/>
  <c r="FB87" i="4"/>
  <c r="EX253" i="4"/>
  <c r="GN181" i="4"/>
  <c r="HH181" i="4"/>
  <c r="GD183" i="4"/>
  <c r="GD218" i="4"/>
  <c r="GE207" i="4"/>
  <c r="GE210" i="4" s="1"/>
  <c r="FA207" i="4"/>
  <c r="FA210" i="4" s="1"/>
  <c r="GD201" i="4"/>
  <c r="IB181" i="4"/>
  <c r="HR194" i="4"/>
  <c r="GY241" i="4"/>
  <c r="GY244" i="4" s="1"/>
  <c r="EN253" i="4"/>
  <c r="EB20" i="4"/>
  <c r="EB190" i="4" s="1"/>
  <c r="EG207" i="4"/>
  <c r="EG210" i="4" s="1"/>
  <c r="EG212" i="4" s="1"/>
  <c r="GN45" i="4"/>
  <c r="GN50" i="4" s="1"/>
  <c r="GN87" i="4" s="1"/>
  <c r="GX45" i="4"/>
  <c r="GX50" i="4" s="1"/>
  <c r="GX87" i="4" s="1"/>
  <c r="ER87" i="4"/>
  <c r="GV45" i="4"/>
  <c r="GT45" i="4" s="1"/>
  <c r="GT50" i="4" s="1"/>
  <c r="GP87" i="4"/>
  <c r="ID198" i="4"/>
  <c r="EZ198" i="4"/>
  <c r="GN194" i="4"/>
  <c r="HM288" i="4"/>
  <c r="HP288" i="4" s="1"/>
  <c r="HP254" i="4"/>
  <c r="GD216" i="4"/>
  <c r="FK207" i="4"/>
  <c r="FK210" i="4" s="1"/>
  <c r="FU207" i="4"/>
  <c r="FU210" i="4" s="1"/>
  <c r="HS207" i="4"/>
  <c r="HS210" i="4" s="1"/>
  <c r="EP190" i="4"/>
  <c r="GX181" i="4"/>
  <c r="GZ192" i="4"/>
  <c r="IB194" i="4"/>
  <c r="EZ181" i="4"/>
  <c r="FT181" i="4"/>
  <c r="AA63" i="12"/>
  <c r="AA65" i="12" s="1"/>
  <c r="T19" i="12"/>
  <c r="V63" i="12"/>
  <c r="V65" i="12" s="1"/>
  <c r="CC5" i="12"/>
  <c r="CB51" i="12"/>
  <c r="S63" i="12"/>
  <c r="S89" i="12" s="1"/>
  <c r="U63" i="12"/>
  <c r="U65" i="12" s="1"/>
  <c r="W63" i="12"/>
  <c r="W89" i="12" s="1"/>
  <c r="Q19" i="12"/>
  <c r="ED206" i="4"/>
  <c r="ES181" i="4"/>
  <c r="HM15" i="4"/>
  <c r="HM42" i="4" s="1"/>
  <c r="EB38" i="4"/>
  <c r="EV208" i="4" s="1"/>
  <c r="EI181" i="4"/>
  <c r="EB18" i="4"/>
  <c r="EB188" i="4" s="1"/>
  <c r="IH74" i="4"/>
  <c r="FJ179" i="4"/>
  <c r="FL87" i="4"/>
  <c r="ID192" i="4"/>
  <c r="HJ87" i="4"/>
  <c r="IB202" i="4"/>
  <c r="HP252" i="4"/>
  <c r="GN216" i="4"/>
  <c r="GD242" i="4"/>
  <c r="IB243" i="4"/>
  <c r="FT197" i="4"/>
  <c r="HH205" i="4"/>
  <c r="FT190" i="4"/>
  <c r="GF192" i="4"/>
  <c r="GL252" i="4"/>
  <c r="EP216" i="4"/>
  <c r="EX254" i="4"/>
  <c r="GD197" i="4"/>
  <c r="EH87" i="4"/>
  <c r="ED252" i="4"/>
  <c r="GB252" i="4"/>
  <c r="FJ216" i="4"/>
  <c r="HH242" i="4"/>
  <c r="FJ197" i="4"/>
  <c r="HR202" i="4"/>
  <c r="GN202" i="4"/>
  <c r="EP204" i="4"/>
  <c r="GN190" i="4"/>
  <c r="EA288" i="4"/>
  <c r="ED288" i="4" s="1"/>
  <c r="DX288" i="4" s="1"/>
  <c r="HT192" i="4"/>
  <c r="IJ252" i="4"/>
  <c r="FT183" i="4"/>
  <c r="HF252" i="4"/>
  <c r="EF216" i="4"/>
  <c r="HH202" i="4"/>
  <c r="FQ42" i="4"/>
  <c r="HR206" i="4"/>
  <c r="HR197" i="4"/>
  <c r="GV254" i="4"/>
  <c r="HR183" i="4"/>
  <c r="HT87" i="4"/>
  <c r="FV192" i="4"/>
  <c r="EX252" i="4"/>
  <c r="GX240" i="4"/>
  <c r="HR243" i="4"/>
  <c r="GX202" i="4"/>
  <c r="HR190" i="4"/>
  <c r="FR252" i="4"/>
  <c r="FH252" i="4"/>
  <c r="EF242" i="4"/>
  <c r="EK288" i="4"/>
  <c r="EN288" i="4" s="1"/>
  <c r="EH288" i="4" s="1"/>
  <c r="GF87" i="4"/>
  <c r="GV252" i="4"/>
  <c r="GZ87" i="4"/>
  <c r="FJ183" i="4"/>
  <c r="HH189" i="4"/>
  <c r="ED203" i="4"/>
  <c r="GB253" i="4"/>
  <c r="IC246" i="4"/>
  <c r="GX217" i="4"/>
  <c r="HH197" i="4"/>
  <c r="FJ201" i="4"/>
  <c r="FJ189" i="4"/>
  <c r="FJ192" i="4" s="1"/>
  <c r="EH244" i="4"/>
  <c r="EF201" i="4"/>
  <c r="EP183" i="4"/>
  <c r="EZ183" i="4"/>
  <c r="IB179" i="4"/>
  <c r="HR203" i="4"/>
  <c r="GD50" i="4"/>
  <c r="GD87" i="4" s="1"/>
  <c r="DV74" i="4"/>
  <c r="EP182" i="4"/>
  <c r="HS236" i="4"/>
  <c r="GX183" i="4"/>
  <c r="GV253" i="4"/>
  <c r="FR253" i="4"/>
  <c r="GX197" i="4"/>
  <c r="HR201" i="4"/>
  <c r="FJ218" i="4"/>
  <c r="IB180" i="4"/>
  <c r="GX205" i="4"/>
  <c r="HH204" i="4"/>
  <c r="FJ74" i="4"/>
  <c r="IB183" i="4"/>
  <c r="FJ209" i="4"/>
  <c r="EZ50" i="4"/>
  <c r="HR239" i="4"/>
  <c r="GN183" i="4"/>
  <c r="HF253" i="4"/>
  <c r="GL253" i="4"/>
  <c r="EZ201" i="4"/>
  <c r="GN189" i="4"/>
  <c r="FT179" i="4"/>
  <c r="GT15" i="4"/>
  <c r="FK236" i="4"/>
  <c r="EQ184" i="4"/>
  <c r="EQ185" i="4" s="1"/>
  <c r="EQ212" i="4" s="1"/>
  <c r="FK184" i="4"/>
  <c r="FK185" i="4" s="1"/>
  <c r="FA184" i="4"/>
  <c r="FA185" i="4" s="1"/>
  <c r="EK15" i="4"/>
  <c r="EU42" i="4"/>
  <c r="HJ255" i="4"/>
  <c r="GP255" i="4"/>
  <c r="ER255" i="4"/>
  <c r="GZ255" i="4"/>
  <c r="FB255" i="4"/>
  <c r="ID244" i="4"/>
  <c r="HR242" i="4"/>
  <c r="IB242" i="4"/>
  <c r="GN242" i="4"/>
  <c r="FJ242" i="4"/>
  <c r="GX242" i="4"/>
  <c r="FL244" i="4"/>
  <c r="EP242" i="4"/>
  <c r="DV242" i="4"/>
  <c r="DV244" i="4" s="1"/>
  <c r="ER244" i="4"/>
  <c r="DX244" i="4"/>
  <c r="HJ244" i="4"/>
  <c r="GN239" i="4"/>
  <c r="FV244" i="4"/>
  <c r="GN240" i="4"/>
  <c r="IB240" i="4"/>
  <c r="GP244" i="4"/>
  <c r="EP240" i="4"/>
  <c r="FT240" i="4"/>
  <c r="EF240" i="4"/>
  <c r="HT244" i="4"/>
  <c r="HR240" i="4"/>
  <c r="GD240" i="4"/>
  <c r="FJ240" i="4"/>
  <c r="EP87" i="4"/>
  <c r="EP239" i="4"/>
  <c r="EF74" i="4"/>
  <c r="DX215" i="4"/>
  <c r="DX220" i="4" s="1"/>
  <c r="DV45" i="4"/>
  <c r="DV215" i="4" s="1"/>
  <c r="FT216" i="4"/>
  <c r="EZ216" i="4"/>
  <c r="IB216" i="4"/>
  <c r="GX216" i="4"/>
  <c r="GN219" i="4"/>
  <c r="FJ219" i="4"/>
  <c r="EZ219" i="4"/>
  <c r="EF215" i="4"/>
  <c r="GF215" i="4"/>
  <c r="FL215" i="4"/>
  <c r="FL220" i="4" s="1"/>
  <c r="ER215" i="4"/>
  <c r="ER220" i="4" s="1"/>
  <c r="EN45" i="4"/>
  <c r="EL45" i="4" s="1"/>
  <c r="FB215" i="4"/>
  <c r="FB220" i="4" s="1"/>
  <c r="DX51" i="4"/>
  <c r="EH51" i="4"/>
  <c r="EH215" i="4"/>
  <c r="EH220" i="4" s="1"/>
  <c r="GF220" i="4"/>
  <c r="GN217" i="4"/>
  <c r="HH217" i="4"/>
  <c r="FJ217" i="4"/>
  <c r="EP209" i="4"/>
  <c r="HC288" i="4"/>
  <c r="HF288" i="4" s="1"/>
  <c r="ER42" i="4"/>
  <c r="EP205" i="4"/>
  <c r="IB205" i="4"/>
  <c r="EF205" i="4"/>
  <c r="GD205" i="4"/>
  <c r="FJ205" i="4"/>
  <c r="HR204" i="4"/>
  <c r="FT204" i="4"/>
  <c r="EF204" i="4"/>
  <c r="GD204" i="4"/>
  <c r="GX203" i="4"/>
  <c r="EZ203" i="4"/>
  <c r="IB200" i="4"/>
  <c r="GN200" i="4"/>
  <c r="FL192" i="4"/>
  <c r="FT189" i="4"/>
  <c r="GX190" i="4"/>
  <c r="EF190" i="4"/>
  <c r="EF192" i="4" s="1"/>
  <c r="EZ190" i="4"/>
  <c r="HJ192" i="4"/>
  <c r="DX192" i="4"/>
  <c r="GD190" i="4"/>
  <c r="EF22" i="4"/>
  <c r="GX189" i="4"/>
  <c r="IB190" i="4"/>
  <c r="HH190" i="4"/>
  <c r="DW15" i="4"/>
  <c r="DW184" i="4"/>
  <c r="DW185" i="4" s="1"/>
  <c r="FT180" i="4"/>
  <c r="IB182" i="4"/>
  <c r="FJ182" i="4"/>
  <c r="DX185" i="4"/>
  <c r="EP181" i="4"/>
  <c r="DV181" i="4"/>
  <c r="EZ179" i="4"/>
  <c r="HR179" i="4"/>
  <c r="GD179" i="4"/>
  <c r="DV15" i="4"/>
  <c r="FY219" i="4"/>
  <c r="FW203" i="4"/>
  <c r="FM74" i="4"/>
  <c r="FM87" i="4" s="1"/>
  <c r="EX188" i="4"/>
  <c r="GI219" i="4"/>
  <c r="FC50" i="4"/>
  <c r="FO219" i="4"/>
  <c r="HZ15" i="4"/>
  <c r="EN194" i="4"/>
  <c r="EN204" i="4"/>
  <c r="HA22" i="4"/>
  <c r="FM203" i="4"/>
  <c r="FC188" i="4"/>
  <c r="FW217" i="4"/>
  <c r="EU50" i="4"/>
  <c r="ES49" i="4"/>
  <c r="ES50" i="4" s="1"/>
  <c r="FE219" i="4"/>
  <c r="FM239" i="4"/>
  <c r="FE15" i="4"/>
  <c r="FE42" i="4" s="1"/>
  <c r="FD14" i="4"/>
  <c r="FD15" i="4" s="1"/>
  <c r="FD42" i="4" s="1"/>
  <c r="GS219" i="4"/>
  <c r="EX242" i="4"/>
  <c r="DY203" i="4"/>
  <c r="HW219" i="4"/>
  <c r="GL22" i="4"/>
  <c r="FM205" i="4"/>
  <c r="HU190" i="4"/>
  <c r="FM191" i="4"/>
  <c r="HN22" i="4"/>
  <c r="GG217" i="4"/>
  <c r="EI217" i="4"/>
  <c r="ES197" i="4"/>
  <c r="EV15" i="4"/>
  <c r="EX200" i="4"/>
  <c r="EX194" i="4"/>
  <c r="FR190" i="4"/>
  <c r="ES217" i="4"/>
  <c r="EI206" i="4"/>
  <c r="HK217" i="4"/>
  <c r="HK181" i="4"/>
  <c r="HA15" i="4"/>
  <c r="IE188" i="4"/>
  <c r="GQ22" i="4"/>
  <c r="IJ122" i="4"/>
  <c r="IJ115" i="4" s="1"/>
  <c r="ES191" i="4"/>
  <c r="EX179" i="4"/>
  <c r="GL208" i="4"/>
  <c r="EI191" i="4"/>
  <c r="FM206" i="4"/>
  <c r="FC206" i="4"/>
  <c r="FC191" i="4"/>
  <c r="HZ22" i="4"/>
  <c r="EN208" i="4"/>
  <c r="HX15" i="4"/>
  <c r="HP122" i="4"/>
  <c r="HP115" i="4" s="1"/>
  <c r="GG206" i="4"/>
  <c r="EI219" i="4"/>
  <c r="GG191" i="4"/>
  <c r="EN179" i="4"/>
  <c r="FP22" i="4"/>
  <c r="EB9" i="4"/>
  <c r="EB179" i="4" s="1"/>
  <c r="IE217" i="4"/>
  <c r="EX190" i="4"/>
  <c r="HK183" i="4"/>
  <c r="HA182" i="4"/>
  <c r="ED205" i="4"/>
  <c r="GB190" i="4"/>
  <c r="GG239" i="4"/>
  <c r="DY22" i="4"/>
  <c r="HA188" i="4"/>
  <c r="HK189" i="4"/>
  <c r="IE194" i="4"/>
  <c r="HU242" i="4"/>
  <c r="HZ76" i="4"/>
  <c r="HY76" i="4" s="1"/>
  <c r="GB183" i="4"/>
  <c r="HK190" i="4"/>
  <c r="FB288" i="4"/>
  <c r="FY15" i="4"/>
  <c r="FY42" i="4" s="1"/>
  <c r="HM219" i="4"/>
  <c r="HC219" i="4"/>
  <c r="FM197" i="4"/>
  <c r="ES183" i="4"/>
  <c r="EX205" i="4"/>
  <c r="HK242" i="4"/>
  <c r="FW189" i="4"/>
  <c r="ED194" i="4"/>
  <c r="EA71" i="4"/>
  <c r="DZ71" i="4" s="1"/>
  <c r="HC50" i="4"/>
  <c r="EN190" i="4"/>
  <c r="HU217" i="4"/>
  <c r="ES203" i="4"/>
  <c r="FC203" i="4"/>
  <c r="IE183" i="4"/>
  <c r="EB34" i="4"/>
  <c r="EL204" i="4" s="1"/>
  <c r="ES239" i="4"/>
  <c r="FH190" i="4"/>
  <c r="GS192" i="4"/>
  <c r="HA74" i="4"/>
  <c r="GJ15" i="4"/>
  <c r="GL250" i="4"/>
  <c r="IH22" i="4"/>
  <c r="EX208" i="4"/>
  <c r="FC183" i="4"/>
  <c r="IG219" i="4"/>
  <c r="FW206" i="4"/>
  <c r="HL236" i="4"/>
  <c r="HA49" i="4"/>
  <c r="HA50" i="4" s="1"/>
  <c r="EL20" i="4"/>
  <c r="GG204" i="4"/>
  <c r="EI180" i="4"/>
  <c r="HU183" i="4"/>
  <c r="GL190" i="4"/>
  <c r="GI71" i="4"/>
  <c r="GI74" i="4" s="1"/>
  <c r="ES206" i="4"/>
  <c r="HK191" i="4"/>
  <c r="ES182" i="4"/>
  <c r="GZ121" i="4"/>
  <c r="EN76" i="4"/>
  <c r="EM76" i="4" s="1"/>
  <c r="ES188" i="4"/>
  <c r="HU189" i="4"/>
  <c r="FM190" i="4"/>
  <c r="FW194" i="4"/>
  <c r="GH236" i="4"/>
  <c r="FW239" i="4"/>
  <c r="GQ189" i="4"/>
  <c r="EI188" i="4"/>
  <c r="HU40" i="4"/>
  <c r="EI239" i="4"/>
  <c r="EN239" i="4"/>
  <c r="EX15" i="4"/>
  <c r="HA183" i="4"/>
  <c r="FC239" i="4"/>
  <c r="GG188" i="4"/>
  <c r="FC189" i="4"/>
  <c r="ES194" i="4"/>
  <c r="HL14" i="4"/>
  <c r="HL15" i="4" s="1"/>
  <c r="HL42" i="4" s="1"/>
  <c r="HV236" i="4"/>
  <c r="ES22" i="4"/>
  <c r="ES189" i="4"/>
  <c r="IJ190" i="4"/>
  <c r="M108" i="41"/>
  <c r="GI192" i="4"/>
  <c r="FW205" i="4"/>
  <c r="IJ217" i="4"/>
  <c r="HK240" i="4"/>
  <c r="EB69" i="4"/>
  <c r="EV239" i="4" s="1"/>
  <c r="GJ22" i="4"/>
  <c r="GB209" i="4"/>
  <c r="GL219" i="4"/>
  <c r="GV242" i="4"/>
  <c r="FM22" i="4"/>
  <c r="GQ183" i="4"/>
  <c r="HN74" i="4"/>
  <c r="HN182" i="4"/>
  <c r="IE191" i="4"/>
  <c r="FY192" i="4"/>
  <c r="IE182" i="4"/>
  <c r="GV190" i="4"/>
  <c r="FH250" i="4"/>
  <c r="HU188" i="4"/>
  <c r="GV181" i="4"/>
  <c r="EX182" i="4"/>
  <c r="EI182" i="4"/>
  <c r="ED200" i="4"/>
  <c r="HF190" i="4"/>
  <c r="HN15" i="4"/>
  <c r="HU181" i="4"/>
  <c r="GQ15" i="4"/>
  <c r="FO42" i="4"/>
  <c r="ED197" i="4"/>
  <c r="EB27" i="4"/>
  <c r="EB197" i="4" s="1"/>
  <c r="FX207" i="4"/>
  <c r="FX210" i="4" s="1"/>
  <c r="FW240" i="4"/>
  <c r="GB250" i="4"/>
  <c r="HU191" i="4"/>
  <c r="FH239" i="4"/>
  <c r="GV182" i="4"/>
  <c r="HK200" i="4"/>
  <c r="ES205" i="4"/>
  <c r="HK206" i="4"/>
  <c r="FM201" i="4"/>
  <c r="FC205" i="4"/>
  <c r="FW191" i="4"/>
  <c r="HX22" i="4"/>
  <c r="GB239" i="4"/>
  <c r="HK40" i="4"/>
  <c r="GG182" i="4"/>
  <c r="IH15" i="4"/>
  <c r="FZ22" i="4"/>
  <c r="GR207" i="4"/>
  <c r="GR210" i="4" s="1"/>
  <c r="FG42" i="4"/>
  <c r="ES240" i="4"/>
  <c r="FR209" i="4"/>
  <c r="HP40" i="4"/>
  <c r="FH200" i="4"/>
  <c r="HP182" i="4"/>
  <c r="ES201" i="4"/>
  <c r="HA191" i="4"/>
  <c r="HK180" i="4"/>
  <c r="HU240" i="4"/>
  <c r="FW40" i="4"/>
  <c r="FW22" i="4"/>
  <c r="IF207" i="4"/>
  <c r="IF210" i="4" s="1"/>
  <c r="GQ191" i="4"/>
  <c r="EN209" i="4"/>
  <c r="EN182" i="4"/>
  <c r="HP236" i="4"/>
  <c r="FW201" i="4"/>
  <c r="GJ182" i="4"/>
  <c r="FC200" i="4"/>
  <c r="EN240" i="4"/>
  <c r="GB76" i="4"/>
  <c r="GA76" i="4" s="1"/>
  <c r="GQ50" i="4"/>
  <c r="IE74" i="4"/>
  <c r="ES202" i="4"/>
  <c r="FC202" i="4"/>
  <c r="GG209" i="4"/>
  <c r="FM209" i="4"/>
  <c r="EN243" i="4"/>
  <c r="EX243" i="4"/>
  <c r="EB73" i="4"/>
  <c r="EB243" i="4" s="1"/>
  <c r="ED243" i="4"/>
  <c r="DY208" i="4"/>
  <c r="GQ208" i="4"/>
  <c r="FM208" i="4"/>
  <c r="EI208" i="4"/>
  <c r="GG208" i="4"/>
  <c r="FC208" i="4"/>
  <c r="ES208" i="4"/>
  <c r="ES40" i="4"/>
  <c r="FE192" i="4"/>
  <c r="EI243" i="4"/>
  <c r="EI74" i="4"/>
  <c r="FW208" i="4"/>
  <c r="ES209" i="4"/>
  <c r="FW181" i="4"/>
  <c r="HA181" i="4"/>
  <c r="GQ181" i="4"/>
  <c r="FM181" i="4"/>
  <c r="ES179" i="4"/>
  <c r="EI15" i="4"/>
  <c r="IG42" i="4"/>
  <c r="FM15" i="4"/>
  <c r="HA180" i="4"/>
  <c r="IE189" i="4"/>
  <c r="HA189" i="4"/>
  <c r="GG22" i="4"/>
  <c r="EA246" i="4"/>
  <c r="EA291" i="4" s="1"/>
  <c r="ED291" i="4" s="1"/>
  <c r="DX291" i="4" s="1"/>
  <c r="ED76" i="4"/>
  <c r="ED246" i="4" s="1"/>
  <c r="EL13" i="4"/>
  <c r="EX183" i="4"/>
  <c r="IJ183" i="4"/>
  <c r="EN183" i="4"/>
  <c r="GQ204" i="4"/>
  <c r="FW204" i="4"/>
  <c r="EI190" i="4"/>
  <c r="FC190" i="4"/>
  <c r="IE190" i="4"/>
  <c r="GG190" i="4"/>
  <c r="HA190" i="4"/>
  <c r="GQ190" i="4"/>
  <c r="FW190" i="4"/>
  <c r="GG189" i="4"/>
  <c r="IE180" i="4"/>
  <c r="FC181" i="4"/>
  <c r="ES190" i="4"/>
  <c r="EI179" i="4"/>
  <c r="ED218" i="4"/>
  <c r="FR242" i="4"/>
  <c r="IE239" i="4"/>
  <c r="FO288" i="4"/>
  <c r="FR288" i="4" s="1"/>
  <c r="FL288" i="4" s="1"/>
  <c r="GT22" i="4"/>
  <c r="ES74" i="4"/>
  <c r="FC240" i="4"/>
  <c r="HA240" i="4"/>
  <c r="GG240" i="4"/>
  <c r="IE240" i="4"/>
  <c r="GQ240" i="4"/>
  <c r="HY42" i="4"/>
  <c r="GU14" i="4"/>
  <c r="GU15" i="4" s="1"/>
  <c r="GU42" i="4" s="1"/>
  <c r="GV15" i="4"/>
  <c r="H108" i="41"/>
  <c r="FP10" i="4"/>
  <c r="FP15" i="4" s="1"/>
  <c r="FR180" i="4"/>
  <c r="FR191" i="4"/>
  <c r="EX191" i="4"/>
  <c r="FF38" i="4"/>
  <c r="GB208" i="4"/>
  <c r="FR208" i="4"/>
  <c r="FH208" i="4"/>
  <c r="EX219" i="4"/>
  <c r="GB219" i="4"/>
  <c r="EN219" i="4"/>
  <c r="FH219" i="4"/>
  <c r="FR219" i="4"/>
  <c r="EB72" i="4"/>
  <c r="HD242" i="4" s="1"/>
  <c r="ED242" i="4"/>
  <c r="EN242" i="4"/>
  <c r="FC209" i="4"/>
  <c r="HX181" i="4"/>
  <c r="HN181" i="4"/>
  <c r="IH182" i="4"/>
  <c r="EK192" i="4"/>
  <c r="HP179" i="4"/>
  <c r="FM183" i="4"/>
  <c r="FW183" i="4"/>
  <c r="FR250" i="4"/>
  <c r="FP74" i="4"/>
  <c r="FR239" i="4"/>
  <c r="HU194" i="4"/>
  <c r="HN40" i="4"/>
  <c r="IJ22" i="4"/>
  <c r="HF236" i="4"/>
  <c r="HW192" i="4"/>
  <c r="GV250" i="4"/>
  <c r="FM217" i="4"/>
  <c r="HA217" i="4"/>
  <c r="DY183" i="4"/>
  <c r="DY185" i="4" s="1"/>
  <c r="FF181" i="4"/>
  <c r="IJ188" i="4"/>
  <c r="HP183" i="4"/>
  <c r="ES15" i="4"/>
  <c r="HU15" i="4"/>
  <c r="HK182" i="4"/>
  <c r="IJ180" i="4"/>
  <c r="FM40" i="4"/>
  <c r="EX239" i="4"/>
  <c r="HD74" i="4"/>
  <c r="IJ182" i="4"/>
  <c r="EN236" i="4"/>
  <c r="GV194" i="4"/>
  <c r="FZ182" i="4"/>
  <c r="EB45" i="4"/>
  <c r="DX121" i="4"/>
  <c r="FW180" i="4"/>
  <c r="FC182" i="4"/>
  <c r="GG183" i="4"/>
  <c r="EI183" i="4"/>
  <c r="EN202" i="4"/>
  <c r="HZ190" i="4"/>
  <c r="FN236" i="4"/>
  <c r="GQ242" i="4"/>
  <c r="EI189" i="4"/>
  <c r="ES200" i="4"/>
  <c r="ED181" i="4"/>
  <c r="GL182" i="4"/>
  <c r="HF182" i="4"/>
  <c r="EX180" i="4"/>
  <c r="IE205" i="4"/>
  <c r="HF49" i="4"/>
  <c r="HP219" i="4" s="1"/>
  <c r="HP190" i="4"/>
  <c r="GV236" i="4"/>
  <c r="FC217" i="4"/>
  <c r="GQ217" i="4"/>
  <c r="IE42" i="4"/>
  <c r="DY201" i="4"/>
  <c r="FM189" i="4"/>
  <c r="HC15" i="4"/>
  <c r="HC42" i="4" s="1"/>
  <c r="FY288" i="4"/>
  <c r="GB288" i="4" s="1"/>
  <c r="FV288" i="4" s="1"/>
  <c r="GB205" i="4"/>
  <c r="EX201" i="4"/>
  <c r="IJ181" i="4"/>
  <c r="ED239" i="4"/>
  <c r="GG15" i="4"/>
  <c r="HK15" i="4"/>
  <c r="GG180" i="4"/>
  <c r="EI22" i="4"/>
  <c r="GB236" i="4"/>
  <c r="GJ74" i="4"/>
  <c r="HK74" i="4"/>
  <c r="EV206" i="4"/>
  <c r="HB76" i="4"/>
  <c r="HL76" i="4"/>
  <c r="HL87" i="4" s="1"/>
  <c r="GR76" i="4"/>
  <c r="GV76" i="4"/>
  <c r="GU76" i="4" s="1"/>
  <c r="P64" i="41"/>
  <c r="EK246" i="4"/>
  <c r="EK291" i="4" s="1"/>
  <c r="EN291" i="4" s="1"/>
  <c r="EH291" i="4" s="1"/>
  <c r="GL122" i="4"/>
  <c r="GF122" i="4" s="1"/>
  <c r="FN76" i="4"/>
  <c r="FR76" i="4"/>
  <c r="FQ76" i="4" s="1"/>
  <c r="GH76" i="4"/>
  <c r="GL76" i="4"/>
  <c r="GK76" i="4" s="1"/>
  <c r="G108" i="41"/>
  <c r="DZ76" i="4"/>
  <c r="DZ246" i="4" s="1"/>
  <c r="FH76" i="4"/>
  <c r="FG76" i="4" s="1"/>
  <c r="IJ76" i="4"/>
  <c r="II76" i="4" s="1"/>
  <c r="IF76" i="4"/>
  <c r="EH255" i="4"/>
  <c r="HF254" i="4"/>
  <c r="FR254" i="4"/>
  <c r="GL254" i="4"/>
  <c r="GB254" i="4"/>
  <c r="IJ254" i="4"/>
  <c r="EN254" i="4"/>
  <c r="HZ254" i="4"/>
  <c r="FH254" i="4"/>
  <c r="GF255" i="4"/>
  <c r="FL255" i="4"/>
  <c r="EN250" i="4"/>
  <c r="HF250" i="4"/>
  <c r="EX250" i="4"/>
  <c r="HT255" i="4"/>
  <c r="HI246" i="4"/>
  <c r="GO246" i="4"/>
  <c r="GY246" i="4"/>
  <c r="FA246" i="4"/>
  <c r="GE246" i="4"/>
  <c r="FU246" i="4"/>
  <c r="HS246" i="4"/>
  <c r="EG87" i="4"/>
  <c r="GE236" i="4"/>
  <c r="FE71" i="4"/>
  <c r="FD71" i="4" s="1"/>
  <c r="HH239" i="4"/>
  <c r="FU236" i="4"/>
  <c r="EG236" i="4"/>
  <c r="EG241" i="4"/>
  <c r="EG244" i="4" s="1"/>
  <c r="FA241" i="4"/>
  <c r="FA244" i="4" s="1"/>
  <c r="GO241" i="4"/>
  <c r="GO244" i="4" s="1"/>
  <c r="GO236" i="4"/>
  <c r="HZ240" i="4"/>
  <c r="IJ242" i="4"/>
  <c r="FB244" i="4"/>
  <c r="GZ244" i="4"/>
  <c r="GF244" i="4"/>
  <c r="HF242" i="4"/>
  <c r="FH242" i="4"/>
  <c r="HF240" i="4"/>
  <c r="GD239" i="4"/>
  <c r="FT239" i="4"/>
  <c r="EQ236" i="4"/>
  <c r="EQ257" i="4" s="1"/>
  <c r="DW74" i="4"/>
  <c r="DW87" i="4" s="1"/>
  <c r="IB87" i="4"/>
  <c r="GE241" i="4"/>
  <c r="GE244" i="4" s="1"/>
  <c r="DW241" i="4"/>
  <c r="DW244" i="4" s="1"/>
  <c r="DW257" i="4" s="1"/>
  <c r="HX74" i="4"/>
  <c r="FR236" i="4"/>
  <c r="EC66" i="4"/>
  <c r="HO236" i="4" s="1"/>
  <c r="ED236" i="4"/>
  <c r="IC236" i="4"/>
  <c r="HZ236" i="4"/>
  <c r="EX236" i="4"/>
  <c r="GX239" i="4"/>
  <c r="GL239" i="4"/>
  <c r="EL74" i="4"/>
  <c r="GL242" i="4"/>
  <c r="HP242" i="4"/>
  <c r="GB242" i="4"/>
  <c r="IJ236" i="4"/>
  <c r="HZ242" i="4"/>
  <c r="EB70" i="4"/>
  <c r="HN240" i="4" s="1"/>
  <c r="FH236" i="4"/>
  <c r="EZ239" i="4"/>
  <c r="FJ239" i="4"/>
  <c r="FA236" i="4"/>
  <c r="HI236" i="4"/>
  <c r="GY236" i="4"/>
  <c r="IC241" i="4"/>
  <c r="IC244" i="4" s="1"/>
  <c r="HI241" i="4"/>
  <c r="HI244" i="4" s="1"/>
  <c r="GL236" i="4"/>
  <c r="HH216" i="4"/>
  <c r="EP218" i="4"/>
  <c r="HR218" i="4"/>
  <c r="HZ45" i="4"/>
  <c r="HX45" i="4" s="1"/>
  <c r="HR45" i="4"/>
  <c r="HR50" i="4" s="1"/>
  <c r="HR87" i="4" s="1"/>
  <c r="ED215" i="4"/>
  <c r="HR216" i="4"/>
  <c r="FT217" i="4"/>
  <c r="GN218" i="4"/>
  <c r="IB218" i="4"/>
  <c r="N108" i="41"/>
  <c r="HH219" i="4"/>
  <c r="DV219" i="4"/>
  <c r="HP45" i="4"/>
  <c r="HN45" i="4" s="1"/>
  <c r="HH45" i="4"/>
  <c r="HH50" i="4" s="1"/>
  <c r="HH87" i="4" s="1"/>
  <c r="HJ51" i="4"/>
  <c r="FJ45" i="4"/>
  <c r="FL51" i="4"/>
  <c r="FR45" i="4"/>
  <c r="HR217" i="4"/>
  <c r="GV219" i="4"/>
  <c r="GD217" i="4"/>
  <c r="IB217" i="4"/>
  <c r="GX218" i="4"/>
  <c r="FT218" i="4"/>
  <c r="GD219" i="4"/>
  <c r="IB219" i="4"/>
  <c r="GZ215" i="4"/>
  <c r="GZ220" i="4" s="1"/>
  <c r="EF219" i="4"/>
  <c r="GP215" i="4"/>
  <c r="GP220" i="4" s="1"/>
  <c r="I108" i="41"/>
  <c r="EP217" i="4"/>
  <c r="EF217" i="4"/>
  <c r="EF50" i="4"/>
  <c r="ED219" i="4"/>
  <c r="EB49" i="4"/>
  <c r="EB219" i="4" s="1"/>
  <c r="EV34" i="4"/>
  <c r="FR204" i="4"/>
  <c r="EX204" i="4"/>
  <c r="FH204" i="4"/>
  <c r="GV204" i="4"/>
  <c r="GL204" i="4"/>
  <c r="GD206" i="4"/>
  <c r="FT206" i="4"/>
  <c r="EZ206" i="4"/>
  <c r="EP206" i="4"/>
  <c r="EF206" i="4"/>
  <c r="HH206" i="4"/>
  <c r="GN206" i="4"/>
  <c r="FJ206" i="4"/>
  <c r="HX40" i="4"/>
  <c r="FH206" i="4"/>
  <c r="GB204" i="4"/>
  <c r="GX206" i="4"/>
  <c r="EN203" i="4"/>
  <c r="FH203" i="4"/>
  <c r="FH197" i="4"/>
  <c r="EN197" i="4"/>
  <c r="HP197" i="4"/>
  <c r="EN206" i="4"/>
  <c r="GB206" i="4"/>
  <c r="DV200" i="4"/>
  <c r="FT200" i="4"/>
  <c r="HH200" i="4"/>
  <c r="EZ200" i="4"/>
  <c r="HR200" i="4"/>
  <c r="GD200" i="4"/>
  <c r="GX200" i="4"/>
  <c r="FJ200" i="4"/>
  <c r="EF200" i="4"/>
  <c r="HR208" i="4"/>
  <c r="HR40" i="4"/>
  <c r="FR206" i="4"/>
  <c r="EX206" i="4"/>
  <c r="FR200" i="4"/>
  <c r="DV203" i="4"/>
  <c r="EF203" i="4"/>
  <c r="EX199" i="4"/>
  <c r="IB201" i="4"/>
  <c r="FH209" i="4"/>
  <c r="EX209" i="4"/>
  <c r="HP209" i="4"/>
  <c r="EB29" i="4"/>
  <c r="EB199" i="4" s="1"/>
  <c r="EH210" i="4"/>
  <c r="GX40" i="4"/>
  <c r="DV40" i="4"/>
  <c r="GN209" i="4"/>
  <c r="EZ40" i="4"/>
  <c r="EZ42" i="4" s="1"/>
  <c r="EP201" i="4"/>
  <c r="HH201" i="4"/>
  <c r="FJ203" i="4"/>
  <c r="GK42" i="4"/>
  <c r="DX42" i="4"/>
  <c r="DV205" i="4"/>
  <c r="GN205" i="4"/>
  <c r="FL210" i="4"/>
  <c r="ID208" i="4"/>
  <c r="IB204" i="4"/>
  <c r="IB203" i="4"/>
  <c r="GV208" i="4"/>
  <c r="HP208" i="4"/>
  <c r="GL205" i="4"/>
  <c r="ED209" i="4"/>
  <c r="EB39" i="4"/>
  <c r="EB209" i="4" s="1"/>
  <c r="GB200" i="4"/>
  <c r="FR205" i="4"/>
  <c r="GV200" i="4"/>
  <c r="GX201" i="4"/>
  <c r="GN201" i="4"/>
  <c r="FT203" i="4"/>
  <c r="GN203" i="4"/>
  <c r="EZ204" i="4"/>
  <c r="GN204" i="4"/>
  <c r="FT205" i="4"/>
  <c r="EZ205" i="4"/>
  <c r="FZ40" i="4"/>
  <c r="EP203" i="4"/>
  <c r="IB38" i="4"/>
  <c r="IB208" i="4" s="1"/>
  <c r="IB197" i="4"/>
  <c r="FZ194" i="4"/>
  <c r="HF194" i="4"/>
  <c r="EB21" i="4"/>
  <c r="HX191" i="4" s="1"/>
  <c r="GB191" i="4"/>
  <c r="HZ191" i="4"/>
  <c r="ED191" i="4"/>
  <c r="GL188" i="4"/>
  <c r="HF188" i="4"/>
  <c r="HZ189" i="4"/>
  <c r="EH192" i="4"/>
  <c r="FH22" i="4"/>
  <c r="IB188" i="4"/>
  <c r="HH188" i="4"/>
  <c r="FL42" i="4"/>
  <c r="DV189" i="4"/>
  <c r="DV192" i="4" s="1"/>
  <c r="EP189" i="4"/>
  <c r="GB188" i="4"/>
  <c r="IJ191" i="4"/>
  <c r="GX188" i="4"/>
  <c r="GN188" i="4"/>
  <c r="HR189" i="4"/>
  <c r="EZ189" i="4"/>
  <c r="GB189" i="4"/>
  <c r="EH42" i="4"/>
  <c r="HF191" i="4"/>
  <c r="GB22" i="4"/>
  <c r="GD189" i="4"/>
  <c r="HR22" i="4"/>
  <c r="HP188" i="4"/>
  <c r="FR188" i="4"/>
  <c r="HP191" i="4"/>
  <c r="ER192" i="4"/>
  <c r="FH191" i="4"/>
  <c r="GV22" i="4"/>
  <c r="DV22" i="4"/>
  <c r="GP192" i="4"/>
  <c r="GV191" i="4"/>
  <c r="GL191" i="4"/>
  <c r="EN191" i="4"/>
  <c r="GF42" i="4"/>
  <c r="GT181" i="4"/>
  <c r="FR181" i="4"/>
  <c r="GX179" i="4"/>
  <c r="EN15" i="4"/>
  <c r="GD180" i="4"/>
  <c r="FP182" i="4"/>
  <c r="GV183" i="4"/>
  <c r="FH181" i="4"/>
  <c r="HZ182" i="4"/>
  <c r="FR182" i="4"/>
  <c r="HZ183" i="4"/>
  <c r="GT182" i="4"/>
  <c r="HH179" i="4"/>
  <c r="HR180" i="4"/>
  <c r="EP15" i="4"/>
  <c r="GN42" i="4"/>
  <c r="EZ180" i="4"/>
  <c r="GX15" i="4"/>
  <c r="GX42" i="4" s="1"/>
  <c r="ED182" i="4"/>
  <c r="FH182" i="4"/>
  <c r="GN179" i="4"/>
  <c r="DV179" i="4"/>
  <c r="GN180" i="4"/>
  <c r="EN181" i="4"/>
  <c r="HZ180" i="4"/>
  <c r="GX180" i="4"/>
  <c r="FJ180" i="4"/>
  <c r="FZ181" i="4"/>
  <c r="IH181" i="4"/>
  <c r="HX182" i="4"/>
  <c r="EX181" i="4"/>
  <c r="GB182" i="4"/>
  <c r="HD15" i="4"/>
  <c r="FH180" i="4"/>
  <c r="HH180" i="4"/>
  <c r="GL15" i="4"/>
  <c r="ED180" i="4"/>
  <c r="FP181" i="4"/>
  <c r="EK81" i="4"/>
  <c r="M115" i="41"/>
  <c r="L69" i="41"/>
  <c r="HC81" i="4" s="1"/>
  <c r="HF81" i="4" s="1"/>
  <c r="EK71" i="4"/>
  <c r="EK74" i="4" s="1"/>
  <c r="J108" i="41"/>
  <c r="O62" i="41"/>
  <c r="O108" i="41" s="1"/>
  <c r="K62" i="41"/>
  <c r="K108" i="41" s="1"/>
  <c r="GV71" i="4"/>
  <c r="GU71" i="4" s="1"/>
  <c r="GU74" i="4" s="1"/>
  <c r="GR71" i="4"/>
  <c r="GR74" i="4" s="1"/>
  <c r="FO71" i="4"/>
  <c r="FR71" i="4" s="1"/>
  <c r="HP71" i="4"/>
  <c r="HO71" i="4" s="1"/>
  <c r="HO74" i="4" s="1"/>
  <c r="HO87" i="4" s="1"/>
  <c r="IB28" i="4"/>
  <c r="IB198" i="4" s="1"/>
  <c r="IJ27" i="4"/>
  <c r="IH27" i="4" s="1"/>
  <c r="ID197" i="4"/>
  <c r="EU71" i="4"/>
  <c r="ET71" i="4" s="1"/>
  <c r="ET74" i="4" s="1"/>
  <c r="L62" i="41"/>
  <c r="L108" i="41" s="1"/>
  <c r="HC71" i="4"/>
  <c r="E108" i="41"/>
  <c r="HM74" i="4"/>
  <c r="P59" i="41"/>
  <c r="P62" i="41" s="1"/>
  <c r="HW71" i="4"/>
  <c r="HW74" i="4" s="1"/>
  <c r="ER121" i="4"/>
  <c r="FY71" i="4"/>
  <c r="FX71" i="4" s="1"/>
  <c r="FX74" i="4" s="1"/>
  <c r="FX87" i="4" s="1"/>
  <c r="GV121" i="4"/>
  <c r="GP121" i="4" s="1"/>
  <c r="IJ71" i="4"/>
  <c r="IF71" i="4"/>
  <c r="IF74" i="4" s="1"/>
  <c r="IG74" i="4"/>
  <c r="HT121" i="4"/>
  <c r="IC207" i="4"/>
  <c r="IC210" i="4" s="1"/>
  <c r="FR15" i="4"/>
  <c r="IF14" i="4"/>
  <c r="IF15" i="4" s="1"/>
  <c r="IF42" i="4" s="1"/>
  <c r="IJ14" i="4"/>
  <c r="HW42" i="4"/>
  <c r="FN42" i="4"/>
  <c r="HA242" i="4"/>
  <c r="ES243" i="4"/>
  <c r="GG242" i="4"/>
  <c r="FW242" i="4"/>
  <c r="IE242" i="4"/>
  <c r="ED240" i="4"/>
  <c r="D108" i="41"/>
  <c r="GL240" i="4"/>
  <c r="FD236" i="4"/>
  <c r="IJ240" i="4"/>
  <c r="GB240" i="4"/>
  <c r="FR240" i="4"/>
  <c r="HB236" i="4"/>
  <c r="IF236" i="4"/>
  <c r="EI240" i="4"/>
  <c r="FM240" i="4"/>
  <c r="DY239" i="4"/>
  <c r="DY244" i="4" s="1"/>
  <c r="DY74" i="4"/>
  <c r="F108" i="41"/>
  <c r="HP240" i="4"/>
  <c r="EJ236" i="4"/>
  <c r="GV240" i="4"/>
  <c r="GR236" i="4"/>
  <c r="FH240" i="4"/>
  <c r="FX236" i="4"/>
  <c r="EX240" i="4"/>
  <c r="HP217" i="4"/>
  <c r="ED217" i="4"/>
  <c r="GB217" i="4"/>
  <c r="EB47" i="4"/>
  <c r="HN217" i="4" s="1"/>
  <c r="GG50" i="4"/>
  <c r="GG87" i="4" s="1"/>
  <c r="FR217" i="4"/>
  <c r="EN217" i="4"/>
  <c r="HF217" i="4"/>
  <c r="FH217" i="4"/>
  <c r="GV217" i="4"/>
  <c r="EX217" i="4"/>
  <c r="HZ217" i="4"/>
  <c r="GL217" i="4"/>
  <c r="IJ208" i="4"/>
  <c r="HZ202" i="4"/>
  <c r="EI200" i="4"/>
  <c r="GG194" i="4"/>
  <c r="FM202" i="4"/>
  <c r="HA194" i="4"/>
  <c r="FW197" i="4"/>
  <c r="FM200" i="4"/>
  <c r="HU206" i="4"/>
  <c r="FW209" i="4"/>
  <c r="GQ194" i="4"/>
  <c r="GB197" i="4"/>
  <c r="IJ194" i="4"/>
  <c r="FH194" i="4"/>
  <c r="FC40" i="4"/>
  <c r="FC201" i="4"/>
  <c r="GG202" i="4"/>
  <c r="GB40" i="4"/>
  <c r="FR201" i="4"/>
  <c r="HZ197" i="4"/>
  <c r="EI197" i="4"/>
  <c r="FR194" i="4"/>
  <c r="EI202" i="4"/>
  <c r="EL33" i="4"/>
  <c r="EX203" i="4"/>
  <c r="EL206" i="4"/>
  <c r="FH202" i="4"/>
  <c r="FW200" i="4"/>
  <c r="FC194" i="4"/>
  <c r="ED40" i="4"/>
  <c r="FR203" i="4"/>
  <c r="GL194" i="4"/>
  <c r="HP194" i="4"/>
  <c r="IJ205" i="4"/>
  <c r="EI40" i="4"/>
  <c r="GB203" i="4"/>
  <c r="FC197" i="4"/>
  <c r="HF203" i="4"/>
  <c r="GB202" i="4"/>
  <c r="FR202" i="4"/>
  <c r="FH201" i="4"/>
  <c r="HK194" i="4"/>
  <c r="FM194" i="4"/>
  <c r="GV197" i="4"/>
  <c r="GB194" i="4"/>
  <c r="IE209" i="4"/>
  <c r="FW202" i="4"/>
  <c r="HZ194" i="4"/>
  <c r="HD19" i="4"/>
  <c r="HD22" i="4" s="1"/>
  <c r="HF22" i="4"/>
  <c r="GS42" i="4"/>
  <c r="EK42" i="4"/>
  <c r="EA192" i="4"/>
  <c r="HP189" i="4"/>
  <c r="GL189" i="4"/>
  <c r="FH189" i="4"/>
  <c r="FM188" i="4"/>
  <c r="IJ189" i="4"/>
  <c r="HF189" i="4"/>
  <c r="FW188" i="4"/>
  <c r="HM192" i="4"/>
  <c r="FR22" i="4"/>
  <c r="FR189" i="4"/>
  <c r="FO192" i="4"/>
  <c r="HP22" i="4"/>
  <c r="EN189" i="4"/>
  <c r="GQ188" i="4"/>
  <c r="EX22" i="4"/>
  <c r="GI42" i="4"/>
  <c r="HK188" i="4"/>
  <c r="HC192" i="4"/>
  <c r="GJ181" i="4"/>
  <c r="HD181" i="4"/>
  <c r="EB182" i="4"/>
  <c r="FF182" i="4"/>
  <c r="FM179" i="4"/>
  <c r="GQ180" i="4"/>
  <c r="FM180" i="4"/>
  <c r="GG181" i="4"/>
  <c r="FW182" i="4"/>
  <c r="EV181" i="4"/>
  <c r="HP181" i="4"/>
  <c r="GL181" i="4"/>
  <c r="HF180" i="4"/>
  <c r="EN180" i="4"/>
  <c r="DY15" i="4"/>
  <c r="HU180" i="4"/>
  <c r="IE181" i="4"/>
  <c r="HU182" i="4"/>
  <c r="EB181" i="4"/>
  <c r="EB10" i="4"/>
  <c r="EB180" i="4" s="1"/>
  <c r="GL180" i="4"/>
  <c r="EL182" i="4"/>
  <c r="HD182" i="4"/>
  <c r="FH15" i="4"/>
  <c r="FC180" i="4"/>
  <c r="ES180" i="4"/>
  <c r="GQ182" i="4"/>
  <c r="FM182" i="4"/>
  <c r="EL181" i="4"/>
  <c r="HZ181" i="4"/>
  <c r="HF181" i="4"/>
  <c r="GB181" i="4"/>
  <c r="HP180" i="4"/>
  <c r="GV180" i="4"/>
  <c r="EV182" i="4"/>
  <c r="GB180" i="4"/>
  <c r="IJ201" i="4"/>
  <c r="EL202" i="4"/>
  <c r="FZ202" i="4"/>
  <c r="FF202" i="4"/>
  <c r="EV202" i="4"/>
  <c r="GL203" i="4"/>
  <c r="GG179" i="4"/>
  <c r="FV255" i="4"/>
  <c r="FB192" i="4"/>
  <c r="FT45" i="4"/>
  <c r="GB45" i="4"/>
  <c r="HT42" i="4"/>
  <c r="GV281" i="4"/>
  <c r="GV302" i="4" s="1"/>
  <c r="FJ198" i="4"/>
  <c r="GB199" i="4"/>
  <c r="EP198" i="4"/>
  <c r="HH198" i="4"/>
  <c r="ER185" i="4"/>
  <c r="FD207" i="4"/>
  <c r="FD210" i="4" s="1"/>
  <c r="GH207" i="4"/>
  <c r="GH210" i="4" s="1"/>
  <c r="HL207" i="4"/>
  <c r="HL210" i="4" s="1"/>
  <c r="EU192" i="4"/>
  <c r="GQ205" i="4"/>
  <c r="GL202" i="4"/>
  <c r="ED202" i="4"/>
  <c r="GV206" i="4"/>
  <c r="HF206" i="4"/>
  <c r="IE200" i="4"/>
  <c r="GL209" i="4"/>
  <c r="EX197" i="4"/>
  <c r="HZ40" i="4"/>
  <c r="HB207" i="4"/>
  <c r="HB210" i="4" s="1"/>
  <c r="DX210" i="4"/>
  <c r="HZ206" i="4"/>
  <c r="GD40" i="4"/>
  <c r="GD42" i="4" s="1"/>
  <c r="ID215" i="4"/>
  <c r="ID220" i="4" s="1"/>
  <c r="HT215" i="4"/>
  <c r="HT220" i="4" s="1"/>
  <c r="EX202" i="4"/>
  <c r="EL18" i="4"/>
  <c r="HZ188" i="4"/>
  <c r="FH188" i="4"/>
  <c r="GV188" i="4"/>
  <c r="EN22" i="4"/>
  <c r="EN188" i="4"/>
  <c r="GL183" i="4"/>
  <c r="FR183" i="4"/>
  <c r="FH183" i="4"/>
  <c r="HF183" i="4"/>
  <c r="ED183" i="4"/>
  <c r="EB13" i="4"/>
  <c r="GV205" i="4"/>
  <c r="EN205" i="4"/>
  <c r="HZ205" i="4"/>
  <c r="HF205" i="4"/>
  <c r="EL35" i="4"/>
  <c r="HX205" i="4" s="1"/>
  <c r="ED201" i="4"/>
  <c r="EB31" i="4"/>
  <c r="EN201" i="4"/>
  <c r="FR197" i="4"/>
  <c r="EL27" i="4"/>
  <c r="EV45" i="4"/>
  <c r="EV50" i="4" s="1"/>
  <c r="EX50" i="4"/>
  <c r="ER210" i="4"/>
  <c r="GZ210" i="4"/>
  <c r="FV210" i="4"/>
  <c r="FB185" i="4"/>
  <c r="FN207" i="4"/>
  <c r="FN210" i="4" s="1"/>
  <c r="HV207" i="4"/>
  <c r="HV210" i="4" s="1"/>
  <c r="FH205" i="4"/>
  <c r="HP205" i="4"/>
  <c r="GG200" i="4"/>
  <c r="GB201" i="4"/>
  <c r="HF197" i="4"/>
  <c r="FH40" i="4"/>
  <c r="GL197" i="4"/>
  <c r="FV215" i="4"/>
  <c r="FV220" i="4" s="1"/>
  <c r="HJ215" i="4"/>
  <c r="HJ220" i="4" s="1"/>
  <c r="EL30" i="4"/>
  <c r="FP200" i="4" s="1"/>
  <c r="GL200" i="4"/>
  <c r="EN200" i="4"/>
  <c r="EX189" i="4"/>
  <c r="ED22" i="4"/>
  <c r="ED189" i="4"/>
  <c r="GV189" i="4"/>
  <c r="EB19" i="4"/>
  <c r="FP189" i="4" s="1"/>
  <c r="EZ199" i="4"/>
  <c r="FP28" i="4"/>
  <c r="FP40" i="4" s="1"/>
  <c r="FR40" i="4"/>
  <c r="IJ253" i="4"/>
  <c r="HU205" i="4"/>
  <c r="HH199" i="4"/>
  <c r="GX198" i="4"/>
  <c r="FL185" i="4"/>
  <c r="FP202" i="4"/>
  <c r="FY210" i="4"/>
  <c r="FE210" i="4"/>
  <c r="HZ208" i="4"/>
  <c r="HF202" i="4"/>
  <c r="GQ206" i="4"/>
  <c r="HK239" i="4"/>
  <c r="HK205" i="4"/>
  <c r="GQ200" i="4"/>
  <c r="GV243" i="4"/>
  <c r="HZ209" i="4"/>
  <c r="GV209" i="4"/>
  <c r="IJ243" i="4"/>
  <c r="EN198" i="4"/>
  <c r="EB28" i="4"/>
  <c r="ED198" i="4"/>
  <c r="ID255" i="4"/>
  <c r="HP15" i="4"/>
  <c r="HO14" i="4"/>
  <c r="HO15" i="4" s="1"/>
  <c r="HO42" i="4" s="1"/>
  <c r="HX206" i="4"/>
  <c r="GT206" i="4"/>
  <c r="FF206" i="4"/>
  <c r="GJ206" i="4"/>
  <c r="HN206" i="4"/>
  <c r="FZ206" i="4"/>
  <c r="HD206" i="4"/>
  <c r="FP206" i="4"/>
  <c r="HZ253" i="4"/>
  <c r="GX209" i="4"/>
  <c r="GD209" i="4"/>
  <c r="IB189" i="4"/>
  <c r="GI288" i="4"/>
  <c r="GL288" i="4" s="1"/>
  <c r="GF288" i="4" s="1"/>
  <c r="GV203" i="4"/>
  <c r="HA205" i="4"/>
  <c r="GG205" i="4"/>
  <c r="HA206" i="4"/>
  <c r="HU239" i="4"/>
  <c r="GB243" i="4"/>
  <c r="HF179" i="4"/>
  <c r="GL206" i="4"/>
  <c r="IE206" i="4"/>
  <c r="HR209" i="4"/>
  <c r="GL281" i="4"/>
  <c r="GL302" i="4" s="1"/>
  <c r="IG210" i="4"/>
  <c r="GL199" i="4"/>
  <c r="HJ42" i="4"/>
  <c r="GP210" i="4"/>
  <c r="EH185" i="4"/>
  <c r="EW42" i="4"/>
  <c r="GJ202" i="4"/>
  <c r="HK50" i="4"/>
  <c r="HU200" i="4"/>
  <c r="DY192" i="4"/>
  <c r="IG192" i="4"/>
  <c r="DV198" i="4"/>
  <c r="EF198" i="4"/>
  <c r="GQ215" i="4"/>
  <c r="FM215" i="4"/>
  <c r="ES215" i="4"/>
  <c r="GG215" i="4"/>
  <c r="EI215" i="4"/>
  <c r="IE215" i="4"/>
  <c r="HA215" i="4"/>
  <c r="FW215" i="4"/>
  <c r="HK215" i="4"/>
  <c r="FC215" i="4"/>
  <c r="HU215" i="4"/>
  <c r="DY215" i="4"/>
  <c r="HP206" i="4"/>
  <c r="FF22" i="4"/>
  <c r="HH209" i="4"/>
  <c r="EC37" i="4"/>
  <c r="ED207" i="4"/>
  <c r="HK208" i="4"/>
  <c r="IE208" i="4"/>
  <c r="HU208" i="4"/>
  <c r="HA208" i="4"/>
  <c r="GG243" i="4"/>
  <c r="FC243" i="4"/>
  <c r="IE243" i="4"/>
  <c r="FC74" i="4"/>
  <c r="HK243" i="4"/>
  <c r="FW243" i="4"/>
  <c r="FM243" i="4"/>
  <c r="GQ243" i="4"/>
  <c r="HU243" i="4"/>
  <c r="HP250" i="4"/>
  <c r="IJ250" i="4"/>
  <c r="HZ250" i="4"/>
  <c r="FF194" i="4"/>
  <c r="FP194" i="4"/>
  <c r="GJ194" i="4"/>
  <c r="EV194" i="4"/>
  <c r="EB194" i="4"/>
  <c r="EL194" i="4"/>
  <c r="HD30" i="4"/>
  <c r="HP200" i="4"/>
  <c r="HZ200" i="4"/>
  <c r="HK202" i="4"/>
  <c r="HU202" i="4"/>
  <c r="GQ202" i="4"/>
  <c r="HA202" i="4"/>
  <c r="IE202" i="4"/>
  <c r="FO218" i="4"/>
  <c r="HC218" i="4"/>
  <c r="GS218" i="4"/>
  <c r="EN48" i="4"/>
  <c r="EI48" i="4"/>
  <c r="GI218" i="4"/>
  <c r="HW218" i="4"/>
  <c r="EU218" i="4"/>
  <c r="IG218" i="4"/>
  <c r="HM218" i="4"/>
  <c r="FE218" i="4"/>
  <c r="EK218" i="4"/>
  <c r="GG40" i="4"/>
  <c r="GG197" i="4"/>
  <c r="EA216" i="4"/>
  <c r="EA220" i="4" s="1"/>
  <c r="FE216" i="4"/>
  <c r="EK216" i="4"/>
  <c r="FY216" i="4"/>
  <c r="HW216" i="4"/>
  <c r="HM216" i="4"/>
  <c r="EU216" i="4"/>
  <c r="HC216" i="4"/>
  <c r="GS216" i="4"/>
  <c r="ED46" i="4"/>
  <c r="DY46" i="4"/>
  <c r="GI216" i="4"/>
  <c r="FO216" i="4"/>
  <c r="EA50" i="4"/>
  <c r="IG216" i="4"/>
  <c r="GT69" i="4"/>
  <c r="GV239" i="4"/>
  <c r="HZ239" i="4"/>
  <c r="IJ239" i="4"/>
  <c r="HF239" i="4"/>
  <c r="HP239" i="4"/>
  <c r="HK209" i="4"/>
  <c r="GQ209" i="4"/>
  <c r="HU209" i="4"/>
  <c r="HA209" i="4"/>
  <c r="HM210" i="4"/>
  <c r="EK210" i="4"/>
  <c r="EA210" i="4"/>
  <c r="GQ179" i="4"/>
  <c r="FC15" i="4"/>
  <c r="FC179" i="4"/>
  <c r="IE179" i="4"/>
  <c r="HA179" i="4"/>
  <c r="FW179" i="4"/>
  <c r="HK179" i="4"/>
  <c r="HU179" i="4"/>
  <c r="FZ15" i="4"/>
  <c r="FZ74" i="4"/>
  <c r="HA243" i="4"/>
  <c r="HF200" i="4"/>
  <c r="EN46" i="4"/>
  <c r="EI46" i="4"/>
  <c r="EK50" i="4"/>
  <c r="GJ46" i="4"/>
  <c r="FF9" i="4"/>
  <c r="GB179" i="4"/>
  <c r="HD38" i="4"/>
  <c r="HF208" i="4"/>
  <c r="GT32" i="4"/>
  <c r="IH202" i="4" s="1"/>
  <c r="IJ202" i="4"/>
  <c r="HP202" i="4"/>
  <c r="HU203" i="4"/>
  <c r="GG203" i="4"/>
  <c r="HK203" i="4"/>
  <c r="GQ203" i="4"/>
  <c r="IE203" i="4"/>
  <c r="HA203" i="4"/>
  <c r="GJ31" i="4"/>
  <c r="HZ201" i="4"/>
  <c r="EB202" i="4"/>
  <c r="HD34" i="4"/>
  <c r="HF204" i="4"/>
  <c r="HZ204" i="4"/>
  <c r="HP204" i="4"/>
  <c r="P50" i="41"/>
  <c r="HF243" i="4"/>
  <c r="FH243" i="4"/>
  <c r="HZ243" i="4"/>
  <c r="HA40" i="4"/>
  <c r="EV22" i="4"/>
  <c r="IJ179" i="4"/>
  <c r="HZ179" i="4"/>
  <c r="FR179" i="4"/>
  <c r="ET207" i="4"/>
  <c r="ET210" i="4" s="1"/>
  <c r="IJ46" i="4"/>
  <c r="IG50" i="4"/>
  <c r="IE46" i="4"/>
  <c r="IE50" i="4" s="1"/>
  <c r="GB46" i="4"/>
  <c r="FW46" i="4"/>
  <c r="FW50" i="4" s="1"/>
  <c r="FW87" i="4" s="1"/>
  <c r="FY50" i="4"/>
  <c r="GV201" i="4"/>
  <c r="HW50" i="4"/>
  <c r="HZ46" i="4"/>
  <c r="HU46" i="4"/>
  <c r="HU50" i="4" s="1"/>
  <c r="HU87" i="4" s="1"/>
  <c r="HF201" i="4"/>
  <c r="GL201" i="4"/>
  <c r="HA200" i="4"/>
  <c r="GL243" i="4"/>
  <c r="HP243" i="4"/>
  <c r="HD29" i="4"/>
  <c r="HF40" i="4"/>
  <c r="GL40" i="4"/>
  <c r="HA239" i="4"/>
  <c r="GQ239" i="4"/>
  <c r="GQ74" i="4"/>
  <c r="GT39" i="4"/>
  <c r="HF209" i="4"/>
  <c r="ED118" i="4"/>
  <c r="DX118" i="4" s="1"/>
  <c r="FH179" i="4"/>
  <c r="EV74" i="4"/>
  <c r="HC210" i="4"/>
  <c r="EU210" i="4"/>
  <c r="HN46" i="4"/>
  <c r="GJ33" i="4"/>
  <c r="HZ203" i="4"/>
  <c r="HP203" i="4"/>
  <c r="GG201" i="4"/>
  <c r="GQ201" i="4"/>
  <c r="HU201" i="4"/>
  <c r="IE201" i="4"/>
  <c r="HK201" i="4"/>
  <c r="HA201" i="4"/>
  <c r="GV202" i="4"/>
  <c r="HK204" i="4"/>
  <c r="HA204" i="4"/>
  <c r="IE204" i="4"/>
  <c r="HU204" i="4"/>
  <c r="HP201" i="4"/>
  <c r="FF74" i="4"/>
  <c r="FR243" i="4"/>
  <c r="GL179" i="4"/>
  <c r="GV179" i="4"/>
  <c r="GI210" i="4"/>
  <c r="IH30" i="4"/>
  <c r="IJ200" i="4"/>
  <c r="IH34" i="4"/>
  <c r="IJ204" i="4"/>
  <c r="HW113" i="4"/>
  <c r="HW132" i="4" s="1"/>
  <c r="IJ36" i="4"/>
  <c r="IB36" i="4"/>
  <c r="IB206" i="4" s="1"/>
  <c r="IH33" i="4"/>
  <c r="IJ203" i="4"/>
  <c r="ID281" i="4"/>
  <c r="ID302" i="4" s="1"/>
  <c r="IG113" i="4"/>
  <c r="IG132" i="4" s="1"/>
  <c r="FH199" i="4"/>
  <c r="HR199" i="4"/>
  <c r="HT210" i="4"/>
  <c r="HP113" i="4"/>
  <c r="HP132" i="4" s="1"/>
  <c r="IJ281" i="4"/>
  <c r="IJ302" i="4" s="1"/>
  <c r="IG281" i="4"/>
  <c r="IG302" i="4" s="1"/>
  <c r="HM113" i="4"/>
  <c r="HM132" i="4" s="1"/>
  <c r="GT28" i="4"/>
  <c r="GV40" i="4"/>
  <c r="GF210" i="4"/>
  <c r="FB210" i="4"/>
  <c r="HF14" i="4"/>
  <c r="GZ15" i="4"/>
  <c r="GZ42" i="4" s="1"/>
  <c r="GY14" i="4"/>
  <c r="GY15" i="4" s="1"/>
  <c r="GY42" i="4" s="1"/>
  <c r="FV15" i="4"/>
  <c r="FV42" i="4" s="1"/>
  <c r="FU14" i="4"/>
  <c r="GB14" i="4"/>
  <c r="GP184" i="4"/>
  <c r="GP185" i="4" s="1"/>
  <c r="GF184" i="4"/>
  <c r="GF185" i="4" s="1"/>
  <c r="HJ184" i="4"/>
  <c r="HJ185" i="4" s="1"/>
  <c r="GZ184" i="4"/>
  <c r="GZ185" i="4" s="1"/>
  <c r="ID113" i="4"/>
  <c r="ID132" i="4" s="1"/>
  <c r="HM281" i="4"/>
  <c r="HM302" i="4" s="1"/>
  <c r="HZ198" i="4"/>
  <c r="HP198" i="4"/>
  <c r="EX198" i="4"/>
  <c r="FR198" i="4"/>
  <c r="FH198" i="4"/>
  <c r="HF198" i="4"/>
  <c r="EV28" i="4"/>
  <c r="IJ198" i="4"/>
  <c r="GB198" i="4"/>
  <c r="GL198" i="4"/>
  <c r="GV198" i="4"/>
  <c r="EX40" i="4"/>
  <c r="FV185" i="4"/>
  <c r="EA184" i="4"/>
  <c r="EK184" i="4"/>
  <c r="FO184" i="4"/>
  <c r="FO287" i="4" s="1"/>
  <c r="FR287" i="4" s="1"/>
  <c r="FL287" i="4" s="1"/>
  <c r="EU184" i="4"/>
  <c r="FE184" i="4"/>
  <c r="HC184" i="4"/>
  <c r="IG184" i="4"/>
  <c r="GS184" i="4"/>
  <c r="FY184" i="4"/>
  <c r="HW184" i="4"/>
  <c r="GI184" i="4"/>
  <c r="HM184" i="4"/>
  <c r="DZ14" i="4"/>
  <c r="ED14" i="4"/>
  <c r="EA15" i="4"/>
  <c r="EA42" i="4" s="1"/>
  <c r="HT184" i="4"/>
  <c r="HT185" i="4" s="1"/>
  <c r="EN104" i="4"/>
  <c r="AA89" i="12"/>
  <c r="HP281" i="4"/>
  <c r="HP302" i="4" s="1"/>
  <c r="HJ281" i="4"/>
  <c r="HJ302" i="4" s="1"/>
  <c r="HT113" i="4"/>
  <c r="HT132" i="4" s="1"/>
  <c r="HZ113" i="4"/>
  <c r="HZ132" i="4" s="1"/>
  <c r="IB39" i="4"/>
  <c r="IJ39" i="4"/>
  <c r="ID40" i="4"/>
  <c r="ID42" i="4" s="1"/>
  <c r="HJ113" i="4"/>
  <c r="HJ132" i="4" s="1"/>
  <c r="FW199" i="4"/>
  <c r="FM199" i="4"/>
  <c r="EI199" i="4"/>
  <c r="GQ199" i="4"/>
  <c r="FC199" i="4"/>
  <c r="HU199" i="4"/>
  <c r="ES199" i="4"/>
  <c r="IE199" i="4"/>
  <c r="HA199" i="4"/>
  <c r="DY199" i="4"/>
  <c r="HK199" i="4"/>
  <c r="GG199" i="4"/>
  <c r="DY40" i="4"/>
  <c r="HU197" i="4"/>
  <c r="HK197" i="4"/>
  <c r="HA197" i="4"/>
  <c r="IE197" i="4"/>
  <c r="GQ197" i="4"/>
  <c r="GQ40" i="4"/>
  <c r="HJ210" i="4"/>
  <c r="HZ199" i="4"/>
  <c r="EN199" i="4"/>
  <c r="HF199" i="4"/>
  <c r="IJ199" i="4"/>
  <c r="EL29" i="4"/>
  <c r="GV199" i="4"/>
  <c r="HP199" i="4"/>
  <c r="EN40" i="4"/>
  <c r="EF199" i="4"/>
  <c r="GN199" i="4"/>
  <c r="GD199" i="4"/>
  <c r="FT199" i="4"/>
  <c r="IB199" i="4"/>
  <c r="EF40" i="4"/>
  <c r="EP199" i="4"/>
  <c r="FR199" i="4"/>
  <c r="GN198" i="4"/>
  <c r="FT198" i="4"/>
  <c r="HR198" i="4"/>
  <c r="GD198" i="4"/>
  <c r="EP40" i="4"/>
  <c r="GX199" i="4"/>
  <c r="ID184" i="4"/>
  <c r="ID185" i="4" s="1"/>
  <c r="EN111" i="4"/>
  <c r="HC246" i="4"/>
  <c r="HC291" i="4" s="1"/>
  <c r="IG246" i="4"/>
  <c r="IG291" i="4" s="1"/>
  <c r="EU246" i="4"/>
  <c r="EU291" i="4" s="1"/>
  <c r="HM246" i="4"/>
  <c r="HM291" i="4" s="1"/>
  <c r="HP291" i="4" s="1"/>
  <c r="HJ291" i="4" s="1"/>
  <c r="GI246" i="4"/>
  <c r="GI291" i="4" s="1"/>
  <c r="GS246" i="4"/>
  <c r="GS291" i="4" s="1"/>
  <c r="FE246" i="4"/>
  <c r="FE291" i="4" s="1"/>
  <c r="FO246" i="4"/>
  <c r="FO291" i="4" s="1"/>
  <c r="FR291" i="4" s="1"/>
  <c r="FL291" i="4" s="1"/>
  <c r="HW246" i="4"/>
  <c r="HW291" i="4" s="1"/>
  <c r="FY246" i="4"/>
  <c r="FY291" i="4" s="1"/>
  <c r="ET76" i="4"/>
  <c r="EX76" i="4"/>
  <c r="GS288" i="4"/>
  <c r="GS210" i="4"/>
  <c r="HW210" i="4"/>
  <c r="HW288" i="4"/>
  <c r="R89" i="12"/>
  <c r="R65" i="12"/>
  <c r="U89" i="12"/>
  <c r="EX104" i="4"/>
  <c r="AI63" i="12"/>
  <c r="X43" i="12"/>
  <c r="X19" i="12"/>
  <c r="AH63" i="12"/>
  <c r="AD63" i="12"/>
  <c r="AE63" i="12"/>
  <c r="Y63" i="12"/>
  <c r="AF63" i="12"/>
  <c r="FR207" i="4"/>
  <c r="HP207" i="4"/>
  <c r="IJ207" i="4"/>
  <c r="GB207" i="4"/>
  <c r="HF207" i="4"/>
  <c r="EM37" i="4"/>
  <c r="FH207" i="4"/>
  <c r="GV207" i="4"/>
  <c r="GL207" i="4"/>
  <c r="EN207" i="4"/>
  <c r="EX207" i="4"/>
  <c r="HZ207" i="4"/>
  <c r="P65" i="12"/>
  <c r="P89" i="12"/>
  <c r="O89" i="12"/>
  <c r="O65" i="12"/>
  <c r="T89" i="12"/>
  <c r="T65" i="12"/>
  <c r="Z63" i="12"/>
  <c r="HD194" i="4"/>
  <c r="GT194" i="4"/>
  <c r="AG63" i="12"/>
  <c r="IH194" i="4"/>
  <c r="HX194" i="4"/>
  <c r="P42" i="41"/>
  <c r="V89" i="12"/>
  <c r="ED104" i="4"/>
  <c r="AB63" i="12"/>
  <c r="AC63" i="12"/>
  <c r="HN194" i="4"/>
  <c r="IG288" i="4"/>
  <c r="FO210" i="4"/>
  <c r="X63" i="12"/>
  <c r="Q65" i="12"/>
  <c r="Q89" i="12"/>
  <c r="H111" i="41"/>
  <c r="GL50" i="4" l="1"/>
  <c r="DW42" i="4"/>
  <c r="FK257" i="4"/>
  <c r="FB89" i="4"/>
  <c r="FB130" i="4" s="1"/>
  <c r="FH50" i="4"/>
  <c r="FB52" i="4" s="1"/>
  <c r="GJ50" i="4"/>
  <c r="ID89" i="4"/>
  <c r="ID130" i="4" s="1"/>
  <c r="ID134" i="4" s="1"/>
  <c r="FV89" i="4"/>
  <c r="FV130" i="4" s="1"/>
  <c r="HJ89" i="4"/>
  <c r="HJ130" i="4" s="1"/>
  <c r="HJ134" i="4" s="1"/>
  <c r="EF244" i="4"/>
  <c r="IB244" i="4"/>
  <c r="ER288" i="4"/>
  <c r="EZ87" i="4"/>
  <c r="DW212" i="4"/>
  <c r="DX257" i="4"/>
  <c r="EZ185" i="4"/>
  <c r="DV185" i="4"/>
  <c r="FJ244" i="4"/>
  <c r="FU257" i="4"/>
  <c r="GE257" i="4"/>
  <c r="FK212" i="4"/>
  <c r="HR192" i="4"/>
  <c r="GZ257" i="4"/>
  <c r="GP89" i="4"/>
  <c r="GP130" i="4" s="1"/>
  <c r="GP134" i="4" s="1"/>
  <c r="GZ89" i="4"/>
  <c r="GZ130" i="4" s="1"/>
  <c r="GZ134" i="4" s="1"/>
  <c r="HJ257" i="4"/>
  <c r="HJ288" i="4"/>
  <c r="GV50" i="4"/>
  <c r="GP52" i="4" s="1"/>
  <c r="EZ244" i="4"/>
  <c r="FT185" i="4"/>
  <c r="FA212" i="4"/>
  <c r="EF42" i="4"/>
  <c r="HT257" i="4"/>
  <c r="EH89" i="4"/>
  <c r="EH130" i="4" s="1"/>
  <c r="GY257" i="4"/>
  <c r="HH244" i="4"/>
  <c r="HR185" i="4"/>
  <c r="GF89" i="4"/>
  <c r="GF130" i="4" s="1"/>
  <c r="GF134" i="4" s="1"/>
  <c r="FJ185" i="4"/>
  <c r="GX192" i="4"/>
  <c r="GP257" i="4"/>
  <c r="HI257" i="4"/>
  <c r="IC257" i="4"/>
  <c r="EL190" i="4"/>
  <c r="ER257" i="4"/>
  <c r="HS257" i="4"/>
  <c r="FV257" i="4"/>
  <c r="EP192" i="4"/>
  <c r="ER89" i="4"/>
  <c r="ER130" i="4" s="1"/>
  <c r="EZ210" i="4"/>
  <c r="FL89" i="4"/>
  <c r="FL130" i="4" s="1"/>
  <c r="FA257" i="4"/>
  <c r="GX244" i="4"/>
  <c r="GO257" i="4"/>
  <c r="EG257" i="4"/>
  <c r="EP215" i="4"/>
  <c r="EP220" i="4" s="1"/>
  <c r="W65" i="12"/>
  <c r="S65" i="12"/>
  <c r="CD5" i="12"/>
  <c r="CC51" i="12"/>
  <c r="ID122" i="4"/>
  <c r="ID115" i="4" s="1"/>
  <c r="EB208" i="4"/>
  <c r="ED71" i="4"/>
  <c r="ED241" i="4" s="1"/>
  <c r="ED244" i="4" s="1"/>
  <c r="EL208" i="4"/>
  <c r="EA241" i="4"/>
  <c r="EA244" i="4" s="1"/>
  <c r="GJ208" i="4"/>
  <c r="EH257" i="4"/>
  <c r="HH192" i="4"/>
  <c r="EZ192" i="4"/>
  <c r="FL257" i="4"/>
  <c r="IB185" i="4"/>
  <c r="ID257" i="4"/>
  <c r="GF257" i="4"/>
  <c r="FB257" i="4"/>
  <c r="EJ246" i="4"/>
  <c r="HN42" i="4"/>
  <c r="EP185" i="4"/>
  <c r="HR244" i="4"/>
  <c r="HH185" i="4"/>
  <c r="ID210" i="4"/>
  <c r="ID212" i="4" s="1"/>
  <c r="FC219" i="4"/>
  <c r="FT192" i="4"/>
  <c r="FJ210" i="4"/>
  <c r="GU87" i="4"/>
  <c r="GN185" i="4"/>
  <c r="GF52" i="4"/>
  <c r="IH191" i="4"/>
  <c r="FP240" i="4"/>
  <c r="HR42" i="4"/>
  <c r="GN192" i="4"/>
  <c r="FT244" i="4"/>
  <c r="FP204" i="4"/>
  <c r="GT204" i="4"/>
  <c r="GJ204" i="4"/>
  <c r="GZ288" i="4"/>
  <c r="FC192" i="4"/>
  <c r="DX89" i="4"/>
  <c r="DX130" i="4" s="1"/>
  <c r="GN244" i="4"/>
  <c r="EF87" i="4"/>
  <c r="EP244" i="4"/>
  <c r="GD244" i="4"/>
  <c r="GJ239" i="4"/>
  <c r="EZ215" i="4"/>
  <c r="EZ220" i="4" s="1"/>
  <c r="DV50" i="4"/>
  <c r="DV87" i="4" s="1"/>
  <c r="FY220" i="4"/>
  <c r="EX215" i="4"/>
  <c r="DV220" i="4"/>
  <c r="DV257" i="4" s="1"/>
  <c r="EF220" i="4"/>
  <c r="EF257" i="4" s="1"/>
  <c r="EN215" i="4"/>
  <c r="FH215" i="4"/>
  <c r="HT89" i="4"/>
  <c r="HT115" i="4" s="1"/>
  <c r="GZ212" i="4"/>
  <c r="FL212" i="4"/>
  <c r="GD192" i="4"/>
  <c r="DX212" i="4"/>
  <c r="DX259" i="4" s="1"/>
  <c r="DX300" i="4" s="1"/>
  <c r="GD185" i="4"/>
  <c r="GX185" i="4"/>
  <c r="EP42" i="4"/>
  <c r="DV42" i="4"/>
  <c r="HJ122" i="4"/>
  <c r="HJ115" i="4" s="1"/>
  <c r="ES87" i="4"/>
  <c r="HK219" i="4"/>
  <c r="FC87" i="4"/>
  <c r="HX197" i="4"/>
  <c r="HX42" i="4"/>
  <c r="HA42" i="4"/>
  <c r="GV74" i="4"/>
  <c r="FP219" i="4"/>
  <c r="HA219" i="4"/>
  <c r="ER52" i="4"/>
  <c r="FW42" i="4"/>
  <c r="GG219" i="4"/>
  <c r="FW219" i="4"/>
  <c r="FM42" i="4"/>
  <c r="ES219" i="4"/>
  <c r="GQ219" i="4"/>
  <c r="FM219" i="4"/>
  <c r="FF219" i="4"/>
  <c r="IE219" i="4"/>
  <c r="GT200" i="4"/>
  <c r="EA74" i="4"/>
  <c r="HZ42" i="4"/>
  <c r="IJ197" i="4"/>
  <c r="HN200" i="4"/>
  <c r="HU219" i="4"/>
  <c r="GJ200" i="4"/>
  <c r="FZ209" i="4"/>
  <c r="HD183" i="4"/>
  <c r="EV87" i="4"/>
  <c r="IE87" i="4"/>
  <c r="HN190" i="4"/>
  <c r="HF219" i="4"/>
  <c r="HA87" i="4"/>
  <c r="GJ190" i="4"/>
  <c r="FZ42" i="4"/>
  <c r="HA185" i="4"/>
  <c r="FP42" i="4"/>
  <c r="GT190" i="4"/>
  <c r="GQ192" i="4"/>
  <c r="GH71" i="4"/>
  <c r="GH74" i="4" s="1"/>
  <c r="GH87" i="4" s="1"/>
  <c r="EL179" i="4"/>
  <c r="GT242" i="4"/>
  <c r="GL71" i="4"/>
  <c r="GK71" i="4" s="1"/>
  <c r="GK74" i="4" s="1"/>
  <c r="GK87" i="4" s="1"/>
  <c r="HK42" i="4"/>
  <c r="FZ190" i="4"/>
  <c r="HX240" i="4"/>
  <c r="EV179" i="4"/>
  <c r="EV190" i="4"/>
  <c r="FP190" i="4"/>
  <c r="HK192" i="4"/>
  <c r="FF190" i="4"/>
  <c r="IH190" i="4"/>
  <c r="EL239" i="4"/>
  <c r="HX190" i="4"/>
  <c r="IJ219" i="4"/>
  <c r="EV204" i="4"/>
  <c r="HD240" i="4"/>
  <c r="GS220" i="4"/>
  <c r="HW220" i="4"/>
  <c r="IE244" i="4"/>
  <c r="HF50" i="4"/>
  <c r="FZ204" i="4"/>
  <c r="EB204" i="4"/>
  <c r="EI185" i="4"/>
  <c r="GG192" i="4"/>
  <c r="IE192" i="4"/>
  <c r="GT240" i="4"/>
  <c r="HD49" i="4"/>
  <c r="HD50" i="4" s="1"/>
  <c r="HK87" i="4"/>
  <c r="EV240" i="4"/>
  <c r="IH240" i="4"/>
  <c r="FR192" i="4"/>
  <c r="EI192" i="4"/>
  <c r="HD190" i="4"/>
  <c r="IJ192" i="4"/>
  <c r="ES192" i="4"/>
  <c r="ES244" i="4"/>
  <c r="FP239" i="4"/>
  <c r="FP208" i="4"/>
  <c r="EI244" i="4"/>
  <c r="FF208" i="4"/>
  <c r="FZ200" i="4"/>
  <c r="EL209" i="4"/>
  <c r="FF240" i="4"/>
  <c r="EX192" i="4"/>
  <c r="FZ239" i="4"/>
  <c r="FF204" i="4"/>
  <c r="ES185" i="4"/>
  <c r="GT208" i="4"/>
  <c r="FZ208" i="4"/>
  <c r="HU42" i="4"/>
  <c r="HU192" i="4"/>
  <c r="GJ40" i="4"/>
  <c r="GJ42" i="4" s="1"/>
  <c r="FF239" i="4"/>
  <c r="HD239" i="4"/>
  <c r="HD87" i="4"/>
  <c r="GQ42" i="4"/>
  <c r="GV42" i="4"/>
  <c r="GT243" i="4"/>
  <c r="HD243" i="4"/>
  <c r="GQ87" i="4"/>
  <c r="HY236" i="4"/>
  <c r="FZ240" i="4"/>
  <c r="FC42" i="4"/>
  <c r="FF40" i="4"/>
  <c r="GG42" i="4"/>
  <c r="EL240" i="4"/>
  <c r="HZ219" i="4"/>
  <c r="FP209" i="4"/>
  <c r="FR42" i="4"/>
  <c r="EV243" i="4"/>
  <c r="EB239" i="4"/>
  <c r="EV215" i="4"/>
  <c r="ES42" i="4"/>
  <c r="HN183" i="4"/>
  <c r="ES210" i="4"/>
  <c r="ES212" i="4" s="1"/>
  <c r="HN191" i="4"/>
  <c r="HK185" i="4"/>
  <c r="FZ219" i="4"/>
  <c r="EL219" i="4"/>
  <c r="EL15" i="4"/>
  <c r="FF215" i="4"/>
  <c r="GJ87" i="4"/>
  <c r="HD191" i="4"/>
  <c r="GQ185" i="4"/>
  <c r="GJ219" i="4"/>
  <c r="EV219" i="4"/>
  <c r="IH183" i="4"/>
  <c r="FW192" i="4"/>
  <c r="FM192" i="4"/>
  <c r="GB215" i="4"/>
  <c r="EL242" i="4"/>
  <c r="FZ242" i="4"/>
  <c r="IE185" i="4"/>
  <c r="HM220" i="4"/>
  <c r="HX219" i="4"/>
  <c r="GT219" i="4"/>
  <c r="FW244" i="4"/>
  <c r="EI42" i="4"/>
  <c r="HA192" i="4"/>
  <c r="EB215" i="4"/>
  <c r="DY210" i="4"/>
  <c r="DY212" i="4" s="1"/>
  <c r="FM210" i="4"/>
  <c r="FZ180" i="4"/>
  <c r="HN243" i="4"/>
  <c r="GQ244" i="4"/>
  <c r="FF243" i="4"/>
  <c r="HU185" i="4"/>
  <c r="FC244" i="4"/>
  <c r="EL243" i="4"/>
  <c r="HF192" i="4"/>
  <c r="EL215" i="4"/>
  <c r="FE74" i="4"/>
  <c r="FC210" i="4"/>
  <c r="HX180" i="4"/>
  <c r="FP243" i="4"/>
  <c r="FC185" i="4"/>
  <c r="FO220" i="4"/>
  <c r="ED192" i="4"/>
  <c r="FR215" i="4"/>
  <c r="FZ243" i="4"/>
  <c r="FM185" i="4"/>
  <c r="EN246" i="4"/>
  <c r="EB242" i="4"/>
  <c r="HN242" i="4"/>
  <c r="HX242" i="4"/>
  <c r="EV242" i="4"/>
  <c r="IH242" i="4"/>
  <c r="FP242" i="4"/>
  <c r="HE236" i="4"/>
  <c r="GJ240" i="4"/>
  <c r="HX183" i="4"/>
  <c r="FW185" i="4"/>
  <c r="EB74" i="4"/>
  <c r="IH243" i="4"/>
  <c r="EB240" i="4"/>
  <c r="GJ243" i="4"/>
  <c r="HF215" i="4"/>
  <c r="GG185" i="4"/>
  <c r="HX243" i="4"/>
  <c r="HP192" i="4"/>
  <c r="GB192" i="4"/>
  <c r="FF242" i="4"/>
  <c r="EC76" i="4"/>
  <c r="GJ242" i="4"/>
  <c r="GR87" i="4"/>
  <c r="IF87" i="4"/>
  <c r="HP74" i="4"/>
  <c r="FH71" i="4"/>
  <c r="FH74" i="4" s="1"/>
  <c r="GK236" i="4"/>
  <c r="EM236" i="4"/>
  <c r="FQ236" i="4"/>
  <c r="EC236" i="4"/>
  <c r="FG236" i="4"/>
  <c r="GU236" i="4"/>
  <c r="FN71" i="4"/>
  <c r="FN74" i="4" s="1"/>
  <c r="FN87" i="4" s="1"/>
  <c r="II236" i="4"/>
  <c r="GA236" i="4"/>
  <c r="EJ71" i="4"/>
  <c r="EJ74" i="4" s="1"/>
  <c r="EJ87" i="4" s="1"/>
  <c r="EW236" i="4"/>
  <c r="FF87" i="4"/>
  <c r="FJ50" i="4"/>
  <c r="FJ87" i="4" s="1"/>
  <c r="FJ215" i="4"/>
  <c r="FJ220" i="4" s="1"/>
  <c r="FJ257" i="4" s="1"/>
  <c r="HP50" i="4"/>
  <c r="IJ215" i="4"/>
  <c r="HN50" i="4"/>
  <c r="HN87" i="4" s="1"/>
  <c r="FP45" i="4"/>
  <c r="FP50" i="4" s="1"/>
  <c r="FP87" i="4" s="1"/>
  <c r="FR50" i="4"/>
  <c r="ER212" i="4"/>
  <c r="GX210" i="4"/>
  <c r="IH200" i="4"/>
  <c r="GT40" i="4"/>
  <c r="GT42" i="4" s="1"/>
  <c r="HD197" i="4"/>
  <c r="GJ209" i="4"/>
  <c r="EV209" i="4"/>
  <c r="EF210" i="4"/>
  <c r="EF212" i="4" s="1"/>
  <c r="DV210" i="4"/>
  <c r="FP197" i="4"/>
  <c r="EP210" i="4"/>
  <c r="FF197" i="4"/>
  <c r="FF209" i="4"/>
  <c r="IB192" i="4"/>
  <c r="FH192" i="4"/>
  <c r="FF191" i="4"/>
  <c r="EV191" i="4"/>
  <c r="FZ191" i="4"/>
  <c r="EL191" i="4"/>
  <c r="GJ191" i="4"/>
  <c r="GT191" i="4"/>
  <c r="EB191" i="4"/>
  <c r="FP191" i="4"/>
  <c r="EH212" i="4"/>
  <c r="EN192" i="4"/>
  <c r="HZ192" i="4"/>
  <c r="GL192" i="4"/>
  <c r="FB212" i="4"/>
  <c r="GF115" i="4"/>
  <c r="GT180" i="4"/>
  <c r="HD180" i="4"/>
  <c r="FP180" i="4"/>
  <c r="FF180" i="4"/>
  <c r="GL42" i="4"/>
  <c r="EV180" i="4"/>
  <c r="GT183" i="4"/>
  <c r="GJ183" i="4"/>
  <c r="HN180" i="4"/>
  <c r="GJ180" i="4"/>
  <c r="EL180" i="4"/>
  <c r="IH180" i="4"/>
  <c r="FZ183" i="4"/>
  <c r="M69" i="41"/>
  <c r="N115" i="41"/>
  <c r="EN81" i="4"/>
  <c r="EK251" i="4"/>
  <c r="GS251" i="4"/>
  <c r="FE251" i="4"/>
  <c r="HC251" i="4"/>
  <c r="GI251" i="4"/>
  <c r="EU251" i="4"/>
  <c r="FO251" i="4"/>
  <c r="FY251" i="4"/>
  <c r="FE241" i="4"/>
  <c r="FE244" i="4" s="1"/>
  <c r="GB71" i="4"/>
  <c r="GB74" i="4" s="1"/>
  <c r="EU241" i="4"/>
  <c r="EU244" i="4" s="1"/>
  <c r="EN71" i="4"/>
  <c r="EM71" i="4" s="1"/>
  <c r="EM74" i="4" s="1"/>
  <c r="EM87" i="4" s="1"/>
  <c r="EK241" i="4"/>
  <c r="FO74" i="4"/>
  <c r="GI241" i="4"/>
  <c r="EU74" i="4"/>
  <c r="HC241" i="4"/>
  <c r="HC244" i="4" s="1"/>
  <c r="FO241" i="4"/>
  <c r="FO290" i="4" s="1"/>
  <c r="FR290" i="4" s="1"/>
  <c r="FL290" i="4" s="1"/>
  <c r="GS241" i="4"/>
  <c r="GS244" i="4" s="1"/>
  <c r="FY74" i="4"/>
  <c r="EX71" i="4"/>
  <c r="EX74" i="4" s="1"/>
  <c r="HM241" i="4"/>
  <c r="HM244" i="4" s="1"/>
  <c r="FY241" i="4"/>
  <c r="FY244" i="4" s="1"/>
  <c r="IG241" i="4"/>
  <c r="IG244" i="4" s="1"/>
  <c r="HB71" i="4"/>
  <c r="HB74" i="4" s="1"/>
  <c r="HB87" i="4" s="1"/>
  <c r="HF71" i="4"/>
  <c r="HC74" i="4"/>
  <c r="HV71" i="4"/>
  <c r="HV74" i="4" s="1"/>
  <c r="HV87" i="4" s="1"/>
  <c r="HW241" i="4"/>
  <c r="II71" i="4"/>
  <c r="II74" i="4" s="1"/>
  <c r="II87" i="4" s="1"/>
  <c r="IJ74" i="4"/>
  <c r="HZ71" i="4"/>
  <c r="HY71" i="4" s="1"/>
  <c r="HY74" i="4" s="1"/>
  <c r="HY87" i="4" s="1"/>
  <c r="IJ15" i="4"/>
  <c r="II14" i="4"/>
  <c r="II15" i="4" s="1"/>
  <c r="II42" i="4" s="1"/>
  <c r="FH42" i="4"/>
  <c r="HA244" i="4"/>
  <c r="GG244" i="4"/>
  <c r="FM244" i="4"/>
  <c r="IH217" i="4"/>
  <c r="GT217" i="4"/>
  <c r="EV217" i="4"/>
  <c r="FZ217" i="4"/>
  <c r="HX217" i="4"/>
  <c r="FP217" i="4"/>
  <c r="EB217" i="4"/>
  <c r="EI50" i="4"/>
  <c r="EI87" i="4" s="1"/>
  <c r="GJ217" i="4"/>
  <c r="EL217" i="4"/>
  <c r="HD217" i="4"/>
  <c r="FF217" i="4"/>
  <c r="FW210" i="4"/>
  <c r="GJ197" i="4"/>
  <c r="EV203" i="4"/>
  <c r="FP203" i="4"/>
  <c r="FZ203" i="4"/>
  <c r="EL203" i="4"/>
  <c r="FF203" i="4"/>
  <c r="EI210" i="4"/>
  <c r="EX42" i="4"/>
  <c r="HP42" i="4"/>
  <c r="DY42" i="4"/>
  <c r="EV189" i="4"/>
  <c r="FF189" i="4"/>
  <c r="IH189" i="4"/>
  <c r="FZ189" i="4"/>
  <c r="EB189" i="4"/>
  <c r="EB22" i="4"/>
  <c r="HX189" i="4"/>
  <c r="GJ189" i="4"/>
  <c r="HD189" i="4"/>
  <c r="HN189" i="4"/>
  <c r="EL189" i="4"/>
  <c r="FZ197" i="4"/>
  <c r="EL197" i="4"/>
  <c r="GT197" i="4"/>
  <c r="FP188" i="4"/>
  <c r="HD188" i="4"/>
  <c r="HN188" i="4"/>
  <c r="EL188" i="4"/>
  <c r="EV188" i="4"/>
  <c r="GT188" i="4"/>
  <c r="FF188" i="4"/>
  <c r="HX188" i="4"/>
  <c r="GJ188" i="4"/>
  <c r="IH188" i="4"/>
  <c r="FZ188" i="4"/>
  <c r="FV212" i="4"/>
  <c r="GP212" i="4"/>
  <c r="IH203" i="4"/>
  <c r="HU244" i="4"/>
  <c r="HK244" i="4"/>
  <c r="HH210" i="4"/>
  <c r="IH197" i="4"/>
  <c r="HN197" i="4"/>
  <c r="GV215" i="4"/>
  <c r="FZ205" i="4"/>
  <c r="EV205" i="4"/>
  <c r="HD205" i="4"/>
  <c r="GT205" i="4"/>
  <c r="FP205" i="4"/>
  <c r="GJ205" i="4"/>
  <c r="IH205" i="4"/>
  <c r="EL205" i="4"/>
  <c r="HN205" i="4"/>
  <c r="FF205" i="4"/>
  <c r="FP183" i="4"/>
  <c r="EV183" i="4"/>
  <c r="EB183" i="4"/>
  <c r="EB185" i="4" s="1"/>
  <c r="EL183" i="4"/>
  <c r="FF183" i="4"/>
  <c r="GV192" i="4"/>
  <c r="FZ45" i="4"/>
  <c r="HZ215" i="4"/>
  <c r="GL215" i="4"/>
  <c r="HP215" i="4"/>
  <c r="EN42" i="4"/>
  <c r="EV197" i="4"/>
  <c r="GT189" i="4"/>
  <c r="EV200" i="4"/>
  <c r="EL200" i="4"/>
  <c r="FF200" i="4"/>
  <c r="FZ201" i="4"/>
  <c r="FF201" i="4"/>
  <c r="EB201" i="4"/>
  <c r="FP201" i="4"/>
  <c r="EV201" i="4"/>
  <c r="EL201" i="4"/>
  <c r="EL22" i="4"/>
  <c r="EB15" i="4"/>
  <c r="FT50" i="4"/>
  <c r="FT87" i="4" s="1"/>
  <c r="GN215" i="4"/>
  <c r="GN220" i="4" s="1"/>
  <c r="GN257" i="4" s="1"/>
  <c r="HH215" i="4"/>
  <c r="HH220" i="4" s="1"/>
  <c r="HR215" i="4"/>
  <c r="HR220" i="4" s="1"/>
  <c r="IB215" i="4"/>
  <c r="IB220" i="4" s="1"/>
  <c r="GD215" i="4"/>
  <c r="GD220" i="4" s="1"/>
  <c r="GX215" i="4"/>
  <c r="GX220" i="4" s="1"/>
  <c r="FT215" i="4"/>
  <c r="FT220" i="4" s="1"/>
  <c r="EB198" i="4"/>
  <c r="EL198" i="4"/>
  <c r="HK210" i="4"/>
  <c r="IH204" i="4"/>
  <c r="EB40" i="4"/>
  <c r="HD40" i="4"/>
  <c r="HD42" i="4" s="1"/>
  <c r="EU220" i="4"/>
  <c r="EK220" i="4"/>
  <c r="FE220" i="4"/>
  <c r="EC207" i="4"/>
  <c r="EC210" i="4" s="1"/>
  <c r="EC40" i="4"/>
  <c r="GN210" i="4"/>
  <c r="ED210" i="4"/>
  <c r="FQ71" i="4"/>
  <c r="FQ74" i="4" s="1"/>
  <c r="FQ87" i="4" s="1"/>
  <c r="FR74" i="4"/>
  <c r="FF15" i="4"/>
  <c r="IH179" i="4"/>
  <c r="FP179" i="4"/>
  <c r="GJ179" i="4"/>
  <c r="HN179" i="4"/>
  <c r="GT179" i="4"/>
  <c r="FZ179" i="4"/>
  <c r="HD179" i="4"/>
  <c r="FF179" i="4"/>
  <c r="HU210" i="4"/>
  <c r="HN204" i="4"/>
  <c r="HD204" i="4"/>
  <c r="HX204" i="4"/>
  <c r="HN208" i="4"/>
  <c r="HX208" i="4"/>
  <c r="HD208" i="4"/>
  <c r="IH208" i="4"/>
  <c r="EL46" i="4"/>
  <c r="EN50" i="4"/>
  <c r="HD200" i="4"/>
  <c r="GT74" i="4"/>
  <c r="GT87" i="4" s="1"/>
  <c r="GT239" i="4"/>
  <c r="HN239" i="4"/>
  <c r="IH239" i="4"/>
  <c r="HX239" i="4"/>
  <c r="GI220" i="4"/>
  <c r="HC220" i="4"/>
  <c r="EL48" i="4"/>
  <c r="FR218" i="4"/>
  <c r="GL218" i="4"/>
  <c r="EN218" i="4"/>
  <c r="GB218" i="4"/>
  <c r="HF218" i="4"/>
  <c r="HP218" i="4"/>
  <c r="IJ218" i="4"/>
  <c r="HZ218" i="4"/>
  <c r="EX218" i="4"/>
  <c r="FH218" i="4"/>
  <c r="GV218" i="4"/>
  <c r="HD209" i="4"/>
  <c r="GT209" i="4"/>
  <c r="HX209" i="4"/>
  <c r="HN209" i="4"/>
  <c r="FZ46" i="4"/>
  <c r="GB50" i="4"/>
  <c r="IH46" i="4"/>
  <c r="IH50" i="4" s="1"/>
  <c r="IH87" i="4" s="1"/>
  <c r="IJ50" i="4"/>
  <c r="HX179" i="4"/>
  <c r="HX201" i="4"/>
  <c r="GT201" i="4"/>
  <c r="GJ201" i="4"/>
  <c r="HN201" i="4"/>
  <c r="HD201" i="4"/>
  <c r="IH201" i="4"/>
  <c r="IG220" i="4"/>
  <c r="FM216" i="4"/>
  <c r="HA216" i="4"/>
  <c r="HU216" i="4"/>
  <c r="FC216" i="4"/>
  <c r="EI216" i="4"/>
  <c r="IE216" i="4"/>
  <c r="GG216" i="4"/>
  <c r="ES216" i="4"/>
  <c r="GQ216" i="4"/>
  <c r="FW216" i="4"/>
  <c r="DY50" i="4"/>
  <c r="DY87" i="4" s="1"/>
  <c r="HK216" i="4"/>
  <c r="DY216" i="4"/>
  <c r="DY220" i="4" s="1"/>
  <c r="DY257" i="4" s="1"/>
  <c r="DZ74" i="4"/>
  <c r="DZ87" i="4" s="1"/>
  <c r="DZ241" i="4"/>
  <c r="DZ244" i="4" s="1"/>
  <c r="DZ257" i="4" s="1"/>
  <c r="HX46" i="4"/>
  <c r="HX50" i="4" s="1"/>
  <c r="HX87" i="4" s="1"/>
  <c r="HZ50" i="4"/>
  <c r="FC218" i="4"/>
  <c r="GG218" i="4"/>
  <c r="EI218" i="4"/>
  <c r="HA218" i="4"/>
  <c r="ES218" i="4"/>
  <c r="IE218" i="4"/>
  <c r="HU218" i="4"/>
  <c r="HK218" i="4"/>
  <c r="GQ218" i="4"/>
  <c r="FW218" i="4"/>
  <c r="FM218" i="4"/>
  <c r="GG210" i="4"/>
  <c r="GJ203" i="4"/>
  <c r="HN203" i="4"/>
  <c r="HD203" i="4"/>
  <c r="GT203" i="4"/>
  <c r="HX203" i="4"/>
  <c r="GT202" i="4"/>
  <c r="HX202" i="4"/>
  <c r="HN202" i="4"/>
  <c r="HD202" i="4"/>
  <c r="HX200" i="4"/>
  <c r="IJ216" i="4"/>
  <c r="GV216" i="4"/>
  <c r="HP216" i="4"/>
  <c r="EN216" i="4"/>
  <c r="GL216" i="4"/>
  <c r="HF216" i="4"/>
  <c r="HZ216" i="4"/>
  <c r="GB216" i="4"/>
  <c r="ED216" i="4"/>
  <c r="ED220" i="4" s="1"/>
  <c r="FR216" i="4"/>
  <c r="EB46" i="4"/>
  <c r="FH216" i="4"/>
  <c r="EX216" i="4"/>
  <c r="ED50" i="4"/>
  <c r="EX210" i="4"/>
  <c r="HJ212" i="4"/>
  <c r="HJ259" i="4" s="1"/>
  <c r="HJ300" i="4" s="1"/>
  <c r="HJ304" i="4" s="1"/>
  <c r="HR210" i="4"/>
  <c r="HA210" i="4"/>
  <c r="GF212" i="4"/>
  <c r="GD210" i="4"/>
  <c r="GV210" i="4"/>
  <c r="IH36" i="4"/>
  <c r="IH206" i="4" s="1"/>
  <c r="IJ206" i="4"/>
  <c r="AG65" i="12"/>
  <c r="AG89" i="12"/>
  <c r="Z89" i="12"/>
  <c r="Z65" i="12"/>
  <c r="EM40" i="4"/>
  <c r="EM42" i="4" s="1"/>
  <c r="FQ207" i="4"/>
  <c r="FQ210" i="4" s="1"/>
  <c r="II207" i="4"/>
  <c r="II210" i="4" s="1"/>
  <c r="HO207" i="4"/>
  <c r="HO210" i="4" s="1"/>
  <c r="FG207" i="4"/>
  <c r="FG210" i="4" s="1"/>
  <c r="EM207" i="4"/>
  <c r="EM210" i="4" s="1"/>
  <c r="EW207" i="4"/>
  <c r="EW210" i="4" s="1"/>
  <c r="GA207" i="4"/>
  <c r="GA210" i="4" s="1"/>
  <c r="HY207" i="4"/>
  <c r="HY210" i="4" s="1"/>
  <c r="HE207" i="4"/>
  <c r="HE210" i="4" s="1"/>
  <c r="GU207" i="4"/>
  <c r="GU210" i="4" s="1"/>
  <c r="GK207" i="4"/>
  <c r="GK210" i="4" s="1"/>
  <c r="Y65" i="12"/>
  <c r="Y89" i="12"/>
  <c r="GV288" i="4"/>
  <c r="GP288" i="4" s="1"/>
  <c r="HZ291" i="4"/>
  <c r="HT291" i="4" s="1"/>
  <c r="GL291" i="4"/>
  <c r="GF291" i="4" s="1"/>
  <c r="HF291" i="4"/>
  <c r="GZ291" i="4" s="1"/>
  <c r="FT210" i="4"/>
  <c r="FF199" i="4"/>
  <c r="GJ199" i="4"/>
  <c r="EL40" i="4"/>
  <c r="GT199" i="4"/>
  <c r="HD199" i="4"/>
  <c r="FZ199" i="4"/>
  <c r="IH199" i="4"/>
  <c r="EL199" i="4"/>
  <c r="HN199" i="4"/>
  <c r="EV199" i="4"/>
  <c r="HX199" i="4"/>
  <c r="FP199" i="4"/>
  <c r="IE210" i="4"/>
  <c r="HM185" i="4"/>
  <c r="HM212" i="4" s="1"/>
  <c r="HM287" i="4"/>
  <c r="GS287" i="4"/>
  <c r="GS185" i="4"/>
  <c r="GS212" i="4" s="1"/>
  <c r="EU185" i="4"/>
  <c r="EU212" i="4" s="1"/>
  <c r="EU287" i="4"/>
  <c r="FR210" i="4"/>
  <c r="FB113" i="4"/>
  <c r="HE14" i="4"/>
  <c r="HE15" i="4" s="1"/>
  <c r="HE42" i="4" s="1"/>
  <c r="HF15" i="4"/>
  <c r="HF42" i="4" s="1"/>
  <c r="IJ113" i="4"/>
  <c r="IJ132" i="4" s="1"/>
  <c r="FD74" i="4"/>
  <c r="FD87" i="4" s="1"/>
  <c r="GI185" i="4"/>
  <c r="GI212" i="4" s="1"/>
  <c r="GI287" i="4"/>
  <c r="IG287" i="4"/>
  <c r="IG185" i="4"/>
  <c r="IG212" i="4" s="1"/>
  <c r="FO185" i="4"/>
  <c r="FO212" i="4" s="1"/>
  <c r="FV113" i="4"/>
  <c r="FV132" i="4" s="1"/>
  <c r="FL113" i="4"/>
  <c r="ED100" i="4"/>
  <c r="ER113" i="4"/>
  <c r="AD89" i="12"/>
  <c r="AD65" i="12"/>
  <c r="AI65" i="12"/>
  <c r="AI89" i="12"/>
  <c r="GH246" i="4"/>
  <c r="GR246" i="4"/>
  <c r="FN246" i="4"/>
  <c r="ET87" i="4"/>
  <c r="HV246" i="4"/>
  <c r="ET246" i="4"/>
  <c r="HB246" i="4"/>
  <c r="FX246" i="4"/>
  <c r="IF246" i="4"/>
  <c r="HL246" i="4"/>
  <c r="FD246" i="4"/>
  <c r="FH291" i="4"/>
  <c r="FB291" i="4" s="1"/>
  <c r="EX291" i="4"/>
  <c r="ER291" i="4" s="1"/>
  <c r="IH39" i="4"/>
  <c r="IJ209" i="4"/>
  <c r="IJ40" i="4"/>
  <c r="ED15" i="4"/>
  <c r="ED42" i="4" s="1"/>
  <c r="ED184" i="4"/>
  <c r="ED185" i="4" s="1"/>
  <c r="EN184" i="4"/>
  <c r="EN185" i="4" s="1"/>
  <c r="EX184" i="4"/>
  <c r="EX185" i="4" s="1"/>
  <c r="FR184" i="4"/>
  <c r="FR185" i="4" s="1"/>
  <c r="GL184" i="4"/>
  <c r="GL185" i="4" s="1"/>
  <c r="GV184" i="4"/>
  <c r="GV185" i="4" s="1"/>
  <c r="HP184" i="4"/>
  <c r="HP185" i="4" s="1"/>
  <c r="FH184" i="4"/>
  <c r="FH185" i="4" s="1"/>
  <c r="GB184" i="4"/>
  <c r="GB185" i="4" s="1"/>
  <c r="HZ184" i="4"/>
  <c r="HZ185" i="4" s="1"/>
  <c r="IJ184" i="4"/>
  <c r="IJ185" i="4" s="1"/>
  <c r="HF184" i="4"/>
  <c r="HF185" i="4" s="1"/>
  <c r="EC14" i="4"/>
  <c r="HW185" i="4"/>
  <c r="HW212" i="4" s="1"/>
  <c r="HW287" i="4"/>
  <c r="HC287" i="4"/>
  <c r="HC185" i="4"/>
  <c r="HC212" i="4" s="1"/>
  <c r="EK287" i="4"/>
  <c r="EK185" i="4"/>
  <c r="EK212" i="4" s="1"/>
  <c r="GL210" i="4"/>
  <c r="HF210" i="4"/>
  <c r="HP210" i="4"/>
  <c r="GA14" i="4"/>
  <c r="GA15" i="4" s="1"/>
  <c r="GA42" i="4" s="1"/>
  <c r="GB15" i="4"/>
  <c r="GB42" i="4" s="1"/>
  <c r="EH113" i="4"/>
  <c r="HT212" i="4"/>
  <c r="DX113" i="4"/>
  <c r="HT281" i="4"/>
  <c r="HT302" i="4" s="1"/>
  <c r="X89" i="12"/>
  <c r="X65" i="12"/>
  <c r="AE89" i="12"/>
  <c r="AE65" i="12"/>
  <c r="HZ288" i="4"/>
  <c r="HT288" i="4" s="1"/>
  <c r="EW76" i="4"/>
  <c r="HF246" i="4"/>
  <c r="GB246" i="4"/>
  <c r="GL246" i="4"/>
  <c r="IJ246" i="4"/>
  <c r="GV246" i="4"/>
  <c r="HZ246" i="4"/>
  <c r="EX246" i="4"/>
  <c r="HP246" i="4"/>
  <c r="FH246" i="4"/>
  <c r="FR246" i="4"/>
  <c r="GT198" i="4"/>
  <c r="HD198" i="4"/>
  <c r="EV40" i="4"/>
  <c r="EV42" i="4" s="1"/>
  <c r="HN198" i="4"/>
  <c r="IH198" i="4"/>
  <c r="FP198" i="4"/>
  <c r="FF198" i="4"/>
  <c r="FZ198" i="4"/>
  <c r="EV198" i="4"/>
  <c r="GJ198" i="4"/>
  <c r="HX198" i="4"/>
  <c r="IJ288" i="4"/>
  <c r="ID288" i="4" s="1"/>
  <c r="AC65" i="12"/>
  <c r="AC89" i="12"/>
  <c r="AB89" i="12"/>
  <c r="AB65" i="12"/>
  <c r="AF89" i="12"/>
  <c r="AF65" i="12"/>
  <c r="AH65" i="12"/>
  <c r="AH89" i="12"/>
  <c r="GB291" i="4"/>
  <c r="FV291" i="4" s="1"/>
  <c r="GV291" i="4"/>
  <c r="GP291" i="4" s="1"/>
  <c r="IJ291" i="4"/>
  <c r="ID291" i="4" s="1"/>
  <c r="EN210" i="4"/>
  <c r="GQ210" i="4"/>
  <c r="IB209" i="4"/>
  <c r="IB210" i="4" s="1"/>
  <c r="IB40" i="4"/>
  <c r="IB42" i="4" s="1"/>
  <c r="DZ184" i="4"/>
  <c r="DZ185" i="4" s="1"/>
  <c r="DZ212" i="4" s="1"/>
  <c r="EJ184" i="4"/>
  <c r="EJ185" i="4" s="1"/>
  <c r="EJ212" i="4" s="1"/>
  <c r="FN184" i="4"/>
  <c r="FN185" i="4" s="1"/>
  <c r="FN212" i="4" s="1"/>
  <c r="GH184" i="4"/>
  <c r="GH185" i="4" s="1"/>
  <c r="GH212" i="4" s="1"/>
  <c r="IF184" i="4"/>
  <c r="IF185" i="4" s="1"/>
  <c r="IF212" i="4" s="1"/>
  <c r="HL184" i="4"/>
  <c r="HL185" i="4" s="1"/>
  <c r="HL212" i="4" s="1"/>
  <c r="GR184" i="4"/>
  <c r="GR185" i="4" s="1"/>
  <c r="GR212" i="4" s="1"/>
  <c r="DZ15" i="4"/>
  <c r="DZ42" i="4" s="1"/>
  <c r="FD184" i="4"/>
  <c r="FD185" i="4" s="1"/>
  <c r="FD212" i="4" s="1"/>
  <c r="ET184" i="4"/>
  <c r="ET185" i="4" s="1"/>
  <c r="ET212" i="4" s="1"/>
  <c r="FX184" i="4"/>
  <c r="FX185" i="4" s="1"/>
  <c r="FX212" i="4" s="1"/>
  <c r="HV184" i="4"/>
  <c r="HV185" i="4" s="1"/>
  <c r="HV212" i="4" s="1"/>
  <c r="HB184" i="4"/>
  <c r="HB185" i="4" s="1"/>
  <c r="HB212" i="4" s="1"/>
  <c r="FY185" i="4"/>
  <c r="FY212" i="4" s="1"/>
  <c r="FY287" i="4"/>
  <c r="FE185" i="4"/>
  <c r="FE212" i="4" s="1"/>
  <c r="FE287" i="4"/>
  <c r="EA287" i="4"/>
  <c r="EA185" i="4"/>
  <c r="EA212" i="4" s="1"/>
  <c r="GB210" i="4"/>
  <c r="FH210" i="4"/>
  <c r="HZ210" i="4"/>
  <c r="FU15" i="4"/>
  <c r="FU42" i="4" s="1"/>
  <c r="HI184" i="4"/>
  <c r="HI185" i="4" s="1"/>
  <c r="HI212" i="4" s="1"/>
  <c r="GE184" i="4"/>
  <c r="GE185" i="4" s="1"/>
  <c r="GE212" i="4" s="1"/>
  <c r="IC184" i="4"/>
  <c r="IC185" i="4" s="1"/>
  <c r="IC212" i="4" s="1"/>
  <c r="GY184" i="4"/>
  <c r="GY185" i="4" s="1"/>
  <c r="GY212" i="4" s="1"/>
  <c r="HS184" i="4"/>
  <c r="HS185" i="4" s="1"/>
  <c r="HS212" i="4" s="1"/>
  <c r="GO184" i="4"/>
  <c r="GO185" i="4" s="1"/>
  <c r="GO212" i="4" s="1"/>
  <c r="FU184" i="4"/>
  <c r="FU185" i="4" s="1"/>
  <c r="FU212" i="4" s="1"/>
  <c r="HZ281" i="4"/>
  <c r="HZ302" i="4" s="1"/>
  <c r="I111" i="41"/>
  <c r="GZ115" i="4" l="1"/>
  <c r="GF259" i="4"/>
  <c r="GF284" i="4" s="1"/>
  <c r="IB257" i="4"/>
  <c r="EZ257" i="4"/>
  <c r="HR212" i="4"/>
  <c r="DV212" i="4"/>
  <c r="GP115" i="4"/>
  <c r="HH257" i="4"/>
  <c r="HH212" i="4"/>
  <c r="GX212" i="4"/>
  <c r="FJ212" i="4"/>
  <c r="GD212" i="4"/>
  <c r="IH219" i="4"/>
  <c r="GD257" i="4"/>
  <c r="EC71" i="4"/>
  <c r="EM241" i="4" s="1"/>
  <c r="EM244" i="4" s="1"/>
  <c r="FT257" i="4"/>
  <c r="HR257" i="4"/>
  <c r="EZ212" i="4"/>
  <c r="IB212" i="4"/>
  <c r="EP212" i="4"/>
  <c r="ED74" i="4"/>
  <c r="EA290" i="4"/>
  <c r="ED290" i="4" s="1"/>
  <c r="DX290" i="4" s="1"/>
  <c r="GX257" i="4"/>
  <c r="EP257" i="4"/>
  <c r="CD51" i="12"/>
  <c r="CE5" i="12"/>
  <c r="FT212" i="4"/>
  <c r="EH52" i="4"/>
  <c r="DX52" i="4"/>
  <c r="FL52" i="4"/>
  <c r="ID52" i="4"/>
  <c r="FV52" i="4"/>
  <c r="GN212" i="4"/>
  <c r="HJ52" i="4"/>
  <c r="HT52" i="4"/>
  <c r="GZ52" i="4"/>
  <c r="HT130" i="4"/>
  <c r="HT134" i="4" s="1"/>
  <c r="EH259" i="4"/>
  <c r="EH300" i="4" s="1"/>
  <c r="HT259" i="4"/>
  <c r="HT284" i="4" s="1"/>
  <c r="FV259" i="4"/>
  <c r="FV300" i="4" s="1"/>
  <c r="FL259" i="4"/>
  <c r="FL284" i="4" s="1"/>
  <c r="GP259" i="4"/>
  <c r="GP284" i="4" s="1"/>
  <c r="ER259" i="4"/>
  <c r="ER300" i="4" s="1"/>
  <c r="GZ259" i="4"/>
  <c r="GZ284" i="4" s="1"/>
  <c r="FB259" i="4"/>
  <c r="FB300" i="4" s="1"/>
  <c r="ID259" i="4"/>
  <c r="ID300" i="4" s="1"/>
  <c r="ID304" i="4" s="1"/>
  <c r="IG290" i="4"/>
  <c r="IJ290" i="4" s="1"/>
  <c r="ID290" i="4" s="1"/>
  <c r="FG71" i="4"/>
  <c r="FG74" i="4" s="1"/>
  <c r="FG87" i="4" s="1"/>
  <c r="FF42" i="4"/>
  <c r="IH192" i="4"/>
  <c r="HD185" i="4"/>
  <c r="GT244" i="4"/>
  <c r="GL74" i="4"/>
  <c r="FF185" i="4"/>
  <c r="HN185" i="4"/>
  <c r="HF212" i="4"/>
  <c r="HM290" i="4"/>
  <c r="HP290" i="4" s="1"/>
  <c r="HJ290" i="4" s="1"/>
  <c r="FC212" i="4"/>
  <c r="EI212" i="4"/>
  <c r="EV244" i="4"/>
  <c r="GG212" i="4"/>
  <c r="FZ185" i="4"/>
  <c r="HD244" i="4"/>
  <c r="GJ185" i="4"/>
  <c r="GQ212" i="4"/>
  <c r="FP215" i="4"/>
  <c r="FW212" i="4"/>
  <c r="HD219" i="4"/>
  <c r="EL244" i="4"/>
  <c r="HN219" i="4"/>
  <c r="HA212" i="4"/>
  <c r="IH185" i="4"/>
  <c r="EB244" i="4"/>
  <c r="FZ244" i="4"/>
  <c r="FF244" i="4"/>
  <c r="FP244" i="4"/>
  <c r="IH244" i="4"/>
  <c r="HU212" i="4"/>
  <c r="HK212" i="4"/>
  <c r="EB192" i="4"/>
  <c r="IE212" i="4"/>
  <c r="FM212" i="4"/>
  <c r="EL42" i="4"/>
  <c r="HN244" i="4"/>
  <c r="EC246" i="4"/>
  <c r="EM246" i="4"/>
  <c r="EL185" i="4"/>
  <c r="GJ244" i="4"/>
  <c r="IJ42" i="4"/>
  <c r="FX241" i="4"/>
  <c r="FX244" i="4" s="1"/>
  <c r="FX257" i="4" s="1"/>
  <c r="FH220" i="4"/>
  <c r="HX185" i="4"/>
  <c r="HX244" i="4"/>
  <c r="GA71" i="4"/>
  <c r="GA74" i="4" s="1"/>
  <c r="GA87" i="4" s="1"/>
  <c r="FH241" i="4"/>
  <c r="FH244" i="4" s="1"/>
  <c r="GS290" i="4"/>
  <c r="GV290" i="4" s="1"/>
  <c r="GP290" i="4" s="1"/>
  <c r="EN74" i="4"/>
  <c r="FR241" i="4"/>
  <c r="FR244" i="4" s="1"/>
  <c r="FE290" i="4"/>
  <c r="FH290" i="4" s="1"/>
  <c r="FB290" i="4" s="1"/>
  <c r="EN241" i="4"/>
  <c r="EN244" i="4" s="1"/>
  <c r="FY290" i="4"/>
  <c r="GB290" i="4" s="1"/>
  <c r="FV290" i="4" s="1"/>
  <c r="GH241" i="4"/>
  <c r="GH244" i="4" s="1"/>
  <c r="GH257" i="4" s="1"/>
  <c r="FN241" i="4"/>
  <c r="FN244" i="4" s="1"/>
  <c r="FN257" i="4" s="1"/>
  <c r="GB241" i="4"/>
  <c r="GB244" i="4" s="1"/>
  <c r="EX241" i="4"/>
  <c r="EX244" i="4" s="1"/>
  <c r="ET241" i="4"/>
  <c r="ET244" i="4" s="1"/>
  <c r="ET257" i="4" s="1"/>
  <c r="HC290" i="4"/>
  <c r="HF290" i="4" s="1"/>
  <c r="GZ290" i="4" s="1"/>
  <c r="FD241" i="4"/>
  <c r="FD244" i="4" s="1"/>
  <c r="FD257" i="4" s="1"/>
  <c r="GL241" i="4"/>
  <c r="GL244" i="4" s="1"/>
  <c r="EJ241" i="4"/>
  <c r="EJ244" i="4" s="1"/>
  <c r="EJ257" i="4" s="1"/>
  <c r="EW71" i="4"/>
  <c r="EW74" i="4" s="1"/>
  <c r="EW87" i="4" s="1"/>
  <c r="GR241" i="4"/>
  <c r="GR244" i="4" s="1"/>
  <c r="GR257" i="4" s="1"/>
  <c r="GV241" i="4"/>
  <c r="GV244" i="4" s="1"/>
  <c r="IJ220" i="4"/>
  <c r="IH215" i="4"/>
  <c r="HX215" i="4"/>
  <c r="HJ284" i="4"/>
  <c r="FP192" i="4"/>
  <c r="GT185" i="4"/>
  <c r="EV185" i="4"/>
  <c r="O115" i="41"/>
  <c r="O69" i="41" s="1"/>
  <c r="IG81" i="4" s="1"/>
  <c r="IJ81" i="4" s="1"/>
  <c r="N69" i="41"/>
  <c r="HW81" i="4" s="1"/>
  <c r="HZ81" i="4" s="1"/>
  <c r="EN251" i="4"/>
  <c r="EX251" i="4"/>
  <c r="FH251" i="4"/>
  <c r="HF251" i="4"/>
  <c r="GL251" i="4"/>
  <c r="GB251" i="4"/>
  <c r="GV251" i="4"/>
  <c r="FR251" i="4"/>
  <c r="HM81" i="4"/>
  <c r="FO244" i="4"/>
  <c r="HZ74" i="4"/>
  <c r="IJ241" i="4"/>
  <c r="IJ244" i="4" s="1"/>
  <c r="HZ241" i="4"/>
  <c r="HZ244" i="4" s="1"/>
  <c r="EK290" i="4"/>
  <c r="EN290" i="4" s="1"/>
  <c r="EH290" i="4" s="1"/>
  <c r="EK244" i="4"/>
  <c r="EU290" i="4"/>
  <c r="EX290" i="4" s="1"/>
  <c r="ER290" i="4" s="1"/>
  <c r="HF241" i="4"/>
  <c r="HF244" i="4" s="1"/>
  <c r="GI244" i="4"/>
  <c r="GI290" i="4"/>
  <c r="GL290" i="4" s="1"/>
  <c r="GF290" i="4" s="1"/>
  <c r="IF241" i="4"/>
  <c r="IF244" i="4" s="1"/>
  <c r="IF257" i="4" s="1"/>
  <c r="HP241" i="4"/>
  <c r="HP244" i="4" s="1"/>
  <c r="ER281" i="4"/>
  <c r="EH281" i="4"/>
  <c r="EH302" i="4" s="1"/>
  <c r="HE71" i="4"/>
  <c r="HE74" i="4" s="1"/>
  <c r="HE87" i="4" s="1"/>
  <c r="HF74" i="4"/>
  <c r="HL241" i="4"/>
  <c r="HL244" i="4" s="1"/>
  <c r="HL257" i="4" s="1"/>
  <c r="HB241" i="4"/>
  <c r="HB244" i="4" s="1"/>
  <c r="HB257" i="4" s="1"/>
  <c r="HW290" i="4"/>
  <c r="HZ290" i="4" s="1"/>
  <c r="HT290" i="4" s="1"/>
  <c r="HW244" i="4"/>
  <c r="HV241" i="4"/>
  <c r="HV244" i="4" s="1"/>
  <c r="HV257" i="4" s="1"/>
  <c r="EB210" i="4"/>
  <c r="HX192" i="4"/>
  <c r="EL192" i="4"/>
  <c r="GJ192" i="4"/>
  <c r="FZ192" i="4"/>
  <c r="HP220" i="4"/>
  <c r="FF210" i="4"/>
  <c r="FR220" i="4"/>
  <c r="HF220" i="4"/>
  <c r="FZ50" i="4"/>
  <c r="FZ87" i="4" s="1"/>
  <c r="FP185" i="4"/>
  <c r="GT192" i="4"/>
  <c r="HD192" i="4"/>
  <c r="HD215" i="4"/>
  <c r="GJ215" i="4"/>
  <c r="GT215" i="4"/>
  <c r="FZ215" i="4"/>
  <c r="FF192" i="4"/>
  <c r="HN192" i="4"/>
  <c r="FL302" i="4"/>
  <c r="EL210" i="4"/>
  <c r="HK220" i="4"/>
  <c r="HK257" i="4" s="1"/>
  <c r="EB42" i="4"/>
  <c r="HN215" i="4"/>
  <c r="EV192" i="4"/>
  <c r="EN220" i="4"/>
  <c r="GG220" i="4"/>
  <c r="GG257" i="4" s="1"/>
  <c r="HU220" i="4"/>
  <c r="HU257" i="4" s="1"/>
  <c r="ED212" i="4"/>
  <c r="GF300" i="4"/>
  <c r="GF304" i="4" s="1"/>
  <c r="EV210" i="4"/>
  <c r="DX281" i="4"/>
  <c r="DX302" i="4" s="1"/>
  <c r="DX304" i="4" s="1"/>
  <c r="GV220" i="4"/>
  <c r="FF218" i="4"/>
  <c r="FZ218" i="4"/>
  <c r="IH218" i="4"/>
  <c r="HD218" i="4"/>
  <c r="GJ218" i="4"/>
  <c r="HN218" i="4"/>
  <c r="EV218" i="4"/>
  <c r="EL218" i="4"/>
  <c r="HX218" i="4"/>
  <c r="FP218" i="4"/>
  <c r="GT218" i="4"/>
  <c r="HN210" i="4"/>
  <c r="EX220" i="4"/>
  <c r="GL220" i="4"/>
  <c r="FW220" i="4"/>
  <c r="FW257" i="4" s="1"/>
  <c r="IE220" i="4"/>
  <c r="IE257" i="4" s="1"/>
  <c r="HA220" i="4"/>
  <c r="HA257" i="4" s="1"/>
  <c r="HX210" i="4"/>
  <c r="IJ210" i="4"/>
  <c r="IJ212" i="4" s="1"/>
  <c r="GB220" i="4"/>
  <c r="GQ220" i="4"/>
  <c r="GQ257" i="4" s="1"/>
  <c r="EI220" i="4"/>
  <c r="EI257" i="4" s="1"/>
  <c r="FM220" i="4"/>
  <c r="FM257" i="4" s="1"/>
  <c r="EL50" i="4"/>
  <c r="EL87" i="4" s="1"/>
  <c r="HD210" i="4"/>
  <c r="HX216" i="4"/>
  <c r="FF216" i="4"/>
  <c r="EV216" i="4"/>
  <c r="HN216" i="4"/>
  <c r="HD216" i="4"/>
  <c r="EL216" i="4"/>
  <c r="GT216" i="4"/>
  <c r="FP216" i="4"/>
  <c r="EB216" i="4"/>
  <c r="EB220" i="4" s="1"/>
  <c r="GJ216" i="4"/>
  <c r="FZ216" i="4"/>
  <c r="IH216" i="4"/>
  <c r="EB50" i="4"/>
  <c r="EB87" i="4" s="1"/>
  <c r="HZ220" i="4"/>
  <c r="ES220" i="4"/>
  <c r="ES257" i="4" s="1"/>
  <c r="FC220" i="4"/>
  <c r="FC257" i="4" s="1"/>
  <c r="HZ212" i="4"/>
  <c r="GJ210" i="4"/>
  <c r="FZ210" i="4"/>
  <c r="EN212" i="4"/>
  <c r="GB212" i="4"/>
  <c r="FB281" i="4"/>
  <c r="GL212" i="4"/>
  <c r="EX212" i="4"/>
  <c r="FH212" i="4"/>
  <c r="FP210" i="4"/>
  <c r="GV212" i="4"/>
  <c r="GT210" i="4"/>
  <c r="FV281" i="4"/>
  <c r="FV302" i="4" s="1"/>
  <c r="HP212" i="4"/>
  <c r="GB287" i="4"/>
  <c r="FV287" i="4" s="1"/>
  <c r="EC184" i="4"/>
  <c r="EC185" i="4" s="1"/>
  <c r="EC212" i="4" s="1"/>
  <c r="EC15" i="4"/>
  <c r="EC42" i="4" s="1"/>
  <c r="EM184" i="4"/>
  <c r="EM185" i="4" s="1"/>
  <c r="EM212" i="4" s="1"/>
  <c r="GA184" i="4"/>
  <c r="GA185" i="4" s="1"/>
  <c r="GA212" i="4" s="1"/>
  <c r="FQ184" i="4"/>
  <c r="FQ185" i="4" s="1"/>
  <c r="FQ212" i="4" s="1"/>
  <c r="HY184" i="4"/>
  <c r="HY185" i="4" s="1"/>
  <c r="HY212" i="4" s="1"/>
  <c r="II184" i="4"/>
  <c r="II185" i="4" s="1"/>
  <c r="II212" i="4" s="1"/>
  <c r="HE184" i="4"/>
  <c r="HE185" i="4" s="1"/>
  <c r="HE212" i="4" s="1"/>
  <c r="FG184" i="4"/>
  <c r="FG185" i="4" s="1"/>
  <c r="FG212" i="4" s="1"/>
  <c r="EW184" i="4"/>
  <c r="EW185" i="4" s="1"/>
  <c r="EW212" i="4" s="1"/>
  <c r="HO184" i="4"/>
  <c r="HO185" i="4" s="1"/>
  <c r="HO212" i="4" s="1"/>
  <c r="GK184" i="4"/>
  <c r="GK185" i="4" s="1"/>
  <c r="GK212" i="4" s="1"/>
  <c r="GU184" i="4"/>
  <c r="GU185" i="4" s="1"/>
  <c r="GU212" i="4" s="1"/>
  <c r="IH40" i="4"/>
  <c r="IH42" i="4" s="1"/>
  <c r="IH209" i="4"/>
  <c r="IH210" i="4" s="1"/>
  <c r="EX287" i="4"/>
  <c r="ER287" i="4" s="1"/>
  <c r="HP287" i="4"/>
  <c r="HJ287" i="4" s="1"/>
  <c r="ED287" i="4"/>
  <c r="DX287" i="4" s="1"/>
  <c r="HO246" i="4"/>
  <c r="GA246" i="4"/>
  <c r="II246" i="4"/>
  <c r="GK246" i="4"/>
  <c r="HE246" i="4"/>
  <c r="EW246" i="4"/>
  <c r="GU246" i="4"/>
  <c r="HY246" i="4"/>
  <c r="FQ246" i="4"/>
  <c r="FG246" i="4"/>
  <c r="EH132" i="4"/>
  <c r="EH134" i="4" s="1"/>
  <c r="EH115" i="4"/>
  <c r="HF287" i="4"/>
  <c r="GZ287" i="4" s="1"/>
  <c r="ER132" i="4"/>
  <c r="ER134" i="4" s="1"/>
  <c r="ER115" i="4"/>
  <c r="FL132" i="4"/>
  <c r="FL134" i="4" s="1"/>
  <c r="FL115" i="4"/>
  <c r="FV134" i="4"/>
  <c r="FR212" i="4"/>
  <c r="FH287" i="4"/>
  <c r="FB287" i="4" s="1"/>
  <c r="HZ287" i="4"/>
  <c r="HT287" i="4" s="1"/>
  <c r="IJ287" i="4"/>
  <c r="ID287" i="4" s="1"/>
  <c r="FV115" i="4"/>
  <c r="FB132" i="4"/>
  <c r="FB134" i="4" s="1"/>
  <c r="FB115" i="4"/>
  <c r="DX132" i="4"/>
  <c r="DX134" i="4" s="1"/>
  <c r="DX115" i="4"/>
  <c r="EN287" i="4"/>
  <c r="EH287" i="4" s="1"/>
  <c r="EN100" i="4"/>
  <c r="GL287" i="4"/>
  <c r="GF287" i="4" s="1"/>
  <c r="GV287" i="4"/>
  <c r="GP287" i="4" s="1"/>
  <c r="J111" i="41"/>
  <c r="EC74" i="4" l="1"/>
  <c r="EC87" i="4" s="1"/>
  <c r="HT300" i="4"/>
  <c r="HT304" i="4" s="1"/>
  <c r="EC241" i="4"/>
  <c r="EC244" i="4" s="1"/>
  <c r="EC257" i="4" s="1"/>
  <c r="EM257" i="4"/>
  <c r="EB257" i="4"/>
  <c r="CF5" i="12"/>
  <c r="CE51" i="12"/>
  <c r="FV304" i="4"/>
  <c r="EH304" i="4"/>
  <c r="FL300" i="4"/>
  <c r="FL304" i="4" s="1"/>
  <c r="GZ300" i="4"/>
  <c r="GZ304" i="4" s="1"/>
  <c r="GP300" i="4"/>
  <c r="GP304" i="4" s="1"/>
  <c r="ER284" i="4"/>
  <c r="ID284" i="4"/>
  <c r="FF212" i="4"/>
  <c r="FQ241" i="4"/>
  <c r="FQ244" i="4" s="1"/>
  <c r="FQ257" i="4" s="1"/>
  <c r="IH212" i="4"/>
  <c r="EW241" i="4"/>
  <c r="EW244" i="4" s="1"/>
  <c r="EW257" i="4" s="1"/>
  <c r="HD212" i="4"/>
  <c r="GT220" i="4"/>
  <c r="GT257" i="4" s="1"/>
  <c r="EV220" i="4"/>
  <c r="EV257" i="4" s="1"/>
  <c r="EL212" i="4"/>
  <c r="EB212" i="4"/>
  <c r="P69" i="41"/>
  <c r="HE241" i="4"/>
  <c r="HE244" i="4" s="1"/>
  <c r="HE257" i="4" s="1"/>
  <c r="EV212" i="4"/>
  <c r="HO241" i="4"/>
  <c r="HO244" i="4" s="1"/>
  <c r="HO257" i="4" s="1"/>
  <c r="HY241" i="4"/>
  <c r="HY244" i="4" s="1"/>
  <c r="HY257" i="4" s="1"/>
  <c r="FZ212" i="4"/>
  <c r="GA241" i="4"/>
  <c r="GA244" i="4" s="1"/>
  <c r="GA257" i="4" s="1"/>
  <c r="GK241" i="4"/>
  <c r="GK244" i="4" s="1"/>
  <c r="GK257" i="4" s="1"/>
  <c r="HX212" i="4"/>
  <c r="GU241" i="4"/>
  <c r="GU244" i="4" s="1"/>
  <c r="GU257" i="4" s="1"/>
  <c r="FG241" i="4"/>
  <c r="FG244" i="4" s="1"/>
  <c r="FG257" i="4" s="1"/>
  <c r="II241" i="4"/>
  <c r="II244" i="4" s="1"/>
  <c r="II257" i="4" s="1"/>
  <c r="GJ212" i="4"/>
  <c r="HP81" i="4"/>
  <c r="IG251" i="4"/>
  <c r="HW251" i="4"/>
  <c r="HM251" i="4"/>
  <c r="ER302" i="4"/>
  <c r="ER304" i="4" s="1"/>
  <c r="EH284" i="4"/>
  <c r="DX284" i="4"/>
  <c r="HX220" i="4"/>
  <c r="HX257" i="4" s="1"/>
  <c r="HN212" i="4"/>
  <c r="FP212" i="4"/>
  <c r="GJ220" i="4"/>
  <c r="GJ257" i="4" s="1"/>
  <c r="FF220" i="4"/>
  <c r="FF257" i="4" s="1"/>
  <c r="GT212" i="4"/>
  <c r="IH220" i="4"/>
  <c r="IH257" i="4" s="1"/>
  <c r="FP220" i="4"/>
  <c r="FP257" i="4" s="1"/>
  <c r="HN220" i="4"/>
  <c r="HN257" i="4" s="1"/>
  <c r="FZ220" i="4"/>
  <c r="FZ257" i="4" s="1"/>
  <c r="EL220" i="4"/>
  <c r="EL257" i="4" s="1"/>
  <c r="HD220" i="4"/>
  <c r="HD257" i="4" s="1"/>
  <c r="FB302" i="4"/>
  <c r="FB304" i="4" s="1"/>
  <c r="FB284" i="4"/>
  <c r="FV284" i="4"/>
  <c r="ED98" i="4"/>
  <c r="GI119" i="4"/>
  <c r="GS119" i="4"/>
  <c r="EA119" i="4"/>
  <c r="HC119" i="4"/>
  <c r="EK119" i="4"/>
  <c r="HM119" i="4"/>
  <c r="IG119" i="4"/>
  <c r="EU119" i="4"/>
  <c r="FO119" i="4"/>
  <c r="FE119" i="4"/>
  <c r="HW119" i="4"/>
  <c r="FY119" i="4"/>
  <c r="EN110" i="4"/>
  <c r="EX110" i="4"/>
  <c r="EX106" i="4"/>
  <c r="EN106" i="4"/>
  <c r="K111" i="41"/>
  <c r="CG5" i="12" l="1"/>
  <c r="CF51" i="12"/>
  <c r="HP251" i="4"/>
  <c r="HZ251" i="4"/>
  <c r="IJ251" i="4"/>
  <c r="HZ119" i="4"/>
  <c r="HT119" i="4" s="1"/>
  <c r="FR119" i="4"/>
  <c r="FL119" i="4" s="1"/>
  <c r="IJ119" i="4"/>
  <c r="ID119" i="4" s="1"/>
  <c r="ED119" i="4"/>
  <c r="DX119" i="4" s="1"/>
  <c r="F103" i="41"/>
  <c r="F109" i="41" s="1"/>
  <c r="F110" i="41" s="1"/>
  <c r="F112" i="41" s="1"/>
  <c r="F114" i="41" s="1"/>
  <c r="FH119" i="4"/>
  <c r="FB119" i="4" s="1"/>
  <c r="HP119" i="4"/>
  <c r="HJ119" i="4" s="1"/>
  <c r="GV119" i="4"/>
  <c r="GP119" i="4" s="1"/>
  <c r="EK113" i="4"/>
  <c r="EK132" i="4" s="1"/>
  <c r="EN98" i="4"/>
  <c r="EN113" i="4" s="1"/>
  <c r="EN132" i="4" s="1"/>
  <c r="GB119" i="4"/>
  <c r="FV119" i="4" s="1"/>
  <c r="HF119" i="4"/>
  <c r="GZ119" i="4" s="1"/>
  <c r="D103" i="41"/>
  <c r="D109" i="41" s="1"/>
  <c r="D110" i="41" s="1"/>
  <c r="D112" i="41" s="1"/>
  <c r="D114" i="41" s="1"/>
  <c r="ED110" i="4"/>
  <c r="EX119" i="4"/>
  <c r="ER119" i="4" s="1"/>
  <c r="EN119" i="4"/>
  <c r="EH119" i="4" s="1"/>
  <c r="GL119" i="4"/>
  <c r="GF119" i="4" s="1"/>
  <c r="EX100" i="4"/>
  <c r="E103" i="41"/>
  <c r="E109" i="41" s="1"/>
  <c r="E110" i="41" s="1"/>
  <c r="E112" i="41" s="1"/>
  <c r="E114" i="41" s="1"/>
  <c r="L111" i="41"/>
  <c r="CH5" i="12" l="1"/>
  <c r="CG51" i="12"/>
  <c r="D67" i="41"/>
  <c r="D116" i="41"/>
  <c r="EA281" i="4"/>
  <c r="EA302" i="4" s="1"/>
  <c r="EU281" i="4"/>
  <c r="EU302" i="4" s="1"/>
  <c r="EK281" i="4"/>
  <c r="EK302" i="4" s="1"/>
  <c r="ED106" i="4"/>
  <c r="EA113" i="4"/>
  <c r="EA132" i="4" s="1"/>
  <c r="G103" i="41"/>
  <c r="G109" i="41" s="1"/>
  <c r="G110" i="41" s="1"/>
  <c r="G112" i="41" s="1"/>
  <c r="G114" i="41" s="1"/>
  <c r="EX98" i="4"/>
  <c r="EU113" i="4"/>
  <c r="EU132" i="4" s="1"/>
  <c r="E116" i="41"/>
  <c r="E67" i="41"/>
  <c r="F67" i="41"/>
  <c r="F116" i="41"/>
  <c r="M111" i="41"/>
  <c r="CI5" i="12" l="1"/>
  <c r="CH51" i="12"/>
  <c r="FE281" i="4"/>
  <c r="FE302" i="4" s="1"/>
  <c r="G67" i="41"/>
  <c r="G116" i="41"/>
  <c r="F70" i="41"/>
  <c r="F72" i="41" s="1"/>
  <c r="F74" i="41" s="1"/>
  <c r="EU79" i="4"/>
  <c r="D70" i="41"/>
  <c r="D72" i="41" s="1"/>
  <c r="D74" i="41" s="1"/>
  <c r="EA79" i="4"/>
  <c r="H103" i="41"/>
  <c r="H109" i="41" s="1"/>
  <c r="H110" i="41" s="1"/>
  <c r="H112" i="41" s="1"/>
  <c r="H114" i="41" s="1"/>
  <c r="EX113" i="4"/>
  <c r="EX132" i="4" s="1"/>
  <c r="E70" i="41"/>
  <c r="E72" i="41" s="1"/>
  <c r="E74" i="41" s="1"/>
  <c r="EK79" i="4"/>
  <c r="FE113" i="4"/>
  <c r="FE132" i="4" s="1"/>
  <c r="FH113" i="4"/>
  <c r="FH132" i="4" s="1"/>
  <c r="EN281" i="4"/>
  <c r="EN302" i="4" s="1"/>
  <c r="ED281" i="4"/>
  <c r="ED302" i="4" s="1"/>
  <c r="ED113" i="4"/>
  <c r="ED132" i="4" s="1"/>
  <c r="N111" i="41"/>
  <c r="CI51" i="12" l="1"/>
  <c r="CJ5" i="12"/>
  <c r="FO302" i="4"/>
  <c r="EX281" i="4"/>
  <c r="EX302" i="4" s="1"/>
  <c r="FR302" i="4"/>
  <c r="FO113" i="4"/>
  <c r="FO132" i="4" s="1"/>
  <c r="EA249" i="4"/>
  <c r="EA255" i="4" s="1"/>
  <c r="EK249" i="4"/>
  <c r="EK255" i="4" s="1"/>
  <c r="ED79" i="4"/>
  <c r="EA85" i="4"/>
  <c r="EU249" i="4"/>
  <c r="EU255" i="4" s="1"/>
  <c r="EU85" i="4"/>
  <c r="EX79" i="4"/>
  <c r="EX85" i="4" s="1"/>
  <c r="G70" i="41"/>
  <c r="G72" i="41" s="1"/>
  <c r="G74" i="41" s="1"/>
  <c r="FE79" i="4"/>
  <c r="I103" i="41"/>
  <c r="I109" i="41" s="1"/>
  <c r="I110" i="41" s="1"/>
  <c r="I112" i="41" s="1"/>
  <c r="I114" i="41" s="1"/>
  <c r="EK85" i="4"/>
  <c r="EN79" i="4"/>
  <c r="EN85" i="4" s="1"/>
  <c r="FH281" i="4"/>
  <c r="FH302" i="4" s="1"/>
  <c r="H116" i="41"/>
  <c r="H67" i="41"/>
  <c r="O111" i="41"/>
  <c r="CK5" i="12" l="1"/>
  <c r="CK51" i="12" s="1"/>
  <c r="CJ51" i="12"/>
  <c r="EA257" i="4"/>
  <c r="EA259" i="4" s="1"/>
  <c r="EK257" i="4"/>
  <c r="EK259" i="4" s="1"/>
  <c r="EU257" i="4"/>
  <c r="EU259" i="4" s="1"/>
  <c r="EN87" i="4"/>
  <c r="EN89" i="4" s="1"/>
  <c r="EK87" i="4"/>
  <c r="EK89" i="4" s="1"/>
  <c r="EU87" i="4"/>
  <c r="EU89" i="4" s="1"/>
  <c r="EU130" i="4" s="1"/>
  <c r="EU134" i="4" s="1"/>
  <c r="EX87" i="4"/>
  <c r="EX89" i="4" s="1"/>
  <c r="EA87" i="4"/>
  <c r="EA89" i="4" s="1"/>
  <c r="J103" i="41"/>
  <c r="J109" i="41" s="1"/>
  <c r="J110" i="41" s="1"/>
  <c r="J112" i="41" s="1"/>
  <c r="J114" i="41" s="1"/>
  <c r="J116" i="41" s="1"/>
  <c r="ED249" i="4"/>
  <c r="ED255" i="4" s="1"/>
  <c r="EN249" i="4"/>
  <c r="EN255" i="4" s="1"/>
  <c r="ED85" i="4"/>
  <c r="EX249" i="4"/>
  <c r="EX255" i="4" s="1"/>
  <c r="FR113" i="4"/>
  <c r="FR132" i="4" s="1"/>
  <c r="FO79" i="4"/>
  <c r="H70" i="41"/>
  <c r="H72" i="41" s="1"/>
  <c r="H74" i="41" s="1"/>
  <c r="FY113" i="4"/>
  <c r="FY132" i="4" s="1"/>
  <c r="GB113" i="4"/>
  <c r="GB132" i="4" s="1"/>
  <c r="FY281" i="4"/>
  <c r="FY302" i="4" s="1"/>
  <c r="FE249" i="4"/>
  <c r="FE255" i="4" s="1"/>
  <c r="FH79" i="4"/>
  <c r="FE85" i="4"/>
  <c r="I116" i="41"/>
  <c r="I67" i="41"/>
  <c r="EK300" i="4" l="1"/>
  <c r="EK304" i="4" s="1"/>
  <c r="EK284" i="4"/>
  <c r="EU284" i="4"/>
  <c r="EU300" i="4"/>
  <c r="EU304" i="4" s="1"/>
  <c r="EA300" i="4"/>
  <c r="EA304" i="4" s="1"/>
  <c r="EA284" i="4"/>
  <c r="FE257" i="4"/>
  <c r="FE259" i="4" s="1"/>
  <c r="ED257" i="4"/>
  <c r="ED259" i="4" s="1"/>
  <c r="EX257" i="4"/>
  <c r="EX259" i="4" s="1"/>
  <c r="EN257" i="4"/>
  <c r="EN259" i="4" s="1"/>
  <c r="EN284" i="4" s="1"/>
  <c r="EA115" i="4"/>
  <c r="EA130" i="4"/>
  <c r="EA134" i="4" s="1"/>
  <c r="EN115" i="4"/>
  <c r="EN130" i="4"/>
  <c r="EN134" i="4" s="1"/>
  <c r="EK115" i="4"/>
  <c r="EK130" i="4"/>
  <c r="EK134" i="4" s="1"/>
  <c r="EX130" i="4"/>
  <c r="EX134" i="4" s="1"/>
  <c r="EX115" i="4"/>
  <c r="FE87" i="4"/>
  <c r="FE89" i="4" s="1"/>
  <c r="EU115" i="4"/>
  <c r="ED87" i="4"/>
  <c r="ED89" i="4" s="1"/>
  <c r="ED115" i="4" s="1"/>
  <c r="J67" i="41"/>
  <c r="J70" i="41" s="1"/>
  <c r="J72" i="41" s="1"/>
  <c r="J74" i="41" s="1"/>
  <c r="FY79" i="4"/>
  <c r="FY249" i="4" s="1"/>
  <c r="FY255" i="4" s="1"/>
  <c r="I70" i="41"/>
  <c r="I72" i="41" s="1"/>
  <c r="I74" i="41" s="1"/>
  <c r="FH85" i="4"/>
  <c r="FO85" i="4"/>
  <c r="FR79" i="4"/>
  <c r="FR249" i="4" s="1"/>
  <c r="FR255" i="4" s="1"/>
  <c r="FO249" i="4"/>
  <c r="FO255" i="4" s="1"/>
  <c r="K103" i="41"/>
  <c r="K109" i="41" s="1"/>
  <c r="K110" i="41" s="1"/>
  <c r="K112" i="41" s="1"/>
  <c r="K114" i="41" s="1"/>
  <c r="GB281" i="4"/>
  <c r="GB302" i="4" s="1"/>
  <c r="FH249" i="4"/>
  <c r="FH255" i="4" s="1"/>
  <c r="EN300" i="4" l="1"/>
  <c r="EN304" i="4" s="1"/>
  <c r="ED300" i="4"/>
  <c r="ED304" i="4" s="1"/>
  <c r="ED284" i="4"/>
  <c r="EX284" i="4"/>
  <c r="EX300" i="4"/>
  <c r="EX304" i="4" s="1"/>
  <c r="FE300" i="4"/>
  <c r="FE304" i="4" s="1"/>
  <c r="FE284" i="4"/>
  <c r="FO257" i="4"/>
  <c r="FO259" i="4" s="1"/>
  <c r="FY257" i="4"/>
  <c r="FY259" i="4" s="1"/>
  <c r="FR257" i="4"/>
  <c r="FR259" i="4" s="1"/>
  <c r="FH257" i="4"/>
  <c r="FH259" i="4" s="1"/>
  <c r="FE130" i="4"/>
  <c r="FE134" i="4" s="1"/>
  <c r="FE115" i="4"/>
  <c r="ED130" i="4"/>
  <c r="ED134" i="4" s="1"/>
  <c r="FH87" i="4"/>
  <c r="FH89" i="4" s="1"/>
  <c r="FH130" i="4" s="1"/>
  <c r="FH134" i="4" s="1"/>
  <c r="FO87" i="4"/>
  <c r="FO89" i="4" s="1"/>
  <c r="GI79" i="4"/>
  <c r="GI249" i="4" s="1"/>
  <c r="GI255" i="4" s="1"/>
  <c r="L103" i="41"/>
  <c r="L109" i="41" s="1"/>
  <c r="L110" i="41" s="1"/>
  <c r="L112" i="41" s="1"/>
  <c r="L114" i="41" s="1"/>
  <c r="L116" i="41" s="1"/>
  <c r="K116" i="41"/>
  <c r="K67" i="41"/>
  <c r="FR85" i="4"/>
  <c r="FY85" i="4"/>
  <c r="GB79" i="4"/>
  <c r="FR284" i="4" l="1"/>
  <c r="FR300" i="4"/>
  <c r="FR304" i="4" s="1"/>
  <c r="FY284" i="4"/>
  <c r="FY300" i="4"/>
  <c r="FY304" i="4" s="1"/>
  <c r="FO284" i="4"/>
  <c r="FO300" i="4"/>
  <c r="FO304" i="4" s="1"/>
  <c r="FH300" i="4"/>
  <c r="FH304" i="4" s="1"/>
  <c r="FH284" i="4"/>
  <c r="GI257" i="4"/>
  <c r="GI259" i="4" s="1"/>
  <c r="FO115" i="4"/>
  <c r="FO130" i="4"/>
  <c r="FO134" i="4" s="1"/>
  <c r="FY87" i="4"/>
  <c r="FY89" i="4" s="1"/>
  <c r="FH115" i="4"/>
  <c r="FR87" i="4"/>
  <c r="FR89" i="4" s="1"/>
  <c r="GI85" i="4"/>
  <c r="GL79" i="4"/>
  <c r="GL85" i="4" s="1"/>
  <c r="L67" i="41"/>
  <c r="HC79" i="4" s="1"/>
  <c r="M103" i="41"/>
  <c r="M109" i="41" s="1"/>
  <c r="M110" i="41" s="1"/>
  <c r="M112" i="41" s="1"/>
  <c r="M114" i="41" s="1"/>
  <c r="M67" i="41" s="1"/>
  <c r="K70" i="41"/>
  <c r="K72" i="41" s="1"/>
  <c r="K74" i="41" s="1"/>
  <c r="GS79" i="4"/>
  <c r="GB85" i="4"/>
  <c r="GB249" i="4"/>
  <c r="GB255" i="4" s="1"/>
  <c r="GI284" i="4" l="1"/>
  <c r="GI300" i="4"/>
  <c r="GI304" i="4" s="1"/>
  <c r="GB257" i="4"/>
  <c r="GB259" i="4" s="1"/>
  <c r="FY130" i="4"/>
  <c r="FY134" i="4" s="1"/>
  <c r="FY115" i="4"/>
  <c r="FR130" i="4"/>
  <c r="FR134" i="4" s="1"/>
  <c r="FR115" i="4"/>
  <c r="GL87" i="4"/>
  <c r="GL89" i="4" s="1"/>
  <c r="GL115" i="4" s="1"/>
  <c r="GI87" i="4"/>
  <c r="GI89" i="4" s="1"/>
  <c r="GB87" i="4"/>
  <c r="GB89" i="4" s="1"/>
  <c r="GB130" i="4" s="1"/>
  <c r="GB134" i="4" s="1"/>
  <c r="GL249" i="4"/>
  <c r="GL255" i="4" s="1"/>
  <c r="L70" i="41"/>
  <c r="L72" i="41" s="1"/>
  <c r="L74" i="41" s="1"/>
  <c r="M116" i="41"/>
  <c r="O103" i="41"/>
  <c r="O109" i="41" s="1"/>
  <c r="O110" i="41" s="1"/>
  <c r="O112" i="41" s="1"/>
  <c r="O114" i="41" s="1"/>
  <c r="N103" i="41"/>
  <c r="N109" i="41" s="1"/>
  <c r="N110" i="41" s="1"/>
  <c r="N112" i="41" s="1"/>
  <c r="N114" i="41" s="1"/>
  <c r="HF79" i="4"/>
  <c r="HF85" i="4" s="1"/>
  <c r="HC85" i="4"/>
  <c r="HM79" i="4"/>
  <c r="M70" i="41"/>
  <c r="M72" i="41" s="1"/>
  <c r="M74" i="41" s="1"/>
  <c r="GV79" i="4"/>
  <c r="GS85" i="4"/>
  <c r="GS249" i="4"/>
  <c r="GS255" i="4" s="1"/>
  <c r="HC249" i="4"/>
  <c r="HC255" i="4" s="1"/>
  <c r="GB300" i="4" l="1"/>
  <c r="GB304" i="4" s="1"/>
  <c r="GB284" i="4"/>
  <c r="GS257" i="4"/>
  <c r="GS259" i="4" s="1"/>
  <c r="GL257" i="4"/>
  <c r="GL259" i="4" s="1"/>
  <c r="HC257" i="4"/>
  <c r="HC259" i="4" s="1"/>
  <c r="GI115" i="4"/>
  <c r="GI130" i="4"/>
  <c r="GI134" i="4" s="1"/>
  <c r="GB115" i="4"/>
  <c r="HC87" i="4"/>
  <c r="HC89" i="4" s="1"/>
  <c r="HF87" i="4"/>
  <c r="HF89" i="4" s="1"/>
  <c r="GL130" i="4"/>
  <c r="GL134" i="4" s="1"/>
  <c r="GS87" i="4"/>
  <c r="GS89" i="4" s="1"/>
  <c r="GV85" i="4"/>
  <c r="HF249" i="4"/>
  <c r="HF255" i="4" s="1"/>
  <c r="GV249" i="4"/>
  <c r="GV255" i="4" s="1"/>
  <c r="HM249" i="4"/>
  <c r="HM255" i="4" s="1"/>
  <c r="HP79" i="4"/>
  <c r="HM85" i="4"/>
  <c r="O67" i="41"/>
  <c r="O116" i="41"/>
  <c r="N116" i="41"/>
  <c r="N67" i="41"/>
  <c r="GL284" i="4" l="1"/>
  <c r="GL300" i="4"/>
  <c r="GL304" i="4" s="1"/>
  <c r="HC300" i="4"/>
  <c r="HC304" i="4" s="1"/>
  <c r="HC284" i="4"/>
  <c r="GS284" i="4"/>
  <c r="GS300" i="4"/>
  <c r="GS304" i="4" s="1"/>
  <c r="HF257" i="4"/>
  <c r="HF259" i="4" s="1"/>
  <c r="HM257" i="4"/>
  <c r="HM259" i="4" s="1"/>
  <c r="GV257" i="4"/>
  <c r="GV259" i="4" s="1"/>
  <c r="GS130" i="4"/>
  <c r="GS134" i="4" s="1"/>
  <c r="GS115" i="4"/>
  <c r="HC130" i="4"/>
  <c r="HC134" i="4" s="1"/>
  <c r="HC115" i="4"/>
  <c r="HF115" i="4"/>
  <c r="HF130" i="4"/>
  <c r="HF134" i="4" s="1"/>
  <c r="HM87" i="4"/>
  <c r="HM89" i="4" s="1"/>
  <c r="HM130" i="4" s="1"/>
  <c r="HM134" i="4" s="1"/>
  <c r="GV87" i="4"/>
  <c r="GV89" i="4" s="1"/>
  <c r="HW79" i="4"/>
  <c r="N70" i="41"/>
  <c r="N72" i="41" s="1"/>
  <c r="N74" i="41" s="1"/>
  <c r="P67" i="41"/>
  <c r="P70" i="41" s="1"/>
  <c r="P72" i="41" s="1"/>
  <c r="P74" i="41" s="1"/>
  <c r="IG79" i="4"/>
  <c r="O70" i="41"/>
  <c r="O72" i="41" s="1"/>
  <c r="O74" i="41" s="1"/>
  <c r="HP249" i="4"/>
  <c r="HP255" i="4" s="1"/>
  <c r="HP85" i="4"/>
  <c r="GV300" i="4" l="1"/>
  <c r="GV304" i="4" s="1"/>
  <c r="GV284" i="4"/>
  <c r="HF284" i="4"/>
  <c r="HF300" i="4"/>
  <c r="HF304" i="4" s="1"/>
  <c r="HM300" i="4"/>
  <c r="HM304" i="4" s="1"/>
  <c r="HM284" i="4"/>
  <c r="HP257" i="4"/>
  <c r="HP259" i="4" s="1"/>
  <c r="GV115" i="4"/>
  <c r="GV130" i="4"/>
  <c r="GV134" i="4" s="1"/>
  <c r="HP87" i="4"/>
  <c r="HP89" i="4" s="1"/>
  <c r="HP130" i="4" s="1"/>
  <c r="HP134" i="4" s="1"/>
  <c r="IJ79" i="4"/>
  <c r="IJ85" i="4" s="1"/>
  <c r="IG85" i="4"/>
  <c r="HW85" i="4"/>
  <c r="HZ79" i="4"/>
  <c r="IG249" i="4"/>
  <c r="IG255" i="4" s="1"/>
  <c r="HW249" i="4"/>
  <c r="HW255" i="4" s="1"/>
  <c r="HP300" i="4" l="1"/>
  <c r="HP304" i="4" s="1"/>
  <c r="HP284" i="4"/>
  <c r="IG257" i="4"/>
  <c r="IG259" i="4" s="1"/>
  <c r="HW257" i="4"/>
  <c r="HW259" i="4" s="1"/>
  <c r="IJ87" i="4"/>
  <c r="IJ89" i="4" s="1"/>
  <c r="IJ130" i="4" s="1"/>
  <c r="IJ134" i="4" s="1"/>
  <c r="IG87" i="4"/>
  <c r="IG89" i="4" s="1"/>
  <c r="IG130" i="4" s="1"/>
  <c r="IG134" i="4" s="1"/>
  <c r="HW87" i="4"/>
  <c r="HW89" i="4" s="1"/>
  <c r="HZ85" i="4"/>
  <c r="IJ249" i="4"/>
  <c r="IJ255" i="4" s="1"/>
  <c r="HZ249" i="4"/>
  <c r="HZ255" i="4" s="1"/>
  <c r="IG300" i="4" l="1"/>
  <c r="IG304" i="4" s="1"/>
  <c r="IG284" i="4"/>
  <c r="HW300" i="4"/>
  <c r="HW304" i="4" s="1"/>
  <c r="HW284" i="4"/>
  <c r="HZ257" i="4"/>
  <c r="HZ259" i="4" s="1"/>
  <c r="IJ257" i="4"/>
  <c r="IJ259" i="4" s="1"/>
  <c r="HW115" i="4"/>
  <c r="HW130" i="4"/>
  <c r="HW134" i="4" s="1"/>
  <c r="HZ87" i="4"/>
  <c r="HZ89" i="4" s="1"/>
  <c r="IJ300" i="4" l="1"/>
  <c r="IJ304" i="4" s="1"/>
  <c r="IJ284" i="4"/>
  <c r="HZ284" i="4"/>
  <c r="HZ300" i="4"/>
  <c r="HZ304" i="4" s="1"/>
  <c r="HZ130" i="4"/>
  <c r="HZ134" i="4" s="1"/>
  <c r="HZ115" i="4"/>
</calcChain>
</file>

<file path=xl/comments1.xml><?xml version="1.0" encoding="utf-8"?>
<comments xmlns="http://schemas.openxmlformats.org/spreadsheetml/2006/main">
  <authors>
    <author>Walker, Kyle T.</author>
  </authors>
  <commentList>
    <comment ref="D104" authorId="0" shapeId="0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This is the weighted S/T and L/T debt in the 2016 CRB. However, the methodology has changed in the last year.</t>
        </r>
      </text>
    </comment>
    <comment ref="D111" authorId="0" shapeId="0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Updated from 2016 CBR</t>
        </r>
      </text>
    </comment>
    <comment ref="D115" authorId="0" shapeId="0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Updated credits from CBR, but changed formula to divide it by 12, as the CBR is annual. </t>
        </r>
      </text>
    </comment>
  </commentList>
</comments>
</file>

<file path=xl/sharedStrings.xml><?xml version="1.0" encoding="utf-8"?>
<sst xmlns="http://schemas.openxmlformats.org/spreadsheetml/2006/main" count="2909" uniqueCount="316">
  <si>
    <t>Average</t>
  </si>
  <si>
    <t xml:space="preserve">The Dalles </t>
  </si>
  <si>
    <t>Portland / Vancouver</t>
  </si>
  <si>
    <t>Portland / Vancouver Commercial</t>
  </si>
  <si>
    <t>Firm Delivered</t>
  </si>
  <si>
    <t>Sales Volumes</t>
  </si>
  <si>
    <t>Sendout Volumes</t>
  </si>
  <si>
    <t>3-factor formula (simple average)</t>
  </si>
  <si>
    <t>A</t>
  </si>
  <si>
    <t>B</t>
  </si>
  <si>
    <t>C</t>
  </si>
  <si>
    <t>D</t>
  </si>
  <si>
    <t>Depreciation Factor</t>
  </si>
  <si>
    <t>Gross Plant Directly Assigned</t>
  </si>
  <si>
    <t>Number of Employees Directly Assigned</t>
  </si>
  <si>
    <t>Number of Customers</t>
  </si>
  <si>
    <t xml:space="preserve">   Average </t>
  </si>
  <si>
    <t>12 Month Ended Reports</t>
  </si>
  <si>
    <t>Total System Unbilled * WA's share of unbilled therms</t>
  </si>
  <si>
    <t>Total system * payroll factor</t>
  </si>
  <si>
    <t>Total system * depr factor</t>
  </si>
  <si>
    <t>489.15</t>
  </si>
  <si>
    <t>489.3</t>
  </si>
  <si>
    <t>489.13</t>
  </si>
  <si>
    <t>Automated Payment Charge</t>
  </si>
  <si>
    <t>Late Payment Charge</t>
  </si>
  <si>
    <t>Meter Rentals</t>
  </si>
  <si>
    <t>Other Gas Revenue - Miscellaneous</t>
  </si>
  <si>
    <t>Returned Check Charge</t>
  </si>
  <si>
    <t>Recon Charge CR During Office Hours</t>
  </si>
  <si>
    <t>Recon Charge CR After Office Hours</t>
  </si>
  <si>
    <t>Recon Charge Seas During Office Hours</t>
  </si>
  <si>
    <t>Recon Charge Seas After Office Hours</t>
  </si>
  <si>
    <t>Customers</t>
  </si>
  <si>
    <t>Total Customers</t>
  </si>
  <si>
    <t xml:space="preserve">   Average</t>
  </si>
  <si>
    <t xml:space="preserve">      % of System</t>
  </si>
  <si>
    <t>Residential Customers</t>
  </si>
  <si>
    <t xml:space="preserve">   % of System</t>
  </si>
  <si>
    <t>Commercial Customers</t>
  </si>
  <si>
    <t>Industrial Customers</t>
  </si>
  <si>
    <t>Allocation Factors - Summary</t>
  </si>
  <si>
    <t>Federal Income Taxes</t>
  </si>
  <si>
    <t>Federal Income Taxes - Deferred</t>
  </si>
  <si>
    <t>Federal Income Tax Credit</t>
  </si>
  <si>
    <t>409.11</t>
  </si>
  <si>
    <t xml:space="preserve">   Total Cost of Gas</t>
  </si>
  <si>
    <t>Reconnection Charge CR During Office Hours</t>
  </si>
  <si>
    <t>Reconnection Charge CR After Office Hours</t>
  </si>
  <si>
    <t>Reconnection Charge Seas During Office Hours</t>
  </si>
  <si>
    <t>Reconnection Charge Seas After Office Hours</t>
  </si>
  <si>
    <t>Detail</t>
  </si>
  <si>
    <t xml:space="preserve">   Total Income Taxes</t>
  </si>
  <si>
    <t>Rate Adjustments - Amortizations</t>
  </si>
  <si>
    <t>Oregon Income Taxes</t>
  </si>
  <si>
    <t>Oregon Income Taxes - Deferred</t>
  </si>
  <si>
    <t>Oregon Income Tax Credit</t>
  </si>
  <si>
    <t>Rate Of Return on Rate Base</t>
  </si>
  <si>
    <t>Leasehold Improvements</t>
  </si>
  <si>
    <t>Customer Contributions</t>
  </si>
  <si>
    <t>Storage Gas - Cushion</t>
  </si>
  <si>
    <t>Accumulated Depreciation</t>
  </si>
  <si>
    <t>Gross Plant</t>
  </si>
  <si>
    <t>Deferred Taxes - Federal</t>
  </si>
  <si>
    <t>Deferred Taxes - State</t>
  </si>
  <si>
    <t>108.1X</t>
  </si>
  <si>
    <t>283.XX</t>
  </si>
  <si>
    <t>252.XX</t>
  </si>
  <si>
    <t>186.XX</t>
  </si>
  <si>
    <t>117.X</t>
  </si>
  <si>
    <t xml:space="preserve">   Total Rate Base</t>
  </si>
  <si>
    <t>Summary</t>
  </si>
  <si>
    <t>Total Rate Base</t>
  </si>
  <si>
    <t>Net Operating Income</t>
  </si>
  <si>
    <t>Agency Fee/Balancing</t>
  </si>
  <si>
    <t>Washington Quarterly Results of Operations Report</t>
  </si>
  <si>
    <t>Follows plant split</t>
  </si>
  <si>
    <t>Payroll Factor</t>
  </si>
  <si>
    <t>Amortization of Gas Costs</t>
  </si>
  <si>
    <t>Interest on Rate Base</t>
  </si>
  <si>
    <t xml:space="preserve">   Monthly Interest Rate (ST &amp; LT)</t>
  </si>
  <si>
    <t>EBIT</t>
  </si>
  <si>
    <t>Interest</t>
  </si>
  <si>
    <t xml:space="preserve">    Pre-Tax Net Income</t>
  </si>
  <si>
    <t>Less:  Permanent Differences</t>
  </si>
  <si>
    <t>Taxable Income</t>
  </si>
  <si>
    <t>Total Income Tax</t>
  </si>
  <si>
    <t>Less ITC</t>
  </si>
  <si>
    <t>Tax Rate</t>
  </si>
  <si>
    <t>Tax</t>
  </si>
  <si>
    <t>Property</t>
  </si>
  <si>
    <t>Franchise</t>
  </si>
  <si>
    <t>Payroll</t>
  </si>
  <si>
    <t>Other</t>
  </si>
  <si>
    <t>Regulatory</t>
  </si>
  <si>
    <t>Alloc. Ref.</t>
  </si>
  <si>
    <t>Allocation References:</t>
  </si>
  <si>
    <t>Total</t>
  </si>
  <si>
    <t>Customers-Residential</t>
  </si>
  <si>
    <t>Customers-Commercial</t>
  </si>
  <si>
    <t>Customers-Industrial</t>
  </si>
  <si>
    <t>Customers Portland/Vancouver</t>
  </si>
  <si>
    <t>Customers Portland/Vancouver 80%</t>
  </si>
  <si>
    <t>Customers Portland/Vancouver Commercial</t>
  </si>
  <si>
    <t>Admin Transfer</t>
  </si>
  <si>
    <t>Other Gas Revenue - Misc</t>
  </si>
  <si>
    <t>Ore</t>
  </si>
  <si>
    <t>October</t>
  </si>
  <si>
    <t>WACOG Incurred</t>
  </si>
  <si>
    <t>Demand Incurred</t>
  </si>
  <si>
    <t>WACOG Deferred</t>
  </si>
  <si>
    <t>Demand Deferred</t>
  </si>
  <si>
    <t>November</t>
  </si>
  <si>
    <t>December</t>
  </si>
  <si>
    <t>Cost of Gas</t>
  </si>
  <si>
    <t xml:space="preserve"> </t>
  </si>
  <si>
    <t>System Net Unbilled $</t>
  </si>
  <si>
    <t>Derivation of factor for 3-factor - Gross Plant Directly Assigned</t>
  </si>
  <si>
    <t>Intangible - Other</t>
  </si>
  <si>
    <t>Production</t>
  </si>
  <si>
    <t>Transmission</t>
  </si>
  <si>
    <t>Distribution</t>
  </si>
  <si>
    <t>Intangible</t>
  </si>
  <si>
    <t>Customers-all</t>
  </si>
  <si>
    <t>Customers-The Dalles</t>
  </si>
  <si>
    <t>3-factor</t>
  </si>
  <si>
    <t>firm volumes</t>
  </si>
  <si>
    <t>sales volumes</t>
  </si>
  <si>
    <t>sendout volumes</t>
  </si>
  <si>
    <t>sales/sendout volumes</t>
  </si>
  <si>
    <t>Employee Cost</t>
  </si>
  <si>
    <t>Telemetering</t>
  </si>
  <si>
    <t>Direct-Wa</t>
  </si>
  <si>
    <t>Direct-Or</t>
  </si>
  <si>
    <t>Gross plant direct assign</t>
  </si>
  <si>
    <t>O&amp;M</t>
  </si>
  <si>
    <t>See O&amp;M Detail</t>
  </si>
  <si>
    <t>Volumes</t>
  </si>
  <si>
    <t xml:space="preserve">   Total</t>
  </si>
  <si>
    <t>Firm</t>
  </si>
  <si>
    <t>Sept 2003</t>
  </si>
  <si>
    <t>Depreciation Expense factor</t>
  </si>
  <si>
    <t>Direct</t>
  </si>
  <si>
    <t>Allocated</t>
  </si>
  <si>
    <t>Acct</t>
  </si>
  <si>
    <t>Description</t>
  </si>
  <si>
    <t>Use per Customer</t>
  </si>
  <si>
    <t>N/A</t>
  </si>
  <si>
    <t>12 Months Ended</t>
  </si>
  <si>
    <t>Average Customers</t>
  </si>
  <si>
    <t>12 Month Use per Average Customer</t>
  </si>
  <si>
    <t>Monthly Volumes, Customers, and Use/Customer</t>
  </si>
  <si>
    <t>488.8</t>
  </si>
  <si>
    <t>Field Collection Charge</t>
  </si>
  <si>
    <t>488.4</t>
  </si>
  <si>
    <t>487</t>
  </si>
  <si>
    <t>495.1</t>
  </si>
  <si>
    <t>495.2</t>
  </si>
  <si>
    <t>488.5</t>
  </si>
  <si>
    <t>488.3</t>
  </si>
  <si>
    <t>488.7</t>
  </si>
  <si>
    <t>488.6</t>
  </si>
  <si>
    <t>488.1</t>
  </si>
  <si>
    <t>493.2</t>
  </si>
  <si>
    <t>Rent - Utility Property</t>
  </si>
  <si>
    <t xml:space="preserve">   Total Miscellaneous Revenues</t>
  </si>
  <si>
    <t>Commercial</t>
  </si>
  <si>
    <t>408.11</t>
  </si>
  <si>
    <t>408.12</t>
  </si>
  <si>
    <t>408.13</t>
  </si>
  <si>
    <t>408.14</t>
  </si>
  <si>
    <t>408.15</t>
  </si>
  <si>
    <t xml:space="preserve">   Total Other Taxes</t>
  </si>
  <si>
    <t>403.1</t>
  </si>
  <si>
    <t>State Allocation Factors</t>
  </si>
  <si>
    <t>System</t>
  </si>
  <si>
    <t>Washington</t>
  </si>
  <si>
    <t>Oregon</t>
  </si>
  <si>
    <t>Allocation of Unbilled</t>
  </si>
  <si>
    <t>Wash</t>
  </si>
  <si>
    <t>Residential</t>
  </si>
  <si>
    <t>Industrial Firm</t>
  </si>
  <si>
    <t>Interruptible Incentive</t>
  </si>
  <si>
    <t>Interruptible</t>
  </si>
  <si>
    <t>Unbilled Revenue</t>
  </si>
  <si>
    <t xml:space="preserve">   Total Sales of Gas</t>
  </si>
  <si>
    <t>495.20</t>
  </si>
  <si>
    <t>481.5</t>
  </si>
  <si>
    <t>480.1</t>
  </si>
  <si>
    <t>481.1</t>
  </si>
  <si>
    <t>481.2</t>
  </si>
  <si>
    <t>481.3</t>
  </si>
  <si>
    <t>Transportation Revenue</t>
  </si>
  <si>
    <t>Agency Fee</t>
  </si>
  <si>
    <t xml:space="preserve">   Total Transportation Revenue</t>
  </si>
  <si>
    <t>489.12</t>
  </si>
  <si>
    <t>NW Natural</t>
  </si>
  <si>
    <t>Washington Results of Operations</t>
  </si>
  <si>
    <t>Sales of Gas</t>
  </si>
  <si>
    <t>Miscellaneous Revenues</t>
  </si>
  <si>
    <t>Operations &amp; Maintenance</t>
  </si>
  <si>
    <t>Other Taxes</t>
  </si>
  <si>
    <t>Depreciation</t>
  </si>
  <si>
    <t>Income Taxes</t>
  </si>
  <si>
    <t>Total Operating Revenue Deductions</t>
  </si>
  <si>
    <t>Total Operating Revenue</t>
  </si>
  <si>
    <t>January</t>
  </si>
  <si>
    <t>Rate Base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</si>
  <si>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</si>
  <si>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</si>
  <si>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</si>
  <si>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</si>
  <si>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</si>
  <si>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</si>
  <si>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</si>
  <si>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</si>
  <si>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Transport Firm</t>
  </si>
  <si>
    <t>Transport Interruptible</t>
  </si>
  <si>
    <t>408-03185</t>
  </si>
  <si>
    <t>408-03170&amp;71</t>
  </si>
  <si>
    <t>408-03180</t>
  </si>
  <si>
    <t>408-03045&amp;03190</t>
  </si>
  <si>
    <t>408-03130&amp;175</t>
  </si>
  <si>
    <t>SYSTEM</t>
  </si>
  <si>
    <t>Allocation Method</t>
  </si>
  <si>
    <t>Software</t>
  </si>
  <si>
    <t>General</t>
  </si>
  <si>
    <t>3-Factor &amp; Direct</t>
  </si>
  <si>
    <t>Storage and storage transmission</t>
  </si>
  <si>
    <t>Firm Delivered Volumes</t>
  </si>
  <si>
    <t>CNG and LNG</t>
  </si>
  <si>
    <t>3-Factor</t>
  </si>
  <si>
    <t xml:space="preserve">   Total Gross Plant</t>
  </si>
  <si>
    <t xml:space="preserve">   Total Accumulated Depreciation</t>
  </si>
  <si>
    <t>Storage Gas</t>
  </si>
  <si>
    <t>Direct &amp; 3-Factor</t>
  </si>
  <si>
    <t>OREGON</t>
  </si>
  <si>
    <t>WASHINGTON</t>
  </si>
  <si>
    <t>Firm Transportation</t>
  </si>
  <si>
    <t>Monthly Summary</t>
  </si>
  <si>
    <t>Washington Qtrly Results of Operations</t>
  </si>
  <si>
    <t xml:space="preserve">Monthly Volumes, Customers, and </t>
  </si>
  <si>
    <t>Use/Customer</t>
  </si>
  <si>
    <t>Delinquent Reconnect Fee</t>
  </si>
  <si>
    <t>ADJ</t>
  </si>
  <si>
    <t>Working Capital Allowance</t>
  </si>
  <si>
    <t>Adj</t>
  </si>
  <si>
    <t>Seasonal Reconnect Fee</t>
  </si>
  <si>
    <t>Total Rate Base Excluding ADIT and WC</t>
  </si>
  <si>
    <t>Curtailment Unauthorized Take</t>
  </si>
  <si>
    <t>Washington Unbilled $ from JE 60</t>
  </si>
  <si>
    <t>December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</si>
  <si>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</si>
  <si>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</si>
  <si>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</si>
  <si>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</si>
  <si>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</si>
  <si>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</si>
  <si>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</si>
  <si>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</si>
  <si>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</si>
  <si>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</si>
  <si>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</si>
  <si>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</si>
  <si>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ties to unadj WC Report</t>
  </si>
  <si>
    <t>December 31, 2015</t>
  </si>
  <si>
    <t>Jan 2017</t>
  </si>
  <si>
    <t>Feb 2017</t>
  </si>
  <si>
    <t>Mar 2017</t>
  </si>
  <si>
    <t>Apr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</si>
  <si>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</si>
  <si>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</si>
  <si>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</si>
  <si>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</si>
  <si>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</si>
  <si>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</si>
  <si>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</si>
  <si>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</si>
  <si>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Environmental Expense</t>
  </si>
  <si>
    <t>&lt;= 2016 cost of ST &amp; LT from Annual Commission Basis Report</t>
  </si>
  <si>
    <t>Dec 16 - Dec 17</t>
  </si>
  <si>
    <t>Jan 16 - Jan 17</t>
  </si>
  <si>
    <t>13mo. AMA</t>
  </si>
  <si>
    <t>Feb 16 - Feb 17</t>
  </si>
  <si>
    <t>Mar 16 - Mar 17</t>
  </si>
  <si>
    <t>Apr 16 - Apr 17</t>
  </si>
  <si>
    <t>May 16 - May 17</t>
  </si>
  <si>
    <t xml:space="preserve">Jun 16 - Jun 17 </t>
  </si>
  <si>
    <t>Jul 16 - Jul 17</t>
  </si>
  <si>
    <t>Aug 16 - Aug 17</t>
  </si>
  <si>
    <t>Sep 16 - Sep 17</t>
  </si>
  <si>
    <t>Oct 16 - Oct 17</t>
  </si>
  <si>
    <t>Nov 16 - Nov 17</t>
  </si>
  <si>
    <t>Rate Base (Less Gas Reserves)</t>
  </si>
  <si>
    <t xml:space="preserve">   Less: ADIT</t>
  </si>
  <si>
    <t>Total System Rate Base Less Working Capital</t>
  </si>
  <si>
    <t xml:space="preserve">   Add: Working Capital</t>
  </si>
  <si>
    <t>Total Rate Base Less Working Capital</t>
  </si>
  <si>
    <t>Total Oregon Rate Base (Less Gas Reserves)</t>
  </si>
  <si>
    <t>Total System Rate Base (Less Gas Reserves)</t>
  </si>
  <si>
    <t>Total Washington Rate Base</t>
  </si>
  <si>
    <t xml:space="preserve">Deferred Income Tax </t>
  </si>
  <si>
    <t>Deferred Income Tax - Federal</t>
  </si>
  <si>
    <t>Deferred Income Tax - State</t>
  </si>
  <si>
    <t>Deferred Income Tax - Gas Reserves</t>
  </si>
  <si>
    <t>Deferred Income Tax - Other (Federal)</t>
  </si>
  <si>
    <t>Deferred Income Tax - Other (State)</t>
  </si>
  <si>
    <t>Washington Annual Commission Basis Report and Quarterly ROO</t>
  </si>
  <si>
    <t>13 Month AMA Ended Reports</t>
  </si>
  <si>
    <t>13 Month AMA for Rate Base</t>
  </si>
  <si>
    <t>Updated for year ended 2016 data</t>
  </si>
  <si>
    <t>Volumes - 12 Months Ended 12/31/16</t>
  </si>
  <si>
    <t>December 31, 2016</t>
  </si>
  <si>
    <t>&lt;= 2017 Depreciation Expense allocation from 2016 Annual Commission Basis Report</t>
  </si>
  <si>
    <t>Rate Base (Less Working Capital)</t>
  </si>
  <si>
    <t>Monthly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</si>
</sst>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0000_);_(* \(#,##0.0000000\);_(* &quot;-&quot;??_);_(@_)"/>
    <numFmt numFmtId="168" formatCode="0.0"/>
    <numFmt numFmtId="169" formatCode="_-* #,##0.00\ _D_M_-;\-* #,##0.00\ _D_M_-;_-* &quot;-&quot;??\ _D_M_-;_-@_-"/>
    <numFmt numFmtId="170" formatCode="mm/dd/yy"/>
    <numFmt numFmtId="171" formatCode="#,##0.0"/>
    <numFmt numFmtId="172" formatCode="_-* #,##0.00\ &quot;DM&quot;_-;\-* #,##0.00\ &quot;DM&quot;_-;_-* &quot;-&quot;??\ &quot;DM&quot;_-;_-@_-"/>
    <numFmt numFmtId="173" formatCode="#.00"/>
    <numFmt numFmtId="174" formatCode="[$-409]mmm\-yy;@"/>
    <numFmt numFmtId="175" formatCode="#,##0_);\-#,##0_);\-_)"/>
    <numFmt numFmtId="176" formatCode="#,##0.00_);\-#,##0.00_);\-_)"/>
    <numFmt numFmtId="177" formatCode="[$-409]mmmm\ d\,\ yyyy;@"/>
    <numFmt numFmtId="178" formatCode="#,##0.0_);\-#,##0.0_);\-_)"/>
    <numFmt numFmtId="179" formatCode="General_)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indexed="12"/>
      <name val="Tahoma"/>
      <family val="2"/>
    </font>
    <font>
      <sz val="10"/>
      <color indexed="10"/>
      <name val="Tahoma"/>
      <family val="2"/>
    </font>
    <font>
      <b/>
      <sz val="10"/>
      <color indexed="12"/>
      <name val="Tahoma"/>
      <family val="2"/>
    </font>
    <font>
      <sz val="10"/>
      <name val="Tahoma"/>
      <family val="2"/>
    </font>
    <font>
      <sz val="10"/>
      <color indexed="12"/>
      <name val="Tahoma"/>
      <family val="2"/>
    </font>
    <font>
      <sz val="10"/>
      <color rgb="FF0000FF"/>
      <name val="Tahoma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0"/>
      <color rgb="FF0000FF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0"/>
      <color rgb="FFFF0000"/>
      <name val="Tahoma"/>
      <family val="2"/>
    </font>
    <font>
      <b/>
      <u/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8"/>
      <color theme="3"/>
      <name val="Cambria"/>
      <family val="2"/>
      <scheme val="major"/>
    </font>
    <font>
      <i/>
      <sz val="11"/>
      <color rgb="FF7F7F7F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9"/>
      <color indexed="18"/>
      <name val="Arial"/>
      <family val="2"/>
    </font>
    <font>
      <sz val="10"/>
      <name val="MS Sans Serif"/>
      <family val="2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8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62"/>
      <name val="Calibri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8"/>
      <color indexed="1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006100"/>
      <name val="Tahoma"/>
      <family val="2"/>
    </font>
    <font>
      <sz val="10"/>
      <color rgb="FF9C0006"/>
      <name val="Tahoma"/>
      <family val="2"/>
    </font>
    <font>
      <sz val="10"/>
      <color rgb="FF9C6500"/>
      <name val="Tahoma"/>
      <family val="2"/>
    </font>
    <font>
      <sz val="10"/>
      <color rgb="FF3F3F76"/>
      <name val="Tahoma"/>
      <family val="2"/>
    </font>
    <font>
      <b/>
      <sz val="10"/>
      <color rgb="FF3F3F3F"/>
      <name val="Tahoma"/>
      <family val="2"/>
    </font>
    <font>
      <b/>
      <sz val="10"/>
      <color rgb="FFFA7D00"/>
      <name val="Tahoma"/>
      <family val="2"/>
    </font>
    <font>
      <sz val="10"/>
      <color rgb="FFFA7D00"/>
      <name val="Tahoma"/>
      <family val="2"/>
    </font>
    <font>
      <b/>
      <sz val="10"/>
      <color theme="0"/>
      <name val="Tahoma"/>
      <family val="2"/>
    </font>
    <font>
      <i/>
      <sz val="10"/>
      <color rgb="FF7F7F7F"/>
      <name val="Tahoma"/>
      <family val="2"/>
    </font>
    <font>
      <sz val="10"/>
      <color theme="0"/>
      <name val="Tahoma"/>
      <family val="2"/>
    </font>
    <font>
      <sz val="11"/>
      <name val="MS Sans Serif"/>
      <family val="2"/>
    </font>
    <font>
      <sz val="10"/>
      <name val="Helv"/>
    </font>
    <font>
      <sz val="11"/>
      <color indexed="36"/>
      <name val="Calibri"/>
      <family val="2"/>
    </font>
    <font>
      <sz val="11"/>
      <name val="Times New Roman"/>
      <family val="1"/>
    </font>
    <font>
      <i/>
      <sz val="11"/>
      <color indexed="18"/>
      <name val="Calibri"/>
      <family val="2"/>
    </font>
    <font>
      <sz val="11"/>
      <color indexed="21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8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Tahoma"/>
      <family val="2"/>
    </font>
    <font>
      <sz val="10"/>
      <name val="Courier"/>
      <family val="3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u/>
      <sz val="9"/>
      <color theme="1"/>
      <name val="Tahoma"/>
      <family val="2"/>
    </font>
    <font>
      <u/>
      <sz val="10"/>
      <color theme="1"/>
      <name val="Tahoma"/>
      <family val="2"/>
    </font>
    <font>
      <sz val="8"/>
      <color theme="1"/>
      <name val="Tahoma"/>
      <family val="2"/>
    </font>
    <font>
      <b/>
      <sz val="9"/>
      <name val="Tahoma"/>
      <family val="2"/>
    </font>
  </fonts>
  <fills count="1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2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5"/>
      </patternFill>
    </fill>
    <fill>
      <patternFill patternType="solid">
        <fgColor indexed="3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8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</patternFill>
    </fill>
    <fill>
      <patternFill patternType="solid">
        <fgColor indexed="6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</patternFill>
    </fill>
    <fill>
      <patternFill patternType="solid">
        <fgColor indexed="1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3"/>
      </patternFill>
    </fill>
    <fill>
      <patternFill patternType="solid">
        <fgColor indexed="4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24"/>
      </left>
      <right style="thick">
        <color indexed="24"/>
      </right>
      <top style="thick">
        <color indexed="24"/>
      </top>
      <bottom style="thick">
        <color indexed="2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1129">
    <xf numFmtId="0" fontId="0" fillId="0" borderId="0"/>
    <xf numFmtId="43" fontId="31" fillId="0" borderId="0" applyFont="0" applyFill="0" applyBorder="0" applyAlignment="0" applyProtection="0"/>
    <xf numFmtId="3" fontId="32" fillId="0" borderId="0" applyFont="0" applyFill="0" applyBorder="0" applyAlignment="0" applyProtection="0">
      <alignment vertical="top"/>
    </xf>
    <xf numFmtId="5" fontId="32" fillId="0" borderId="0" applyFont="0" applyFill="0" applyBorder="0" applyAlignment="0" applyProtection="0">
      <alignment vertical="top"/>
    </xf>
    <xf numFmtId="0" fontId="32" fillId="0" borderId="0" applyFont="0" applyFill="0" applyBorder="0" applyAlignment="0" applyProtection="0">
      <alignment vertical="top"/>
    </xf>
    <xf numFmtId="0" fontId="36" fillId="0" borderId="0"/>
    <xf numFmtId="0" fontId="32" fillId="0" borderId="0">
      <alignment vertical="top"/>
    </xf>
    <xf numFmtId="9" fontId="31" fillId="0" borderId="0" applyFont="0" applyFill="0" applyBorder="0" applyAlignment="0" applyProtection="0"/>
    <xf numFmtId="10" fontId="32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1" fillId="0" borderId="0"/>
    <xf numFmtId="3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4" fontId="30" fillId="0" borderId="0" applyFont="0" applyFill="0" applyBorder="0" applyAlignment="0" applyProtection="0">
      <alignment vertical="top"/>
    </xf>
    <xf numFmtId="10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30" fillId="0" borderId="0" applyFont="0" applyFill="0" applyBorder="0" applyAlignment="0" applyProtection="0">
      <alignment vertical="top"/>
    </xf>
    <xf numFmtId="5" fontId="30" fillId="0" borderId="0">
      <alignment vertical="top"/>
    </xf>
    <xf numFmtId="0" fontId="30" fillId="0" borderId="0">
      <alignment vertical="top"/>
    </xf>
    <xf numFmtId="2" fontId="30" fillId="0" borderId="0" applyFont="0" applyFill="0" applyBorder="0" applyAlignment="0" applyProtection="0">
      <alignment vertical="top"/>
    </xf>
    <xf numFmtId="0" fontId="30" fillId="0" borderId="0">
      <alignment horizontal="right" vertical="top"/>
    </xf>
    <xf numFmtId="0" fontId="30" fillId="0" borderId="0">
      <alignment vertical="top"/>
    </xf>
    <xf numFmtId="3" fontId="30" fillId="0" borderId="10">
      <alignment vertical="top"/>
    </xf>
    <xf numFmtId="0" fontId="30" fillId="0" borderId="0" applyFont="0" applyFill="0" applyBorder="0" applyAlignment="0" applyProtection="0">
      <alignment vertical="top"/>
    </xf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9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1" fillId="2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1" fillId="25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61" fillId="25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8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0" fillId="26" borderId="0" applyNumberFormat="0" applyBorder="0" applyAlignment="0" applyProtection="0"/>
    <xf numFmtId="0" fontId="60" fillId="21" borderId="0" applyNumberFormat="0" applyBorder="0" applyAlignment="0" applyProtection="0"/>
    <xf numFmtId="0" fontId="61" fillId="27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43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0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31" fillId="0" borderId="0"/>
    <xf numFmtId="0" fontId="28" fillId="0" borderId="0"/>
    <xf numFmtId="0" fontId="28" fillId="0" borderId="0"/>
    <xf numFmtId="0" fontId="30" fillId="0" borderId="0"/>
    <xf numFmtId="0" fontId="28" fillId="10" borderId="18" applyNumberFormat="0" applyFont="0" applyAlignment="0" applyProtection="0"/>
    <xf numFmtId="0" fontId="28" fillId="10" borderId="18" applyNumberFormat="0" applyFont="0" applyAlignment="0" applyProtection="0"/>
    <xf numFmtId="0" fontId="28" fillId="10" borderId="18" applyNumberFormat="0" applyFon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63" fillId="0" borderId="9">
      <alignment horizontal="center"/>
    </xf>
    <xf numFmtId="4" fontId="64" fillId="31" borderId="20" applyNumberFormat="0" applyProtection="0">
      <alignment vertical="center"/>
    </xf>
    <xf numFmtId="4" fontId="65" fillId="31" borderId="20" applyNumberFormat="0" applyProtection="0">
      <alignment vertical="center"/>
    </xf>
    <xf numFmtId="4" fontId="64" fillId="31" borderId="20" applyNumberFormat="0" applyProtection="0">
      <alignment horizontal="left" vertical="center" indent="1"/>
    </xf>
    <xf numFmtId="0" fontId="64" fillId="31" borderId="20" applyNumberFormat="0" applyProtection="0">
      <alignment horizontal="left" vertical="top" indent="1"/>
    </xf>
    <xf numFmtId="4" fontId="64" fillId="32" borderId="0" applyNumberFormat="0" applyProtection="0">
      <alignment horizontal="left" vertical="center" indent="1"/>
    </xf>
    <xf numFmtId="4" fontId="66" fillId="33" borderId="20" applyNumberFormat="0" applyProtection="0">
      <alignment horizontal="right" vertical="center"/>
    </xf>
    <xf numFmtId="4" fontId="66" fillId="34" borderId="20" applyNumberFormat="0" applyProtection="0">
      <alignment horizontal="right" vertical="center"/>
    </xf>
    <xf numFmtId="4" fontId="66" fillId="35" borderId="20" applyNumberFormat="0" applyProtection="0">
      <alignment horizontal="right" vertical="center"/>
    </xf>
    <xf numFmtId="4" fontId="66" fillId="36" borderId="20" applyNumberFormat="0" applyProtection="0">
      <alignment horizontal="right" vertical="center"/>
    </xf>
    <xf numFmtId="4" fontId="66" fillId="37" borderId="20" applyNumberFormat="0" applyProtection="0">
      <alignment horizontal="right" vertical="center"/>
    </xf>
    <xf numFmtId="4" fontId="66" fillId="38" borderId="20" applyNumberFormat="0" applyProtection="0">
      <alignment horizontal="right" vertical="center"/>
    </xf>
    <xf numFmtId="4" fontId="66" fillId="39" borderId="20" applyNumberFormat="0" applyProtection="0">
      <alignment horizontal="right" vertical="center"/>
    </xf>
    <xf numFmtId="4" fontId="66" fillId="40" borderId="20" applyNumberFormat="0" applyProtection="0">
      <alignment horizontal="right" vertical="center"/>
    </xf>
    <xf numFmtId="4" fontId="66" fillId="41" borderId="20" applyNumberFormat="0" applyProtection="0">
      <alignment horizontal="right" vertical="center"/>
    </xf>
    <xf numFmtId="4" fontId="64" fillId="42" borderId="21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7" fillId="44" borderId="0" applyNumberFormat="0" applyProtection="0">
      <alignment horizontal="left" vertical="center" indent="1"/>
    </xf>
    <xf numFmtId="4" fontId="66" fillId="32" borderId="20" applyNumberFormat="0" applyProtection="0">
      <alignment horizontal="right" vertical="center"/>
    </xf>
    <xf numFmtId="4" fontId="66" fillId="43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0" fontId="31" fillId="44" borderId="20" applyNumberFormat="0" applyProtection="0">
      <alignment horizontal="left" vertical="center" indent="1"/>
    </xf>
    <xf numFmtId="0" fontId="31" fillId="44" borderId="20" applyNumberFormat="0" applyProtection="0">
      <alignment horizontal="left" vertical="top" indent="1"/>
    </xf>
    <xf numFmtId="0" fontId="31" fillId="32" borderId="20" applyNumberFormat="0" applyProtection="0">
      <alignment horizontal="left" vertical="center" indent="1"/>
    </xf>
    <xf numFmtId="0" fontId="31" fillId="32" borderId="20" applyNumberFormat="0" applyProtection="0">
      <alignment horizontal="left" vertical="top" indent="1"/>
    </xf>
    <xf numFmtId="0" fontId="31" fillId="45" borderId="20" applyNumberFormat="0" applyProtection="0">
      <alignment horizontal="left" vertical="center" indent="1"/>
    </xf>
    <xf numFmtId="0" fontId="31" fillId="45" borderId="20" applyNumberFormat="0" applyProtection="0">
      <alignment horizontal="left" vertical="top" indent="1"/>
    </xf>
    <xf numFmtId="0" fontId="31" fillId="43" borderId="20" applyNumberFormat="0" applyProtection="0">
      <alignment horizontal="left" vertical="center" indent="1"/>
    </xf>
    <xf numFmtId="0" fontId="31" fillId="43" borderId="20" applyNumberFormat="0" applyProtection="0">
      <alignment horizontal="left" vertical="top" indent="1"/>
    </xf>
    <xf numFmtId="0" fontId="31" fillId="46" borderId="22" applyNumberFormat="0">
      <protection locked="0"/>
    </xf>
    <xf numFmtId="4" fontId="66" fillId="47" borderId="20" applyNumberFormat="0" applyProtection="0">
      <alignment vertical="center"/>
    </xf>
    <xf numFmtId="4" fontId="68" fillId="47" borderId="20" applyNumberFormat="0" applyProtection="0">
      <alignment vertical="center"/>
    </xf>
    <xf numFmtId="4" fontId="66" fillId="47" borderId="20" applyNumberFormat="0" applyProtection="0">
      <alignment horizontal="left" vertical="center" indent="1"/>
    </xf>
    <xf numFmtId="0" fontId="66" fillId="47" borderId="20" applyNumberFormat="0" applyProtection="0">
      <alignment horizontal="left" vertical="top" indent="1"/>
    </xf>
    <xf numFmtId="4" fontId="66" fillId="43" borderId="20" applyNumberFormat="0" applyProtection="0">
      <alignment horizontal="right" vertical="center"/>
    </xf>
    <xf numFmtId="4" fontId="68" fillId="43" borderId="20" applyNumberFormat="0" applyProtection="0">
      <alignment horizontal="right" vertical="center"/>
    </xf>
    <xf numFmtId="4" fontId="66" fillId="32" borderId="20" applyNumberFormat="0" applyProtection="0">
      <alignment horizontal="left" vertical="center" indent="1"/>
    </xf>
    <xf numFmtId="0" fontId="66" fillId="32" borderId="20" applyNumberFormat="0" applyProtection="0">
      <alignment horizontal="left" vertical="top" indent="1"/>
    </xf>
    <xf numFmtId="4" fontId="69" fillId="48" borderId="0" applyNumberFormat="0" applyProtection="0">
      <alignment horizontal="left" vertical="center" indent="1"/>
    </xf>
    <xf numFmtId="4" fontId="70" fillId="43" borderId="20" applyNumberFormat="0" applyProtection="0">
      <alignment horizontal="right" vertical="center"/>
    </xf>
    <xf numFmtId="0" fontId="71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" fontId="31" fillId="0" borderId="0" applyFont="0" applyFill="0" applyBorder="0" applyAlignment="0" applyProtection="0">
      <alignment vertical="top"/>
    </xf>
    <xf numFmtId="0" fontId="27" fillId="0" borderId="0"/>
    <xf numFmtId="0" fontId="25" fillId="0" borderId="0"/>
    <xf numFmtId="0" fontId="25" fillId="0" borderId="0"/>
    <xf numFmtId="5" fontId="31" fillId="0" borderId="0" applyFont="0" applyFill="0" applyBorder="0" applyAlignment="0" applyProtection="0">
      <alignment vertical="top"/>
    </xf>
    <xf numFmtId="0" fontId="75" fillId="0" borderId="0" applyNumberFormat="0" applyFill="0" applyBorder="0" applyAlignment="0" applyProtection="0"/>
    <xf numFmtId="0" fontId="46" fillId="0" borderId="11" applyNumberFormat="0" applyFill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0" applyNumberFormat="0" applyFill="0" applyBorder="0" applyAlignment="0" applyProtection="0"/>
    <xf numFmtId="0" fontId="49" fillId="4" borderId="0" applyNumberFormat="0" applyBorder="0" applyAlignment="0" applyProtection="0"/>
    <xf numFmtId="0" fontId="50" fillId="5" borderId="0" applyNumberFormat="0" applyBorder="0" applyAlignment="0" applyProtection="0"/>
    <xf numFmtId="0" fontId="51" fillId="6" borderId="0" applyNumberFormat="0" applyBorder="0" applyAlignment="0" applyProtection="0"/>
    <xf numFmtId="0" fontId="52" fillId="7" borderId="14" applyNumberFormat="0" applyAlignment="0" applyProtection="0"/>
    <xf numFmtId="0" fontId="53" fillId="8" borderId="15" applyNumberFormat="0" applyAlignment="0" applyProtection="0"/>
    <xf numFmtId="0" fontId="54" fillId="8" borderId="14" applyNumberFormat="0" applyAlignment="0" applyProtection="0"/>
    <xf numFmtId="0" fontId="55" fillId="0" borderId="16" applyNumberFormat="0" applyFill="0" applyAlignment="0" applyProtection="0"/>
    <xf numFmtId="0" fontId="56" fillId="9" borderId="17" applyNumberFormat="0" applyAlignment="0" applyProtection="0"/>
    <xf numFmtId="0" fontId="5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9" fillId="11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1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13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59" fillId="57" borderId="0" applyNumberFormat="0" applyBorder="0" applyAlignment="0" applyProtection="0"/>
    <xf numFmtId="0" fontId="59" fillId="14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15" borderId="0" applyNumberFormat="0" applyBorder="0" applyAlignment="0" applyProtection="0"/>
    <xf numFmtId="0" fontId="24" fillId="61" borderId="0" applyNumberFormat="0" applyBorder="0" applyAlignment="0" applyProtection="0"/>
    <xf numFmtId="0" fontId="24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16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59" fillId="66" borderId="0" applyNumberFormat="0" applyBorder="0" applyAlignment="0" applyProtection="0"/>
    <xf numFmtId="0" fontId="24" fillId="0" borderId="0"/>
    <xf numFmtId="0" fontId="24" fillId="10" borderId="18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60" fillId="67" borderId="0" applyNumberFormat="0" applyBorder="0" applyAlignment="0" applyProtection="0"/>
    <xf numFmtId="0" fontId="77" fillId="49" borderId="0" applyNumberFormat="0" applyBorder="0" applyAlignment="0" applyProtection="0"/>
    <xf numFmtId="0" fontId="60" fillId="33" borderId="0" applyNumberFormat="0" applyBorder="0" applyAlignment="0" applyProtection="0"/>
    <xf numFmtId="0" fontId="77" fillId="52" borderId="0" applyNumberFormat="0" applyBorder="0" applyAlignment="0" applyProtection="0"/>
    <xf numFmtId="0" fontId="60" fillId="68" borderId="0" applyNumberFormat="0" applyBorder="0" applyAlignment="0" applyProtection="0"/>
    <xf numFmtId="0" fontId="77" fillId="55" borderId="0" applyNumberFormat="0" applyBorder="0" applyAlignment="0" applyProtection="0"/>
    <xf numFmtId="0" fontId="60" fillId="69" borderId="0" applyNumberFormat="0" applyBorder="0" applyAlignment="0" applyProtection="0"/>
    <xf numFmtId="0" fontId="77" fillId="58" borderId="0" applyNumberFormat="0" applyBorder="0" applyAlignment="0" applyProtection="0"/>
    <xf numFmtId="0" fontId="60" fillId="70" borderId="0" applyNumberFormat="0" applyBorder="0" applyAlignment="0" applyProtection="0"/>
    <xf numFmtId="0" fontId="77" fillId="61" borderId="0" applyNumberFormat="0" applyBorder="0" applyAlignment="0" applyProtection="0"/>
    <xf numFmtId="0" fontId="60" fillId="71" borderId="0" applyNumberFormat="0" applyBorder="0" applyAlignment="0" applyProtection="0"/>
    <xf numFmtId="0" fontId="77" fillId="64" borderId="0" applyNumberFormat="0" applyBorder="0" applyAlignment="0" applyProtection="0"/>
    <xf numFmtId="0" fontId="60" fillId="45" borderId="0" applyNumberFormat="0" applyBorder="0" applyAlignment="0" applyProtection="0"/>
    <xf numFmtId="0" fontId="77" fillId="50" borderId="0" applyNumberFormat="0" applyBorder="0" applyAlignment="0" applyProtection="0"/>
    <xf numFmtId="0" fontId="60" fillId="34" borderId="0" applyNumberFormat="0" applyBorder="0" applyAlignment="0" applyProtection="0"/>
    <xf numFmtId="0" fontId="77" fillId="53" borderId="0" applyNumberFormat="0" applyBorder="0" applyAlignment="0" applyProtection="0"/>
    <xf numFmtId="0" fontId="60" fillId="41" borderId="0" applyNumberFormat="0" applyBorder="0" applyAlignment="0" applyProtection="0"/>
    <xf numFmtId="0" fontId="77" fillId="56" borderId="0" applyNumberFormat="0" applyBorder="0" applyAlignment="0" applyProtection="0"/>
    <xf numFmtId="0" fontId="60" fillId="69" borderId="0" applyNumberFormat="0" applyBorder="0" applyAlignment="0" applyProtection="0"/>
    <xf numFmtId="0" fontId="77" fillId="59" borderId="0" applyNumberFormat="0" applyBorder="0" applyAlignment="0" applyProtection="0"/>
    <xf numFmtId="0" fontId="60" fillId="45" borderId="0" applyNumberFormat="0" applyBorder="0" applyAlignment="0" applyProtection="0"/>
    <xf numFmtId="0" fontId="77" fillId="62" borderId="0" applyNumberFormat="0" applyBorder="0" applyAlignment="0" applyProtection="0"/>
    <xf numFmtId="0" fontId="60" fillId="36" borderId="0" applyNumberFormat="0" applyBorder="0" applyAlignment="0" applyProtection="0"/>
    <xf numFmtId="0" fontId="77" fillId="65" borderId="0" applyNumberFormat="0" applyBorder="0" applyAlignment="0" applyProtection="0"/>
    <xf numFmtId="0" fontId="61" fillId="72" borderId="0" applyNumberFormat="0" applyBorder="0" applyAlignment="0" applyProtection="0"/>
    <xf numFmtId="0" fontId="78" fillId="51" borderId="0" applyNumberFormat="0" applyBorder="0" applyAlignment="0" applyProtection="0"/>
    <xf numFmtId="0" fontId="61" fillId="34" borderId="0" applyNumberFormat="0" applyBorder="0" applyAlignment="0" applyProtection="0"/>
    <xf numFmtId="0" fontId="78" fillId="54" borderId="0" applyNumberFormat="0" applyBorder="0" applyAlignment="0" applyProtection="0"/>
    <xf numFmtId="0" fontId="61" fillId="41" borderId="0" applyNumberFormat="0" applyBorder="0" applyAlignment="0" applyProtection="0"/>
    <xf numFmtId="0" fontId="78" fillId="57" borderId="0" applyNumberFormat="0" applyBorder="0" applyAlignment="0" applyProtection="0"/>
    <xf numFmtId="0" fontId="61" fillId="73" borderId="0" applyNumberFormat="0" applyBorder="0" applyAlignment="0" applyProtection="0"/>
    <xf numFmtId="0" fontId="78" fillId="60" borderId="0" applyNumberFormat="0" applyBorder="0" applyAlignment="0" applyProtection="0"/>
    <xf numFmtId="0" fontId="61" fillId="74" borderId="0" applyNumberFormat="0" applyBorder="0" applyAlignment="0" applyProtection="0"/>
    <xf numFmtId="0" fontId="78" fillId="63" borderId="0" applyNumberFormat="0" applyBorder="0" applyAlignment="0" applyProtection="0"/>
    <xf numFmtId="0" fontId="61" fillId="37" borderId="0" applyNumberFormat="0" applyBorder="0" applyAlignment="0" applyProtection="0"/>
    <xf numFmtId="0" fontId="78" fillId="66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17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7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18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7" borderId="0" applyNumberFormat="0" applyBorder="0" applyAlignment="0" applyProtection="0"/>
    <xf numFmtId="0" fontId="61" fillId="77" borderId="0" applyNumberFormat="0" applyBorder="0" applyAlignment="0" applyProtection="0"/>
    <xf numFmtId="0" fontId="61" fillId="77" borderId="0" applyNumberFormat="0" applyBorder="0" applyAlignment="0" applyProtection="0"/>
    <xf numFmtId="0" fontId="61" fillId="77" borderId="0" applyNumberFormat="0" applyBorder="0" applyAlignment="0" applyProtection="0"/>
    <xf numFmtId="0" fontId="78" fillId="11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20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1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79" borderId="0" applyNumberFormat="0" applyBorder="0" applyAlignment="0" applyProtection="0"/>
    <xf numFmtId="0" fontId="61" fillId="79" borderId="0" applyNumberFormat="0" applyBorder="0" applyAlignment="0" applyProtection="0"/>
    <xf numFmtId="0" fontId="61" fillId="79" borderId="0" applyNumberFormat="0" applyBorder="0" applyAlignment="0" applyProtection="0"/>
    <xf numFmtId="0" fontId="61" fillId="79" borderId="0" applyNumberFormat="0" applyBorder="0" applyAlignment="0" applyProtection="0"/>
    <xf numFmtId="0" fontId="78" fillId="12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23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24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2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22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78" fillId="1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1" fillId="83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24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7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5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78" fillId="1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17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8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78" fillId="15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1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78" fillId="16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80" fillId="21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1" fillId="5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3" fillId="91" borderId="24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3" fillId="91" borderId="24" applyNumberFormat="0" applyAlignment="0" applyProtection="0"/>
    <xf numFmtId="0" fontId="83" fillId="91" borderId="24" applyNumberFormat="0" applyAlignment="0" applyProtection="0"/>
    <xf numFmtId="0" fontId="83" fillId="91" borderId="24" applyNumberFormat="0" applyAlignment="0" applyProtection="0"/>
    <xf numFmtId="0" fontId="84" fillId="8" borderId="14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2" fillId="90" borderId="23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22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22" borderId="25" applyNumberFormat="0" applyAlignment="0" applyProtection="0"/>
    <xf numFmtId="0" fontId="85" fillId="22" borderId="25" applyNumberFormat="0" applyAlignment="0" applyProtection="0"/>
    <xf numFmtId="0" fontId="85" fillId="22" borderId="25" applyNumberFormat="0" applyAlignment="0" applyProtection="0"/>
    <xf numFmtId="0" fontId="86" fillId="9" borderId="17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0" fontId="85" fillId="84" borderId="25" applyNumberFormat="0" applyAlignment="0" applyProtection="0"/>
    <xf numFmtId="1" fontId="87" fillId="0" borderId="26">
      <alignment vertical="top"/>
    </xf>
    <xf numFmtId="43" fontId="26" fillId="0" borderId="0" applyFont="0" applyFill="0" applyBorder="0" applyAlignment="0" applyProtection="0"/>
    <xf numFmtId="169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31" fillId="0" borderId="0" applyFont="0" applyFill="0" applyBorder="0" applyAlignment="0" applyProtection="0">
      <alignment vertical="top"/>
    </xf>
    <xf numFmtId="3" fontId="31" fillId="0" borderId="0" applyFont="0" applyFill="0" applyBorder="0" applyAlignment="0" applyProtection="0">
      <alignment vertical="top"/>
    </xf>
    <xf numFmtId="3" fontId="31" fillId="0" borderId="0" applyFont="0" applyFill="0" applyBorder="0" applyAlignment="0" applyProtection="0">
      <alignment vertical="top"/>
    </xf>
    <xf numFmtId="3" fontId="31" fillId="0" borderId="0" applyFont="0" applyFill="0" applyBorder="0" applyAlignment="0" applyProtection="0">
      <alignment vertical="top"/>
    </xf>
    <xf numFmtId="3" fontId="31" fillId="0" borderId="0" applyFont="0" applyFill="0" applyBorder="0" applyAlignment="0" applyProtection="0">
      <alignment vertical="top"/>
    </xf>
    <xf numFmtId="171" fontId="89" fillId="0" borderId="0"/>
    <xf numFmtId="44" fontId="8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31" fillId="0" borderId="0" applyFont="0" applyFill="0" applyBorder="0" applyAlignment="0" applyProtection="0">
      <alignment vertical="top"/>
    </xf>
    <xf numFmtId="5" fontId="31" fillId="0" borderId="0" applyFont="0" applyFill="0" applyBorder="0" applyAlignment="0" applyProtection="0">
      <alignment vertical="top"/>
    </xf>
    <xf numFmtId="5" fontId="31" fillId="0" borderId="0" applyFont="0" applyFill="0" applyBorder="0" applyAlignment="0" applyProtection="0">
      <alignment vertical="top"/>
    </xf>
    <xf numFmtId="5" fontId="31" fillId="0" borderId="0" applyFont="0" applyFill="0" applyBorder="0" applyAlignment="0" applyProtection="0">
      <alignment vertical="top"/>
    </xf>
    <xf numFmtId="5" fontId="31" fillId="0" borderId="0" applyFont="0" applyFill="0" applyBorder="0" applyAlignment="0" applyProtection="0">
      <alignment vertical="top"/>
    </xf>
    <xf numFmtId="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0" fontId="90" fillId="0" borderId="0">
      <protection locked="0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15" fontId="31" fillId="0" borderId="0" applyFont="0" applyFill="0" applyBorder="0" applyAlignment="0" applyProtection="0">
      <alignment vertical="top"/>
    </xf>
    <xf numFmtId="0" fontId="31" fillId="0" borderId="0" applyFont="0" applyFill="0" applyBorder="0" applyAlignment="0" applyProtection="0">
      <alignment vertical="top"/>
    </xf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3" fontId="90" fillId="0" borderId="0">
      <protection locked="0"/>
    </xf>
    <xf numFmtId="2" fontId="31" fillId="0" borderId="0" applyFont="0" applyFill="0" applyBorder="0" applyAlignment="0" applyProtection="0">
      <alignment vertical="top"/>
    </xf>
    <xf numFmtId="171" fontId="93" fillId="0" borderId="0"/>
    <xf numFmtId="171" fontId="93" fillId="0" borderId="0"/>
    <xf numFmtId="171" fontId="93" fillId="0" borderId="0"/>
    <xf numFmtId="171" fontId="93" fillId="0" borderId="0"/>
    <xf numFmtId="171" fontId="93" fillId="0" borderId="0"/>
    <xf numFmtId="171" fontId="93" fillId="0" borderId="0"/>
    <xf numFmtId="171" fontId="93" fillId="0" borderId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94" fillId="94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94" fillId="94" borderId="0" applyNumberFormat="0" applyBorder="0" applyAlignment="0" applyProtection="0"/>
    <xf numFmtId="0" fontId="94" fillId="94" borderId="0" applyNumberFormat="0" applyBorder="0" applyAlignment="0" applyProtection="0"/>
    <xf numFmtId="0" fontId="94" fillId="94" borderId="0" applyNumberFormat="0" applyBorder="0" applyAlignment="0" applyProtection="0"/>
    <xf numFmtId="0" fontId="95" fillId="4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60" fillId="81" borderId="0" applyNumberFormat="0" applyBorder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46" fillId="0" borderId="11" applyNumberFormat="0" applyFill="0" applyAlignment="0" applyProtection="0"/>
    <xf numFmtId="0" fontId="97" fillId="0" borderId="0" applyNumberFormat="0" applyFill="0" applyBorder="0" applyAlignment="0" applyProtection="0">
      <alignment vertical="top"/>
    </xf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9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47" fillId="0" borderId="12" applyNumberFormat="0" applyFill="0" applyAlignment="0" applyProtection="0"/>
    <xf numFmtId="0" fontId="99" fillId="0" borderId="0" applyNumberFormat="0" applyFill="0" applyBorder="0" applyAlignment="0" applyProtection="0">
      <alignment vertical="top"/>
    </xf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1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1" fillId="0" borderId="13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4" fontId="102" fillId="0" borderId="0">
      <protection locked="0"/>
    </xf>
    <xf numFmtId="174" fontId="102" fillId="0" borderId="0">
      <protection locked="0"/>
    </xf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4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7" borderId="14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103" fillId="27" borderId="23" applyNumberFormat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105" fillId="0" borderId="33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0" fontId="106" fillId="0" borderId="16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107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8" fillId="6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0" fontId="94" fillId="27" borderId="0" applyNumberFormat="0" applyBorder="0" applyAlignment="0" applyProtection="0"/>
    <xf numFmtId="175" fontId="93" fillId="0" borderId="0"/>
    <xf numFmtId="175" fontId="93" fillId="0" borderId="0"/>
    <xf numFmtId="175" fontId="93" fillId="0" borderId="0"/>
    <xf numFmtId="175" fontId="93" fillId="0" borderId="0"/>
    <xf numFmtId="175" fontId="93" fillId="0" borderId="0"/>
    <xf numFmtId="175" fontId="93" fillId="0" borderId="0"/>
    <xf numFmtId="175" fontId="93" fillId="0" borderId="0"/>
    <xf numFmtId="176" fontId="93" fillId="0" borderId="0"/>
    <xf numFmtId="176" fontId="93" fillId="0" borderId="0"/>
    <xf numFmtId="176" fontId="93" fillId="0" borderId="0"/>
    <xf numFmtId="176" fontId="93" fillId="0" borderId="0"/>
    <xf numFmtId="176" fontId="93" fillId="0" borderId="0"/>
    <xf numFmtId="176" fontId="93" fillId="0" borderId="0"/>
    <xf numFmtId="176" fontId="9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174" fontId="31" fillId="0" borderId="0"/>
    <xf numFmtId="0" fontId="77" fillId="0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8" fillId="0" borderId="0"/>
    <xf numFmtId="0" fontId="88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31" fillId="26" borderId="34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31" fillId="26" borderId="34" applyNumberFormat="0" applyFont="0" applyAlignment="0" applyProtection="0"/>
    <xf numFmtId="0" fontId="31" fillId="26" borderId="34" applyNumberFormat="0" applyFont="0" applyAlignment="0" applyProtection="0"/>
    <xf numFmtId="0" fontId="31" fillId="26" borderId="34" applyNumberFormat="0" applyFont="0" applyAlignment="0" applyProtection="0"/>
    <xf numFmtId="0" fontId="23" fillId="10" borderId="18" applyNumberFormat="0" applyFont="0" applyAlignment="0" applyProtection="0"/>
    <xf numFmtId="0" fontId="23" fillId="10" borderId="18" applyNumberFormat="0" applyFont="0" applyAlignment="0" applyProtection="0"/>
    <xf numFmtId="0" fontId="23" fillId="10" borderId="18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1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1" borderId="35" applyNumberFormat="0" applyAlignment="0" applyProtection="0"/>
    <xf numFmtId="0" fontId="109" fillId="91" borderId="35" applyNumberFormat="0" applyAlignment="0" applyProtection="0"/>
    <xf numFmtId="0" fontId="109" fillId="91" borderId="35" applyNumberFormat="0" applyAlignment="0" applyProtection="0"/>
    <xf numFmtId="0" fontId="110" fillId="8" borderId="1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0" fontId="109" fillId="90" borderId="35" applyNumberFormat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178" fontId="111" fillId="0" borderId="0"/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112" fillId="3" borderId="23" applyNumberFormat="0" applyProtection="0">
      <alignment vertical="center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31" fillId="46" borderId="22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114" fillId="44" borderId="38" applyBorder="0"/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2" fillId="99" borderId="22" applyNumberFormat="0" applyProtection="0">
      <alignment vertical="center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112" fillId="2" borderId="23" applyNumberFormat="0" applyProtection="0">
      <alignment horizontal="right" vertical="center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0" fontId="93" fillId="100" borderId="22"/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70" fillId="43" borderId="20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178" fontId="118" fillId="0" borderId="0"/>
    <xf numFmtId="171" fontId="119" fillId="0" borderId="0"/>
    <xf numFmtId="178" fontId="120" fillId="101" borderId="0" applyFont="0" applyBorder="0" applyAlignment="0">
      <alignment vertical="top" wrapText="1"/>
    </xf>
    <xf numFmtId="178" fontId="121" fillId="101" borderId="39" applyBorder="0">
      <alignment horizontal="right" vertical="top" wrapText="1"/>
    </xf>
    <xf numFmtId="171" fontId="122" fillId="0" borderId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31" fillId="0" borderId="41" applyNumberFormat="0" applyFont="0" applyFill="0" applyAlignment="0" applyProtection="0">
      <alignment vertical="top"/>
    </xf>
    <xf numFmtId="178" fontId="87" fillId="0" borderId="42" applyAlignment="0">
      <alignment horizontal="right"/>
    </xf>
    <xf numFmtId="175" fontId="87" fillId="0" borderId="42" applyAlignment="0"/>
    <xf numFmtId="176" fontId="87" fillId="0" borderId="42" applyAlignment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4" fontId="126" fillId="0" borderId="42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0" borderId="18" applyNumberFormat="0" applyFont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22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64" borderId="0" applyNumberFormat="0" applyBorder="0" applyAlignment="0" applyProtection="0"/>
    <xf numFmtId="0" fontId="22" fillId="65" borderId="0" applyNumberFormat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83" borderId="0" applyNumberFormat="0" applyBorder="0" applyAlignment="0" applyProtection="0"/>
    <xf numFmtId="0" fontId="61" fillId="84" borderId="0" applyNumberFormat="0" applyBorder="0" applyAlignment="0" applyProtection="0"/>
    <xf numFmtId="0" fontId="61" fillId="76" borderId="0" applyNumberFormat="0" applyBorder="0" applyAlignment="0" applyProtection="0"/>
    <xf numFmtId="0" fontId="61" fillId="88" borderId="0" applyNumberFormat="0" applyBorder="0" applyAlignment="0" applyProtection="0"/>
    <xf numFmtId="0" fontId="61" fillId="77" borderId="0" applyNumberFormat="0" applyBorder="0" applyAlignment="0" applyProtection="0"/>
    <xf numFmtId="0" fontId="61" fillId="79" borderId="0" applyNumberFormat="0" applyBorder="0" applyAlignment="0" applyProtection="0"/>
    <xf numFmtId="0" fontId="61" fillId="83" borderId="0" applyNumberFormat="0" applyBorder="0" applyAlignment="0" applyProtection="0"/>
    <xf numFmtId="0" fontId="61" fillId="84" borderId="0" applyNumberFormat="0" applyBorder="0" applyAlignment="0" applyProtection="0"/>
    <xf numFmtId="0" fontId="61" fillId="76" borderId="0" applyNumberFormat="0" applyBorder="0" applyAlignment="0" applyProtection="0"/>
    <xf numFmtId="0" fontId="61" fillId="88" borderId="0" applyNumberFormat="0" applyBorder="0" applyAlignment="0" applyProtection="0"/>
    <xf numFmtId="0" fontId="127" fillId="0" borderId="0"/>
    <xf numFmtId="9" fontId="26" fillId="0" borderId="0" applyFont="0" applyFill="0" applyBorder="0" applyAlignment="0" applyProtection="0"/>
    <xf numFmtId="0" fontId="127" fillId="0" borderId="0"/>
    <xf numFmtId="0" fontId="127" fillId="0" borderId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127" fillId="0" borderId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0" borderId="0"/>
    <xf numFmtId="0" fontId="21" fillId="10" borderId="18" applyNumberFormat="0" applyFont="0" applyAlignment="0" applyProtection="0"/>
    <xf numFmtId="44" fontId="21" fillId="0" borderId="0" applyFont="0" applyFill="0" applyBorder="0" applyAlignment="0" applyProtection="0"/>
    <xf numFmtId="0" fontId="127" fillId="0" borderId="0"/>
    <xf numFmtId="0" fontId="127" fillId="0" borderId="0"/>
    <xf numFmtId="0" fontId="30" fillId="0" borderId="0"/>
    <xf numFmtId="0" fontId="128" fillId="0" borderId="1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4" borderId="0" applyNumberFormat="0" applyBorder="0" applyAlignment="0" applyProtection="0"/>
    <xf numFmtId="0" fontId="132" fillId="5" borderId="0" applyNumberFormat="0" applyBorder="0" applyAlignment="0" applyProtection="0"/>
    <xf numFmtId="0" fontId="133" fillId="6" borderId="0" applyNumberFormat="0" applyBorder="0" applyAlignment="0" applyProtection="0"/>
    <xf numFmtId="0" fontId="134" fillId="7" borderId="14" applyNumberFormat="0" applyAlignment="0" applyProtection="0"/>
    <xf numFmtId="0" fontId="135" fillId="8" borderId="15" applyNumberFormat="0" applyAlignment="0" applyProtection="0"/>
    <xf numFmtId="0" fontId="136" fillId="8" borderId="14" applyNumberFormat="0" applyAlignment="0" applyProtection="0"/>
    <xf numFmtId="0" fontId="137" fillId="0" borderId="16" applyNumberFormat="0" applyFill="0" applyAlignment="0" applyProtection="0"/>
    <xf numFmtId="0" fontId="138" fillId="9" borderId="17" applyNumberFormat="0" applyAlignment="0" applyProtection="0"/>
    <xf numFmtId="0" fontId="43" fillId="0" borderId="0" applyNumberFormat="0" applyFill="0" applyBorder="0" applyAlignment="0" applyProtection="0"/>
    <xf numFmtId="0" fontId="30" fillId="10" borderId="18" applyNumberFormat="0" applyFont="0" applyAlignment="0" applyProtection="0"/>
    <xf numFmtId="0" fontId="139" fillId="0" borderId="0" applyNumberFormat="0" applyFill="0" applyBorder="0" applyAlignment="0" applyProtection="0"/>
    <xf numFmtId="0" fontId="74" fillId="0" borderId="19" applyNumberFormat="0" applyFill="0" applyAlignment="0" applyProtection="0"/>
    <xf numFmtId="0" fontId="140" fillId="11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140" fillId="51" borderId="0" applyNumberFormat="0" applyBorder="0" applyAlignment="0" applyProtection="0"/>
    <xf numFmtId="0" fontId="140" fillId="1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140" fillId="54" borderId="0" applyNumberFormat="0" applyBorder="0" applyAlignment="0" applyProtection="0"/>
    <xf numFmtId="0" fontId="140" fillId="13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140" fillId="57" borderId="0" applyNumberFormat="0" applyBorder="0" applyAlignment="0" applyProtection="0"/>
    <xf numFmtId="0" fontId="140" fillId="14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140" fillId="60" borderId="0" applyNumberFormat="0" applyBorder="0" applyAlignment="0" applyProtection="0"/>
    <xf numFmtId="0" fontId="140" fillId="15" borderId="0" applyNumberFormat="0" applyBorder="0" applyAlignment="0" applyProtection="0"/>
    <xf numFmtId="0" fontId="30" fillId="61" borderId="0" applyNumberFormat="0" applyBorder="0" applyAlignment="0" applyProtection="0"/>
    <xf numFmtId="0" fontId="30" fillId="62" borderId="0" applyNumberFormat="0" applyBorder="0" applyAlignment="0" applyProtection="0"/>
    <xf numFmtId="0" fontId="140" fillId="63" borderId="0" applyNumberFormat="0" applyBorder="0" applyAlignment="0" applyProtection="0"/>
    <xf numFmtId="0" fontId="140" fillId="16" borderId="0" applyNumberFormat="0" applyBorder="0" applyAlignment="0" applyProtection="0"/>
    <xf numFmtId="0" fontId="30" fillId="64" borderId="0" applyNumberFormat="0" applyBorder="0" applyAlignment="0" applyProtection="0"/>
    <xf numFmtId="0" fontId="30" fillId="65" borderId="0" applyNumberFormat="0" applyBorder="0" applyAlignment="0" applyProtection="0"/>
    <xf numFmtId="0" fontId="140" fillId="66" borderId="0" applyNumberFormat="0" applyBorder="0" applyAlignment="0" applyProtection="0"/>
    <xf numFmtId="9" fontId="30" fillId="0" borderId="0" applyFont="0" applyFill="0" applyBorder="0" applyAlignment="0" applyProtection="0"/>
    <xf numFmtId="0" fontId="26" fillId="0" borderId="0"/>
    <xf numFmtId="43" fontId="30" fillId="0" borderId="0" applyFont="0" applyFill="0" applyBorder="0" applyAlignment="0" applyProtection="0"/>
    <xf numFmtId="0" fontId="20" fillId="0" borderId="0"/>
    <xf numFmtId="0" fontId="20" fillId="0" borderId="0"/>
    <xf numFmtId="0" fontId="31" fillId="0" borderId="0">
      <alignment vertical="top"/>
    </xf>
    <xf numFmtId="43" fontId="26" fillId="0" borderId="0" applyFont="0" applyFill="0" applyBorder="0" applyAlignment="0" applyProtection="0"/>
    <xf numFmtId="3" fontId="31" fillId="0" borderId="0" applyFont="0" applyFill="0" applyBorder="0" applyAlignment="0" applyProtection="0">
      <alignment vertical="top"/>
    </xf>
    <xf numFmtId="0" fontId="31" fillId="0" borderId="0" applyFont="0" applyFill="0" applyBorder="0" applyAlignment="0" applyProtection="0">
      <alignment vertical="top"/>
    </xf>
    <xf numFmtId="5" fontId="31" fillId="0" borderId="0">
      <alignment vertical="top"/>
    </xf>
    <xf numFmtId="44" fontId="20" fillId="0" borderId="0" applyFont="0" applyFill="0" applyBorder="0" applyAlignment="0" applyProtection="0"/>
    <xf numFmtId="0" fontId="31" fillId="0" borderId="0">
      <alignment vertical="top"/>
    </xf>
    <xf numFmtId="0" fontId="31" fillId="0" borderId="0">
      <alignment horizontal="right" vertical="top"/>
    </xf>
    <xf numFmtId="0" fontId="99" fillId="0" borderId="0">
      <alignment vertical="top"/>
    </xf>
    <xf numFmtId="0" fontId="88" fillId="0" borderId="0"/>
    <xf numFmtId="0" fontId="20" fillId="0" borderId="0"/>
    <xf numFmtId="0" fontId="20" fillId="0" borderId="0"/>
    <xf numFmtId="0" fontId="20" fillId="10" borderId="18" applyNumberFormat="0" applyFont="0" applyAlignment="0" applyProtection="0"/>
    <xf numFmtId="0" fontId="20" fillId="10" borderId="18" applyNumberFormat="0" applyFont="0" applyAlignment="0" applyProtection="0"/>
    <xf numFmtId="0" fontId="20" fillId="10" borderId="18" applyNumberFormat="0" applyFont="0" applyAlignment="0" applyProtection="0"/>
    <xf numFmtId="3" fontId="99" fillId="0" borderId="10">
      <alignment vertical="top"/>
    </xf>
    <xf numFmtId="10" fontId="31" fillId="0" borderId="0" applyFont="0" applyFill="0" applyBorder="0" applyAlignment="0" applyProtection="0">
      <alignment vertical="top"/>
    </xf>
    <xf numFmtId="0" fontId="31" fillId="0" borderId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" borderId="18" applyNumberFormat="0" applyFont="0" applyAlignment="0" applyProtection="0"/>
    <xf numFmtId="0" fontId="76" fillId="0" borderId="0" applyNumberFormat="0" applyFill="0" applyBorder="0" applyAlignment="0" applyProtection="0"/>
    <xf numFmtId="0" fontId="59" fillId="11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12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13" borderId="0" applyNumberFormat="0" applyBorder="0" applyAlignment="0" applyProtection="0"/>
    <xf numFmtId="0" fontId="20" fillId="55" borderId="0" applyNumberFormat="0" applyBorder="0" applyAlignment="0" applyProtection="0"/>
    <xf numFmtId="0" fontId="20" fillId="56" borderId="0" applyNumberFormat="0" applyBorder="0" applyAlignment="0" applyProtection="0"/>
    <xf numFmtId="0" fontId="59" fillId="57" borderId="0" applyNumberFormat="0" applyBorder="0" applyAlignment="0" applyProtection="0"/>
    <xf numFmtId="0" fontId="59" fillId="14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15" borderId="0" applyNumberFormat="0" applyBorder="0" applyAlignment="0" applyProtection="0"/>
    <xf numFmtId="0" fontId="20" fillId="61" borderId="0" applyNumberFormat="0" applyBorder="0" applyAlignment="0" applyProtection="0"/>
    <xf numFmtId="0" fontId="20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16" borderId="0" applyNumberFormat="0" applyBorder="0" applyAlignment="0" applyProtection="0"/>
    <xf numFmtId="0" fontId="20" fillId="64" borderId="0" applyNumberFormat="0" applyBorder="0" applyAlignment="0" applyProtection="0"/>
    <xf numFmtId="0" fontId="20" fillId="65" borderId="0" applyNumberFormat="0" applyBorder="0" applyAlignment="0" applyProtection="0"/>
    <xf numFmtId="0" fontId="59" fillId="6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0" borderId="18" applyNumberFormat="0" applyFont="0" applyAlignment="0" applyProtection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64" borderId="0" applyNumberFormat="0" applyBorder="0" applyAlignment="0" applyProtection="0"/>
    <xf numFmtId="0" fontId="19" fillId="65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10" borderId="18" applyNumberFormat="0" applyFont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2" borderId="0" applyNumberFormat="0" applyBorder="0" applyAlignment="0" applyProtection="0"/>
    <xf numFmtId="0" fontId="18" fillId="53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64" borderId="0" applyNumberFormat="0" applyBorder="0" applyAlignment="0" applyProtection="0"/>
    <xf numFmtId="0" fontId="18" fillId="65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>
      <alignment vertical="top"/>
    </xf>
    <xf numFmtId="7" fontId="30" fillId="0" borderId="0" applyFont="0" applyFill="0" applyBorder="0" applyAlignment="0" applyProtection="0">
      <alignment vertical="top"/>
    </xf>
    <xf numFmtId="5" fontId="30" fillId="0" borderId="0" applyFont="0" applyFill="0" applyBorder="0" applyAlignment="0" applyProtection="0">
      <alignment vertical="top"/>
    </xf>
    <xf numFmtId="0" fontId="30" fillId="0" borderId="0" applyFont="0" applyFill="0" applyBorder="0" applyAlignment="0" applyProtection="0">
      <alignment vertical="top"/>
    </xf>
    <xf numFmtId="0" fontId="30" fillId="0" borderId="0" applyNumberFormat="0" applyFill="0" applyBorder="0" applyAlignment="0" applyProtection="0">
      <alignment vertical="top"/>
    </xf>
    <xf numFmtId="0" fontId="30" fillId="0" borderId="0" applyNumberFormat="0" applyFill="0" applyBorder="0" applyAlignment="0" applyProtection="0">
      <alignment vertical="top"/>
    </xf>
    <xf numFmtId="10" fontId="30" fillId="0" borderId="0" applyFont="0" applyFill="0" applyBorder="0" applyAlignment="0" applyProtection="0">
      <alignment vertical="top"/>
    </xf>
    <xf numFmtId="0" fontId="30" fillId="0" borderId="41" applyNumberFormat="0" applyFont="0" applyFill="0" applyAlignment="0" applyProtection="0">
      <alignment vertical="top"/>
    </xf>
    <xf numFmtId="9" fontId="30" fillId="0" borderId="0" applyFill="0" applyBorder="0" applyAlignment="0" applyProtection="0">
      <alignment vertical="top"/>
    </xf>
    <xf numFmtId="43" fontId="141" fillId="0" borderId="0" applyFont="0" applyFill="0" applyBorder="0" applyAlignment="0" applyProtection="0"/>
    <xf numFmtId="0" fontId="107" fillId="31" borderId="0" applyNumberFormat="0" applyBorder="0" applyAlignment="0" applyProtection="0"/>
    <xf numFmtId="37" fontId="142" fillId="0" borderId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60" fillId="10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60" fillId="6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52" borderId="0" applyNumberFormat="0" applyBorder="0" applyAlignment="0" applyProtection="0"/>
    <xf numFmtId="0" fontId="60" fillId="10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60" fillId="103" borderId="0" applyNumberFormat="0" applyBorder="0" applyAlignment="0" applyProtection="0"/>
    <xf numFmtId="0" fontId="60" fillId="103" borderId="0" applyNumberFormat="0" applyBorder="0" applyAlignment="0" applyProtection="0"/>
    <xf numFmtId="0" fontId="60" fillId="3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60" fillId="104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60" fillId="104" borderId="0" applyNumberFormat="0" applyBorder="0" applyAlignment="0" applyProtection="0"/>
    <xf numFmtId="0" fontId="60" fillId="104" borderId="0" applyNumberFormat="0" applyBorder="0" applyAlignment="0" applyProtection="0"/>
    <xf numFmtId="0" fontId="60" fillId="68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105" borderId="0" applyNumberFormat="0" applyBorder="0" applyAlignment="0" applyProtection="0"/>
    <xf numFmtId="0" fontId="17" fillId="58" borderId="0" applyNumberFormat="0" applyBorder="0" applyAlignment="0" applyProtection="0"/>
    <xf numFmtId="0" fontId="60" fillId="106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60" fillId="106" borderId="0" applyNumberFormat="0" applyBorder="0" applyAlignment="0" applyProtection="0"/>
    <xf numFmtId="0" fontId="60" fillId="106" borderId="0" applyNumberFormat="0" applyBorder="0" applyAlignment="0" applyProtection="0"/>
    <xf numFmtId="0" fontId="60" fillId="69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43" borderId="0" applyNumberFormat="0" applyBorder="0" applyAlignment="0" applyProtection="0"/>
    <xf numFmtId="0" fontId="17" fillId="61" borderId="0" applyNumberFormat="0" applyBorder="0" applyAlignment="0" applyProtection="0"/>
    <xf numFmtId="0" fontId="60" fillId="10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60" fillId="102" borderId="0" applyNumberFormat="0" applyBorder="0" applyAlignment="0" applyProtection="0"/>
    <xf numFmtId="0" fontId="60" fillId="102" borderId="0" applyNumberFormat="0" applyBorder="0" applyAlignment="0" applyProtection="0"/>
    <xf numFmtId="0" fontId="60" fillId="70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60" fillId="107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60" fillId="107" borderId="0" applyNumberFormat="0" applyBorder="0" applyAlignment="0" applyProtection="0"/>
    <xf numFmtId="0" fontId="60" fillId="107" borderId="0" applyNumberFormat="0" applyBorder="0" applyAlignment="0" applyProtection="0"/>
    <xf numFmtId="0" fontId="60" fillId="71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97" borderId="0" applyNumberFormat="0" applyBorder="0" applyAlignment="0" applyProtection="0"/>
    <xf numFmtId="0" fontId="17" fillId="50" borderId="0" applyNumberFormat="0" applyBorder="0" applyAlignment="0" applyProtection="0"/>
    <xf numFmtId="0" fontId="60" fillId="108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60" fillId="108" borderId="0" applyNumberFormat="0" applyBorder="0" applyAlignment="0" applyProtection="0"/>
    <xf numFmtId="0" fontId="60" fillId="108" borderId="0" applyNumberFormat="0" applyBorder="0" applyAlignment="0" applyProtection="0"/>
    <xf numFmtId="0" fontId="60" fillId="45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32" borderId="0" applyNumberFormat="0" applyBorder="0" applyAlignment="0" applyProtection="0"/>
    <xf numFmtId="0" fontId="17" fillId="53" borderId="0" applyNumberFormat="0" applyBorder="0" applyAlignment="0" applyProtection="0"/>
    <xf numFmtId="0" fontId="60" fillId="10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60" fillId="103" borderId="0" applyNumberFormat="0" applyBorder="0" applyAlignment="0" applyProtection="0"/>
    <xf numFmtId="0" fontId="60" fillId="103" borderId="0" applyNumberFormat="0" applyBorder="0" applyAlignment="0" applyProtection="0"/>
    <xf numFmtId="0" fontId="60" fillId="34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9" borderId="0" applyNumberFormat="0" applyBorder="0" applyAlignment="0" applyProtection="0"/>
    <xf numFmtId="0" fontId="17" fillId="56" borderId="0" applyNumberFormat="0" applyBorder="0" applyAlignment="0" applyProtection="0"/>
    <xf numFmtId="0" fontId="60" fillId="10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60" fillId="109" borderId="0" applyNumberFormat="0" applyBorder="0" applyAlignment="0" applyProtection="0"/>
    <xf numFmtId="0" fontId="60" fillId="109" borderId="0" applyNumberFormat="0" applyBorder="0" applyAlignment="0" applyProtection="0"/>
    <xf numFmtId="0" fontId="60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110" borderId="0" applyNumberFormat="0" applyBorder="0" applyAlignment="0" applyProtection="0"/>
    <xf numFmtId="0" fontId="17" fillId="59" borderId="0" applyNumberFormat="0" applyBorder="0" applyAlignment="0" applyProtection="0"/>
    <xf numFmtId="0" fontId="60" fillId="111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60" fillId="111" borderId="0" applyNumberFormat="0" applyBorder="0" applyAlignment="0" applyProtection="0"/>
    <xf numFmtId="0" fontId="60" fillId="111" borderId="0" applyNumberFormat="0" applyBorder="0" applyAlignment="0" applyProtection="0"/>
    <xf numFmtId="0" fontId="60" fillId="69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110" borderId="0" applyNumberFormat="0" applyBorder="0" applyAlignment="0" applyProtection="0"/>
    <xf numFmtId="0" fontId="17" fillId="44" borderId="0" applyNumberFormat="0" applyBorder="0" applyAlignment="0" applyProtection="0"/>
    <xf numFmtId="0" fontId="17" fillId="62" borderId="0" applyNumberFormat="0" applyBorder="0" applyAlignment="0" applyProtection="0"/>
    <xf numFmtId="0" fontId="60" fillId="112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60" fillId="112" borderId="0" applyNumberFormat="0" applyBorder="0" applyAlignment="0" applyProtection="0"/>
    <xf numFmtId="0" fontId="60" fillId="112" borderId="0" applyNumberFormat="0" applyBorder="0" applyAlignment="0" applyProtection="0"/>
    <xf numFmtId="0" fontId="60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71" borderId="0" applyNumberFormat="0" applyBorder="0" applyAlignment="0" applyProtection="0"/>
    <xf numFmtId="0" fontId="17" fillId="65" borderId="0" applyNumberFormat="0" applyBorder="0" applyAlignment="0" applyProtection="0"/>
    <xf numFmtId="0" fontId="60" fillId="11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60" fillId="113" borderId="0" applyNumberFormat="0" applyBorder="0" applyAlignment="0" applyProtection="0"/>
    <xf numFmtId="0" fontId="60" fillId="113" borderId="0" applyNumberFormat="0" applyBorder="0" applyAlignment="0" applyProtection="0"/>
    <xf numFmtId="0" fontId="60" fillId="3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61" fillId="114" borderId="0" applyNumberFormat="0" applyBorder="0" applyAlignment="0" applyProtection="0"/>
    <xf numFmtId="0" fontId="59" fillId="115" borderId="0" applyNumberFormat="0" applyBorder="0" applyAlignment="0" applyProtection="0"/>
    <xf numFmtId="0" fontId="61" fillId="114" borderId="0" applyNumberFormat="0" applyBorder="0" applyAlignment="0" applyProtection="0"/>
    <xf numFmtId="0" fontId="61" fillId="114" borderId="0" applyNumberFormat="0" applyBorder="0" applyAlignment="0" applyProtection="0"/>
    <xf numFmtId="0" fontId="61" fillId="72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61" fillId="103" borderId="0" applyNumberFormat="0" applyBorder="0" applyAlignment="0" applyProtection="0"/>
    <xf numFmtId="0" fontId="59" fillId="32" borderId="0" applyNumberFormat="0" applyBorder="0" applyAlignment="0" applyProtection="0"/>
    <xf numFmtId="0" fontId="61" fillId="103" borderId="0" applyNumberFormat="0" applyBorder="0" applyAlignment="0" applyProtection="0"/>
    <xf numFmtId="0" fontId="61" fillId="103" borderId="0" applyNumberFormat="0" applyBorder="0" applyAlignment="0" applyProtection="0"/>
    <xf numFmtId="0" fontId="61" fillId="34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61" fillId="109" borderId="0" applyNumberFormat="0" applyBorder="0" applyAlignment="0" applyProtection="0"/>
    <xf numFmtId="0" fontId="59" fillId="39" borderId="0" applyNumberFormat="0" applyBorder="0" applyAlignment="0" applyProtection="0"/>
    <xf numFmtId="0" fontId="61" fillId="109" borderId="0" applyNumberFormat="0" applyBorder="0" applyAlignment="0" applyProtection="0"/>
    <xf numFmtId="0" fontId="61" fillId="109" borderId="0" applyNumberFormat="0" applyBorder="0" applyAlignment="0" applyProtection="0"/>
    <xf numFmtId="0" fontId="61" fillId="4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1" fillId="111" borderId="0" applyNumberFormat="0" applyBorder="0" applyAlignment="0" applyProtection="0"/>
    <xf numFmtId="0" fontId="59" fillId="110" borderId="0" applyNumberFormat="0" applyBorder="0" applyAlignment="0" applyProtection="0"/>
    <xf numFmtId="0" fontId="61" fillId="111" borderId="0" applyNumberFormat="0" applyBorder="0" applyAlignment="0" applyProtection="0"/>
    <xf numFmtId="0" fontId="61" fillId="111" borderId="0" applyNumberFormat="0" applyBorder="0" applyAlignment="0" applyProtection="0"/>
    <xf numFmtId="0" fontId="61" fillId="73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11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61" fillId="114" borderId="0" applyNumberFormat="0" applyBorder="0" applyAlignment="0" applyProtection="0"/>
    <xf numFmtId="0" fontId="59" fillId="115" borderId="0" applyNumberFormat="0" applyBorder="0" applyAlignment="0" applyProtection="0"/>
    <xf numFmtId="0" fontId="61" fillId="114" borderId="0" applyNumberFormat="0" applyBorder="0" applyAlignment="0" applyProtection="0"/>
    <xf numFmtId="0" fontId="61" fillId="114" borderId="0" applyNumberFormat="0" applyBorder="0" applyAlignment="0" applyProtection="0"/>
    <xf numFmtId="0" fontId="61" fillId="74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61" fillId="116" borderId="0" applyNumberFormat="0" applyBorder="0" applyAlignment="0" applyProtection="0"/>
    <xf numFmtId="0" fontId="59" fillId="36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60" fillId="117" borderId="0" applyNumberFormat="0" applyBorder="0" applyAlignment="0" applyProtection="0"/>
    <xf numFmtId="0" fontId="60" fillId="75" borderId="0" applyNumberFormat="0" applyBorder="0" applyAlignment="0" applyProtection="0"/>
    <xf numFmtId="0" fontId="60" fillId="17" borderId="0" applyNumberFormat="0" applyBorder="0" applyAlignment="0" applyProtection="0"/>
    <xf numFmtId="0" fontId="60" fillId="108" borderId="0" applyNumberFormat="0" applyBorder="0" applyAlignment="0" applyProtection="0"/>
    <xf numFmtId="0" fontId="60" fillId="25" borderId="0" applyNumberFormat="0" applyBorder="0" applyAlignment="0" applyProtection="0"/>
    <xf numFmtId="0" fontId="60" fillId="18" borderId="0" applyNumberFormat="0" applyBorder="0" applyAlignment="0" applyProtection="0"/>
    <xf numFmtId="0" fontId="61" fillId="114" borderId="0" applyNumberFormat="0" applyBorder="0" applyAlignment="0" applyProtection="0"/>
    <xf numFmtId="0" fontId="61" fillId="76" borderId="0" applyNumberFormat="0" applyBorder="0" applyAlignment="0" applyProtection="0"/>
    <xf numFmtId="0" fontId="61" fillId="19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77" borderId="0" applyNumberFormat="0" applyBorder="0" applyAlignment="0" applyProtection="0"/>
    <xf numFmtId="0" fontId="59" fillId="11" borderId="0" applyNumberFormat="0" applyBorder="0" applyAlignment="0" applyProtection="0"/>
    <xf numFmtId="0" fontId="61" fillId="77" borderId="0" applyNumberFormat="0" applyBorder="0" applyAlignment="0" applyProtection="0"/>
    <xf numFmtId="0" fontId="59" fillId="11" borderId="0" applyNumberFormat="0" applyBorder="0" applyAlignment="0" applyProtection="0"/>
    <xf numFmtId="0" fontId="61" fillId="77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77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77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0" fillId="119" borderId="0" applyNumberFormat="0" applyBorder="0" applyAlignment="0" applyProtection="0"/>
    <xf numFmtId="0" fontId="60" fillId="78" borderId="0" applyNumberFormat="0" applyBorder="0" applyAlignment="0" applyProtection="0"/>
    <xf numFmtId="0" fontId="60" fillId="20" borderId="0" applyNumberFormat="0" applyBorder="0" applyAlignment="0" applyProtection="0"/>
    <xf numFmtId="0" fontId="60" fillId="103" borderId="0" applyNumberFormat="0" applyBorder="0" applyAlignment="0" applyProtection="0"/>
    <xf numFmtId="0" fontId="60" fillId="24" borderId="0" applyNumberFormat="0" applyBorder="0" applyAlignment="0" applyProtection="0"/>
    <xf numFmtId="0" fontId="60" fillId="21" borderId="0" applyNumberFormat="0" applyBorder="0" applyAlignment="0" applyProtection="0"/>
    <xf numFmtId="0" fontId="61" fillId="120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61" fillId="79" borderId="0" applyNumberFormat="0" applyBorder="0" applyAlignment="0" applyProtection="0"/>
    <xf numFmtId="0" fontId="59" fillId="121" borderId="0" applyNumberFormat="0" applyBorder="0" applyAlignment="0" applyProtection="0"/>
    <xf numFmtId="0" fontId="61" fillId="79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61" fillId="79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61" fillId="79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61" fillId="79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61" fillId="101" borderId="0" applyNumberFormat="0" applyBorder="0" applyAlignment="0" applyProtection="0"/>
    <xf numFmtId="0" fontId="61" fillId="101" borderId="0" applyNumberFormat="0" applyBorder="0" applyAlignment="0" applyProtection="0"/>
    <xf numFmtId="0" fontId="61" fillId="10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0" fillId="122" borderId="0" applyNumberFormat="0" applyBorder="0" applyAlignment="0" applyProtection="0"/>
    <xf numFmtId="0" fontId="60" fillId="80" borderId="0" applyNumberFormat="0" applyBorder="0" applyAlignment="0" applyProtection="0"/>
    <xf numFmtId="0" fontId="60" fillId="23" borderId="0" applyNumberFormat="0" applyBorder="0" applyAlignment="0" applyProtection="0"/>
    <xf numFmtId="0" fontId="60" fillId="123" borderId="0" applyNumberFormat="0" applyBorder="0" applyAlignment="0" applyProtection="0"/>
    <xf numFmtId="0" fontId="60" fillId="81" borderId="0" applyNumberFormat="0" applyBorder="0" applyAlignment="0" applyProtection="0"/>
    <xf numFmtId="0" fontId="60" fillId="24" borderId="0" applyNumberFormat="0" applyBorder="0" applyAlignment="0" applyProtection="0"/>
    <xf numFmtId="0" fontId="61" fillId="104" borderId="0" applyNumberFormat="0" applyBorder="0" applyAlignment="0" applyProtection="0"/>
    <xf numFmtId="0" fontId="61" fillId="82" borderId="0" applyNumberFormat="0" applyBorder="0" applyAlignment="0" applyProtection="0"/>
    <xf numFmtId="0" fontId="61" fillId="25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61" fillId="109" borderId="0" applyNumberFormat="0" applyBorder="0" applyAlignment="0" applyProtection="0"/>
    <xf numFmtId="0" fontId="61" fillId="109" borderId="0" applyNumberFormat="0" applyBorder="0" applyAlignment="0" applyProtection="0"/>
    <xf numFmtId="0" fontId="61" fillId="109" borderId="0" applyNumberFormat="0" applyBorder="0" applyAlignment="0" applyProtection="0"/>
    <xf numFmtId="0" fontId="61" fillId="8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1" fillId="83" borderId="0" applyNumberFormat="0" applyBorder="0" applyAlignment="0" applyProtection="0"/>
    <xf numFmtId="0" fontId="60" fillId="119" borderId="0" applyNumberFormat="0" applyBorder="0" applyAlignment="0" applyProtection="0"/>
    <xf numFmtId="0" fontId="60" fillId="78" borderId="0" applyNumberFormat="0" applyBorder="0" applyAlignment="0" applyProtection="0"/>
    <xf numFmtId="0" fontId="60" fillId="24" borderId="0" applyNumberFormat="0" applyBorder="0" applyAlignment="0" applyProtection="0"/>
    <xf numFmtId="0" fontId="60" fillId="124" borderId="0" applyNumberFormat="0" applyBorder="0" applyAlignment="0" applyProtection="0"/>
    <xf numFmtId="0" fontId="60" fillId="22" borderId="0" applyNumberFormat="0" applyBorder="0" applyAlignment="0" applyProtection="0"/>
    <xf numFmtId="0" fontId="60" fillId="25" borderId="0" applyNumberFormat="0" applyBorder="0" applyAlignment="0" applyProtection="0"/>
    <xf numFmtId="0" fontId="61" fillId="103" borderId="0" applyNumberFormat="0" applyBorder="0" applyAlignment="0" applyProtection="0"/>
    <xf numFmtId="0" fontId="61" fillId="24" borderId="0" applyNumberFormat="0" applyBorder="0" applyAlignment="0" applyProtection="0"/>
    <xf numFmtId="0" fontId="61" fillId="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1" fillId="84" borderId="0" applyNumberFormat="0" applyBorder="0" applyAlignment="0" applyProtection="0"/>
    <xf numFmtId="0" fontId="59" fillId="14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61" fillId="84" borderId="0" applyNumberFormat="0" applyBorder="0" applyAlignment="0" applyProtection="0"/>
    <xf numFmtId="0" fontId="61" fillId="126" borderId="0" applyNumberFormat="0" applyBorder="0" applyAlignment="0" applyProtection="0"/>
    <xf numFmtId="0" fontId="61" fillId="126" borderId="0" applyNumberFormat="0" applyBorder="0" applyAlignment="0" applyProtection="0"/>
    <xf numFmtId="0" fontId="61" fillId="126" borderId="0" applyNumberFormat="0" applyBorder="0" applyAlignment="0" applyProtection="0"/>
    <xf numFmtId="0" fontId="61" fillId="84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25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1" fillId="84" borderId="0" applyNumberFormat="0" applyBorder="0" applyAlignment="0" applyProtection="0"/>
    <xf numFmtId="0" fontId="60" fillId="102" borderId="0" applyNumberFormat="0" applyBorder="0" applyAlignment="0" applyProtection="0"/>
    <xf numFmtId="0" fontId="60" fillId="23" borderId="0" applyNumberFormat="0" applyBorder="0" applyAlignment="0" applyProtection="0"/>
    <xf numFmtId="0" fontId="60" fillId="17" borderId="0" applyNumberFormat="0" applyBorder="0" applyAlignment="0" applyProtection="0"/>
    <xf numFmtId="0" fontId="60" fillId="112" borderId="0" applyNumberFormat="0" applyBorder="0" applyAlignment="0" applyProtection="0"/>
    <xf numFmtId="0" fontId="60" fillId="18" borderId="0" applyNumberFormat="0" applyBorder="0" applyAlignment="0" applyProtection="0"/>
    <xf numFmtId="0" fontId="61" fillId="114" borderId="0" applyNumberFormat="0" applyBorder="0" applyAlignment="0" applyProtection="0"/>
    <xf numFmtId="0" fontId="61" fillId="76" borderId="0" applyNumberFormat="0" applyBorder="0" applyAlignment="0" applyProtection="0"/>
    <xf numFmtId="0" fontId="61" fillId="18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76" borderId="0" applyNumberFormat="0" applyBorder="0" applyAlignment="0" applyProtection="0"/>
    <xf numFmtId="0" fontId="59" fillId="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61" fillId="76" borderId="0" applyNumberFormat="0" applyBorder="0" applyAlignment="0" applyProtection="0"/>
    <xf numFmtId="0" fontId="61" fillId="114" borderId="0" applyNumberFormat="0" applyBorder="0" applyAlignment="0" applyProtection="0"/>
    <xf numFmtId="0" fontId="61" fillId="114" borderId="0" applyNumberFormat="0" applyBorder="0" applyAlignment="0" applyProtection="0"/>
    <xf numFmtId="0" fontId="61" fillId="114" borderId="0" applyNumberFormat="0" applyBorder="0" applyAlignment="0" applyProtection="0"/>
    <xf numFmtId="0" fontId="61" fillId="76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76" borderId="0" applyNumberFormat="0" applyBorder="0" applyAlignment="0" applyProtection="0"/>
    <xf numFmtId="0" fontId="60" fillId="99" borderId="0" applyNumberFormat="0" applyBorder="0" applyAlignment="0" applyProtection="0"/>
    <xf numFmtId="0" fontId="60" fillId="26" borderId="0" applyNumberFormat="0" applyBorder="0" applyAlignment="0" applyProtection="0"/>
    <xf numFmtId="0" fontId="60" fillId="113" borderId="0" applyNumberFormat="0" applyBorder="0" applyAlignment="0" applyProtection="0"/>
    <xf numFmtId="0" fontId="60" fillId="27" borderId="0" applyNumberFormat="0" applyBorder="0" applyAlignment="0" applyProtection="0"/>
    <xf numFmtId="0" fontId="60" fillId="21" borderId="0" applyNumberFormat="0" applyBorder="0" applyAlignment="0" applyProtection="0"/>
    <xf numFmtId="0" fontId="61" fillId="116" borderId="0" applyNumberFormat="0" applyBorder="0" applyAlignment="0" applyProtection="0"/>
    <xf numFmtId="0" fontId="61" fillId="87" borderId="0" applyNumberFormat="0" applyBorder="0" applyAlignment="0" applyProtection="0"/>
    <xf numFmtId="0" fontId="61" fillId="27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61" fillId="127" borderId="0" applyNumberFormat="0" applyBorder="0" applyAlignment="0" applyProtection="0"/>
    <xf numFmtId="0" fontId="61" fillId="127" borderId="0" applyNumberFormat="0" applyBorder="0" applyAlignment="0" applyProtection="0"/>
    <xf numFmtId="0" fontId="61" fillId="127" borderId="0" applyNumberFormat="0" applyBorder="0" applyAlignment="0" applyProtection="0"/>
    <xf numFmtId="0" fontId="61" fillId="88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8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79" fillId="26" borderId="0" applyNumberFormat="0" applyBorder="0" applyAlignment="0" applyProtection="0"/>
    <xf numFmtId="0" fontId="50" fillId="5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79" fillId="26" borderId="0" applyNumberFormat="0" applyBorder="0" applyAlignment="0" applyProtection="0"/>
    <xf numFmtId="0" fontId="79" fillId="99" borderId="0" applyNumberFormat="0" applyBorder="0" applyAlignment="0" applyProtection="0"/>
    <xf numFmtId="0" fontId="79" fillId="99" borderId="0" applyNumberFormat="0" applyBorder="0" applyAlignment="0" applyProtection="0"/>
    <xf numFmtId="0" fontId="79" fillId="99" borderId="0" applyNumberFormat="0" applyBorder="0" applyAlignment="0" applyProtection="0"/>
    <xf numFmtId="0" fontId="79" fillId="26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143" fillId="128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79" fillId="26" borderId="0" applyNumberFormat="0" applyBorder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82" fillId="90" borderId="23" applyNumberFormat="0" applyAlignment="0" applyProtection="0"/>
    <xf numFmtId="0" fontId="54" fillId="8" borderId="14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3" fillId="91" borderId="24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3" fillId="91" borderId="24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6" borderId="23" applyNumberFormat="0" applyAlignment="0" applyProtection="0"/>
    <xf numFmtId="0" fontId="82" fillId="106" borderId="23" applyNumberFormat="0" applyAlignment="0" applyProtection="0"/>
    <xf numFmtId="0" fontId="82" fillId="106" borderId="23" applyNumberFormat="0" applyAlignment="0" applyProtection="0"/>
    <xf numFmtId="0" fontId="82" fillId="90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82" fillId="105" borderId="23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54" fillId="8" borderId="14" applyNumberFormat="0" applyAlignment="0" applyProtection="0"/>
    <xf numFmtId="0" fontId="82" fillId="90" borderId="23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85" fillId="84" borderId="25" applyNumberFormat="0" applyAlignment="0" applyProtection="0"/>
    <xf numFmtId="0" fontId="56" fillId="9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85" fillId="22" borderId="25" applyNumberFormat="0" applyAlignment="0" applyProtection="0"/>
    <xf numFmtId="0" fontId="85" fillId="22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85" fillId="84" borderId="25" applyNumberFormat="0" applyAlignment="0" applyProtection="0"/>
    <xf numFmtId="0" fontId="85" fillId="126" borderId="25" applyNumberFormat="0" applyAlignment="0" applyProtection="0"/>
    <xf numFmtId="0" fontId="85" fillId="126" borderId="25" applyNumberFormat="0" applyAlignment="0" applyProtection="0"/>
    <xf numFmtId="0" fontId="85" fillId="126" borderId="25" applyNumberFormat="0" applyAlignment="0" applyProtection="0"/>
    <xf numFmtId="0" fontId="85" fillId="84" borderId="25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32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56" fillId="9" borderId="17" applyNumberFormat="0" applyAlignment="0" applyProtection="0"/>
    <xf numFmtId="0" fontId="85" fillId="84" borderId="25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0" fillId="81" borderId="0" applyNumberFormat="0" applyBorder="0" applyAlignment="0" applyProtection="0"/>
    <xf numFmtId="0" fontId="49" fillId="4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94" fillId="94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60" fillId="81" borderId="0" applyNumberFormat="0" applyBorder="0" applyAlignment="0" applyProtection="0"/>
    <xf numFmtId="0" fontId="60" fillId="123" borderId="0" applyNumberFormat="0" applyBorder="0" applyAlignment="0" applyProtection="0"/>
    <xf numFmtId="0" fontId="60" fillId="123" borderId="0" applyNumberFormat="0" applyBorder="0" applyAlignment="0" applyProtection="0"/>
    <xf numFmtId="0" fontId="60" fillId="123" borderId="0" applyNumberFormat="0" applyBorder="0" applyAlignment="0" applyProtection="0"/>
    <xf numFmtId="0" fontId="60" fillId="81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146" fillId="40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0" fillId="81" borderId="0" applyNumberFormat="0" applyBorder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96" fillId="0" borderId="27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147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98" fillId="0" borderId="28" applyNumberFormat="0" applyFill="0" applyAlignment="0" applyProtection="0"/>
    <xf numFmtId="0" fontId="47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98" fillId="0" borderId="28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148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47" fillId="0" borderId="12" applyNumberFormat="0" applyFill="0" applyAlignment="0" applyProtection="0"/>
    <xf numFmtId="0" fontId="98" fillId="0" borderId="28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100" fillId="0" borderId="30" applyNumberFormat="0" applyFill="0" applyAlignment="0" applyProtection="0"/>
    <xf numFmtId="0" fontId="100" fillId="0" borderId="31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1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100" fillId="0" borderId="30" applyNumberFormat="0" applyFill="0" applyAlignment="0" applyProtection="0"/>
    <xf numFmtId="0" fontId="100" fillId="0" borderId="30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48" fillId="0" borderId="13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103" fillId="27" borderId="23" applyNumberFormat="0" applyAlignment="0" applyProtection="0"/>
    <xf numFmtId="0" fontId="52" fillId="7" borderId="14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103" fillId="27" borderId="23" applyNumberFormat="0" applyAlignment="0" applyProtection="0"/>
    <xf numFmtId="0" fontId="103" fillId="113" borderId="23" applyNumberFormat="0" applyAlignment="0" applyProtection="0"/>
    <xf numFmtId="0" fontId="103" fillId="113" borderId="23" applyNumberFormat="0" applyAlignment="0" applyProtection="0"/>
    <xf numFmtId="0" fontId="103" fillId="113" borderId="23" applyNumberFormat="0" applyAlignment="0" applyProtection="0"/>
    <xf numFmtId="0" fontId="103" fillId="2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23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52" fillId="7" borderId="14" applyNumberFormat="0" applyAlignment="0" applyProtection="0"/>
    <xf numFmtId="0" fontId="103" fillId="27" borderId="23" applyNumberFormat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94" fillId="0" borderId="32" applyNumberFormat="0" applyFill="0" applyAlignment="0" applyProtection="0"/>
    <xf numFmtId="0" fontId="105" fillId="0" borderId="33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105" fillId="0" borderId="33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94" fillId="27" borderId="0" applyNumberFormat="0" applyBorder="0" applyAlignment="0" applyProtection="0"/>
    <xf numFmtId="0" fontId="51" fillId="6" borderId="0" applyNumberFormat="0" applyBorder="0" applyAlignment="0" applyProtection="0"/>
    <xf numFmtId="0" fontId="94" fillId="27" borderId="0" applyNumberFormat="0" applyBorder="0" applyAlignment="0" applyProtection="0"/>
    <xf numFmtId="0" fontId="107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107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94" fillId="113" borderId="0" applyNumberFormat="0" applyBorder="0" applyAlignment="0" applyProtection="0"/>
    <xf numFmtId="0" fontId="94" fillId="113" borderId="0" applyNumberFormat="0" applyBorder="0" applyAlignment="0" applyProtection="0"/>
    <xf numFmtId="0" fontId="94" fillId="113" borderId="0" applyNumberFormat="0" applyBorder="0" applyAlignment="0" applyProtection="0"/>
    <xf numFmtId="0" fontId="94" fillId="27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94" fillId="27" borderId="0" applyNumberFormat="0" applyBorder="0" applyAlignment="0" applyProtection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88" fillId="0" borderId="0"/>
    <xf numFmtId="0" fontId="17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17" fillId="0" borderId="0"/>
    <xf numFmtId="0" fontId="93" fillId="95" borderId="0"/>
    <xf numFmtId="0" fontId="17" fillId="0" borderId="0"/>
    <xf numFmtId="0" fontId="17" fillId="0" borderId="0"/>
    <xf numFmtId="0" fontId="88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17" fillId="0" borderId="0"/>
    <xf numFmtId="0" fontId="31" fillId="0" borderId="0"/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31" fillId="0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93" fillId="95" borderId="0"/>
    <xf numFmtId="0" fontId="31" fillId="0" borderId="0"/>
    <xf numFmtId="0" fontId="31" fillId="0" borderId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99" borderId="23" applyNumberFormat="0" applyFont="0" applyAlignment="0" applyProtection="0"/>
    <xf numFmtId="0" fontId="93" fillId="99" borderId="23" applyNumberFormat="0" applyFont="0" applyAlignment="0" applyProtection="0"/>
    <xf numFmtId="0" fontId="93" fillId="99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93" fillId="26" borderId="23" applyNumberFormat="0" applyFont="0" applyAlignment="0" applyProtection="0"/>
    <xf numFmtId="0" fontId="31" fillId="26" borderId="34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60" fillId="10" borderId="18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31" fillId="26" borderId="34" applyNumberFormat="0" applyFont="0" applyAlignment="0" applyProtection="0"/>
    <xf numFmtId="0" fontId="31" fillId="26" borderId="34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31" fillId="26" borderId="34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17" fillId="10" borderId="18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60" fillId="10" borderId="4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93" fillId="26" borderId="23" applyNumberFormat="0" applyFon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109" fillId="90" borderId="35" applyNumberFormat="0" applyAlignment="0" applyProtection="0"/>
    <xf numFmtId="0" fontId="53" fillId="8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109" fillId="91" borderId="35" applyNumberFormat="0" applyAlignment="0" applyProtection="0"/>
    <xf numFmtId="0" fontId="109" fillId="91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109" fillId="90" borderId="35" applyNumberFormat="0" applyAlignment="0" applyProtection="0"/>
    <xf numFmtId="0" fontId="109" fillId="106" borderId="35" applyNumberFormat="0" applyAlignment="0" applyProtection="0"/>
    <xf numFmtId="0" fontId="109" fillId="106" borderId="35" applyNumberFormat="0" applyAlignment="0" applyProtection="0"/>
    <xf numFmtId="0" fontId="109" fillId="106" borderId="35" applyNumberFormat="0" applyAlignment="0" applyProtection="0"/>
    <xf numFmtId="0" fontId="109" fillId="90" borderId="3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105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53" fillId="8" borderId="15" applyNumberFormat="0" applyAlignment="0" applyProtection="0"/>
    <xf numFmtId="0" fontId="109" fillId="90" borderId="35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64" fillId="31" borderId="20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93" fillId="31" borderId="23" applyNumberFormat="0" applyProtection="0">
      <alignment vertical="center"/>
    </xf>
    <xf numFmtId="4" fontId="65" fillId="31" borderId="20" applyNumberFormat="0" applyProtection="0">
      <alignment vertical="center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64" fillId="31" borderId="20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4" fontId="93" fillId="3" borderId="23" applyNumberFormat="0" applyProtection="0">
      <alignment horizontal="left" vertical="center" indent="1"/>
    </xf>
    <xf numFmtId="0" fontId="113" fillId="3" borderId="20" applyNumberFormat="0" applyProtection="0">
      <alignment horizontal="left" vertical="top" indent="1"/>
    </xf>
    <xf numFmtId="0" fontId="113" fillId="31" borderId="20" applyNumberFormat="0" applyProtection="0">
      <alignment horizontal="left" vertical="top" indent="1"/>
    </xf>
    <xf numFmtId="0" fontId="64" fillId="31" borderId="20" applyNumberFormat="0" applyProtection="0">
      <alignment horizontal="left" vertical="top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64" fillId="32" borderId="0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129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66" fillId="33" borderId="20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120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33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66" fillId="34" borderId="20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130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96" borderId="23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66" fillId="35" borderId="20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131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66" fillId="36" borderId="20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11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6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66" fillId="37" borderId="20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132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7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66" fillId="38" borderId="20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127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8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66" fillId="39" borderId="20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10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39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66" fillId="40" borderId="20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104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66" fillId="41" borderId="20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123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64" fillId="42" borderId="21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93" fillId="42" borderId="36" applyNumberFormat="0" applyProtection="0">
      <alignment horizontal="left" vertical="center" indent="1"/>
    </xf>
    <xf numFmtId="4" fontId="31" fillId="112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112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31" fillId="112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44" borderId="36" applyNumberFormat="0" applyProtection="0">
      <alignment horizontal="left" vertical="center" indent="1"/>
    </xf>
    <xf numFmtId="4" fontId="31" fillId="112" borderId="36" applyNumberFormat="0" applyProtection="0">
      <alignment horizontal="left" vertical="center" indent="1"/>
    </xf>
    <xf numFmtId="4" fontId="67" fillId="44" borderId="0" applyNumberFormat="0" applyProtection="0">
      <alignment horizontal="left" vertical="center" indent="1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66" fillId="32" borderId="20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103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32" borderId="23" applyNumberFormat="0" applyProtection="0">
      <alignment horizontal="right" vertical="center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66" fillId="43" borderId="0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102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43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103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4" fontId="93" fillId="32" borderId="36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31" fillId="44" borderId="20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108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97" borderId="23" applyNumberFormat="0" applyProtection="0">
      <alignment horizontal="left" vertical="center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112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31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44" borderId="20" applyNumberFormat="0" applyProtection="0">
      <alignment horizontal="left" vertical="top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31" fillId="32" borderId="20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133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98" borderId="23" applyNumberFormat="0" applyProtection="0">
      <alignment horizontal="left" vertical="center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103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31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32" borderId="20" applyNumberFormat="0" applyProtection="0">
      <alignment horizontal="left" vertical="top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31" fillId="45" borderId="20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134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3" applyNumberFormat="0" applyProtection="0">
      <alignment horizontal="left" vertical="center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134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31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5" borderId="20" applyNumberFormat="0" applyProtection="0">
      <alignment horizontal="left" vertical="top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31" fillId="43" borderId="20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102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3" applyNumberFormat="0" applyProtection="0">
      <alignment horizontal="left" vertical="center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102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31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3" borderId="20" applyNumberFormat="0" applyProtection="0">
      <alignment horizontal="left" vertical="top" indent="1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2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31" fillId="46" borderId="22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31" fillId="46" borderId="22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93" fillId="46" borderId="37" applyNumberFormat="0">
      <protection locked="0"/>
    </xf>
    <xf numFmtId="0" fontId="114" fillId="112" borderId="38" applyBorder="0"/>
    <xf numFmtId="0" fontId="114" fillId="44" borderId="38" applyBorder="0"/>
    <xf numFmtId="4" fontId="115" fillId="99" borderId="20" applyNumberFormat="0" applyProtection="0">
      <alignment vertical="center"/>
    </xf>
    <xf numFmtId="4" fontId="115" fillId="47" borderId="20" applyNumberFormat="0" applyProtection="0">
      <alignment vertical="center"/>
    </xf>
    <xf numFmtId="4" fontId="66" fillId="47" borderId="20" applyNumberFormat="0" applyProtection="0">
      <alignment vertical="center"/>
    </xf>
    <xf numFmtId="4" fontId="68" fillId="47" borderId="20" applyNumberFormat="0" applyProtection="0">
      <alignment vertical="center"/>
    </xf>
    <xf numFmtId="4" fontId="115" fillId="108" borderId="20" applyNumberFormat="0" applyProtection="0">
      <alignment horizontal="left" vertical="center" indent="1"/>
    </xf>
    <xf numFmtId="4" fontId="115" fillId="97" borderId="20" applyNumberFormat="0" applyProtection="0">
      <alignment horizontal="left" vertical="center" indent="1"/>
    </xf>
    <xf numFmtId="4" fontId="66" fillId="47" borderId="20" applyNumberFormat="0" applyProtection="0">
      <alignment horizontal="left" vertical="center" indent="1"/>
    </xf>
    <xf numFmtId="0" fontId="115" fillId="99" borderId="20" applyNumberFormat="0" applyProtection="0">
      <alignment horizontal="left" vertical="top" indent="1"/>
    </xf>
    <xf numFmtId="0" fontId="115" fillId="47" borderId="20" applyNumberFormat="0" applyProtection="0">
      <alignment horizontal="left" vertical="top" indent="1"/>
    </xf>
    <xf numFmtId="0" fontId="66" fillId="47" borderId="20" applyNumberFormat="0" applyProtection="0">
      <alignment horizontal="left" vertical="top" indent="1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66" fillId="43" borderId="20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93" fillId="0" borderId="23" applyNumberFormat="0" applyProtection="0">
      <alignment horizontal="right" vertical="center"/>
    </xf>
    <xf numFmtId="4" fontId="68" fillId="43" borderId="20" applyNumberFormat="0" applyProtection="0">
      <alignment horizontal="right" vertical="center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66" fillId="32" borderId="20" applyNumberFormat="0" applyProtection="0">
      <alignment horizontal="left" vertical="center" indent="1"/>
    </xf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0" fontId="30" fillId="0" borderId="0">
      <alignment vertical="top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129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4" fontId="93" fillId="74" borderId="23" applyNumberFormat="0" applyProtection="0">
      <alignment horizontal="left" vertical="center" indent="1"/>
    </xf>
    <xf numFmtId="0" fontId="115" fillId="103" borderId="20" applyNumberFormat="0" applyProtection="0">
      <alignment horizontal="left" vertical="top" indent="1"/>
    </xf>
    <xf numFmtId="0" fontId="115" fillId="32" borderId="20" applyNumberFormat="0" applyProtection="0">
      <alignment horizontal="left" vertical="top" indent="1"/>
    </xf>
    <xf numFmtId="7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66" fillId="32" borderId="20" applyNumberFormat="0" applyProtection="0">
      <alignment horizontal="left" vertical="top" indent="1"/>
    </xf>
    <xf numFmtId="7" fontId="30" fillId="0" borderId="0" applyFont="0" applyFill="0" applyBorder="0" applyAlignment="0" applyProtection="0">
      <alignment vertical="top"/>
    </xf>
    <xf numFmtId="4" fontId="116" fillId="135" borderId="36" applyNumberFormat="0" applyProtection="0">
      <alignment horizontal="left" vertical="center" indent="1"/>
    </xf>
    <xf numFmtId="4" fontId="116" fillId="48" borderId="36" applyNumberFormat="0" applyProtection="0">
      <alignment horizontal="left" vertical="center" indent="1"/>
    </xf>
    <xf numFmtId="7" fontId="30" fillId="0" borderId="0" applyFont="0" applyFill="0" applyBorder="0" applyAlignment="0" applyProtection="0">
      <alignment vertical="top"/>
    </xf>
    <xf numFmtId="4" fontId="69" fillId="48" borderId="0" applyNumberFormat="0" applyProtection="0">
      <alignment horizontal="left" vertical="center" indent="1"/>
    </xf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36" borderId="22"/>
    <xf numFmtId="0" fontId="93" fillId="136" borderId="22"/>
    <xf numFmtId="0" fontId="93" fillId="136" borderId="22"/>
    <xf numFmtId="0" fontId="93" fillId="136" borderId="22"/>
    <xf numFmtId="0" fontId="93" fillId="136" borderId="22"/>
    <xf numFmtId="0" fontId="93" fillId="136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0" fontId="93" fillId="100" borderId="22"/>
    <xf numFmtId="4" fontId="117" fillId="2" borderId="23" applyNumberFormat="0" applyProtection="0">
      <alignment horizontal="right" vertical="center"/>
    </xf>
    <xf numFmtId="4" fontId="117" fillId="46" borderId="23" applyNumberFormat="0" applyProtection="0">
      <alignment horizontal="right" vertical="center"/>
    </xf>
    <xf numFmtId="7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4" fontId="70" fillId="43" borderId="20" applyNumberFormat="0" applyProtection="0">
      <alignment horizontal="right"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1" fontId="122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62" fillId="0" borderId="40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0" fontId="124" fillId="0" borderId="0" applyNumberFormat="0" applyFill="0" applyBorder="0" applyAlignment="0" applyProtection="0"/>
    <xf numFmtId="0" fontId="30" fillId="0" borderId="0">
      <alignment vertical="top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6" fillId="0" borderId="42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7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7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6" fillId="0" borderId="0"/>
    <xf numFmtId="43" fontId="16" fillId="0" borderId="0" applyFont="0" applyFill="0" applyBorder="0" applyAlignment="0" applyProtection="0"/>
    <xf numFmtId="0" fontId="149" fillId="95" borderId="0"/>
    <xf numFmtId="0" fontId="26" fillId="0" borderId="0"/>
    <xf numFmtId="0" fontId="16" fillId="49" borderId="0" applyNumberFormat="0" applyBorder="0" applyAlignment="0" applyProtection="0"/>
    <xf numFmtId="0" fontId="26" fillId="0" borderId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0" borderId="0" applyNumberFormat="0" applyBorder="0" applyAlignment="0" applyProtection="0"/>
    <xf numFmtId="0" fontId="16" fillId="56" borderId="0" applyNumberFormat="0" applyBorder="0" applyAlignment="0" applyProtection="0"/>
    <xf numFmtId="0" fontId="16" fillId="59" borderId="0" applyNumberFormat="0" applyBorder="0" applyAlignment="0" applyProtection="0"/>
    <xf numFmtId="0" fontId="26" fillId="0" borderId="0"/>
    <xf numFmtId="0" fontId="26" fillId="0" borderId="0"/>
    <xf numFmtId="0" fontId="16" fillId="61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0" borderId="0"/>
    <xf numFmtId="0" fontId="16" fillId="10" borderId="18" applyNumberFormat="0" applyFont="0" applyAlignment="0" applyProtection="0"/>
    <xf numFmtId="0" fontId="16" fillId="10" borderId="18" applyNumberFormat="0" applyFont="0" applyAlignment="0" applyProtection="0"/>
    <xf numFmtId="0" fontId="16" fillId="49" borderId="0" applyNumberFormat="0" applyBorder="0" applyAlignment="0" applyProtection="0"/>
    <xf numFmtId="0" fontId="16" fillId="50" borderId="0" applyNumberFormat="0" applyBorder="0" applyAlignment="0" applyProtection="0"/>
    <xf numFmtId="0" fontId="16" fillId="52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62" borderId="0" applyNumberFormat="0" applyBorder="0" applyAlignment="0" applyProtection="0"/>
    <xf numFmtId="0" fontId="16" fillId="64" borderId="0" applyNumberFormat="0" applyBorder="0" applyAlignment="0" applyProtection="0"/>
    <xf numFmtId="0" fontId="16" fillId="10" borderId="18" applyNumberFormat="0" applyFont="0" applyAlignment="0" applyProtection="0"/>
    <xf numFmtId="0" fontId="16" fillId="49" borderId="0" applyNumberFormat="0" applyBorder="0" applyAlignment="0" applyProtection="0"/>
    <xf numFmtId="0" fontId="16" fillId="50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9" borderId="0" applyNumberFormat="0" applyBorder="0" applyAlignment="0" applyProtection="0"/>
    <xf numFmtId="0" fontId="16" fillId="61" borderId="0" applyNumberFormat="0" applyBorder="0" applyAlignment="0" applyProtection="0"/>
    <xf numFmtId="0" fontId="16" fillId="52" borderId="0" applyNumberFormat="0" applyBorder="0" applyAlignment="0" applyProtection="0"/>
    <xf numFmtId="0" fontId="16" fillId="65" borderId="0" applyNumberFormat="0" applyBorder="0" applyAlignment="0" applyProtection="0"/>
    <xf numFmtId="0" fontId="16" fillId="62" borderId="0" applyNumberFormat="0" applyBorder="0" applyAlignment="0" applyProtection="0"/>
    <xf numFmtId="0" fontId="16" fillId="58" borderId="0" applyNumberFormat="0" applyBorder="0" applyAlignment="0" applyProtection="0"/>
    <xf numFmtId="0" fontId="16" fillId="64" borderId="0" applyNumberFormat="0" applyBorder="0" applyAlignment="0" applyProtection="0"/>
    <xf numFmtId="44" fontId="16" fillId="0" borderId="0" applyFont="0" applyFill="0" applyBorder="0" applyAlignment="0" applyProtection="0"/>
    <xf numFmtId="0" fontId="16" fillId="61" borderId="0" applyNumberFormat="0" applyBorder="0" applyAlignment="0" applyProtection="0"/>
    <xf numFmtId="44" fontId="16" fillId="0" borderId="0" applyFont="0" applyFill="0" applyBorder="0" applyAlignment="0" applyProtection="0"/>
    <xf numFmtId="0" fontId="16" fillId="65" borderId="0" applyNumberFormat="0" applyBorder="0" applyAlignment="0" applyProtection="0"/>
    <xf numFmtId="0" fontId="16" fillId="0" borderId="0"/>
    <xf numFmtId="0" fontId="16" fillId="0" borderId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0" borderId="0"/>
    <xf numFmtId="0" fontId="16" fillId="0" borderId="0"/>
    <xf numFmtId="0" fontId="16" fillId="58" borderId="0" applyNumberFormat="0" applyBorder="0" applyAlignment="0" applyProtection="0"/>
    <xf numFmtId="0" fontId="16" fillId="0" borderId="0"/>
    <xf numFmtId="0" fontId="26" fillId="0" borderId="0"/>
    <xf numFmtId="0" fontId="16" fillId="64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2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10" borderId="18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2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43" fontId="1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79" borderId="0" applyNumberFormat="0" applyBorder="0" applyAlignment="0" applyProtection="0"/>
    <xf numFmtId="0" fontId="140" fillId="1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61" fillId="83" borderId="0" applyNumberFormat="0" applyBorder="0" applyAlignment="0" applyProtection="0"/>
    <xf numFmtId="0" fontId="14" fillId="0" borderId="0"/>
    <xf numFmtId="0" fontId="140" fillId="12" borderId="0" applyNumberFormat="0" applyBorder="0" applyAlignment="0" applyProtection="0"/>
    <xf numFmtId="0" fontId="61" fillId="88" borderId="0" applyNumberFormat="0" applyBorder="0" applyAlignment="0" applyProtection="0"/>
    <xf numFmtId="0" fontId="61" fillId="84" borderId="0" applyNumberFormat="0" applyBorder="0" applyAlignment="0" applyProtection="0"/>
    <xf numFmtId="0" fontId="61" fillId="79" borderId="0" applyNumberFormat="0" applyBorder="0" applyAlignment="0" applyProtection="0"/>
    <xf numFmtId="0" fontId="140" fillId="15" borderId="0" applyNumberFormat="0" applyBorder="0" applyAlignment="0" applyProtection="0"/>
    <xf numFmtId="0" fontId="14" fillId="0" borderId="0"/>
    <xf numFmtId="0" fontId="96" fillId="0" borderId="27" applyNumberFormat="0" applyFill="0" applyAlignment="0" applyProtection="0"/>
    <xf numFmtId="0" fontId="14" fillId="0" borderId="0"/>
    <xf numFmtId="0" fontId="140" fillId="14" borderId="0" applyNumberFormat="0" applyBorder="0" applyAlignment="0" applyProtection="0"/>
    <xf numFmtId="0" fontId="14" fillId="0" borderId="0"/>
    <xf numFmtId="0" fontId="14" fillId="0" borderId="0"/>
    <xf numFmtId="0" fontId="62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26" fillId="0" borderId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0" borderId="0"/>
    <xf numFmtId="0" fontId="14" fillId="10" borderId="18" applyNumberFormat="0" applyFont="0" applyAlignment="0" applyProtection="0"/>
    <xf numFmtId="44" fontId="14" fillId="0" borderId="0" applyFont="0" applyFill="0" applyBorder="0" applyAlignment="0" applyProtection="0"/>
    <xf numFmtId="0" fontId="26" fillId="0" borderId="0"/>
    <xf numFmtId="0" fontId="26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32" borderId="0" applyNumberFormat="0" applyBorder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105" borderId="0" applyNumberFormat="0" applyBorder="0" applyAlignment="0" applyProtection="0"/>
    <xf numFmtId="0" fontId="14" fillId="58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105" borderId="0" applyNumberFormat="0" applyBorder="0" applyAlignment="0" applyProtection="0"/>
    <xf numFmtId="0" fontId="14" fillId="43" borderId="0" applyNumberFormat="0" applyBorder="0" applyAlignment="0" applyProtection="0"/>
    <xf numFmtId="0" fontId="14" fillId="61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97" borderId="0" applyNumberFormat="0" applyBorder="0" applyAlignment="0" applyProtection="0"/>
    <xf numFmtId="0" fontId="14" fillId="50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97" borderId="0" applyNumberFormat="0" applyBorder="0" applyAlignment="0" applyProtection="0"/>
    <xf numFmtId="0" fontId="14" fillId="32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9" borderId="0" applyNumberFormat="0" applyBorder="0" applyAlignment="0" applyProtection="0"/>
    <xf numFmtId="0" fontId="14" fillId="56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56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10" borderId="0" applyNumberFormat="0" applyBorder="0" applyAlignment="0" applyProtection="0"/>
    <xf numFmtId="0" fontId="14" fillId="59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110" borderId="0" applyNumberFormat="0" applyBorder="0" applyAlignment="0" applyProtection="0"/>
    <xf numFmtId="0" fontId="14" fillId="44" borderId="0" applyNumberFormat="0" applyBorder="0" applyAlignment="0" applyProtection="0"/>
    <xf numFmtId="0" fontId="14" fillId="62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71" borderId="0" applyNumberFormat="0" applyBorder="0" applyAlignment="0" applyProtection="0"/>
    <xf numFmtId="0" fontId="14" fillId="65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65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61" fillId="77" borderId="0" applyNumberFormat="0" applyBorder="0" applyAlignment="0" applyProtection="0"/>
    <xf numFmtId="0" fontId="61" fillId="7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77" borderId="0" applyNumberFormat="0" applyBorder="0" applyAlignment="0" applyProtection="0"/>
    <xf numFmtId="0" fontId="14" fillId="0" borderId="0"/>
    <xf numFmtId="0" fontId="61" fillId="7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77" borderId="0" applyNumberFormat="0" applyBorder="0" applyAlignment="0" applyProtection="0"/>
    <xf numFmtId="0" fontId="14" fillId="10" borderId="18" applyNumberFormat="0" applyFont="0" applyAlignment="0" applyProtection="0"/>
    <xf numFmtId="0" fontId="140" fillId="16" borderId="0" applyNumberFormat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1" fillId="7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79" borderId="0" applyNumberFormat="0" applyBorder="0" applyAlignment="0" applyProtection="0"/>
    <xf numFmtId="0" fontId="14" fillId="0" borderId="0"/>
    <xf numFmtId="0" fontId="61" fillId="76" borderId="0" applyNumberFormat="0" applyBorder="0" applyAlignment="0" applyProtection="0"/>
    <xf numFmtId="0" fontId="14" fillId="0" borderId="0"/>
    <xf numFmtId="0" fontId="61" fillId="79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93" fillId="95" borderId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0" borderId="0" applyNumberFormat="0" applyBorder="0" applyAlignment="0" applyProtection="0"/>
    <xf numFmtId="0" fontId="14" fillId="56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5" borderId="0" applyNumberFormat="0" applyBorder="0" applyAlignment="0" applyProtection="0"/>
    <xf numFmtId="0" fontId="14" fillId="0" borderId="0"/>
    <xf numFmtId="0" fontId="14" fillId="10" borderId="18" applyNumberFormat="0" applyFont="0" applyAlignment="0" applyProtection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52" borderId="0" applyNumberFormat="0" applyBorder="0" applyAlignment="0" applyProtection="0"/>
    <xf numFmtId="0" fontId="14" fillId="65" borderId="0" applyNumberFormat="0" applyBorder="0" applyAlignment="0" applyProtection="0"/>
    <xf numFmtId="0" fontId="14" fillId="62" borderId="0" applyNumberFormat="0" applyBorder="0" applyAlignment="0" applyProtection="0"/>
    <xf numFmtId="0" fontId="14" fillId="58" borderId="0" applyNumberFormat="0" applyBorder="0" applyAlignment="0" applyProtection="0"/>
    <xf numFmtId="0" fontId="14" fillId="64" borderId="0" applyNumberFormat="0" applyBorder="0" applyAlignment="0" applyProtection="0"/>
    <xf numFmtId="44" fontId="14" fillId="0" borderId="0" applyFont="0" applyFill="0" applyBorder="0" applyAlignment="0" applyProtection="0"/>
    <xf numFmtId="0" fontId="14" fillId="61" borderId="0" applyNumberFormat="0" applyBorder="0" applyAlignment="0" applyProtection="0"/>
    <xf numFmtId="44" fontId="14" fillId="0" borderId="0" applyFont="0" applyFill="0" applyBorder="0" applyAlignment="0" applyProtection="0"/>
    <xf numFmtId="0" fontId="14" fillId="65" borderId="0" applyNumberFormat="0" applyBorder="0" applyAlignment="0" applyProtection="0"/>
    <xf numFmtId="0" fontId="14" fillId="0" borderId="0"/>
    <xf numFmtId="0" fontId="14" fillId="0" borderId="0"/>
    <xf numFmtId="0" fontId="14" fillId="53" borderId="0" applyNumberFormat="0" applyBorder="0" applyAlignment="0" applyProtection="0"/>
    <xf numFmtId="0" fontId="14" fillId="56" borderId="0" applyNumberFormat="0" applyBorder="0" applyAlignment="0" applyProtection="0"/>
    <xf numFmtId="0" fontId="14" fillId="0" borderId="0"/>
    <xf numFmtId="0" fontId="14" fillId="0" borderId="0"/>
    <xf numFmtId="0" fontId="14" fillId="58" borderId="0" applyNumberFormat="0" applyBorder="0" applyAlignment="0" applyProtection="0"/>
    <xf numFmtId="0" fontId="14" fillId="0" borderId="0"/>
    <xf numFmtId="0" fontId="14" fillId="64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18" applyNumberFormat="0" applyFont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4" borderId="0" applyNumberFormat="0" applyBorder="0" applyAlignment="0" applyProtection="0"/>
    <xf numFmtId="0" fontId="14" fillId="65" borderId="0" applyNumberFormat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0" fillId="11" borderId="0" applyNumberFormat="0" applyBorder="0" applyAlignment="0" applyProtection="0"/>
    <xf numFmtId="0" fontId="14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0" borderId="0"/>
    <xf numFmtId="0" fontId="13" fillId="10" borderId="18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0" borderId="0"/>
    <xf numFmtId="0" fontId="13" fillId="10" borderId="18" applyNumberFormat="0" applyFont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31" fillId="0" borderId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32" borderId="0" applyNumberFormat="0" applyBorder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40" borderId="0" applyNumberFormat="0" applyBorder="0" applyAlignment="0" applyProtection="0"/>
    <xf numFmtId="0" fontId="13" fillId="5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105" borderId="0" applyNumberFormat="0" applyBorder="0" applyAlignment="0" applyProtection="0"/>
    <xf numFmtId="0" fontId="13" fillId="58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105" borderId="0" applyNumberFormat="0" applyBorder="0" applyAlignment="0" applyProtection="0"/>
    <xf numFmtId="0" fontId="13" fillId="43" borderId="0" applyNumberFormat="0" applyBorder="0" applyAlignment="0" applyProtection="0"/>
    <xf numFmtId="0" fontId="13" fillId="61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64" borderId="0" applyNumberFormat="0" applyBorder="0" applyAlignment="0" applyProtection="0"/>
    <xf numFmtId="0" fontId="13" fillId="97" borderId="0" applyNumberFormat="0" applyBorder="0" applyAlignment="0" applyProtection="0"/>
    <xf numFmtId="0" fontId="13" fillId="50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97" borderId="0" applyNumberFormat="0" applyBorder="0" applyAlignment="0" applyProtection="0"/>
    <xf numFmtId="0" fontId="13" fillId="3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9" borderId="0" applyNumberFormat="0" applyBorder="0" applyAlignment="0" applyProtection="0"/>
    <xf numFmtId="0" fontId="13" fillId="5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110" borderId="0" applyNumberFormat="0" applyBorder="0" applyAlignment="0" applyProtection="0"/>
    <xf numFmtId="0" fontId="13" fillId="59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110" borderId="0" applyNumberFormat="0" applyBorder="0" applyAlignment="0" applyProtection="0"/>
    <xf numFmtId="0" fontId="13" fillId="44" borderId="0" applyNumberFormat="0" applyBorder="0" applyAlignment="0" applyProtection="0"/>
    <xf numFmtId="0" fontId="13" fillId="62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71" borderId="0" applyNumberFormat="0" applyBorder="0" applyAlignment="0" applyProtection="0"/>
    <xf numFmtId="0" fontId="13" fillId="65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6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5" borderId="0" applyNumberFormat="0" applyBorder="0" applyAlignment="0" applyProtection="0"/>
    <xf numFmtId="0" fontId="13" fillId="0" borderId="0"/>
    <xf numFmtId="0" fontId="13" fillId="10" borderId="18" applyNumberFormat="0" applyFont="0" applyAlignment="0" applyProtection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0" borderId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52" borderId="0" applyNumberFormat="0" applyBorder="0" applyAlignment="0" applyProtection="0"/>
    <xf numFmtId="0" fontId="13" fillId="65" borderId="0" applyNumberFormat="0" applyBorder="0" applyAlignment="0" applyProtection="0"/>
    <xf numFmtId="0" fontId="13" fillId="62" borderId="0" applyNumberFormat="0" applyBorder="0" applyAlignment="0" applyProtection="0"/>
    <xf numFmtId="0" fontId="13" fillId="58" borderId="0" applyNumberFormat="0" applyBorder="0" applyAlignment="0" applyProtection="0"/>
    <xf numFmtId="0" fontId="13" fillId="64" borderId="0" applyNumberFormat="0" applyBorder="0" applyAlignment="0" applyProtection="0"/>
    <xf numFmtId="44" fontId="13" fillId="0" borderId="0" applyFont="0" applyFill="0" applyBorder="0" applyAlignment="0" applyProtection="0"/>
    <xf numFmtId="0" fontId="13" fillId="61" borderId="0" applyNumberFormat="0" applyBorder="0" applyAlignment="0" applyProtection="0"/>
    <xf numFmtId="44" fontId="13" fillId="0" borderId="0" applyFont="0" applyFill="0" applyBorder="0" applyAlignment="0" applyProtection="0"/>
    <xf numFmtId="0" fontId="13" fillId="65" borderId="0" applyNumberFormat="0" applyBorder="0" applyAlignment="0" applyProtection="0"/>
    <xf numFmtId="0" fontId="13" fillId="0" borderId="0"/>
    <xf numFmtId="0" fontId="13" fillId="0" borderId="0"/>
    <xf numFmtId="0" fontId="13" fillId="53" borderId="0" applyNumberFormat="0" applyBorder="0" applyAlignment="0" applyProtection="0"/>
    <xf numFmtId="0" fontId="13" fillId="56" borderId="0" applyNumberFormat="0" applyBorder="0" applyAlignment="0" applyProtection="0"/>
    <xf numFmtId="0" fontId="13" fillId="0" borderId="0"/>
    <xf numFmtId="0" fontId="13" fillId="0" borderId="0"/>
    <xf numFmtId="0" fontId="13" fillId="58" borderId="0" applyNumberFormat="0" applyBorder="0" applyAlignment="0" applyProtection="0"/>
    <xf numFmtId="0" fontId="13" fillId="0" borderId="0"/>
    <xf numFmtId="0" fontId="13" fillId="64" borderId="0" applyNumberFormat="0" applyBorder="0" applyAlignment="0" applyProtection="0"/>
    <xf numFmtId="0" fontId="13" fillId="5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" borderId="18" applyNumberFormat="0" applyFont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65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0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50" fillId="0" borderId="0"/>
    <xf numFmtId="0" fontId="12" fillId="0" borderId="0"/>
    <xf numFmtId="0" fontId="30" fillId="0" borderId="0"/>
    <xf numFmtId="0" fontId="11" fillId="0" borderId="0"/>
    <xf numFmtId="43" fontId="11" fillId="0" borderId="0" applyFont="0" applyFill="0" applyBorder="0" applyAlignment="0" applyProtection="0"/>
    <xf numFmtId="0" fontId="11" fillId="65" borderId="0" applyNumberFormat="0" applyBorder="0" applyAlignment="0" applyProtection="0"/>
    <xf numFmtId="0" fontId="11" fillId="61" borderId="0" applyNumberFormat="0" applyBorder="0" applyAlignment="0" applyProtection="0"/>
    <xf numFmtId="0" fontId="11" fillId="56" borderId="0" applyNumberFormat="0" applyBorder="0" applyAlignment="0" applyProtection="0"/>
    <xf numFmtId="0" fontId="11" fillId="65" borderId="0" applyNumberFormat="0" applyBorder="0" applyAlignment="0" applyProtection="0"/>
    <xf numFmtId="0" fontId="11" fillId="0" borderId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64" borderId="0" applyNumberFormat="0" applyBorder="0" applyAlignment="0" applyProtection="0"/>
    <xf numFmtId="0" fontId="11" fillId="62" borderId="0" applyNumberFormat="0" applyBorder="0" applyAlignment="0" applyProtection="0"/>
    <xf numFmtId="0" fontId="11" fillId="55" borderId="0" applyNumberFormat="0" applyBorder="0" applyAlignment="0" applyProtection="0"/>
    <xf numFmtId="0" fontId="11" fillId="59" borderId="0" applyNumberFormat="0" applyBorder="0" applyAlignment="0" applyProtection="0"/>
    <xf numFmtId="0" fontId="11" fillId="58" borderId="0" applyNumberFormat="0" applyBorder="0" applyAlignment="0" applyProtection="0"/>
    <xf numFmtId="0" fontId="11" fillId="56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64" borderId="0" applyNumberFormat="0" applyBorder="0" applyAlignment="0" applyProtection="0"/>
    <xf numFmtId="0" fontId="11" fillId="10" borderId="18" applyNumberFormat="0" applyFont="0" applyAlignment="0" applyProtection="0"/>
    <xf numFmtId="0" fontId="11" fillId="61" borderId="0" applyNumberFormat="0" applyBorder="0" applyAlignment="0" applyProtection="0"/>
    <xf numFmtId="0" fontId="11" fillId="65" borderId="0" applyNumberFormat="0" applyBorder="0" applyAlignment="0" applyProtection="0"/>
    <xf numFmtId="0" fontId="11" fillId="62" borderId="0" applyNumberFormat="0" applyBorder="0" applyAlignment="0" applyProtection="0"/>
    <xf numFmtId="0" fontId="11" fillId="59" borderId="0" applyNumberFormat="0" applyBorder="0" applyAlignment="0" applyProtection="0"/>
    <xf numFmtId="0" fontId="11" fillId="58" borderId="0" applyNumberFormat="0" applyBorder="0" applyAlignment="0" applyProtection="0"/>
    <xf numFmtId="0" fontId="11" fillId="53" borderId="0" applyNumberFormat="0" applyBorder="0" applyAlignment="0" applyProtection="0"/>
    <xf numFmtId="0" fontId="11" fillId="52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10" borderId="18" applyNumberFormat="0" applyFont="0" applyAlignment="0" applyProtection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10" borderId="18" applyNumberFormat="0" applyFont="0" applyAlignment="0" applyProtection="0"/>
    <xf numFmtId="0" fontId="11" fillId="0" borderId="0"/>
    <xf numFmtId="0" fontId="11" fillId="62" borderId="0" applyNumberFormat="0" applyBorder="0" applyAlignment="0" applyProtection="0"/>
    <xf numFmtId="0" fontId="11" fillId="61" borderId="0" applyNumberFormat="0" applyBorder="0" applyAlignment="0" applyProtection="0"/>
    <xf numFmtId="0" fontId="11" fillId="59" borderId="0" applyNumberFormat="0" applyBorder="0" applyAlignment="0" applyProtection="0"/>
    <xf numFmtId="0" fontId="11" fillId="58" borderId="0" applyNumberFormat="0" applyBorder="0" applyAlignment="0" applyProtection="0"/>
    <xf numFmtId="0" fontId="11" fillId="56" borderId="0" applyNumberFormat="0" applyBorder="0" applyAlignment="0" applyProtection="0"/>
    <xf numFmtId="0" fontId="11" fillId="55" borderId="0" applyNumberFormat="0" applyBorder="0" applyAlignment="0" applyProtection="0"/>
    <xf numFmtId="0" fontId="11" fillId="53" borderId="0" applyNumberFormat="0" applyBorder="0" applyAlignment="0" applyProtection="0"/>
    <xf numFmtId="0" fontId="11" fillId="52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55" borderId="0" applyNumberFormat="0" applyBorder="0" applyAlignment="0" applyProtection="0"/>
    <xf numFmtId="0" fontId="11" fillId="0" borderId="0"/>
    <xf numFmtId="0" fontId="31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1" fillId="0" borderId="0"/>
    <xf numFmtId="0" fontId="10" fillId="0" borderId="0"/>
    <xf numFmtId="43" fontId="10" fillId="0" borderId="0" applyFont="0" applyFill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0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52" borderId="0" applyNumberFormat="0" applyBorder="0" applyAlignment="0" applyProtection="0"/>
    <xf numFmtId="0" fontId="10" fillId="65" borderId="0" applyNumberFormat="0" applyBorder="0" applyAlignment="0" applyProtection="0"/>
    <xf numFmtId="0" fontId="10" fillId="62" borderId="0" applyNumberFormat="0" applyBorder="0" applyAlignment="0" applyProtection="0"/>
    <xf numFmtId="0" fontId="10" fillId="58" borderId="0" applyNumberFormat="0" applyBorder="0" applyAlignment="0" applyProtection="0"/>
    <xf numFmtId="0" fontId="10" fillId="64" borderId="0" applyNumberFormat="0" applyBorder="0" applyAlignment="0" applyProtection="0"/>
    <xf numFmtId="44" fontId="10" fillId="0" borderId="0" applyFont="0" applyFill="0" applyBorder="0" applyAlignment="0" applyProtection="0"/>
    <xf numFmtId="0" fontId="10" fillId="61" borderId="0" applyNumberFormat="0" applyBorder="0" applyAlignment="0" applyProtection="0"/>
    <xf numFmtId="44" fontId="10" fillId="0" borderId="0" applyFont="0" applyFill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6" borderId="0" applyNumberFormat="0" applyBorder="0" applyAlignment="0" applyProtection="0"/>
    <xf numFmtId="0" fontId="10" fillId="0" borderId="0"/>
    <xf numFmtId="0" fontId="10" fillId="0" borderId="0"/>
    <xf numFmtId="0" fontId="10" fillId="58" borderId="0" applyNumberFormat="0" applyBorder="0" applyAlignment="0" applyProtection="0"/>
    <xf numFmtId="0" fontId="10" fillId="0" borderId="0"/>
    <xf numFmtId="0" fontId="10" fillId="64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0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52" borderId="0" applyNumberFormat="0" applyBorder="0" applyAlignment="0" applyProtection="0"/>
    <xf numFmtId="0" fontId="10" fillId="65" borderId="0" applyNumberFormat="0" applyBorder="0" applyAlignment="0" applyProtection="0"/>
    <xf numFmtId="0" fontId="10" fillId="62" borderId="0" applyNumberFormat="0" applyBorder="0" applyAlignment="0" applyProtection="0"/>
    <xf numFmtId="0" fontId="10" fillId="58" borderId="0" applyNumberFormat="0" applyBorder="0" applyAlignment="0" applyProtection="0"/>
    <xf numFmtId="0" fontId="10" fillId="64" borderId="0" applyNumberFormat="0" applyBorder="0" applyAlignment="0" applyProtection="0"/>
    <xf numFmtId="44" fontId="10" fillId="0" borderId="0" applyFont="0" applyFill="0" applyBorder="0" applyAlignment="0" applyProtection="0"/>
    <xf numFmtId="0" fontId="10" fillId="61" borderId="0" applyNumberFormat="0" applyBorder="0" applyAlignment="0" applyProtection="0"/>
    <xf numFmtId="44" fontId="10" fillId="0" borderId="0" applyFont="0" applyFill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6" borderId="0" applyNumberFormat="0" applyBorder="0" applyAlignment="0" applyProtection="0"/>
    <xf numFmtId="0" fontId="10" fillId="0" borderId="0"/>
    <xf numFmtId="0" fontId="10" fillId="0" borderId="0"/>
    <xf numFmtId="0" fontId="10" fillId="58" borderId="0" applyNumberFormat="0" applyBorder="0" applyAlignment="0" applyProtection="0"/>
    <xf numFmtId="0" fontId="10" fillId="0" borderId="0"/>
    <xf numFmtId="0" fontId="10" fillId="64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0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52" borderId="0" applyNumberFormat="0" applyBorder="0" applyAlignment="0" applyProtection="0"/>
    <xf numFmtId="0" fontId="10" fillId="65" borderId="0" applyNumberFormat="0" applyBorder="0" applyAlignment="0" applyProtection="0"/>
    <xf numFmtId="0" fontId="10" fillId="62" borderId="0" applyNumberFormat="0" applyBorder="0" applyAlignment="0" applyProtection="0"/>
    <xf numFmtId="0" fontId="10" fillId="58" borderId="0" applyNumberFormat="0" applyBorder="0" applyAlignment="0" applyProtection="0"/>
    <xf numFmtId="0" fontId="10" fillId="64" borderId="0" applyNumberFormat="0" applyBorder="0" applyAlignment="0" applyProtection="0"/>
    <xf numFmtId="44" fontId="10" fillId="0" borderId="0" applyFont="0" applyFill="0" applyBorder="0" applyAlignment="0" applyProtection="0"/>
    <xf numFmtId="0" fontId="10" fillId="61" borderId="0" applyNumberFormat="0" applyBorder="0" applyAlignment="0" applyProtection="0"/>
    <xf numFmtId="44" fontId="10" fillId="0" borderId="0" applyFont="0" applyFill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6" borderId="0" applyNumberFormat="0" applyBorder="0" applyAlignment="0" applyProtection="0"/>
    <xf numFmtId="0" fontId="10" fillId="0" borderId="0"/>
    <xf numFmtId="0" fontId="10" fillId="0" borderId="0"/>
    <xf numFmtId="0" fontId="10" fillId="58" borderId="0" applyNumberFormat="0" applyBorder="0" applyAlignment="0" applyProtection="0"/>
    <xf numFmtId="0" fontId="10" fillId="0" borderId="0"/>
    <xf numFmtId="0" fontId="10" fillId="64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33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105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97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110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0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10" borderId="18" applyNumberFormat="0" applyFont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52" borderId="0" applyNumberFormat="0" applyBorder="0" applyAlignment="0" applyProtection="0"/>
    <xf numFmtId="0" fontId="10" fillId="65" borderId="0" applyNumberFormat="0" applyBorder="0" applyAlignment="0" applyProtection="0"/>
    <xf numFmtId="0" fontId="10" fillId="62" borderId="0" applyNumberFormat="0" applyBorder="0" applyAlignment="0" applyProtection="0"/>
    <xf numFmtId="0" fontId="10" fillId="58" borderId="0" applyNumberFormat="0" applyBorder="0" applyAlignment="0" applyProtection="0"/>
    <xf numFmtId="0" fontId="10" fillId="64" borderId="0" applyNumberFormat="0" applyBorder="0" applyAlignment="0" applyProtection="0"/>
    <xf numFmtId="44" fontId="10" fillId="0" borderId="0" applyFont="0" applyFill="0" applyBorder="0" applyAlignment="0" applyProtection="0"/>
    <xf numFmtId="0" fontId="10" fillId="61" borderId="0" applyNumberFormat="0" applyBorder="0" applyAlignment="0" applyProtection="0"/>
    <xf numFmtId="44" fontId="10" fillId="0" borderId="0" applyFont="0" applyFill="0" applyBorder="0" applyAlignment="0" applyProtection="0"/>
    <xf numFmtId="0" fontId="10" fillId="65" borderId="0" applyNumberFormat="0" applyBorder="0" applyAlignment="0" applyProtection="0"/>
    <xf numFmtId="0" fontId="10" fillId="0" borderId="0"/>
    <xf numFmtId="0" fontId="10" fillId="0" borderId="0"/>
    <xf numFmtId="0" fontId="10" fillId="53" borderId="0" applyNumberFormat="0" applyBorder="0" applyAlignment="0" applyProtection="0"/>
    <xf numFmtId="0" fontId="10" fillId="56" borderId="0" applyNumberFormat="0" applyBorder="0" applyAlignment="0" applyProtection="0"/>
    <xf numFmtId="0" fontId="10" fillId="0" borderId="0"/>
    <xf numFmtId="0" fontId="10" fillId="0" borderId="0"/>
    <xf numFmtId="0" fontId="10" fillId="58" borderId="0" applyNumberFormat="0" applyBorder="0" applyAlignment="0" applyProtection="0"/>
    <xf numFmtId="0" fontId="10" fillId="0" borderId="0"/>
    <xf numFmtId="0" fontId="10" fillId="64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18" applyNumberFormat="0" applyFont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51" fillId="0" borderId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0" borderId="0"/>
    <xf numFmtId="0" fontId="9" fillId="10" borderId="18" applyNumberFormat="0" applyFont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0" borderId="18" applyNumberFormat="0" applyFont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0" borderId="0"/>
    <xf numFmtId="0" fontId="9" fillId="10" borderId="18" applyNumberFormat="0" applyFont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6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0" borderId="0"/>
    <xf numFmtId="0" fontId="8" fillId="10" borderId="18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0" borderId="18" applyNumberFormat="0" applyFont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0" borderId="0"/>
    <xf numFmtId="0" fontId="8" fillId="10" borderId="18" applyNumberFormat="0" applyFont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4" borderId="0" applyNumberFormat="0" applyBorder="0" applyAlignment="0" applyProtection="0"/>
    <xf numFmtId="0" fontId="8" fillId="6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0" borderId="0"/>
    <xf numFmtId="0" fontId="7" fillId="10" borderId="18" applyNumberFormat="0" applyFont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10" borderId="18" applyNumberFormat="0" applyFont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0" borderId="0"/>
    <xf numFmtId="0" fontId="7" fillId="10" borderId="18" applyNumberFormat="0" applyFont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0" borderId="0"/>
    <xf numFmtId="0" fontId="7" fillId="10" borderId="18" applyNumberFormat="0" applyFont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26" fillId="0" borderId="0"/>
    <xf numFmtId="0" fontId="26" fillId="0" borderId="0"/>
    <xf numFmtId="0" fontId="152" fillId="0" borderId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6" fillId="0" borderId="0"/>
    <xf numFmtId="0" fontId="152" fillId="0" borderId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0" borderId="0"/>
    <xf numFmtId="0" fontId="6" fillId="10" borderId="18" applyNumberFormat="0" applyFont="0" applyAlignment="0" applyProtection="0"/>
    <xf numFmtId="0" fontId="6" fillId="0" borderId="0"/>
    <xf numFmtId="0" fontId="6" fillId="10" borderId="18" applyNumberFormat="0" applyFont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4" borderId="0" applyNumberFormat="0" applyBorder="0" applyAlignment="0" applyProtection="0"/>
    <xf numFmtId="0" fontId="6" fillId="65" borderId="0" applyNumberFormat="0" applyBorder="0" applyAlignment="0" applyProtection="0"/>
    <xf numFmtId="0" fontId="31" fillId="0" borderId="0"/>
    <xf numFmtId="0" fontId="5" fillId="10" borderId="18" applyNumberFormat="0" applyFont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4" fillId="10" borderId="18" applyNumberFormat="0" applyFont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30" fillId="0" borderId="0"/>
    <xf numFmtId="0" fontId="140" fillId="11" borderId="0" applyNumberFormat="0" applyBorder="0" applyAlignment="0" applyProtection="0"/>
    <xf numFmtId="0" fontId="140" fillId="12" borderId="0" applyNumberFormat="0" applyBorder="0" applyAlignment="0" applyProtection="0"/>
    <xf numFmtId="0" fontId="140" fillId="13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140" fillId="11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40" fillId="11" borderId="0" applyNumberFormat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10" borderId="18" applyNumberFormat="0" applyFont="0" applyAlignment="0" applyProtection="0"/>
    <xf numFmtId="0" fontId="3" fillId="0" borderId="0"/>
    <xf numFmtId="0" fontId="31" fillId="0" borderId="0"/>
    <xf numFmtId="0" fontId="140" fillId="15" borderId="0" applyNumberFormat="0" applyBorder="0" applyAlignment="0" applyProtection="0"/>
    <xf numFmtId="0" fontId="155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3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4" fontId="30" fillId="0" borderId="0" applyFont="0" applyFill="0" applyBorder="0" applyAlignment="0" applyProtection="0">
      <alignment vertical="top"/>
    </xf>
    <xf numFmtId="10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30" fillId="0" borderId="0" applyFont="0" applyFill="0" applyBorder="0" applyAlignment="0" applyProtection="0">
      <alignment vertical="top"/>
    </xf>
    <xf numFmtId="5" fontId="30" fillId="0" borderId="0">
      <alignment vertical="top"/>
    </xf>
    <xf numFmtId="0" fontId="30" fillId="0" borderId="0">
      <alignment vertical="top"/>
    </xf>
    <xf numFmtId="2" fontId="30" fillId="0" borderId="0" applyFont="0" applyFill="0" applyBorder="0" applyAlignment="0" applyProtection="0">
      <alignment vertical="top"/>
    </xf>
    <xf numFmtId="0" fontId="30" fillId="0" borderId="0">
      <alignment horizontal="right" vertical="top"/>
    </xf>
    <xf numFmtId="0" fontId="30" fillId="0" borderId="0">
      <alignment vertical="top"/>
    </xf>
    <xf numFmtId="3" fontId="30" fillId="0" borderId="10">
      <alignment vertical="top"/>
    </xf>
    <xf numFmtId="0" fontId="30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1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11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59" fillId="1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59" fillId="1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59" fillId="14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59" fillId="15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59" fillId="16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0" fillId="67" borderId="0" applyNumberFormat="0" applyBorder="0" applyAlignment="0" applyProtection="0"/>
    <xf numFmtId="0" fontId="60" fillId="33" borderId="0" applyNumberFormat="0" applyBorder="0" applyAlignment="0" applyProtection="0"/>
    <xf numFmtId="0" fontId="60" fillId="68" borderId="0" applyNumberFormat="0" applyBorder="0" applyAlignment="0" applyProtection="0"/>
    <xf numFmtId="0" fontId="60" fillId="69" borderId="0" applyNumberFormat="0" applyBorder="0" applyAlignment="0" applyProtection="0"/>
    <xf numFmtId="0" fontId="60" fillId="70" borderId="0" applyNumberFormat="0" applyBorder="0" applyAlignment="0" applyProtection="0"/>
    <xf numFmtId="0" fontId="60" fillId="71" borderId="0" applyNumberFormat="0" applyBorder="0" applyAlignment="0" applyProtection="0"/>
    <xf numFmtId="0" fontId="60" fillId="45" borderId="0" applyNumberFormat="0" applyBorder="0" applyAlignment="0" applyProtection="0"/>
    <xf numFmtId="0" fontId="60" fillId="34" borderId="0" applyNumberFormat="0" applyBorder="0" applyAlignment="0" applyProtection="0"/>
    <xf numFmtId="0" fontId="60" fillId="41" borderId="0" applyNumberFormat="0" applyBorder="0" applyAlignment="0" applyProtection="0"/>
    <xf numFmtId="0" fontId="60" fillId="69" borderId="0" applyNumberFormat="0" applyBorder="0" applyAlignment="0" applyProtection="0"/>
    <xf numFmtId="0" fontId="60" fillId="45" borderId="0" applyNumberFormat="0" applyBorder="0" applyAlignment="0" applyProtection="0"/>
    <xf numFmtId="0" fontId="60" fillId="36" borderId="0" applyNumberFormat="0" applyBorder="0" applyAlignment="0" applyProtection="0"/>
    <xf numFmtId="0" fontId="61" fillId="72" borderId="0" applyNumberFormat="0" applyBorder="0" applyAlignment="0" applyProtection="0"/>
    <xf numFmtId="0" fontId="61" fillId="34" borderId="0" applyNumberFormat="0" applyBorder="0" applyAlignment="0" applyProtection="0"/>
    <xf numFmtId="0" fontId="61" fillId="41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0" fontId="61" fillId="37" borderId="0" applyNumberFormat="0" applyBorder="0" applyAlignment="0" applyProtection="0"/>
    <xf numFmtId="0" fontId="3" fillId="62" borderId="0" applyNumberFormat="0" applyBorder="0" applyAlignment="0" applyProtection="0"/>
    <xf numFmtId="0" fontId="30" fillId="0" borderId="0"/>
    <xf numFmtId="0" fontId="3" fillId="49" borderId="0" applyNumberFormat="0" applyBorder="0" applyAlignment="0" applyProtection="0"/>
    <xf numFmtId="0" fontId="74" fillId="0" borderId="19" applyNumberFormat="0" applyFill="0" applyAlignment="0" applyProtection="0"/>
    <xf numFmtId="0" fontId="78" fillId="11" borderId="0" applyNumberFormat="0" applyBorder="0" applyAlignment="0" applyProtection="0"/>
    <xf numFmtId="0" fontId="3" fillId="61" borderId="0" applyNumberFormat="0" applyBorder="0" applyAlignment="0" applyProtection="0"/>
    <xf numFmtId="0" fontId="31" fillId="0" borderId="0"/>
    <xf numFmtId="0" fontId="3" fillId="55" borderId="0" applyNumberFormat="0" applyBorder="0" applyAlignment="0" applyProtection="0"/>
    <xf numFmtId="0" fontId="78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5" borderId="0" applyNumberFormat="0" applyBorder="0" applyAlignment="0" applyProtection="0"/>
    <xf numFmtId="0" fontId="3" fillId="0" borderId="0"/>
    <xf numFmtId="0" fontId="30" fillId="0" borderId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0" fillId="65" borderId="0" applyNumberFormat="0" applyBorder="0" applyAlignment="0" applyProtection="0"/>
    <xf numFmtId="0" fontId="3" fillId="52" borderId="0" applyNumberFormat="0" applyBorder="0" applyAlignment="0" applyProtection="0"/>
    <xf numFmtId="0" fontId="140" fillId="14" borderId="0" applyNumberFormat="0" applyBorder="0" applyAlignment="0" applyProtection="0"/>
    <xf numFmtId="0" fontId="140" fillId="11" borderId="0" applyNumberFormat="0" applyBorder="0" applyAlignment="0" applyProtection="0"/>
    <xf numFmtId="0" fontId="30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2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3" fillId="61" borderId="0" applyNumberFormat="0" applyBorder="0" applyAlignment="0" applyProtection="0"/>
    <xf numFmtId="0" fontId="46" fillId="0" borderId="11" applyNumberFormat="0" applyFill="0" applyAlignment="0" applyProtection="0"/>
    <xf numFmtId="0" fontId="140" fillId="13" borderId="0" applyNumberFormat="0" applyBorder="0" applyAlignment="0" applyProtection="0"/>
    <xf numFmtId="0" fontId="3" fillId="0" borderId="0"/>
    <xf numFmtId="0" fontId="10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140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93" fillId="26" borderId="23" applyNumberFormat="0" applyFont="0" applyAlignment="0" applyProtection="0"/>
    <xf numFmtId="0" fontId="3" fillId="61" borderId="0" applyNumberFormat="0" applyBorder="0" applyAlignment="0" applyProtection="0"/>
    <xf numFmtId="4" fontId="93" fillId="31" borderId="23" applyNumberFormat="0" applyProtection="0">
      <alignment vertical="center"/>
    </xf>
    <xf numFmtId="0" fontId="3" fillId="0" borderId="0"/>
    <xf numFmtId="0" fontId="140" fillId="13" borderId="0" applyNumberFormat="0" applyBorder="0" applyAlignment="0" applyProtection="0"/>
    <xf numFmtId="0" fontId="3" fillId="55" borderId="0" applyNumberFormat="0" applyBorder="0" applyAlignment="0" applyProtection="0"/>
    <xf numFmtId="0" fontId="3" fillId="50" borderId="0" applyNumberFormat="0" applyBorder="0" applyAlignment="0" applyProtection="0"/>
    <xf numFmtId="4" fontId="93" fillId="3" borderId="23" applyNumberFormat="0" applyProtection="0">
      <alignment horizontal="left" vertical="center" indent="1"/>
    </xf>
    <xf numFmtId="0" fontId="3" fillId="62" borderId="0" applyNumberFormat="0" applyBorder="0" applyAlignment="0" applyProtection="0"/>
    <xf numFmtId="0" fontId="3" fillId="61" borderId="0" applyNumberFormat="0" applyBorder="0" applyAlignment="0" applyProtection="0"/>
    <xf numFmtId="4" fontId="93" fillId="74" borderId="23" applyNumberFormat="0" applyProtection="0">
      <alignment horizontal="left" vertical="center" indent="1"/>
    </xf>
    <xf numFmtId="0" fontId="3" fillId="49" borderId="0" applyNumberFormat="0" applyBorder="0" applyAlignment="0" applyProtection="0"/>
    <xf numFmtId="0" fontId="3" fillId="0" borderId="0"/>
    <xf numFmtId="0" fontId="3" fillId="0" borderId="0"/>
    <xf numFmtId="4" fontId="93" fillId="33" borderId="23" applyNumberFormat="0" applyProtection="0">
      <alignment horizontal="right" vertical="center"/>
    </xf>
    <xf numFmtId="0" fontId="3" fillId="10" borderId="18" applyNumberFormat="0" applyFont="0" applyAlignment="0" applyProtection="0"/>
    <xf numFmtId="0" fontId="3" fillId="0" borderId="0"/>
    <xf numFmtId="4" fontId="93" fillId="96" borderId="23" applyNumberFormat="0" applyProtection="0">
      <alignment horizontal="right" vertical="center"/>
    </xf>
    <xf numFmtId="4" fontId="93" fillId="35" borderId="36" applyNumberFormat="0" applyProtection="0">
      <alignment horizontal="right" vertical="center"/>
    </xf>
    <xf numFmtId="0" fontId="3" fillId="10" borderId="18" applyNumberFormat="0" applyFont="0" applyAlignment="0" applyProtection="0"/>
    <xf numFmtId="0" fontId="30" fillId="0" borderId="0"/>
    <xf numFmtId="4" fontId="93" fillId="36" borderId="23" applyNumberFormat="0" applyProtection="0">
      <alignment horizontal="right" vertical="center"/>
    </xf>
    <xf numFmtId="0" fontId="3" fillId="10" borderId="18" applyNumberFormat="0" applyFont="0" applyAlignment="0" applyProtection="0"/>
    <xf numFmtId="4" fontId="93" fillId="37" borderId="23" applyNumberFormat="0" applyProtection="0">
      <alignment horizontal="right" vertical="center"/>
    </xf>
    <xf numFmtId="0" fontId="31" fillId="0" borderId="0"/>
    <xf numFmtId="4" fontId="93" fillId="38" borderId="23" applyNumberFormat="0" applyProtection="0">
      <alignment horizontal="right" vertical="center"/>
    </xf>
    <xf numFmtId="0" fontId="140" fillId="12" borderId="0" applyNumberFormat="0" applyBorder="0" applyAlignment="0" applyProtection="0"/>
    <xf numFmtId="0" fontId="140" fillId="15" borderId="0" applyNumberFormat="0" applyBorder="0" applyAlignment="0" applyProtection="0"/>
    <xf numFmtId="4" fontId="93" fillId="39" borderId="23" applyNumberFormat="0" applyProtection="0">
      <alignment horizontal="right" vertical="center"/>
    </xf>
    <xf numFmtId="4" fontId="93" fillId="40" borderId="23" applyNumberFormat="0" applyProtection="0">
      <alignment horizontal="right" vertical="center"/>
    </xf>
    <xf numFmtId="4" fontId="93" fillId="41" borderId="23" applyNumberFormat="0" applyProtection="0">
      <alignment horizontal="right" vertical="center"/>
    </xf>
    <xf numFmtId="0" fontId="140" fillId="15" borderId="0" applyNumberFormat="0" applyBorder="0" applyAlignment="0" applyProtection="0"/>
    <xf numFmtId="4" fontId="93" fillId="42" borderId="36" applyNumberFormat="0" applyProtection="0">
      <alignment horizontal="left" vertical="center" indent="1"/>
    </xf>
    <xf numFmtId="0" fontId="3" fillId="53" borderId="0" applyNumberFormat="0" applyBorder="0" applyAlignment="0" applyProtection="0"/>
    <xf numFmtId="0" fontId="140" fillId="13" borderId="0" applyNumberFormat="0" applyBorder="0" applyAlignment="0" applyProtection="0"/>
    <xf numFmtId="4" fontId="93" fillId="32" borderId="23" applyNumberFormat="0" applyProtection="0">
      <alignment horizontal="right" vertical="center"/>
    </xf>
    <xf numFmtId="0" fontId="3" fillId="0" borderId="0"/>
    <xf numFmtId="0" fontId="3" fillId="0" borderId="0"/>
    <xf numFmtId="4" fontId="66" fillId="43" borderId="0" applyNumberFormat="0" applyProtection="0">
      <alignment horizontal="left" vertical="center" indent="1"/>
    </xf>
    <xf numFmtId="0" fontId="3" fillId="62" borderId="0" applyNumberFormat="0" applyBorder="0" applyAlignment="0" applyProtection="0"/>
    <xf numFmtId="0" fontId="3" fillId="0" borderId="0"/>
    <xf numFmtId="4" fontId="66" fillId="32" borderId="0" applyNumberFormat="0" applyProtection="0">
      <alignment horizontal="left" vertical="center" indent="1"/>
    </xf>
    <xf numFmtId="0" fontId="3" fillId="59" borderId="0" applyNumberFormat="0" applyBorder="0" applyAlignment="0" applyProtection="0"/>
    <xf numFmtId="0" fontId="93" fillId="97" borderId="23" applyNumberFormat="0" applyProtection="0">
      <alignment horizontal="left" vertical="center" indent="1"/>
    </xf>
    <xf numFmtId="0" fontId="93" fillId="44" borderId="20" applyNumberFormat="0" applyProtection="0">
      <alignment horizontal="left" vertical="top" indent="1"/>
    </xf>
    <xf numFmtId="0" fontId="140" fillId="13" borderId="0" applyNumberFormat="0" applyBorder="0" applyAlignment="0" applyProtection="0"/>
    <xf numFmtId="0" fontId="3" fillId="0" borderId="0"/>
    <xf numFmtId="0" fontId="93" fillId="98" borderId="23" applyNumberFormat="0" applyProtection="0">
      <alignment horizontal="left" vertical="center" indent="1"/>
    </xf>
    <xf numFmtId="0" fontId="93" fillId="32" borderId="20" applyNumberFormat="0" applyProtection="0">
      <alignment horizontal="left" vertical="top" indent="1"/>
    </xf>
    <xf numFmtId="0" fontId="3" fillId="65" borderId="0" applyNumberFormat="0" applyBorder="0" applyAlignment="0" applyProtection="0"/>
    <xf numFmtId="0" fontId="93" fillId="45" borderId="23" applyNumberFormat="0" applyProtection="0">
      <alignment horizontal="left" vertical="center" indent="1"/>
    </xf>
    <xf numFmtId="0" fontId="3" fillId="56" borderId="0" applyNumberFormat="0" applyBorder="0" applyAlignment="0" applyProtection="0"/>
    <xf numFmtId="0" fontId="93" fillId="45" borderId="20" applyNumberFormat="0" applyProtection="0">
      <alignment horizontal="left" vertical="top" indent="1"/>
    </xf>
    <xf numFmtId="0" fontId="93" fillId="43" borderId="23" applyNumberFormat="0" applyProtection="0">
      <alignment horizontal="left" vertical="center" indent="1"/>
    </xf>
    <xf numFmtId="0" fontId="93" fillId="43" borderId="20" applyNumberFormat="0" applyProtection="0">
      <alignment horizontal="left" vertical="top" indent="1"/>
    </xf>
    <xf numFmtId="0" fontId="31" fillId="46" borderId="22" applyNumberFormat="0">
      <protection locked="0"/>
    </xf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1" borderId="0" applyNumberFormat="0" applyBorder="0" applyAlignment="0" applyProtection="0"/>
    <xf numFmtId="0" fontId="30" fillId="0" borderId="0"/>
    <xf numFmtId="0" fontId="3" fillId="62" borderId="0" applyNumberFormat="0" applyBorder="0" applyAlignment="0" applyProtection="0"/>
    <xf numFmtId="0" fontId="3" fillId="0" borderId="0"/>
    <xf numFmtId="4" fontId="93" fillId="0" borderId="23" applyNumberFormat="0" applyProtection="0">
      <alignment horizontal="right" vertical="center"/>
    </xf>
    <xf numFmtId="4" fontId="93" fillId="74" borderId="23" applyNumberFormat="0" applyProtection="0">
      <alignment horizontal="left" vertical="center" indent="1"/>
    </xf>
    <xf numFmtId="0" fontId="3" fillId="55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30" fillId="53" borderId="0" applyNumberFormat="0" applyBorder="0" applyAlignment="0" applyProtection="0"/>
    <xf numFmtId="0" fontId="3" fillId="0" borderId="0"/>
    <xf numFmtId="0" fontId="140" fillId="13" borderId="0" applyNumberFormat="0" applyBorder="0" applyAlignment="0" applyProtection="0"/>
    <xf numFmtId="0" fontId="58" fillId="0" borderId="19" applyNumberFormat="0" applyFill="0" applyAlignment="0" applyProtection="0"/>
    <xf numFmtId="0" fontId="3" fillId="0" borderId="0"/>
    <xf numFmtId="0" fontId="140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140" fillId="16" borderId="0" applyNumberFormat="0" applyBorder="0" applyAlignment="0" applyProtection="0"/>
    <xf numFmtId="0" fontId="140" fillId="11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59" fillId="11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59" fillId="1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59" fillId="1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59" fillId="14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59" fillId="15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59" fillId="16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16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0" fillId="0" borderId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40" fillId="1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1" fillId="0" borderId="0"/>
    <xf numFmtId="0" fontId="3" fillId="0" borderId="0"/>
    <xf numFmtId="0" fontId="3" fillId="56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59" fillId="11" borderId="0" applyNumberFormat="0" applyBorder="0" applyAlignment="0" applyProtection="0"/>
    <xf numFmtId="0" fontId="61" fillId="118" borderId="0" applyNumberFormat="0" applyBorder="0" applyAlignment="0" applyProtection="0"/>
    <xf numFmtId="0" fontId="59" fillId="11" borderId="0" applyNumberFormat="0" applyBorder="0" applyAlignment="0" applyProtection="0"/>
    <xf numFmtId="0" fontId="59" fillId="121" borderId="0" applyNumberFormat="0" applyBorder="0" applyAlignment="0" applyProtection="0"/>
    <xf numFmtId="0" fontId="61" fillId="101" borderId="0" applyNumberFormat="0" applyBorder="0" applyAlignment="0" applyProtection="0"/>
    <xf numFmtId="0" fontId="59" fillId="121" borderId="0" applyNumberFormat="0" applyBorder="0" applyAlignment="0" applyProtection="0"/>
    <xf numFmtId="0" fontId="31" fillId="0" borderId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3" fillId="56" borderId="0" applyNumberFormat="0" applyBorder="0" applyAlignment="0" applyProtection="0"/>
    <xf numFmtId="0" fontId="3" fillId="53" borderId="0" applyNumberFormat="0" applyBorder="0" applyAlignment="0" applyProtection="0"/>
    <xf numFmtId="0" fontId="131" fillId="4" borderId="0" applyNumberFormat="0" applyBorder="0" applyAlignment="0" applyProtection="0"/>
    <xf numFmtId="0" fontId="3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49" borderId="0" applyNumberFormat="0" applyBorder="0" applyAlignment="0" applyProtection="0"/>
    <xf numFmtId="43" fontId="3" fillId="0" borderId="0" applyFont="0" applyFill="0" applyBorder="0" applyAlignment="0" applyProtection="0"/>
    <xf numFmtId="0" fontId="140" fillId="12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0" fillId="0" borderId="0"/>
    <xf numFmtId="0" fontId="3" fillId="10" borderId="18" applyNumberFormat="0" applyFont="0" applyAlignment="0" applyProtection="0"/>
    <xf numFmtId="0" fontId="3" fillId="53" borderId="0" applyNumberFormat="0" applyBorder="0" applyAlignment="0" applyProtection="0"/>
    <xf numFmtId="0" fontId="3" fillId="0" borderId="0"/>
    <xf numFmtId="0" fontId="31" fillId="0" borderId="0"/>
    <xf numFmtId="0" fontId="3" fillId="65" borderId="0" applyNumberFormat="0" applyBorder="0" applyAlignment="0" applyProtection="0"/>
    <xf numFmtId="0" fontId="133" fillId="6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140" fillId="11" borderId="0" applyNumberFormat="0" applyBorder="0" applyAlignment="0" applyProtection="0"/>
    <xf numFmtId="0" fontId="140" fillId="14" borderId="0" applyNumberFormat="0" applyBorder="0" applyAlignment="0" applyProtection="0"/>
    <xf numFmtId="0" fontId="140" fillId="13" borderId="0" applyNumberFormat="0" applyBorder="0" applyAlignment="0" applyProtection="0"/>
    <xf numFmtId="0" fontId="3" fillId="58" borderId="0" applyNumberFormat="0" applyBorder="0" applyAlignment="0" applyProtection="0"/>
    <xf numFmtId="0" fontId="140" fillId="16" borderId="0" applyNumberFormat="0" applyBorder="0" applyAlignment="0" applyProtection="0"/>
    <xf numFmtId="0" fontId="31" fillId="0" borderId="0"/>
    <xf numFmtId="0" fontId="140" fillId="15" borderId="0" applyNumberFormat="0" applyBorder="0" applyAlignment="0" applyProtection="0"/>
    <xf numFmtId="0" fontId="140" fillId="6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11" borderId="0" applyNumberFormat="0" applyBorder="0" applyAlignment="0" applyProtection="0"/>
    <xf numFmtId="0" fontId="3" fillId="10" borderId="18" applyNumberFormat="0" applyFont="0" applyAlignment="0" applyProtection="0"/>
    <xf numFmtId="0" fontId="140" fillId="16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0" fillId="16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130" fillId="0" borderId="13" applyNumberFormat="0" applyFill="0" applyAlignment="0" applyProtection="0"/>
    <xf numFmtId="0" fontId="3" fillId="50" borderId="0" applyNumberFormat="0" applyBorder="0" applyAlignment="0" applyProtection="0"/>
    <xf numFmtId="0" fontId="3" fillId="10" borderId="18" applyNumberFormat="0" applyFont="0" applyAlignment="0" applyProtection="0"/>
    <xf numFmtId="0" fontId="140" fillId="15" borderId="0" applyNumberFormat="0" applyBorder="0" applyAlignment="0" applyProtection="0"/>
    <xf numFmtId="0" fontId="3" fillId="49" borderId="0" applyNumberFormat="0" applyBorder="0" applyAlignment="0" applyProtection="0"/>
    <xf numFmtId="0" fontId="31" fillId="0" borderId="0"/>
    <xf numFmtId="0" fontId="3" fillId="50" borderId="0" applyNumberFormat="0" applyBorder="0" applyAlignment="0" applyProtection="0"/>
    <xf numFmtId="0" fontId="140" fillId="13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3" fillId="0" borderId="0"/>
    <xf numFmtId="0" fontId="3" fillId="65" borderId="0" applyNumberFormat="0" applyBorder="0" applyAlignment="0" applyProtection="0"/>
    <xf numFmtId="0" fontId="30" fillId="0" borderId="0"/>
    <xf numFmtId="0" fontId="140" fillId="11" borderId="0" applyNumberFormat="0" applyBorder="0" applyAlignment="0" applyProtection="0"/>
    <xf numFmtId="0" fontId="30" fillId="56" borderId="0" applyNumberFormat="0" applyBorder="0" applyAlignment="0" applyProtection="0"/>
    <xf numFmtId="0" fontId="140" fillId="14" borderId="0" applyNumberFormat="0" applyBorder="0" applyAlignment="0" applyProtection="0"/>
    <xf numFmtId="0" fontId="140" fillId="12" borderId="0" applyNumberFormat="0" applyBorder="0" applyAlignment="0" applyProtection="0"/>
    <xf numFmtId="0" fontId="140" fillId="13" borderId="0" applyNumberFormat="0" applyBorder="0" applyAlignment="0" applyProtection="0"/>
    <xf numFmtId="0" fontId="3" fillId="0" borderId="0"/>
    <xf numFmtId="0" fontId="3" fillId="61" borderId="0" applyNumberFormat="0" applyBorder="0" applyAlignment="0" applyProtection="0"/>
    <xf numFmtId="0" fontId="3" fillId="0" borderId="0"/>
    <xf numFmtId="0" fontId="137" fillId="0" borderId="16" applyNumberFormat="0" applyFill="0" applyAlignment="0" applyProtection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12" borderId="0" applyNumberFormat="0" applyBorder="0" applyAlignment="0" applyProtection="0"/>
    <xf numFmtId="0" fontId="3" fillId="10" borderId="18" applyNumberFormat="0" applyFont="0" applyAlignment="0" applyProtection="0"/>
    <xf numFmtId="0" fontId="3" fillId="61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0" fillId="0" borderId="0"/>
    <xf numFmtId="0" fontId="3" fillId="65" borderId="0" applyNumberFormat="0" applyBorder="0" applyAlignment="0" applyProtection="0"/>
    <xf numFmtId="0" fontId="3" fillId="58" borderId="0" applyNumberFormat="0" applyBorder="0" applyAlignment="0" applyProtection="0"/>
    <xf numFmtId="0" fontId="140" fillId="57" borderId="0" applyNumberFormat="0" applyBorder="0" applyAlignment="0" applyProtection="0"/>
    <xf numFmtId="0" fontId="3" fillId="0" borderId="0"/>
    <xf numFmtId="0" fontId="30" fillId="0" borderId="0"/>
    <xf numFmtId="0" fontId="140" fillId="12" borderId="0" applyNumberFormat="0" applyBorder="0" applyAlignment="0" applyProtection="0"/>
    <xf numFmtId="0" fontId="3" fillId="0" borderId="0"/>
    <xf numFmtId="0" fontId="30" fillId="10" borderId="18" applyNumberFormat="0" applyFont="0" applyAlignment="0" applyProtection="0"/>
    <xf numFmtId="0" fontId="3" fillId="0" borderId="0"/>
    <xf numFmtId="0" fontId="140" fillId="15" borderId="0" applyNumberFormat="0" applyBorder="0" applyAlignment="0" applyProtection="0"/>
    <xf numFmtId="0" fontId="140" fillId="12" borderId="0" applyNumberFormat="0" applyBorder="0" applyAlignment="0" applyProtection="0"/>
    <xf numFmtId="0" fontId="3" fillId="0" borderId="0"/>
    <xf numFmtId="0" fontId="130" fillId="0" borderId="0" applyNumberFormat="0" applyFill="0" applyBorder="0" applyAlignment="0" applyProtection="0"/>
    <xf numFmtId="0" fontId="140" fillId="16" borderId="0" applyNumberFormat="0" applyBorder="0" applyAlignment="0" applyProtection="0"/>
    <xf numFmtId="0" fontId="140" fillId="15" borderId="0" applyNumberFormat="0" applyBorder="0" applyAlignment="0" applyProtection="0"/>
    <xf numFmtId="0" fontId="140" fillId="14" borderId="0" applyNumberFormat="0" applyBorder="0" applyAlignment="0" applyProtection="0"/>
    <xf numFmtId="0" fontId="140" fillId="13" borderId="0" applyNumberFormat="0" applyBorder="0" applyAlignment="0" applyProtection="0"/>
    <xf numFmtId="0" fontId="140" fillId="12" borderId="0" applyNumberFormat="0" applyBorder="0" applyAlignment="0" applyProtection="0"/>
    <xf numFmtId="0" fontId="140" fillId="11" borderId="0" applyNumberFormat="0" applyBorder="0" applyAlignment="0" applyProtection="0"/>
    <xf numFmtId="0" fontId="30" fillId="0" borderId="0"/>
    <xf numFmtId="0" fontId="3" fillId="10" borderId="18" applyNumberFormat="0" applyFont="0" applyAlignment="0" applyProtection="0"/>
    <xf numFmtId="0" fontId="3" fillId="0" borderId="0"/>
    <xf numFmtId="0" fontId="140" fillId="13" borderId="0" applyNumberFormat="0" applyBorder="0" applyAlignment="0" applyProtection="0"/>
    <xf numFmtId="0" fontId="3" fillId="10" borderId="18" applyNumberFormat="0" applyFont="0" applyAlignment="0" applyProtection="0"/>
    <xf numFmtId="0" fontId="3" fillId="61" borderId="0" applyNumberFormat="0" applyBorder="0" applyAlignment="0" applyProtection="0"/>
    <xf numFmtId="0" fontId="140" fillId="14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140" fillId="11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140" fillId="16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3" fillId="49" borderId="0" applyNumberFormat="0" applyBorder="0" applyAlignment="0" applyProtection="0"/>
    <xf numFmtId="0" fontId="140" fillId="13" borderId="0" applyNumberFormat="0" applyBorder="0" applyAlignment="0" applyProtection="0"/>
    <xf numFmtId="0" fontId="140" fillId="16" borderId="0" applyNumberFormat="0" applyBorder="0" applyAlignment="0" applyProtection="0"/>
    <xf numFmtId="0" fontId="140" fillId="15" borderId="0" applyNumberFormat="0" applyBorder="0" applyAlignment="0" applyProtection="0"/>
    <xf numFmtId="0" fontId="140" fillId="14" borderId="0" applyNumberFormat="0" applyBorder="0" applyAlignment="0" applyProtection="0"/>
    <xf numFmtId="0" fontId="140" fillId="13" borderId="0" applyNumberFormat="0" applyBorder="0" applyAlignment="0" applyProtection="0"/>
    <xf numFmtId="0" fontId="140" fillId="12" borderId="0" applyNumberFormat="0" applyBorder="0" applyAlignment="0" applyProtection="0"/>
    <xf numFmtId="0" fontId="140" fillId="11" borderId="0" applyNumberFormat="0" applyBorder="0" applyAlignment="0" applyProtection="0"/>
    <xf numFmtId="0" fontId="30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61" borderId="0" applyNumberFormat="0" applyBorder="0" applyAlignment="0" applyProtection="0"/>
    <xf numFmtId="0" fontId="3" fillId="56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64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6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61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50" borderId="0" applyNumberFormat="0" applyBorder="0" applyAlignment="0" applyProtection="0"/>
    <xf numFmtId="0" fontId="3" fillId="49" borderId="0" applyNumberFormat="0" applyBorder="0" applyAlignment="0" applyProtection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0" borderId="18" applyNumberFormat="0" applyFont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61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50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0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52" borderId="0" applyNumberFormat="0" applyBorder="0" applyAlignment="0" applyProtection="0"/>
    <xf numFmtId="0" fontId="3" fillId="65" borderId="0" applyNumberFormat="0" applyBorder="0" applyAlignment="0" applyProtection="0"/>
    <xf numFmtId="0" fontId="3" fillId="62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61" borderId="0" applyNumberFormat="0" applyBorder="0" applyAlignment="0" applyProtection="0"/>
    <xf numFmtId="44" fontId="3" fillId="0" borderId="0" applyFont="0" applyFill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0" borderId="0"/>
    <xf numFmtId="0" fontId="3" fillId="53" borderId="0" applyNumberFormat="0" applyBorder="0" applyAlignment="0" applyProtection="0"/>
    <xf numFmtId="0" fontId="3" fillId="56" borderId="0" applyNumberFormat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3" fillId="0" borderId="0"/>
    <xf numFmtId="0" fontId="3" fillId="0" borderId="0"/>
    <xf numFmtId="0" fontId="33" fillId="0" borderId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10" borderId="18" applyNumberFormat="0" applyFont="0" applyAlignment="0" applyProtection="0"/>
    <xf numFmtId="0" fontId="3" fillId="0" borderId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140" fillId="11" borderId="0" applyNumberFormat="0" applyBorder="0" applyAlignment="0" applyProtection="0"/>
    <xf numFmtId="0" fontId="3" fillId="52" borderId="0" applyNumberFormat="0" applyBorder="0" applyAlignment="0" applyProtection="0"/>
    <xf numFmtId="0" fontId="140" fillId="16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140" fillId="16" borderId="0" applyNumberFormat="0" applyBorder="0" applyAlignment="0" applyProtection="0"/>
    <xf numFmtId="0" fontId="140" fillId="15" borderId="0" applyNumberFormat="0" applyBorder="0" applyAlignment="0" applyProtection="0"/>
    <xf numFmtId="0" fontId="3" fillId="59" borderId="0" applyNumberFormat="0" applyBorder="0" applyAlignment="0" applyProtection="0"/>
    <xf numFmtId="0" fontId="140" fillId="14" borderId="0" applyNumberFormat="0" applyBorder="0" applyAlignment="0" applyProtection="0"/>
    <xf numFmtId="0" fontId="140" fillId="13" borderId="0" applyNumberFormat="0" applyBorder="0" applyAlignment="0" applyProtection="0"/>
    <xf numFmtId="0" fontId="140" fillId="12" borderId="0" applyNumberFormat="0" applyBorder="0" applyAlignment="0" applyProtection="0"/>
    <xf numFmtId="0" fontId="140" fillId="11" borderId="0" applyNumberFormat="0" applyBorder="0" applyAlignment="0" applyProtection="0"/>
    <xf numFmtId="0" fontId="30" fillId="0" borderId="0"/>
    <xf numFmtId="0" fontId="3" fillId="0" borderId="0"/>
    <xf numFmtId="0" fontId="140" fillId="12" borderId="0" applyNumberFormat="0" applyBorder="0" applyAlignment="0" applyProtection="0"/>
    <xf numFmtId="0" fontId="140" fillId="14" borderId="0" applyNumberFormat="0" applyBorder="0" applyAlignment="0" applyProtection="0"/>
    <xf numFmtId="0" fontId="3" fillId="10" borderId="18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18" applyNumberFormat="0" applyFont="0" applyAlignment="0" applyProtection="0"/>
    <xf numFmtId="0" fontId="140" fillId="16" borderId="0" applyNumberFormat="0" applyBorder="0" applyAlignment="0" applyProtection="0"/>
    <xf numFmtId="0" fontId="3" fillId="0" borderId="0"/>
    <xf numFmtId="0" fontId="3" fillId="56" borderId="0" applyNumberFormat="0" applyBorder="0" applyAlignment="0" applyProtection="0"/>
    <xf numFmtId="0" fontId="140" fillId="1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140" fillId="15" borderId="0" applyNumberFormat="0" applyBorder="0" applyAlignment="0" applyProtection="0"/>
    <xf numFmtId="0" fontId="3" fillId="65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140" fillId="14" borderId="0" applyNumberFormat="0" applyBorder="0" applyAlignment="0" applyProtection="0"/>
    <xf numFmtId="0" fontId="140" fillId="16" borderId="0" applyNumberFormat="0" applyBorder="0" applyAlignment="0" applyProtection="0"/>
    <xf numFmtId="0" fontId="3" fillId="58" borderId="0" applyNumberFormat="0" applyBorder="0" applyAlignment="0" applyProtection="0"/>
    <xf numFmtId="0" fontId="140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128" fillId="0" borderId="11" applyNumberFormat="0" applyFill="0" applyAlignment="0" applyProtection="0"/>
    <xf numFmtId="0" fontId="3" fillId="62" borderId="0" applyNumberFormat="0" applyBorder="0" applyAlignment="0" applyProtection="0"/>
    <xf numFmtId="0" fontId="140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2" borderId="0" applyNumberFormat="0" applyBorder="0" applyAlignment="0" applyProtection="0"/>
    <xf numFmtId="0" fontId="140" fillId="15" borderId="0" applyNumberFormat="0" applyBorder="0" applyAlignment="0" applyProtection="0"/>
    <xf numFmtId="0" fontId="3" fillId="65" borderId="0" applyNumberFormat="0" applyBorder="0" applyAlignment="0" applyProtection="0"/>
    <xf numFmtId="0" fontId="3" fillId="0" borderId="0"/>
    <xf numFmtId="0" fontId="3" fillId="65" borderId="0" applyNumberFormat="0" applyBorder="0" applyAlignment="0" applyProtection="0"/>
    <xf numFmtId="0" fontId="30" fillId="59" borderId="0" applyNumberFormat="0" applyBorder="0" applyAlignment="0" applyProtection="0"/>
    <xf numFmtId="0" fontId="3" fillId="0" borderId="0"/>
    <xf numFmtId="0" fontId="140" fillId="14" borderId="0" applyNumberFormat="0" applyBorder="0" applyAlignment="0" applyProtection="0"/>
    <xf numFmtId="0" fontId="3" fillId="58" borderId="0" applyNumberFormat="0" applyBorder="0" applyAlignment="0" applyProtection="0"/>
    <xf numFmtId="0" fontId="140" fillId="15" borderId="0" applyNumberFormat="0" applyBorder="0" applyAlignment="0" applyProtection="0"/>
    <xf numFmtId="0" fontId="140" fillId="16" borderId="0" applyNumberFormat="0" applyBorder="0" applyAlignment="0" applyProtection="0"/>
    <xf numFmtId="0" fontId="140" fillId="11" borderId="0" applyNumberFormat="0" applyBorder="0" applyAlignment="0" applyProtection="0"/>
    <xf numFmtId="0" fontId="3" fillId="0" borderId="0"/>
    <xf numFmtId="0" fontId="3" fillId="61" borderId="0" applyNumberFormat="0" applyBorder="0" applyAlignment="0" applyProtection="0"/>
    <xf numFmtId="0" fontId="140" fillId="12" borderId="0" applyNumberFormat="0" applyBorder="0" applyAlignment="0" applyProtection="0"/>
    <xf numFmtId="0" fontId="140" fillId="11" borderId="0" applyNumberFormat="0" applyBorder="0" applyAlignment="0" applyProtection="0"/>
    <xf numFmtId="0" fontId="3" fillId="10" borderId="18" applyNumberFormat="0" applyFont="0" applyAlignment="0" applyProtection="0"/>
    <xf numFmtId="0" fontId="3" fillId="10" borderId="18" applyNumberFormat="0" applyFont="0" applyAlignment="0" applyProtection="0"/>
    <xf numFmtId="0" fontId="3" fillId="0" borderId="0"/>
    <xf numFmtId="0" fontId="135" fillId="8" borderId="15" applyNumberFormat="0" applyAlignment="0" applyProtection="0"/>
    <xf numFmtId="0" fontId="140" fillId="11" borderId="0" applyNumberFormat="0" applyBorder="0" applyAlignment="0" applyProtection="0"/>
    <xf numFmtId="0" fontId="140" fillId="14" borderId="0" applyNumberFormat="0" applyBorder="0" applyAlignment="0" applyProtection="0"/>
    <xf numFmtId="0" fontId="3" fillId="10" borderId="18" applyNumberFormat="0" applyFont="0" applyAlignment="0" applyProtection="0"/>
    <xf numFmtId="0" fontId="140" fillId="16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0" fillId="13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0" fillId="0" borderId="0"/>
    <xf numFmtId="0" fontId="31" fillId="0" borderId="0"/>
    <xf numFmtId="0" fontId="140" fillId="16" borderId="0" applyNumberFormat="0" applyBorder="0" applyAlignment="0" applyProtection="0"/>
    <xf numFmtId="0" fontId="30" fillId="0" borderId="0"/>
    <xf numFmtId="0" fontId="140" fillId="14" borderId="0" applyNumberFormat="0" applyBorder="0" applyAlignment="0" applyProtection="0"/>
    <xf numFmtId="0" fontId="3" fillId="58" borderId="0" applyNumberFormat="0" applyBorder="0" applyAlignment="0" applyProtection="0"/>
    <xf numFmtId="0" fontId="134" fillId="7" borderId="14" applyNumberFormat="0" applyAlignment="0" applyProtection="0"/>
    <xf numFmtId="0" fontId="3" fillId="50" borderId="0" applyNumberFormat="0" applyBorder="0" applyAlignment="0" applyProtection="0"/>
    <xf numFmtId="0" fontId="140" fillId="14" borderId="0" applyNumberFormat="0" applyBorder="0" applyAlignment="0" applyProtection="0"/>
    <xf numFmtId="0" fontId="140" fillId="15" borderId="0" applyNumberFormat="0" applyBorder="0" applyAlignment="0" applyProtection="0"/>
    <xf numFmtId="0" fontId="3" fillId="0" borderId="0"/>
    <xf numFmtId="0" fontId="30" fillId="0" borderId="0"/>
    <xf numFmtId="0" fontId="136" fillId="8" borderId="14" applyNumberFormat="0" applyAlignment="0" applyProtection="0"/>
    <xf numFmtId="0" fontId="3" fillId="0" borderId="0"/>
    <xf numFmtId="0" fontId="140" fillId="14" borderId="0" applyNumberFormat="0" applyBorder="0" applyAlignment="0" applyProtection="0"/>
    <xf numFmtId="0" fontId="3" fillId="62" borderId="0" applyNumberFormat="0" applyBorder="0" applyAlignment="0" applyProtection="0"/>
    <xf numFmtId="0" fontId="140" fillId="16" borderId="0" applyNumberFormat="0" applyBorder="0" applyAlignment="0" applyProtection="0"/>
    <xf numFmtId="0" fontId="129" fillId="0" borderId="12" applyNumberFormat="0" applyFill="0" applyAlignment="0" applyProtection="0"/>
    <xf numFmtId="0" fontId="140" fillId="16" borderId="0" applyNumberFormat="0" applyBorder="0" applyAlignment="0" applyProtection="0"/>
    <xf numFmtId="0" fontId="3" fillId="10" borderId="18" applyNumberFormat="0" applyFont="0" applyAlignment="0" applyProtection="0"/>
    <xf numFmtId="0" fontId="3" fillId="0" borderId="0"/>
    <xf numFmtId="0" fontId="140" fillId="16" borderId="0" applyNumberFormat="0" applyBorder="0" applyAlignment="0" applyProtection="0"/>
    <xf numFmtId="0" fontId="3" fillId="56" borderId="0" applyNumberFormat="0" applyBorder="0" applyAlignment="0" applyProtection="0"/>
    <xf numFmtId="0" fontId="31" fillId="0" borderId="0"/>
    <xf numFmtId="0" fontId="30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59" borderId="0" applyNumberFormat="0" applyBorder="0" applyAlignment="0" applyProtection="0"/>
    <xf numFmtId="0" fontId="138" fillId="9" borderId="17" applyNumberFormat="0" applyAlignment="0" applyProtection="0"/>
    <xf numFmtId="0" fontId="3" fillId="0" borderId="0"/>
    <xf numFmtId="0" fontId="30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0" fillId="12" borderId="0" applyNumberFormat="0" applyBorder="0" applyAlignment="0" applyProtection="0"/>
    <xf numFmtId="0" fontId="30" fillId="61" borderId="0" applyNumberFormat="0" applyBorder="0" applyAlignment="0" applyProtection="0"/>
    <xf numFmtId="0" fontId="31" fillId="0" borderId="0"/>
    <xf numFmtId="0" fontId="3" fillId="49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62" borderId="0" applyNumberFormat="0" applyBorder="0" applyAlignment="0" applyProtection="0"/>
    <xf numFmtId="0" fontId="3" fillId="0" borderId="0"/>
    <xf numFmtId="0" fontId="140" fillId="63" borderId="0" applyNumberFormat="0" applyBorder="0" applyAlignment="0" applyProtection="0"/>
    <xf numFmtId="0" fontId="3" fillId="0" borderId="0"/>
    <xf numFmtId="0" fontId="140" fillId="15" borderId="0" applyNumberFormat="0" applyBorder="0" applyAlignment="0" applyProtection="0"/>
    <xf numFmtId="0" fontId="139" fillId="0" borderId="0" applyNumberFormat="0" applyFill="0" applyBorder="0" applyAlignment="0" applyProtection="0"/>
    <xf numFmtId="0" fontId="140" fillId="13" borderId="0" applyNumberFormat="0" applyBorder="0" applyAlignment="0" applyProtection="0"/>
    <xf numFmtId="0" fontId="43" fillId="0" borderId="0" applyNumberFormat="0" applyFill="0" applyBorder="0" applyAlignment="0" applyProtection="0"/>
    <xf numFmtId="0" fontId="3" fillId="10" borderId="18" applyNumberFormat="0" applyFont="0" applyAlignment="0" applyProtection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140" fillId="54" borderId="0" applyNumberFormat="0" applyBorder="0" applyAlignment="0" applyProtection="0"/>
    <xf numFmtId="0" fontId="3" fillId="0" borderId="0"/>
    <xf numFmtId="0" fontId="140" fillId="60" borderId="0" applyNumberFormat="0" applyBorder="0" applyAlignment="0" applyProtection="0"/>
    <xf numFmtId="0" fontId="30" fillId="58" borderId="0" applyNumberFormat="0" applyBorder="0" applyAlignment="0" applyProtection="0"/>
    <xf numFmtId="0" fontId="3" fillId="56" borderId="0" applyNumberFormat="0" applyBorder="0" applyAlignment="0" applyProtection="0"/>
    <xf numFmtId="0" fontId="132" fillId="5" borderId="0" applyNumberFormat="0" applyBorder="0" applyAlignment="0" applyProtection="0"/>
    <xf numFmtId="0" fontId="3" fillId="0" borderId="0"/>
    <xf numFmtId="0" fontId="140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56" fillId="0" borderId="0"/>
    <xf numFmtId="0" fontId="156" fillId="0" borderId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10" borderId="18" applyNumberFormat="0" applyFont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0" borderId="18" applyNumberFormat="0" applyFont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10" borderId="18" applyNumberFormat="0" applyFont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10" borderId="18" applyNumberFormat="0" applyFont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30" fillId="0" borderId="0">
      <alignment vertical="top"/>
    </xf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0" fillId="0" borderId="0" applyFont="0" applyFill="0" applyBorder="0" applyAlignment="0" applyProtection="0">
      <alignment vertical="top"/>
    </xf>
    <xf numFmtId="0" fontId="30" fillId="0" borderId="0">
      <alignment vertical="top"/>
    </xf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30" fillId="0" borderId="0">
      <alignment vertical="top"/>
    </xf>
    <xf numFmtId="4" fontId="30" fillId="0" borderId="0" applyFill="0" applyBorder="0" applyProtection="0">
      <alignment horizontal="right" vertical="top"/>
    </xf>
    <xf numFmtId="3" fontId="30" fillId="0" borderId="0" applyFont="0" applyFill="0" applyBorder="0" applyAlignment="0" applyProtection="0">
      <alignment vertical="top"/>
    </xf>
    <xf numFmtId="5" fontId="30" fillId="0" borderId="0">
      <alignment vertical="top"/>
    </xf>
    <xf numFmtId="15" fontId="30" fillId="0" borderId="0" applyFont="0" applyFill="0" applyBorder="0" applyAlignment="0" applyProtection="0">
      <alignment vertical="top"/>
    </xf>
    <xf numFmtId="2" fontId="30" fillId="0" borderId="0" applyFont="0" applyFill="0" applyBorder="0" applyAlignment="0" applyProtection="0">
      <alignment vertical="top"/>
    </xf>
    <xf numFmtId="0" fontId="30" fillId="0" borderId="0" applyNumberFormat="0" applyFill="0" applyBorder="0" applyAlignment="0" applyProtection="0">
      <alignment vertical="top"/>
    </xf>
    <xf numFmtId="0" fontId="30" fillId="0" borderId="0">
      <alignment horizontal="right" vertical="top"/>
    </xf>
    <xf numFmtId="0" fontId="30" fillId="0" borderId="0">
      <alignment vertical="top"/>
    </xf>
    <xf numFmtId="3" fontId="30" fillId="0" borderId="10">
      <alignment vertical="top"/>
    </xf>
    <xf numFmtId="10" fontId="30" fillId="0" borderId="0" applyFont="0" applyFill="0" applyBorder="0" applyAlignment="0" applyProtection="0">
      <alignment vertical="top"/>
    </xf>
    <xf numFmtId="0" fontId="30" fillId="0" borderId="0" applyFont="0" applyFill="0" applyBorder="0" applyAlignment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9" fontId="33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9" fontId="30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0" fontId="140" fillId="16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43" fontId="33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0" fontId="33" fillId="0" borderId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3" fontId="33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0" borderId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7" fontId="30" fillId="0" borderId="0" applyFont="0" applyFill="0" applyBorder="0" applyAlignment="0" applyProtection="0">
      <alignment vertical="top"/>
    </xf>
    <xf numFmtId="0" fontId="1" fillId="0" borderId="0"/>
    <xf numFmtId="0" fontId="30" fillId="0" borderId="0"/>
    <xf numFmtId="0" fontId="129" fillId="0" borderId="12" applyNumberFormat="0" applyFill="0" applyAlignment="0" applyProtection="0"/>
    <xf numFmtId="0" fontId="30" fillId="50" borderId="0" applyNumberFormat="0" applyBorder="0" applyAlignment="0" applyProtection="0"/>
    <xf numFmtId="0" fontId="140" fillId="51" borderId="0" applyNumberFormat="0" applyBorder="0" applyAlignment="0" applyProtection="0"/>
    <xf numFmtId="0" fontId="30" fillId="52" borderId="0" applyNumberFormat="0" applyBorder="0" applyAlignment="0" applyProtection="0"/>
    <xf numFmtId="0" fontId="140" fillId="57" borderId="0" applyNumberFormat="0" applyBorder="0" applyAlignment="0" applyProtection="0"/>
    <xf numFmtId="0" fontId="140" fillId="14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1" fillId="0" borderId="0"/>
    <xf numFmtId="0" fontId="31" fillId="0" borderId="0">
      <alignment vertical="top"/>
    </xf>
    <xf numFmtId="4" fontId="31" fillId="0" borderId="0" applyFill="0" applyBorder="0" applyProtection="0">
      <alignment horizontal="right" vertical="top"/>
    </xf>
    <xf numFmtId="0" fontId="31" fillId="0" borderId="0" applyFont="0" applyFill="0" applyBorder="0" applyAlignment="0" applyProtection="0">
      <alignment vertical="top"/>
    </xf>
    <xf numFmtId="5" fontId="31" fillId="0" borderId="0">
      <alignment vertical="top"/>
    </xf>
    <xf numFmtId="0" fontId="99" fillId="0" borderId="0">
      <alignment vertical="top"/>
    </xf>
    <xf numFmtId="9" fontId="31" fillId="0" borderId="0" applyFill="0" applyBorder="0" applyAlignment="0" applyProtection="0">
      <alignment vertical="top"/>
    </xf>
    <xf numFmtId="10" fontId="31" fillId="0" borderId="0" applyFont="0" applyFill="0" applyBorder="0" applyAlignment="0" applyProtection="0">
      <alignment vertical="top"/>
    </xf>
    <xf numFmtId="0" fontId="31" fillId="0" borderId="0" applyFont="0" applyFill="0" applyBorder="0" applyAlignment="0" applyProtection="0">
      <alignment vertical="top"/>
    </xf>
    <xf numFmtId="0" fontId="26" fillId="0" borderId="0"/>
    <xf numFmtId="9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179" fontId="157" fillId="0" borderId="0"/>
    <xf numFmtId="0" fontId="1" fillId="0" borderId="0"/>
    <xf numFmtId="9" fontId="157" fillId="0" borderId="0" applyFont="0" applyFill="0" applyBorder="0" applyAlignment="0" applyProtection="0"/>
    <xf numFmtId="0" fontId="1" fillId="0" borderId="0"/>
    <xf numFmtId="9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38" fontId="88" fillId="0" borderId="0" applyFont="0" applyFill="0" applyBorder="0" applyAlignment="0" applyProtection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9" fontId="157" fillId="0" borderId="0"/>
    <xf numFmtId="179" fontId="157" fillId="0" borderId="0"/>
    <xf numFmtId="179" fontId="157" fillId="0" borderId="0"/>
    <xf numFmtId="179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59" fillId="51" borderId="0" applyNumberFormat="0" applyBorder="0" applyAlignment="0" applyProtection="0"/>
    <xf numFmtId="0" fontId="59" fillId="1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9" fillId="14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59" fillId="60" borderId="0" applyNumberFormat="0" applyBorder="0" applyAlignment="0" applyProtection="0"/>
    <xf numFmtId="0" fontId="140" fillId="11" borderId="0" applyNumberFormat="0" applyBorder="0" applyAlignment="0" applyProtection="0"/>
    <xf numFmtId="0" fontId="140" fillId="12" borderId="0" applyNumberFormat="0" applyBorder="0" applyAlignment="0" applyProtection="0"/>
    <xf numFmtId="4" fontId="30" fillId="0" borderId="0" applyFill="0" applyBorder="0" applyProtection="0">
      <alignment horizontal="right" vertical="top"/>
    </xf>
    <xf numFmtId="43" fontId="30" fillId="0" borderId="0" applyFont="0" applyFill="0" applyBorder="0" applyAlignment="0" applyProtection="0"/>
    <xf numFmtId="0" fontId="30" fillId="0" borderId="0"/>
    <xf numFmtId="0" fontId="31" fillId="0" borderId="0" applyFont="0" applyFill="0" applyBorder="0" applyAlignment="0" applyProtection="0">
      <alignment vertical="top"/>
    </xf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8" applyNumberFormat="0" applyFont="0" applyAlignment="0" applyProtection="0"/>
    <xf numFmtId="9" fontId="1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0" borderId="0"/>
    <xf numFmtId="0" fontId="54" fillId="8" borderId="14" applyNumberFormat="0" applyAlignment="0" applyProtection="0"/>
    <xf numFmtId="0" fontId="136" fillId="8" borderId="14" applyNumberFormat="0" applyAlignment="0" applyProtection="0"/>
    <xf numFmtId="0" fontId="31" fillId="0" borderId="0">
      <alignment horizontal="right" vertical="top"/>
    </xf>
    <xf numFmtId="0" fontId="130" fillId="0" borderId="0" applyNumberFormat="0" applyFill="0" applyBorder="0" applyAlignment="0" applyProtection="0"/>
    <xf numFmtId="0" fontId="1" fillId="0" borderId="0"/>
    <xf numFmtId="0" fontId="1" fillId="0" borderId="0"/>
    <xf numFmtId="0" fontId="1" fillId="62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50" fillId="5" borderId="0" applyNumberFormat="0" applyBorder="0" applyAlignment="0" applyProtection="0"/>
    <xf numFmtId="0" fontId="1" fillId="65" borderId="0" applyNumberFormat="0" applyBorder="0" applyAlignment="0" applyProtection="0"/>
    <xf numFmtId="0" fontId="30" fillId="62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0" fontId="46" fillId="0" borderId="11" applyNumberFormat="0" applyFill="0" applyAlignment="0" applyProtection="0"/>
    <xf numFmtId="0" fontId="131" fillId="4" borderId="0" applyNumberFormat="0" applyBorder="0" applyAlignment="0" applyProtection="0"/>
    <xf numFmtId="0" fontId="30" fillId="65" borderId="0" applyNumberFormat="0" applyBorder="0" applyAlignment="0" applyProtection="0"/>
    <xf numFmtId="0" fontId="1" fillId="0" borderId="0"/>
    <xf numFmtId="7" fontId="30" fillId="0" borderId="0" applyFont="0" applyFill="0" applyBorder="0" applyAlignment="0" applyProtection="0">
      <alignment vertical="top"/>
    </xf>
    <xf numFmtId="0" fontId="33" fillId="0" borderId="0"/>
    <xf numFmtId="44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49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0" fontId="1" fillId="0" borderId="0"/>
    <xf numFmtId="7" fontId="30" fillId="0" borderId="0" applyFont="0" applyFill="0" applyBorder="0" applyAlignment="0" applyProtection="0">
      <alignment vertical="top"/>
    </xf>
    <xf numFmtId="0" fontId="1" fillId="10" borderId="18" applyNumberFormat="0" applyFont="0" applyAlignment="0" applyProtection="0"/>
    <xf numFmtId="7" fontId="30" fillId="0" borderId="0" applyFont="0" applyFill="0" applyBorder="0" applyAlignment="0" applyProtection="0">
      <alignment vertical="top"/>
    </xf>
    <xf numFmtId="0" fontId="1" fillId="0" borderId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0" fontId="30" fillId="0" borderId="0"/>
    <xf numFmtId="7" fontId="30" fillId="0" borderId="0" applyFont="0" applyFill="0" applyBorder="0" applyAlignment="0" applyProtection="0">
      <alignment vertical="top"/>
    </xf>
    <xf numFmtId="0" fontId="1" fillId="0" borderId="0"/>
    <xf numFmtId="7" fontId="30" fillId="0" borderId="0" applyFont="0" applyFill="0" applyBorder="0" applyAlignment="0" applyProtection="0">
      <alignment vertical="top"/>
    </xf>
    <xf numFmtId="0" fontId="1" fillId="0" borderId="0"/>
    <xf numFmtId="7" fontId="30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1" fillId="6" borderId="0" applyNumberFormat="0" applyBorder="0" applyAlignment="0" applyProtection="0"/>
    <xf numFmtId="0" fontId="52" fillId="7" borderId="14" applyNumberFormat="0" applyAlignment="0" applyProtection="0"/>
    <xf numFmtId="0" fontId="53" fillId="8" borderId="15" applyNumberFormat="0" applyAlignment="0" applyProtection="0"/>
    <xf numFmtId="0" fontId="55" fillId="0" borderId="16" applyNumberFormat="0" applyFill="0" applyAlignment="0" applyProtection="0"/>
    <xf numFmtId="0" fontId="56" fillId="9" borderId="17" applyNumberFormat="0" applyAlignment="0" applyProtection="0"/>
    <xf numFmtId="0" fontId="57" fillId="0" borderId="0" applyNumberFormat="0" applyFill="0" applyBorder="0" applyAlignment="0" applyProtection="0"/>
    <xf numFmtId="0" fontId="1" fillId="10" borderId="18" applyNumberFormat="0" applyFont="0" applyAlignment="0" applyProtection="0"/>
    <xf numFmtId="0" fontId="76" fillId="0" borderId="0" applyNumberFormat="0" applyFill="0" applyBorder="0" applyAlignment="0" applyProtection="0"/>
    <xf numFmtId="0" fontId="30" fillId="0" borderId="0"/>
    <xf numFmtId="0" fontId="1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0" borderId="0"/>
    <xf numFmtId="0" fontId="59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48" fillId="0" borderId="13" applyNumberFormat="0" applyFill="0" applyAlignment="0" applyProtection="0"/>
    <xf numFmtId="0" fontId="140" fillId="60" borderId="0" applyNumberFormat="0" applyBorder="0" applyAlignment="0" applyProtection="0"/>
    <xf numFmtId="0" fontId="132" fillId="5" borderId="0" applyNumberFormat="0" applyBorder="0" applyAlignment="0" applyProtection="0"/>
    <xf numFmtId="0" fontId="133" fillId="6" borderId="0" applyNumberFormat="0" applyBorder="0" applyAlignment="0" applyProtection="0"/>
    <xf numFmtId="0" fontId="134" fillId="7" borderId="14" applyNumberFormat="0" applyAlignment="0" applyProtection="0"/>
    <xf numFmtId="0" fontId="135" fillId="8" borderId="15" applyNumberFormat="0" applyAlignment="0" applyProtection="0"/>
    <xf numFmtId="0" fontId="137" fillId="0" borderId="16" applyNumberFormat="0" applyFill="0" applyAlignment="0" applyProtection="0"/>
    <xf numFmtId="0" fontId="138" fillId="9" borderId="17" applyNumberFormat="0" applyAlignment="0" applyProtection="0"/>
    <xf numFmtId="0" fontId="43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15" borderId="0" applyNumberFormat="0" applyBorder="0" applyAlignment="0" applyProtection="0"/>
    <xf numFmtId="0" fontId="30" fillId="61" borderId="0" applyNumberFormat="0" applyBorder="0" applyAlignment="0" applyProtection="0"/>
    <xf numFmtId="0" fontId="140" fillId="63" borderId="0" applyNumberFormat="0" applyBorder="0" applyAlignment="0" applyProtection="0"/>
    <xf numFmtId="0" fontId="59" fillId="15" borderId="0" applyNumberFormat="0" applyBorder="0" applyAlignment="0" applyProtection="0"/>
    <xf numFmtId="0" fontId="74" fillId="0" borderId="19" applyNumberFormat="0" applyFill="0" applyAlignment="0" applyProtection="0"/>
    <xf numFmtId="0" fontId="30" fillId="53" borderId="0" applyNumberFormat="0" applyBorder="0" applyAlignment="0" applyProtection="0"/>
    <xf numFmtId="0" fontId="140" fillId="13" borderId="0" applyNumberFormat="0" applyBorder="0" applyAlignment="0" applyProtection="0"/>
    <xf numFmtId="0" fontId="30" fillId="55" borderId="0" applyNumberFormat="0" applyBorder="0" applyAlignment="0" applyProtection="0"/>
    <xf numFmtId="0" fontId="140" fillId="54" borderId="0" applyNumberFormat="0" applyBorder="0" applyAlignment="0" applyProtection="0"/>
    <xf numFmtId="0" fontId="128" fillId="0" borderId="11" applyNumberFormat="0" applyFill="0" applyAlignment="0" applyProtection="0"/>
    <xf numFmtId="0" fontId="1" fillId="0" borderId="0"/>
    <xf numFmtId="7" fontId="30" fillId="0" borderId="0" applyFont="0" applyFill="0" applyBorder="0" applyAlignment="0" applyProtection="0">
      <alignment vertical="top"/>
    </xf>
    <xf numFmtId="0" fontId="30" fillId="56" borderId="0" applyNumberFormat="0" applyBorder="0" applyAlignment="0" applyProtection="0"/>
    <xf numFmtId="7" fontId="30" fillId="0" borderId="0" applyFont="0" applyFill="0" applyBorder="0" applyAlignment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7" fontId="30" fillId="0" borderId="0" applyFont="0" applyFill="0" applyBorder="0" applyAlignment="0" applyProtection="0">
      <alignment vertical="top"/>
    </xf>
    <xf numFmtId="0" fontId="1" fillId="0" borderId="0"/>
    <xf numFmtId="3" fontId="99" fillId="0" borderId="10">
      <alignment vertical="top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18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6" fillId="0" borderId="0"/>
    <xf numFmtId="0" fontId="30" fillId="0" borderId="0">
      <alignment vertical="top"/>
    </xf>
    <xf numFmtId="4" fontId="30" fillId="0" borderId="0" applyFill="0" applyBorder="0" applyProtection="0">
      <alignment horizontal="right" vertical="top"/>
    </xf>
    <xf numFmtId="9" fontId="30" fillId="0" borderId="0" applyFill="0" applyBorder="0" applyAlignment="0" applyProtection="0">
      <alignment vertical="top"/>
    </xf>
    <xf numFmtId="0" fontId="1" fillId="0" borderId="0"/>
    <xf numFmtId="174" fontId="30" fillId="0" borderId="0" applyFont="0" applyFill="0" applyBorder="0" applyAlignment="0" applyProtection="0">
      <alignment vertical="top"/>
    </xf>
    <xf numFmtId="174" fontId="30" fillId="0" borderId="0">
      <alignment vertical="top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1" fillId="0" borderId="0"/>
    <xf numFmtId="0" fontId="59" fillId="66" borderId="0" applyNumberFormat="0" applyBorder="0" applyAlignment="0" applyProtection="0"/>
    <xf numFmtId="0" fontId="1" fillId="0" borderId="0"/>
    <xf numFmtId="0" fontId="49" fillId="4" borderId="0" applyNumberFormat="0" applyBorder="0" applyAlignment="0" applyProtection="0"/>
    <xf numFmtId="0" fontId="47" fillId="0" borderId="1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57" borderId="0" applyNumberFormat="0" applyBorder="0" applyAlignment="0" applyProtection="0"/>
    <xf numFmtId="0" fontId="1" fillId="0" borderId="0"/>
    <xf numFmtId="0" fontId="30" fillId="49" borderId="0" applyNumberFormat="0" applyBorder="0" applyAlignment="0" applyProtection="0"/>
    <xf numFmtId="0" fontId="140" fillId="66" borderId="0" applyNumberFormat="0" applyBorder="0" applyAlignment="0" applyProtection="0"/>
    <xf numFmtId="43" fontId="30" fillId="0" borderId="0" applyFont="0" applyFill="0" applyBorder="0" applyAlignment="0" applyProtection="0"/>
    <xf numFmtId="0" fontId="31" fillId="0" borderId="0">
      <alignment vertical="top"/>
    </xf>
    <xf numFmtId="0" fontId="130" fillId="0" borderId="13" applyNumberFormat="0" applyFill="0" applyAlignment="0" applyProtection="0"/>
    <xf numFmtId="0" fontId="1" fillId="0" borderId="0"/>
    <xf numFmtId="0" fontId="1" fillId="0" borderId="0"/>
    <xf numFmtId="7" fontId="30" fillId="0" borderId="0" applyFont="0" applyFill="0" applyBorder="0" applyAlignment="0" applyProtection="0">
      <alignment vertical="top"/>
    </xf>
    <xf numFmtId="4" fontId="30" fillId="0" borderId="0" applyFill="0" applyBorder="0" applyProtection="0">
      <alignment horizontal="right" vertical="top"/>
    </xf>
    <xf numFmtId="44" fontId="33" fillId="0" borderId="0" applyFont="0" applyFill="0" applyBorder="0" applyAlignment="0" applyProtection="0"/>
    <xf numFmtId="4" fontId="30" fillId="0" borderId="0" applyFill="0" applyBorder="0" applyProtection="0">
      <alignment horizontal="right" vertical="top"/>
    </xf>
    <xf numFmtId="7" fontId="30" fillId="0" borderId="0" applyFont="0" applyFill="0" applyBorder="0" applyAlignment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8" applyNumberFormat="0" applyFont="0" applyAlignment="0" applyProtection="0"/>
    <xf numFmtId="9" fontId="1" fillId="0" borderId="0" applyFont="0" applyFill="0" applyBorder="0" applyAlignment="0" applyProtection="0"/>
    <xf numFmtId="0" fontId="1" fillId="10" borderId="18" applyNumberFormat="0" applyFont="0" applyAlignment="0" applyProtection="0"/>
    <xf numFmtId="0" fontId="1" fillId="10" borderId="18" applyNumberFormat="0" applyFont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18" applyNumberFormat="0" applyFont="0" applyAlignment="0" applyProtection="0"/>
    <xf numFmtId="0" fontId="1" fillId="10" borderId="18" applyNumberFormat="0" applyFont="0" applyAlignment="0" applyProtection="0"/>
    <xf numFmtId="0" fontId="31" fillId="0" borderId="0"/>
    <xf numFmtId="0" fontId="31" fillId="0" borderId="0"/>
    <xf numFmtId="7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" fontId="30" fillId="0" borderId="0" applyFill="0" applyBorder="0" applyProtection="0">
      <alignment horizontal="right" vertical="top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18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0" fontId="30" fillId="0" borderId="0" applyFont="0" applyFill="0" applyBorder="0" applyAlignment="0" applyProtection="0">
      <alignment vertical="top"/>
    </xf>
    <xf numFmtId="0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" fontId="30" fillId="0" borderId="0" applyFont="0" applyFill="0" applyBorder="0" applyAlignment="0" applyProtection="0">
      <alignment vertical="top"/>
    </xf>
    <xf numFmtId="7" fontId="30" fillId="0" borderId="0" applyFont="0" applyFill="0" applyBorder="0" applyAlignment="0" applyProtection="0">
      <alignment vertical="top"/>
    </xf>
    <xf numFmtId="4" fontId="30" fillId="0" borderId="0" applyFill="0" applyBorder="0" applyProtection="0">
      <alignment horizontal="right" vertical="top"/>
    </xf>
    <xf numFmtId="4" fontId="30" fillId="0" borderId="0" applyFill="0" applyBorder="0" applyProtection="0">
      <alignment horizontal="right" vertical="top"/>
    </xf>
  </cellStyleXfs>
  <cellXfs count="366">
    <xf numFmtId="0" fontId="0" fillId="0" borderId="0" xfId="0"/>
    <xf numFmtId="37" fontId="34" fillId="0" borderId="0" xfId="0" applyNumberFormat="1" applyFont="1" applyBorder="1"/>
    <xf numFmtId="43" fontId="34" fillId="0" borderId="0" xfId="1" applyFont="1"/>
    <xf numFmtId="0" fontId="34" fillId="0" borderId="0" xfId="0" applyFont="1"/>
    <xf numFmtId="0" fontId="35" fillId="0" borderId="0" xfId="0" applyFont="1"/>
    <xf numFmtId="37" fontId="34" fillId="0" borderId="0" xfId="1" applyNumberFormat="1" applyFont="1"/>
    <xf numFmtId="164" fontId="35" fillId="0" borderId="0" xfId="1" applyNumberFormat="1" applyFont="1"/>
    <xf numFmtId="164" fontId="34" fillId="0" borderId="0" xfId="1" applyNumberFormat="1" applyFont="1"/>
    <xf numFmtId="164" fontId="35" fillId="0" borderId="0" xfId="1" quotePrefix="1" applyNumberFormat="1" applyFont="1" applyAlignment="1">
      <alignment horizontal="left"/>
    </xf>
    <xf numFmtId="0" fontId="35" fillId="0" borderId="0" xfId="0" quotePrefix="1" applyFont="1" applyAlignment="1">
      <alignment horizontal="left"/>
    </xf>
    <xf numFmtId="10" fontId="34" fillId="0" borderId="0" xfId="7" applyNumberFormat="1" applyFont="1"/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164" fontId="34" fillId="0" borderId="0" xfId="0" applyNumberFormat="1" applyFont="1"/>
    <xf numFmtId="164" fontId="37" fillId="0" borderId="0" xfId="1" applyNumberFormat="1" applyFont="1"/>
    <xf numFmtId="164" fontId="34" fillId="0" borderId="1" xfId="1" applyNumberFormat="1" applyFont="1" applyBorder="1"/>
    <xf numFmtId="164" fontId="37" fillId="0" borderId="1" xfId="1" applyNumberFormat="1" applyFont="1" applyBorder="1"/>
    <xf numFmtId="0" fontId="35" fillId="0" borderId="0" xfId="0" applyFont="1" applyAlignment="1">
      <alignment horizontal="center"/>
    </xf>
    <xf numFmtId="0" fontId="35" fillId="0" borderId="0" xfId="0" applyNumberFormat="1" applyFont="1" applyFill="1" applyBorder="1" applyAlignment="1" applyProtection="1">
      <alignment vertical="top"/>
    </xf>
    <xf numFmtId="0" fontId="34" fillId="0" borderId="0" xfId="0" applyNumberFormat="1" applyFont="1" applyFill="1" applyBorder="1" applyAlignment="1" applyProtection="1">
      <alignment vertical="top"/>
    </xf>
    <xf numFmtId="3" fontId="34" fillId="0" borderId="0" xfId="0" applyNumberFormat="1" applyFont="1" applyFill="1" applyBorder="1" applyAlignment="1" applyProtection="1">
      <alignment vertical="top"/>
    </xf>
    <xf numFmtId="3" fontId="37" fillId="0" borderId="0" xfId="2" applyFont="1" applyFill="1" applyBorder="1">
      <alignment vertical="top"/>
    </xf>
    <xf numFmtId="0" fontId="40" fillId="0" borderId="0" xfId="0" applyNumberFormat="1" applyFont="1" applyFill="1" applyBorder="1" applyAlignment="1" applyProtection="1">
      <alignment horizontal="center" vertical="top"/>
    </xf>
    <xf numFmtId="9" fontId="34" fillId="0" borderId="0" xfId="7" applyFont="1" applyFill="1" applyBorder="1" applyAlignment="1" applyProtection="1">
      <alignment vertical="top"/>
    </xf>
    <xf numFmtId="166" fontId="37" fillId="0" borderId="0" xfId="7" applyNumberFormat="1" applyFont="1" applyFill="1" applyBorder="1" applyAlignment="1" applyProtection="1">
      <alignment vertical="top"/>
    </xf>
    <xf numFmtId="10" fontId="34" fillId="0" borderId="0" xfId="7" applyNumberFormat="1" applyFont="1" applyFill="1" applyBorder="1" applyAlignment="1" applyProtection="1">
      <alignment vertical="top"/>
    </xf>
    <xf numFmtId="0" fontId="40" fillId="0" borderId="0" xfId="0" applyNumberFormat="1" applyFont="1" applyFill="1" applyBorder="1" applyAlignment="1" applyProtection="1">
      <alignment vertical="top"/>
    </xf>
    <xf numFmtId="166" fontId="40" fillId="0" borderId="0" xfId="7" applyNumberFormat="1" applyFont="1" applyFill="1" applyBorder="1" applyAlignment="1" applyProtection="1">
      <alignment vertical="top"/>
    </xf>
    <xf numFmtId="166" fontId="40" fillId="0" borderId="0" xfId="0" applyNumberFormat="1" applyFont="1" applyFill="1" applyBorder="1" applyAlignment="1" applyProtection="1">
      <alignment vertical="top"/>
    </xf>
    <xf numFmtId="0" fontId="35" fillId="0" borderId="0" xfId="6" applyNumberFormat="1" applyFont="1" applyFill="1" applyBorder="1" applyAlignment="1" applyProtection="1">
      <alignment vertical="top"/>
    </xf>
    <xf numFmtId="0" fontId="40" fillId="0" borderId="0" xfId="6" applyNumberFormat="1" applyFont="1" applyFill="1" applyBorder="1" applyAlignment="1" applyProtection="1">
      <alignment vertical="top"/>
    </xf>
    <xf numFmtId="0" fontId="35" fillId="0" borderId="0" xfId="0" applyNumberFormat="1" applyFont="1" applyFill="1" applyBorder="1" applyAlignment="1" applyProtection="1">
      <alignment horizontal="center" vertical="top"/>
    </xf>
    <xf numFmtId="37" fontId="37" fillId="0" borderId="0" xfId="0" applyNumberFormat="1" applyFont="1"/>
    <xf numFmtId="37" fontId="37" fillId="0" borderId="0" xfId="1" applyNumberFormat="1" applyFont="1"/>
    <xf numFmtId="37" fontId="34" fillId="0" borderId="0" xfId="0" applyNumberFormat="1" applyFont="1"/>
    <xf numFmtId="37" fontId="34" fillId="0" borderId="1" xfId="0" applyNumberFormat="1" applyFont="1" applyFill="1" applyBorder="1"/>
    <xf numFmtId="37" fontId="34" fillId="0" borderId="1" xfId="0" applyNumberFormat="1" applyFont="1" applyBorder="1"/>
    <xf numFmtId="37" fontId="37" fillId="0" borderId="1" xfId="0" applyNumberFormat="1" applyFont="1" applyBorder="1"/>
    <xf numFmtId="164" fontId="34" fillId="0" borderId="0" xfId="1" applyNumberFormat="1" applyFont="1" applyAlignment="1">
      <alignment horizontal="right"/>
    </xf>
    <xf numFmtId="0" fontId="35" fillId="0" borderId="0" xfId="0" applyFont="1" applyBorder="1" applyAlignment="1">
      <alignment horizontal="center"/>
    </xf>
    <xf numFmtId="164" fontId="34" fillId="0" borderId="1" xfId="0" applyNumberFormat="1" applyFont="1" applyBorder="1"/>
    <xf numFmtId="43" fontId="34" fillId="0" borderId="0" xfId="1" applyFont="1" applyFill="1"/>
    <xf numFmtId="43" fontId="37" fillId="0" borderId="0" xfId="1" applyFont="1" applyFill="1"/>
    <xf numFmtId="10" fontId="34" fillId="0" borderId="0" xfId="7" applyNumberFormat="1" applyFont="1" applyFill="1"/>
    <xf numFmtId="37" fontId="37" fillId="0" borderId="0" xfId="0" applyNumberFormat="1" applyFont="1" applyFill="1" applyProtection="1"/>
    <xf numFmtId="0" fontId="34" fillId="0" borderId="0" xfId="0" applyFont="1" applyFill="1"/>
    <xf numFmtId="39" fontId="34" fillId="0" borderId="0" xfId="0" applyNumberFormat="1" applyFont="1" applyFill="1"/>
    <xf numFmtId="37" fontId="35" fillId="0" borderId="0" xfId="0" applyNumberFormat="1" applyFont="1"/>
    <xf numFmtId="37" fontId="35" fillId="0" borderId="1" xfId="0" applyNumberFormat="1" applyFont="1" applyBorder="1"/>
    <xf numFmtId="10" fontId="35" fillId="0" borderId="0" xfId="7" applyNumberFormat="1" applyFont="1"/>
    <xf numFmtId="164" fontId="37" fillId="0" borderId="1" xfId="1" applyNumberFormat="1" applyFont="1" applyFill="1" applyBorder="1"/>
    <xf numFmtId="0" fontId="35" fillId="0" borderId="0" xfId="0" applyFont="1" applyFill="1"/>
    <xf numFmtId="37" fontId="34" fillId="0" borderId="0" xfId="7" applyNumberFormat="1" applyFont="1"/>
    <xf numFmtId="37" fontId="34" fillId="0" borderId="0" xfId="1" applyNumberFormat="1" applyFont="1" applyAlignment="1">
      <alignment horizontal="right"/>
    </xf>
    <xf numFmtId="37" fontId="34" fillId="0" borderId="1" xfId="1" applyNumberFormat="1" applyFont="1" applyBorder="1"/>
    <xf numFmtId="37" fontId="42" fillId="0" borderId="0" xfId="0" applyNumberFormat="1" applyFont="1"/>
    <xf numFmtId="0" fontId="44" fillId="0" borderId="0" xfId="0" applyFont="1"/>
    <xf numFmtId="3" fontId="39" fillId="0" borderId="0" xfId="12" quotePrefix="1" applyFont="1" applyFill="1" applyBorder="1" applyAlignment="1">
      <alignment horizontal="left" vertical="top"/>
    </xf>
    <xf numFmtId="3" fontId="35" fillId="0" borderId="0" xfId="12" applyFont="1" applyFill="1" applyBorder="1">
      <alignment vertical="top"/>
    </xf>
    <xf numFmtId="0" fontId="43" fillId="0" borderId="0" xfId="0" applyFont="1"/>
    <xf numFmtId="164" fontId="34" fillId="0" borderId="0" xfId="1" applyNumberFormat="1" applyFont="1" applyFill="1" applyBorder="1"/>
    <xf numFmtId="0" fontId="29" fillId="0" borderId="0" xfId="0" applyFont="1" applyFill="1"/>
    <xf numFmtId="0" fontId="35" fillId="0" borderId="0" xfId="0" applyFont="1" applyFill="1" applyBorder="1"/>
    <xf numFmtId="3" fontId="35" fillId="0" borderId="0" xfId="6" applyNumberFormat="1" applyFont="1" applyFill="1" applyBorder="1">
      <alignment vertical="top"/>
    </xf>
    <xf numFmtId="3" fontId="35" fillId="0" borderId="0" xfId="6" applyNumberFormat="1" applyFont="1" applyFill="1">
      <alignment vertical="top"/>
    </xf>
    <xf numFmtId="0" fontId="39" fillId="0" borderId="0" xfId="0" applyFont="1" applyFill="1" applyBorder="1"/>
    <xf numFmtId="0" fontId="35" fillId="0" borderId="0" xfId="0" applyFont="1" applyFill="1" applyBorder="1" applyAlignment="1">
      <alignment horizontal="center" vertical="top"/>
    </xf>
    <xf numFmtId="3" fontId="40" fillId="0" borderId="0" xfId="6" applyNumberFormat="1" applyFont="1" applyFill="1">
      <alignment vertical="top"/>
    </xf>
    <xf numFmtId="0" fontId="34" fillId="0" borderId="0" xfId="0" applyFont="1" applyFill="1" applyBorder="1"/>
    <xf numFmtId="3" fontId="40" fillId="0" borderId="0" xfId="6" applyNumberFormat="1" applyFont="1" applyFill="1" applyBorder="1">
      <alignment vertical="top"/>
    </xf>
    <xf numFmtId="3" fontId="34" fillId="0" borderId="0" xfId="2" applyFont="1" applyFill="1" applyBorder="1">
      <alignment vertical="top"/>
    </xf>
    <xf numFmtId="0" fontId="35" fillId="0" borderId="0" xfId="0" quotePrefix="1" applyFont="1" applyFill="1" applyBorder="1" applyAlignment="1">
      <alignment horizontal="left" vertical="top"/>
    </xf>
    <xf numFmtId="10" fontId="34" fillId="0" borderId="0" xfId="7" applyNumberFormat="1" applyFont="1" applyFill="1" applyBorder="1" applyAlignment="1">
      <alignment vertical="top"/>
    </xf>
    <xf numFmtId="9" fontId="34" fillId="0" borderId="0" xfId="7" applyFont="1" applyFill="1" applyBorder="1" applyAlignment="1">
      <alignment vertical="top"/>
    </xf>
    <xf numFmtId="0" fontId="35" fillId="0" borderId="0" xfId="0" applyFont="1" applyFill="1" applyBorder="1" applyAlignment="1">
      <alignment horizontal="left" vertical="top"/>
    </xf>
    <xf numFmtId="3" fontId="34" fillId="0" borderId="0" xfId="2" applyFont="1" applyFill="1" applyBorder="1" applyAlignment="1">
      <alignment horizontal="right" vertical="top"/>
    </xf>
    <xf numFmtId="3" fontId="34" fillId="0" borderId="0" xfId="2" applyFont="1" applyFill="1" applyBorder="1" applyAlignment="1">
      <alignment vertical="top"/>
    </xf>
    <xf numFmtId="10" fontId="34" fillId="0" borderId="0" xfId="0" applyNumberFormat="1" applyFont="1" applyFill="1" applyBorder="1"/>
    <xf numFmtId="10" fontId="37" fillId="0" borderId="0" xfId="0" applyNumberFormat="1" applyFont="1" applyFill="1" applyBorder="1"/>
    <xf numFmtId="3" fontId="40" fillId="0" borderId="0" xfId="2" applyFont="1" applyFill="1">
      <alignment vertical="top"/>
    </xf>
    <xf numFmtId="3" fontId="35" fillId="0" borderId="0" xfId="2" applyFont="1" applyFill="1" applyBorder="1">
      <alignment vertical="top"/>
    </xf>
    <xf numFmtId="3" fontId="40" fillId="0" borderId="0" xfId="2" applyFont="1" applyFill="1" applyBorder="1">
      <alignment vertical="top"/>
    </xf>
    <xf numFmtId="3" fontId="39" fillId="0" borderId="0" xfId="2" quotePrefix="1" applyFont="1" applyFill="1" applyBorder="1" applyAlignment="1">
      <alignment horizontal="left" vertical="top"/>
    </xf>
    <xf numFmtId="3" fontId="35" fillId="0" borderId="0" xfId="2" applyFont="1" applyFill="1" applyBorder="1" applyAlignment="1">
      <alignment horizontal="center" vertical="top"/>
    </xf>
    <xf numFmtId="41" fontId="41" fillId="0" borderId="0" xfId="2" applyNumberFormat="1" applyFont="1" applyFill="1" applyBorder="1">
      <alignment vertical="top"/>
    </xf>
    <xf numFmtId="3" fontId="35" fillId="0" borderId="0" xfId="2" quotePrefix="1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center" vertical="top"/>
    </xf>
    <xf numFmtId="166" fontId="34" fillId="0" borderId="0" xfId="7" applyNumberFormat="1" applyFont="1" applyFill="1" applyBorder="1" applyAlignment="1">
      <alignment horizontal="right" vertical="top"/>
    </xf>
    <xf numFmtId="166" fontId="37" fillId="0" borderId="0" xfId="7" applyNumberFormat="1" applyFont="1" applyFill="1" applyBorder="1" applyAlignment="1">
      <alignment horizontal="right" vertical="top"/>
    </xf>
    <xf numFmtId="9" fontId="40" fillId="0" borderId="0" xfId="7" applyFont="1" applyFill="1" applyBorder="1" applyAlignment="1">
      <alignment horizontal="center" vertical="top"/>
    </xf>
    <xf numFmtId="0" fontId="35" fillId="0" borderId="0" xfId="0" applyNumberFormat="1" applyFont="1" applyFill="1" applyBorder="1" applyAlignment="1">
      <alignment horizontal="center" vertical="top"/>
    </xf>
    <xf numFmtId="0" fontId="35" fillId="0" borderId="0" xfId="0" applyNumberFormat="1" applyFont="1" applyFill="1" applyBorder="1"/>
    <xf numFmtId="166" fontId="40" fillId="0" borderId="0" xfId="7" applyNumberFormat="1" applyFont="1" applyFill="1" applyBorder="1" applyAlignment="1">
      <alignment vertical="top"/>
    </xf>
    <xf numFmtId="166" fontId="40" fillId="0" borderId="0" xfId="7" applyNumberFormat="1" applyFont="1" applyFill="1" applyBorder="1" applyAlignment="1">
      <alignment horizontal="right" vertical="top"/>
    </xf>
    <xf numFmtId="0" fontId="40" fillId="0" borderId="0" xfId="0" applyFont="1" applyFill="1" applyBorder="1"/>
    <xf numFmtId="164" fontId="34" fillId="0" borderId="1" xfId="1" applyNumberFormat="1" applyFont="1" applyFill="1" applyBorder="1"/>
    <xf numFmtId="164" fontId="34" fillId="0" borderId="0" xfId="1" applyNumberFormat="1" applyFont="1" applyFill="1"/>
    <xf numFmtId="164" fontId="29" fillId="0" borderId="0" xfId="1" applyNumberFormat="1" applyFont="1" applyFill="1"/>
    <xf numFmtId="37" fontId="37" fillId="0" borderId="0" xfId="0" applyNumberFormat="1" applyFont="1" applyFill="1" applyBorder="1" applyAlignment="1">
      <alignment horizontal="right"/>
    </xf>
    <xf numFmtId="37" fontId="37" fillId="0" borderId="1" xfId="1" applyNumberFormat="1" applyFont="1" applyFill="1" applyBorder="1"/>
    <xf numFmtId="164" fontId="43" fillId="0" borderId="0" xfId="1" applyNumberFormat="1" applyFont="1" applyFill="1"/>
    <xf numFmtId="166" fontId="37" fillId="0" borderId="0" xfId="7" applyNumberFormat="1" applyFont="1" applyFill="1"/>
    <xf numFmtId="164" fontId="26" fillId="0" borderId="0" xfId="1" applyNumberFormat="1" applyFont="1" applyFill="1"/>
    <xf numFmtId="3" fontId="26" fillId="0" borderId="0" xfId="9" applyNumberFormat="1" applyFont="1" applyFill="1" applyBorder="1">
      <alignment vertical="top"/>
    </xf>
    <xf numFmtId="37" fontId="26" fillId="0" borderId="0" xfId="12" applyNumberFormat="1" applyFont="1" applyFill="1" applyBorder="1">
      <alignment vertical="top"/>
    </xf>
    <xf numFmtId="41" fontId="26" fillId="0" borderId="0" xfId="12" applyNumberFormat="1" applyFont="1" applyFill="1" applyBorder="1">
      <alignment vertical="top"/>
    </xf>
    <xf numFmtId="37" fontId="26" fillId="0" borderId="0" xfId="12" quotePrefix="1" applyNumberFormat="1" applyFont="1" applyFill="1" applyBorder="1" applyAlignment="1">
      <alignment horizontal="center" vertical="top"/>
    </xf>
    <xf numFmtId="3" fontId="26" fillId="0" borderId="0" xfId="9" applyNumberFormat="1" applyFont="1" applyFill="1">
      <alignment vertical="top"/>
    </xf>
    <xf numFmtId="37" fontId="26" fillId="0" borderId="0" xfId="9" applyNumberFormat="1" applyFont="1" applyFill="1">
      <alignment vertical="top"/>
    </xf>
    <xf numFmtId="37" fontId="26" fillId="0" borderId="0" xfId="13" applyNumberFormat="1" applyFont="1" applyFill="1">
      <alignment vertical="top"/>
    </xf>
    <xf numFmtId="3" fontId="26" fillId="0" borderId="0" xfId="13" applyNumberFormat="1" applyFont="1" applyFill="1">
      <alignment vertical="top"/>
    </xf>
    <xf numFmtId="0" fontId="26" fillId="0" borderId="0" xfId="9" applyNumberFormat="1" applyFont="1" applyFill="1" applyAlignment="1">
      <alignment horizontal="center" vertical="top"/>
    </xf>
    <xf numFmtId="17" fontId="26" fillId="0" borderId="0" xfId="9" applyNumberFormat="1" applyFont="1" applyFill="1" applyAlignment="1">
      <alignment horizontal="center" vertical="top"/>
    </xf>
    <xf numFmtId="3" fontId="26" fillId="0" borderId="0" xfId="9" applyNumberFormat="1" applyFont="1" applyFill="1" applyAlignment="1">
      <alignment horizontal="center" vertical="top"/>
    </xf>
    <xf numFmtId="3" fontId="26" fillId="0" borderId="9" xfId="9" applyNumberFormat="1" applyFont="1" applyFill="1" applyBorder="1">
      <alignment vertical="top"/>
    </xf>
    <xf numFmtId="164" fontId="34" fillId="0" borderId="0" xfId="0" applyNumberFormat="1" applyFont="1" applyFill="1"/>
    <xf numFmtId="0" fontId="26" fillId="0" borderId="0" xfId="0" applyNumberFormat="1" applyFont="1" applyFill="1" applyBorder="1" applyAlignment="1" applyProtection="1">
      <alignment vertical="top"/>
    </xf>
    <xf numFmtId="0" fontId="26" fillId="0" borderId="0" xfId="0" applyFont="1" applyFill="1" applyAlignment="1">
      <alignment vertical="top"/>
    </xf>
    <xf numFmtId="3" fontId="26" fillId="0" borderId="0" xfId="0" applyNumberFormat="1" applyFont="1" applyFill="1" applyBorder="1" applyAlignment="1" applyProtection="1">
      <alignment vertical="top"/>
    </xf>
    <xf numFmtId="3" fontId="26" fillId="0" borderId="0" xfId="12" applyFont="1" applyFill="1" applyAlignment="1">
      <alignment horizontal="right" vertical="top"/>
    </xf>
    <xf numFmtId="3" fontId="26" fillId="0" borderId="1" xfId="12" applyFont="1" applyFill="1" applyBorder="1">
      <alignment vertical="top"/>
    </xf>
    <xf numFmtId="3" fontId="26" fillId="0" borderId="0" xfId="12" applyFont="1" applyFill="1" applyAlignment="1">
      <alignment vertical="top"/>
    </xf>
    <xf numFmtId="3" fontId="26" fillId="0" borderId="0" xfId="0" applyNumberFormat="1" applyFont="1" applyFill="1" applyAlignment="1">
      <alignment vertical="top"/>
    </xf>
    <xf numFmtId="10" fontId="26" fillId="0" borderId="0" xfId="0" applyNumberFormat="1" applyFont="1" applyFill="1" applyAlignment="1">
      <alignment vertical="top"/>
    </xf>
    <xf numFmtId="10" fontId="26" fillId="0" borderId="1" xfId="0" applyNumberFormat="1" applyFont="1" applyFill="1" applyBorder="1" applyAlignment="1">
      <alignment vertical="top"/>
    </xf>
    <xf numFmtId="0" fontId="35" fillId="0" borderId="1" xfId="0" applyNumberFormat="1" applyFont="1" applyFill="1" applyBorder="1" applyAlignment="1" applyProtection="1">
      <alignment horizontal="center" vertical="top"/>
    </xf>
    <xf numFmtId="0" fontId="26" fillId="0" borderId="0" xfId="0" applyNumberFormat="1" applyFont="1" applyFill="1" applyBorder="1" applyAlignment="1" applyProtection="1">
      <alignment horizontal="center" vertical="top"/>
    </xf>
    <xf numFmtId="10" fontId="26" fillId="0" borderId="0" xfId="15" applyFont="1" applyFill="1" applyBorder="1" applyAlignment="1" applyProtection="1">
      <alignment vertical="top"/>
    </xf>
    <xf numFmtId="3" fontId="35" fillId="0" borderId="0" xfId="12" quotePrefix="1" applyFont="1" applyFill="1" applyAlignment="1">
      <alignment horizontal="left" vertical="top"/>
    </xf>
    <xf numFmtId="3" fontId="35" fillId="0" borderId="0" xfId="12" applyFont="1" applyFill="1">
      <alignment vertical="top"/>
    </xf>
    <xf numFmtId="0" fontId="35" fillId="0" borderId="0" xfId="0" quotePrefix="1" applyFont="1" applyFill="1" applyAlignment="1">
      <alignment horizontal="left"/>
    </xf>
    <xf numFmtId="0" fontId="26" fillId="0" borderId="0" xfId="0" applyFont="1" applyFill="1"/>
    <xf numFmtId="0" fontId="37" fillId="0" borderId="0" xfId="0" applyFont="1" applyFill="1"/>
    <xf numFmtId="3" fontId="26" fillId="0" borderId="0" xfId="6" applyNumberFormat="1" applyFont="1" applyFill="1">
      <alignment vertical="top"/>
    </xf>
    <xf numFmtId="43" fontId="26" fillId="0" borderId="0" xfId="1" applyFont="1" applyFill="1" applyBorder="1"/>
    <xf numFmtId="43" fontId="26" fillId="0" borderId="0" xfId="1" applyFont="1" applyFill="1" applyBorder="1" applyAlignment="1" applyProtection="1">
      <alignment vertical="top"/>
    </xf>
    <xf numFmtId="43" fontId="26" fillId="0" borderId="0" xfId="0" applyNumberFormat="1" applyFont="1" applyFill="1" applyBorder="1"/>
    <xf numFmtId="3" fontId="26" fillId="0" borderId="0" xfId="2" applyFont="1" applyFill="1" applyBorder="1">
      <alignment vertical="top"/>
    </xf>
    <xf numFmtId="0" fontId="26" fillId="0" borderId="0" xfId="6" applyNumberFormat="1" applyFont="1" applyFill="1" applyBorder="1" applyAlignment="1" applyProtection="1">
      <alignment vertical="top"/>
    </xf>
    <xf numFmtId="17" fontId="26" fillId="0" borderId="0" xfId="11" applyNumberFormat="1" applyFont="1" applyFill="1" applyAlignment="1">
      <alignment horizontal="center"/>
    </xf>
    <xf numFmtId="3" fontId="26" fillId="0" borderId="0" xfId="12" applyFont="1" applyFill="1">
      <alignment vertical="top"/>
    </xf>
    <xf numFmtId="37" fontId="42" fillId="0" borderId="0" xfId="8931" applyNumberFormat="1" applyFont="1" applyFill="1" applyBorder="1"/>
    <xf numFmtId="37" fontId="42" fillId="0" borderId="0" xfId="8924" applyNumberFormat="1" applyFont="1" applyFill="1" applyBorder="1"/>
    <xf numFmtId="0" fontId="42" fillId="0" borderId="0" xfId="0" applyFont="1"/>
    <xf numFmtId="37" fontId="42" fillId="0" borderId="0" xfId="8977" applyNumberFormat="1" applyFont="1" applyFill="1" applyBorder="1"/>
    <xf numFmtId="37" fontId="42" fillId="0" borderId="0" xfId="8922" applyNumberFormat="1" applyFont="1" applyFill="1" applyBorder="1"/>
    <xf numFmtId="5" fontId="42" fillId="0" borderId="0" xfId="8930" applyNumberFormat="1" applyFont="1" applyFill="1" applyBorder="1"/>
    <xf numFmtId="5" fontId="42" fillId="0" borderId="0" xfId="8976" applyNumberFormat="1" applyFont="1" applyFill="1" applyBorder="1"/>
    <xf numFmtId="164" fontId="37" fillId="0" borderId="0" xfId="1" quotePrefix="1" applyNumberFormat="1" applyFont="1" applyFill="1"/>
    <xf numFmtId="164" fontId="37" fillId="0" borderId="0" xfId="1" applyNumberFormat="1" applyFont="1" applyFill="1"/>
    <xf numFmtId="37" fontId="37" fillId="0" borderId="0" xfId="1" applyNumberFormat="1" applyFont="1" applyFill="1"/>
    <xf numFmtId="164" fontId="42" fillId="0" borderId="0" xfId="1" applyNumberFormat="1" applyFont="1" applyFill="1"/>
    <xf numFmtId="164" fontId="42" fillId="0" borderId="0" xfId="10499" applyNumberFormat="1" applyFont="1" applyFill="1" applyBorder="1"/>
    <xf numFmtId="164" fontId="42" fillId="0" borderId="0" xfId="1" applyNumberFormat="1" applyFont="1" applyFill="1" applyBorder="1"/>
    <xf numFmtId="37" fontId="42" fillId="0" borderId="0" xfId="13458" applyNumberFormat="1" applyFont="1" applyFill="1" applyBorder="1"/>
    <xf numFmtId="3" fontId="37" fillId="0" borderId="1" xfId="12" applyFont="1" applyFill="1" applyBorder="1">
      <alignment vertical="top"/>
    </xf>
    <xf numFmtId="10" fontId="37" fillId="0" borderId="0" xfId="0" applyNumberFormat="1" applyFont="1" applyFill="1" applyAlignment="1">
      <alignment vertical="top"/>
    </xf>
    <xf numFmtId="166" fontId="42" fillId="0" borderId="0" xfId="15" applyNumberFormat="1" applyFont="1" applyFill="1" applyAlignment="1">
      <alignment horizontal="right" vertical="top"/>
    </xf>
    <xf numFmtId="0" fontId="35" fillId="0" borderId="0" xfId="0" applyNumberFormat="1" applyFont="1" applyFill="1" applyAlignment="1">
      <alignment horizontal="center" vertical="top"/>
    </xf>
    <xf numFmtId="0" fontId="35" fillId="0" borderId="0" xfId="0" applyNumberFormat="1" applyFont="1" applyFill="1" applyAlignment="1">
      <alignment vertical="top"/>
    </xf>
    <xf numFmtId="166" fontId="26" fillId="0" borderId="0" xfId="15" applyNumberFormat="1" applyFont="1" applyFill="1">
      <alignment vertical="top"/>
    </xf>
    <xf numFmtId="3" fontId="35" fillId="0" borderId="0" xfId="9" applyNumberFormat="1" applyFont="1" applyFill="1">
      <alignment vertical="top"/>
    </xf>
    <xf numFmtId="3" fontId="35" fillId="0" borderId="0" xfId="10" applyNumberFormat="1" applyFont="1" applyFill="1">
      <alignment vertical="top"/>
    </xf>
    <xf numFmtId="0" fontId="26" fillId="0" borderId="0" xfId="11" applyFont="1" applyFill="1" applyAlignment="1">
      <alignment horizontal="center"/>
    </xf>
    <xf numFmtId="3" fontId="35" fillId="0" borderId="8" xfId="12" applyFont="1" applyFill="1" applyBorder="1">
      <alignment vertical="top"/>
    </xf>
    <xf numFmtId="0" fontId="26" fillId="0" borderId="0" xfId="11" applyFont="1" applyFill="1"/>
    <xf numFmtId="3" fontId="35" fillId="0" borderId="0" xfId="11" applyNumberFormat="1" applyFont="1" applyFill="1" applyAlignment="1">
      <alignment horizontal="center"/>
    </xf>
    <xf numFmtId="3" fontId="26" fillId="0" borderId="0" xfId="11" applyNumberFormat="1" applyFont="1" applyFill="1" applyAlignment="1">
      <alignment horizontal="center"/>
    </xf>
    <xf numFmtId="3" fontId="44" fillId="0" borderId="0" xfId="12" applyFont="1" applyFill="1">
      <alignment vertical="top"/>
    </xf>
    <xf numFmtId="37" fontId="37" fillId="0" borderId="0" xfId="9" applyNumberFormat="1" applyFont="1" applyFill="1">
      <alignment vertical="top"/>
    </xf>
    <xf numFmtId="37" fontId="37" fillId="0" borderId="0" xfId="10" applyNumberFormat="1" applyFont="1" applyFill="1">
      <alignment vertical="top"/>
    </xf>
    <xf numFmtId="3" fontId="42" fillId="0" borderId="0" xfId="9" quotePrefix="1" applyNumberFormat="1" applyFont="1" applyFill="1">
      <alignment vertical="top"/>
    </xf>
    <xf numFmtId="37" fontId="42" fillId="0" borderId="0" xfId="9" quotePrefix="1" applyNumberFormat="1" applyFont="1" applyFill="1">
      <alignment vertical="top"/>
    </xf>
    <xf numFmtId="3" fontId="42" fillId="0" borderId="0" xfId="9" applyNumberFormat="1" applyFont="1" applyFill="1">
      <alignment vertical="top"/>
    </xf>
    <xf numFmtId="3" fontId="73" fillId="0" borderId="0" xfId="13" applyNumberFormat="1" applyFont="1" applyFill="1" applyAlignment="1">
      <alignment horizontal="centerContinuous" vertical="top"/>
    </xf>
    <xf numFmtId="3" fontId="74" fillId="0" borderId="0" xfId="13" applyNumberFormat="1" applyFont="1" applyFill="1" applyAlignment="1">
      <alignment horizontal="centerContinuous" vertical="top"/>
    </xf>
    <xf numFmtId="3" fontId="35" fillId="0" borderId="1" xfId="12" applyFont="1" applyFill="1" applyBorder="1">
      <alignment vertical="top"/>
    </xf>
    <xf numFmtId="37" fontId="42" fillId="0" borderId="0" xfId="9" applyNumberFormat="1" applyFont="1" applyFill="1">
      <alignment vertical="top"/>
    </xf>
    <xf numFmtId="37" fontId="35" fillId="0" borderId="0" xfId="13" applyNumberFormat="1" applyFont="1" applyFill="1">
      <alignment vertical="top"/>
    </xf>
    <xf numFmtId="5" fontId="42" fillId="0" borderId="0" xfId="13505" applyNumberFormat="1" applyFont="1" applyFill="1" applyBorder="1"/>
    <xf numFmtId="5" fontId="42" fillId="0" borderId="0" xfId="13504" applyNumberFormat="1" applyFont="1" applyFill="1" applyBorder="1"/>
    <xf numFmtId="0" fontId="43" fillId="0" borderId="0" xfId="0" applyFont="1" applyFill="1"/>
    <xf numFmtId="0" fontId="158" fillId="0" borderId="0" xfId="0" applyFont="1" applyFill="1"/>
    <xf numFmtId="0" fontId="74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30" fillId="0" borderId="0" xfId="0" applyFont="1" applyFill="1" applyBorder="1"/>
    <xf numFmtId="0" fontId="74" fillId="0" borderId="0" xfId="0" quotePrefix="1" applyFont="1" applyFill="1" applyBorder="1" applyAlignment="1">
      <alignment horizontal="left"/>
    </xf>
    <xf numFmtId="37" fontId="30" fillId="0" borderId="0" xfId="0" applyNumberFormat="1" applyFont="1" applyFill="1"/>
    <xf numFmtId="37" fontId="74" fillId="0" borderId="0" xfId="0" applyNumberFormat="1" applyFont="1" applyFill="1"/>
    <xf numFmtId="0" fontId="30" fillId="0" borderId="1" xfId="9906" applyFont="1" applyFill="1" applyBorder="1"/>
    <xf numFmtId="0" fontId="158" fillId="0" borderId="1" xfId="9906" quotePrefix="1" applyFont="1" applyFill="1" applyBorder="1" applyAlignment="1">
      <alignment horizontal="left"/>
    </xf>
    <xf numFmtId="0" fontId="77" fillId="0" borderId="0" xfId="9906" applyFont="1" applyFill="1"/>
    <xf numFmtId="0" fontId="158" fillId="0" borderId="1" xfId="9906" quotePrefix="1" applyFont="1" applyFill="1" applyBorder="1" applyAlignment="1">
      <alignment horizontal="right"/>
    </xf>
    <xf numFmtId="0" fontId="159" fillId="0" borderId="0" xfId="0" applyFont="1" applyFill="1"/>
    <xf numFmtId="0" fontId="74" fillId="0" borderId="1" xfId="9906" applyFont="1" applyFill="1" applyBorder="1" applyAlignment="1">
      <alignment horizontal="center"/>
    </xf>
    <xf numFmtId="0" fontId="74" fillId="0" borderId="4" xfId="9906" applyFont="1" applyFill="1" applyBorder="1" applyAlignment="1">
      <alignment horizontal="center"/>
    </xf>
    <xf numFmtId="0" fontId="160" fillId="0" borderId="0" xfId="0" applyFont="1" applyFill="1" applyAlignment="1">
      <alignment horizontal="left"/>
    </xf>
    <xf numFmtId="0" fontId="160" fillId="0" borderId="0" xfId="0" applyFont="1" applyFill="1" applyAlignment="1">
      <alignment horizontal="center"/>
    </xf>
    <xf numFmtId="0" fontId="30" fillId="0" borderId="0" xfId="9906" applyFont="1" applyFill="1" applyAlignment="1">
      <alignment horizontal="center"/>
    </xf>
    <xf numFmtId="0" fontId="30" fillId="0" borderId="5" xfId="9906" applyFont="1" applyFill="1" applyBorder="1" applyAlignment="1">
      <alignment horizontal="center"/>
    </xf>
    <xf numFmtId="0" fontId="74" fillId="0" borderId="0" xfId="0" applyFont="1" applyFill="1" applyBorder="1"/>
    <xf numFmtId="0" fontId="30" fillId="0" borderId="5" xfId="9906" applyFont="1" applyFill="1" applyBorder="1"/>
    <xf numFmtId="0" fontId="74" fillId="0" borderId="0" xfId="0" applyFont="1" applyFill="1" applyAlignment="1">
      <alignment horizontal="centerContinuous"/>
    </xf>
    <xf numFmtId="0" fontId="74" fillId="0" borderId="0" xfId="0" applyFont="1" applyFill="1" applyAlignment="1">
      <alignment horizontal="center"/>
    </xf>
    <xf numFmtId="0" fontId="74" fillId="0" borderId="0" xfId="0" quotePrefix="1" applyFont="1" applyFill="1" applyAlignment="1">
      <alignment horizontal="left"/>
    </xf>
    <xf numFmtId="37" fontId="30" fillId="0" borderId="0" xfId="1" applyNumberFormat="1" applyFont="1" applyFill="1"/>
    <xf numFmtId="37" fontId="30" fillId="0" borderId="5" xfId="1" applyNumberFormat="1" applyFont="1" applyFill="1" applyBorder="1"/>
    <xf numFmtId="37" fontId="30" fillId="0" borderId="0" xfId="9906" applyNumberFormat="1" applyFont="1" applyFill="1"/>
    <xf numFmtId="37" fontId="30" fillId="0" borderId="1" xfId="1" applyNumberFormat="1" applyFont="1" applyFill="1" applyBorder="1"/>
    <xf numFmtId="37" fontId="30" fillId="0" borderId="4" xfId="1" applyNumberFormat="1" applyFont="1" applyFill="1" applyBorder="1"/>
    <xf numFmtId="0" fontId="74" fillId="0" borderId="0" xfId="0" applyFont="1" applyFill="1" applyAlignment="1">
      <alignment horizontal="left"/>
    </xf>
    <xf numFmtId="168" fontId="74" fillId="0" borderId="0" xfId="0" quotePrefix="1" applyNumberFormat="1" applyFont="1" applyFill="1" applyAlignment="1">
      <alignment horizontal="left"/>
    </xf>
    <xf numFmtId="37" fontId="30" fillId="0" borderId="5" xfId="9906" applyNumberFormat="1" applyFont="1" applyFill="1" applyBorder="1"/>
    <xf numFmtId="37" fontId="74" fillId="0" borderId="5" xfId="9906" quotePrefix="1" applyNumberFormat="1" applyFont="1" applyFill="1" applyBorder="1" applyAlignment="1">
      <alignment horizontal="left"/>
    </xf>
    <xf numFmtId="37" fontId="74" fillId="0" borderId="1" xfId="9906" applyNumberFormat="1" applyFont="1" applyFill="1" applyBorder="1" applyAlignment="1">
      <alignment horizontal="center"/>
    </xf>
    <xf numFmtId="37" fontId="74" fillId="0" borderId="4" xfId="9906" applyNumberFormat="1" applyFont="1" applyFill="1" applyBorder="1" applyAlignment="1">
      <alignment horizontal="center"/>
    </xf>
    <xf numFmtId="37" fontId="30" fillId="0" borderId="0" xfId="9906" applyNumberFormat="1" applyFont="1" applyFill="1" applyAlignment="1">
      <alignment horizontal="center"/>
    </xf>
    <xf numFmtId="37" fontId="30" fillId="0" borderId="5" xfId="9906" applyNumberFormat="1" applyFont="1" applyFill="1" applyBorder="1" applyAlignment="1">
      <alignment horizontal="center"/>
    </xf>
    <xf numFmtId="0" fontId="161" fillId="0" borderId="0" xfId="0" applyFont="1" applyFill="1" applyAlignment="1">
      <alignment horizontal="center"/>
    </xf>
    <xf numFmtId="37" fontId="30" fillId="0" borderId="0" xfId="1" applyNumberFormat="1" applyFont="1" applyFill="1" applyBorder="1"/>
    <xf numFmtId="37" fontId="30" fillId="0" borderId="6" xfId="1" applyNumberFormat="1" applyFont="1" applyFill="1" applyBorder="1"/>
    <xf numFmtId="0" fontId="74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37" fontId="30" fillId="0" borderId="0" xfId="0" applyNumberFormat="1" applyFont="1" applyFill="1" applyBorder="1"/>
    <xf numFmtId="37" fontId="30" fillId="0" borderId="0" xfId="9906" applyNumberFormat="1" applyFont="1" applyFill="1" applyBorder="1"/>
    <xf numFmtId="3" fontId="74" fillId="0" borderId="0" xfId="2" applyFont="1" applyFill="1">
      <alignment vertical="top"/>
    </xf>
    <xf numFmtId="10" fontId="30" fillId="0" borderId="0" xfId="0" applyNumberFormat="1" applyFont="1" applyFill="1"/>
    <xf numFmtId="10" fontId="74" fillId="0" borderId="0" xfId="0" applyNumberFormat="1" applyFont="1" applyFill="1"/>
    <xf numFmtId="10" fontId="30" fillId="0" borderId="0" xfId="0" applyNumberFormat="1" applyFont="1" applyFill="1" applyAlignment="1">
      <alignment horizontal="center"/>
    </xf>
    <xf numFmtId="10" fontId="30" fillId="0" borderId="0" xfId="7" applyNumberFormat="1" applyFont="1" applyFill="1" applyBorder="1"/>
    <xf numFmtId="10" fontId="30" fillId="0" borderId="6" xfId="7" applyNumberFormat="1" applyFont="1" applyFill="1" applyBorder="1"/>
    <xf numFmtId="10" fontId="30" fillId="0" borderId="0" xfId="9906" applyNumberFormat="1" applyFont="1" applyFill="1"/>
    <xf numFmtId="10" fontId="30" fillId="0" borderId="0" xfId="9906" applyNumberFormat="1" applyFont="1" applyFill="1" applyBorder="1"/>
    <xf numFmtId="10" fontId="30" fillId="0" borderId="5" xfId="9906" applyNumberFormat="1" applyFont="1" applyFill="1" applyBorder="1"/>
    <xf numFmtId="10" fontId="161" fillId="0" borderId="0" xfId="0" applyNumberFormat="1" applyFont="1" applyFill="1"/>
    <xf numFmtId="10" fontId="30" fillId="0" borderId="0" xfId="7" applyNumberFormat="1" applyFont="1" applyFill="1"/>
    <xf numFmtId="10" fontId="30" fillId="0" borderId="5" xfId="7" applyNumberFormat="1" applyFont="1" applyFill="1" applyBorder="1"/>
    <xf numFmtId="10" fontId="162" fillId="0" borderId="0" xfId="0" applyNumberFormat="1" applyFont="1" applyFill="1"/>
    <xf numFmtId="10" fontId="30" fillId="0" borderId="0" xfId="7" applyNumberFormat="1" applyFont="1" applyFill="1" applyAlignment="1">
      <alignment horizontal="center"/>
    </xf>
    <xf numFmtId="10" fontId="30" fillId="0" borderId="4" xfId="7" applyNumberFormat="1" applyFont="1" applyFill="1" applyBorder="1"/>
    <xf numFmtId="37" fontId="74" fillId="0" borderId="0" xfId="9906" applyNumberFormat="1" applyFont="1" applyFill="1" applyBorder="1" applyAlignment="1">
      <alignment horizontal="center"/>
    </xf>
    <xf numFmtId="37" fontId="30" fillId="0" borderId="4" xfId="9906" applyNumberFormat="1" applyFont="1" applyFill="1" applyBorder="1"/>
    <xf numFmtId="37" fontId="30" fillId="0" borderId="0" xfId="7" applyNumberFormat="1" applyFont="1" applyFill="1" applyBorder="1"/>
    <xf numFmtId="10" fontId="30" fillId="0" borderId="4" xfId="9906" applyNumberFormat="1" applyFont="1" applyFill="1" applyBorder="1"/>
    <xf numFmtId="37" fontId="30" fillId="0" borderId="7" xfId="9906" applyNumberFormat="1" applyFont="1" applyFill="1" applyBorder="1"/>
    <xf numFmtId="4" fontId="34" fillId="0" borderId="0" xfId="0" applyNumberFormat="1" applyFont="1" applyFill="1"/>
    <xf numFmtId="164" fontId="29" fillId="0" borderId="0" xfId="0" applyNumberFormat="1" applyFont="1" applyFill="1"/>
    <xf numFmtId="164" fontId="26" fillId="0" borderId="0" xfId="0" applyNumberFormat="1" applyFont="1" applyFill="1"/>
    <xf numFmtId="2" fontId="34" fillId="0" borderId="0" xfId="7" applyNumberFormat="1" applyFont="1" applyFill="1"/>
    <xf numFmtId="164" fontId="72" fillId="0" borderId="0" xfId="1" applyNumberFormat="1" applyFont="1" applyFill="1"/>
    <xf numFmtId="0" fontId="35" fillId="0" borderId="0" xfId="0" applyFont="1" applyFill="1" applyAlignment="1">
      <alignment horizontal="left"/>
    </xf>
    <xf numFmtId="0" fontId="35" fillId="0" borderId="0" xfId="0" applyFont="1" applyFill="1" applyAlignment="1">
      <alignment horizontal="center"/>
    </xf>
    <xf numFmtId="165" fontId="34" fillId="0" borderId="0" xfId="7" applyNumberFormat="1" applyFont="1" applyFill="1"/>
    <xf numFmtId="0" fontId="72" fillId="0" borderId="0" xfId="0" applyFont="1" applyFill="1"/>
    <xf numFmtId="0" fontId="34" fillId="0" borderId="1" xfId="0" applyFont="1" applyFill="1" applyBorder="1"/>
    <xf numFmtId="166" fontId="34" fillId="0" borderId="0" xfId="7" applyNumberFormat="1" applyFont="1" applyFill="1"/>
    <xf numFmtId="164" fontId="34" fillId="0" borderId="3" xfId="1" applyNumberFormat="1" applyFont="1" applyFill="1" applyBorder="1"/>
    <xf numFmtId="3" fontId="35" fillId="0" borderId="0" xfId="2" applyFont="1" applyFill="1">
      <alignment vertical="top"/>
    </xf>
    <xf numFmtId="9" fontId="34" fillId="0" borderId="0" xfId="7" applyFont="1" applyFill="1"/>
    <xf numFmtId="37" fontId="34" fillId="0" borderId="0" xfId="7" applyNumberFormat="1" applyFont="1" applyFill="1"/>
    <xf numFmtId="164" fontId="26" fillId="0" borderId="0" xfId="1" quotePrefix="1" applyNumberFormat="1" applyFont="1" applyFill="1"/>
    <xf numFmtId="167" fontId="34" fillId="0" borderId="0" xfId="1" applyNumberFormat="1" applyFont="1" applyFill="1"/>
    <xf numFmtId="164" fontId="42" fillId="0" borderId="1" xfId="1" applyNumberFormat="1" applyFont="1" applyFill="1" applyBorder="1"/>
    <xf numFmtId="9" fontId="42" fillId="0" borderId="0" xfId="7" applyFont="1" applyFill="1"/>
    <xf numFmtId="164" fontId="34" fillId="0" borderId="2" xfId="1" applyNumberFormat="1" applyFont="1" applyFill="1" applyBorder="1"/>
    <xf numFmtId="10" fontId="43" fillId="0" borderId="0" xfId="7" applyNumberFormat="1" applyFont="1" applyFill="1"/>
    <xf numFmtId="10" fontId="35" fillId="0" borderId="1" xfId="7" applyNumberFormat="1" applyFont="1" applyFill="1" applyBorder="1" applyAlignment="1">
      <alignment horizontal="center"/>
    </xf>
    <xf numFmtId="164" fontId="35" fillId="0" borderId="1" xfId="1" applyNumberFormat="1" applyFont="1" applyFill="1" applyBorder="1" applyAlignment="1">
      <alignment horizontal="center"/>
    </xf>
    <xf numFmtId="39" fontId="37" fillId="0" borderId="0" xfId="0" applyNumberFormat="1" applyFont="1" applyFill="1"/>
    <xf numFmtId="43" fontId="38" fillId="0" borderId="0" xfId="1" applyFont="1" applyFill="1"/>
    <xf numFmtId="39" fontId="34" fillId="0" borderId="0" xfId="5" applyNumberFormat="1" applyFont="1" applyFill="1" applyProtection="1">
      <protection locked="0"/>
    </xf>
    <xf numFmtId="0" fontId="34" fillId="0" borderId="0" xfId="5" applyFont="1" applyFill="1" applyProtection="1">
      <protection locked="0"/>
    </xf>
    <xf numFmtId="4" fontId="30" fillId="0" borderId="0" xfId="0" applyNumberFormat="1" applyFont="1" applyFill="1"/>
    <xf numFmtId="37" fontId="26" fillId="0" borderId="1" xfId="9" applyNumberFormat="1" applyFont="1" applyFill="1" applyBorder="1">
      <alignment vertical="top"/>
    </xf>
    <xf numFmtId="37" fontId="35" fillId="0" borderId="2" xfId="12" applyNumberFormat="1" applyFont="1" applyFill="1" applyBorder="1">
      <alignment vertical="top"/>
    </xf>
    <xf numFmtId="41" fontId="35" fillId="0" borderId="0" xfId="12" applyNumberFormat="1" applyFont="1" applyFill="1" applyBorder="1">
      <alignment vertical="top"/>
    </xf>
    <xf numFmtId="37" fontId="35" fillId="0" borderId="0" xfId="12" quotePrefix="1" applyNumberFormat="1" applyFont="1" applyFill="1" applyBorder="1" applyAlignment="1">
      <alignment horizontal="center" vertical="top"/>
    </xf>
    <xf numFmtId="37" fontId="35" fillId="0" borderId="0" xfId="12" applyNumberFormat="1" applyFont="1" applyFill="1" applyBorder="1">
      <alignment vertical="top"/>
    </xf>
    <xf numFmtId="3" fontId="35" fillId="0" borderId="2" xfId="9" applyNumberFormat="1" applyFont="1" applyFill="1" applyBorder="1">
      <alignment vertical="top"/>
    </xf>
    <xf numFmtId="37" fontId="26" fillId="0" borderId="45" xfId="9" applyNumberFormat="1" applyFont="1" applyFill="1" applyBorder="1">
      <alignment vertical="top"/>
    </xf>
    <xf numFmtId="37" fontId="42" fillId="0" borderId="0" xfId="0" applyNumberFormat="1" applyFont="1" applyFill="1" applyAlignment="1">
      <alignment horizontal="center" vertical="top"/>
    </xf>
    <xf numFmtId="3" fontId="42" fillId="0" borderId="0" xfId="9" applyNumberFormat="1" applyFont="1" applyFill="1" applyAlignment="1">
      <alignment horizontal="center" vertical="top"/>
    </xf>
    <xf numFmtId="37" fontId="42" fillId="0" borderId="0" xfId="12" applyNumberFormat="1" applyFont="1" applyFill="1" applyBorder="1">
      <alignment vertical="top"/>
    </xf>
    <xf numFmtId="37" fontId="35" fillId="0" borderId="8" xfId="0" applyNumberFormat="1" applyFont="1" applyFill="1" applyBorder="1" applyAlignment="1">
      <alignment vertical="top"/>
    </xf>
    <xf numFmtId="3" fontId="35" fillId="0" borderId="0" xfId="9" applyNumberFormat="1" applyFont="1" applyFill="1" applyAlignment="1">
      <alignment horizontal="center" vertical="top"/>
    </xf>
    <xf numFmtId="37" fontId="35" fillId="0" borderId="0" xfId="0" applyNumberFormat="1" applyFont="1" applyFill="1" applyAlignment="1">
      <alignment vertical="top"/>
    </xf>
    <xf numFmtId="1" fontId="35" fillId="0" borderId="1" xfId="9" applyNumberFormat="1" applyFont="1" applyFill="1" applyBorder="1" applyAlignment="1">
      <alignment horizontal="center" vertical="top"/>
    </xf>
    <xf numFmtId="3" fontId="35" fillId="0" borderId="0" xfId="0" applyNumberFormat="1" applyFont="1" applyFill="1" applyAlignment="1">
      <alignment vertical="top"/>
    </xf>
    <xf numFmtId="37" fontId="30" fillId="0" borderId="5" xfId="0" applyNumberFormat="1" applyFont="1" applyFill="1" applyBorder="1"/>
    <xf numFmtId="10" fontId="30" fillId="0" borderId="0" xfId="0" applyNumberFormat="1" applyFont="1" applyFill="1" applyBorder="1"/>
    <xf numFmtId="10" fontId="30" fillId="0" borderId="5" xfId="0" applyNumberFormat="1" applyFont="1" applyFill="1" applyBorder="1"/>
    <xf numFmtId="37" fontId="74" fillId="0" borderId="0" xfId="0" applyNumberFormat="1" applyFont="1" applyFill="1" applyBorder="1" applyAlignment="1">
      <alignment horizontal="center"/>
    </xf>
    <xf numFmtId="37" fontId="74" fillId="0" borderId="4" xfId="0" applyNumberFormat="1" applyFont="1" applyFill="1" applyBorder="1" applyAlignment="1">
      <alignment horizontal="center"/>
    </xf>
    <xf numFmtId="37" fontId="30" fillId="0" borderId="4" xfId="0" applyNumberFormat="1" applyFont="1" applyFill="1" applyBorder="1"/>
    <xf numFmtId="10" fontId="30" fillId="0" borderId="4" xfId="0" applyNumberFormat="1" applyFont="1" applyFill="1" applyBorder="1"/>
    <xf numFmtId="37" fontId="30" fillId="0" borderId="5" xfId="5019" applyNumberFormat="1" applyFont="1" applyFill="1" applyBorder="1"/>
    <xf numFmtId="37" fontId="30" fillId="0" borderId="5" xfId="19941" applyNumberFormat="1" applyFont="1" applyFill="1" applyBorder="1" applyAlignment="1"/>
    <xf numFmtId="10" fontId="30" fillId="0" borderId="5" xfId="19511" applyNumberFormat="1" applyFont="1" applyFill="1" applyBorder="1" applyAlignment="1"/>
    <xf numFmtId="10" fontId="30" fillId="0" borderId="46" xfId="0" applyNumberFormat="1" applyFont="1" applyFill="1" applyBorder="1"/>
    <xf numFmtId="37" fontId="30" fillId="0" borderId="48" xfId="1" applyNumberFormat="1" applyFont="1" applyFill="1" applyBorder="1"/>
    <xf numFmtId="37" fontId="30" fillId="0" borderId="46" xfId="1" applyNumberFormat="1" applyFont="1" applyFill="1" applyBorder="1"/>
    <xf numFmtId="37" fontId="30" fillId="0" borderId="45" xfId="0" applyNumberFormat="1" applyFont="1" applyFill="1" applyBorder="1"/>
    <xf numFmtId="37" fontId="30" fillId="0" borderId="44" xfId="1" applyNumberFormat="1" applyFont="1" applyFill="1" applyBorder="1"/>
    <xf numFmtId="0" fontId="35" fillId="0" borderId="0" xfId="0" applyFont="1" applyAlignment="1">
      <alignment vertical="top"/>
    </xf>
    <xf numFmtId="0" fontId="39" fillId="0" borderId="0" xfId="0" applyFont="1" applyAlignment="1">
      <alignment vertical="top"/>
    </xf>
    <xf numFmtId="0" fontId="35" fillId="0" borderId="1" xfId="0" applyFont="1" applyBorder="1" applyAlignment="1">
      <alignment horizontal="center" vertical="top"/>
    </xf>
    <xf numFmtId="0" fontId="26" fillId="0" borderId="0" xfId="0" applyFont="1" applyAlignment="1">
      <alignment vertical="top"/>
    </xf>
    <xf numFmtId="0" fontId="45" fillId="0" borderId="0" xfId="0" quotePrefix="1" applyFont="1" applyAlignment="1">
      <alignment horizontal="left" vertical="top" indent="2"/>
    </xf>
    <xf numFmtId="3" fontId="26" fillId="0" borderId="0" xfId="12" applyFont="1">
      <alignment vertical="top"/>
    </xf>
    <xf numFmtId="3" fontId="37" fillId="0" borderId="0" xfId="19956" applyFont="1" applyFill="1">
      <alignment vertical="top"/>
    </xf>
    <xf numFmtId="3" fontId="26" fillId="0" borderId="1" xfId="12" applyFont="1" applyBorder="1">
      <alignment vertical="top"/>
    </xf>
    <xf numFmtId="3" fontId="26" fillId="0" borderId="0" xfId="12" applyFont="1" applyBorder="1">
      <alignment vertical="top"/>
    </xf>
    <xf numFmtId="10" fontId="26" fillId="0" borderId="0" xfId="21122" applyNumberFormat="1" applyFont="1" applyFill="1">
      <alignment vertical="top"/>
    </xf>
    <xf numFmtId="10" fontId="26" fillId="0" borderId="0" xfId="21122" applyFont="1" applyFill="1">
      <alignment vertical="top"/>
    </xf>
    <xf numFmtId="0" fontId="35" fillId="0" borderId="0" xfId="0" applyFont="1" applyAlignment="1">
      <alignment horizontal="left" vertical="top"/>
    </xf>
    <xf numFmtId="0" fontId="35" fillId="0" borderId="0" xfId="0" quotePrefix="1" applyFont="1" applyAlignment="1">
      <alignment horizontal="left" vertical="top" indent="2"/>
    </xf>
    <xf numFmtId="3" fontId="37" fillId="0" borderId="1" xfId="19956" applyFont="1" applyFill="1" applyBorder="1">
      <alignment vertical="top"/>
    </xf>
    <xf numFmtId="3" fontId="37" fillId="0" borderId="0" xfId="19956" applyFont="1" applyFill="1" applyBorder="1">
      <alignment vertical="top"/>
    </xf>
    <xf numFmtId="0" fontId="45" fillId="0" borderId="0" xfId="0" quotePrefix="1" applyFont="1" applyAlignment="1">
      <alignment horizontal="left" vertical="top"/>
    </xf>
    <xf numFmtId="164" fontId="26" fillId="0" borderId="0" xfId="14" applyNumberFormat="1" applyFont="1" applyAlignment="1"/>
    <xf numFmtId="10" fontId="26" fillId="0" borderId="0" xfId="0" applyNumberFormat="1" applyFont="1" applyAlignment="1">
      <alignment vertical="top"/>
    </xf>
    <xf numFmtId="10" fontId="26" fillId="0" borderId="1" xfId="21122" applyNumberFormat="1" applyFont="1" applyFill="1" applyBorder="1">
      <alignment vertical="top"/>
    </xf>
    <xf numFmtId="3" fontId="35" fillId="0" borderId="0" xfId="12" applyFont="1">
      <alignment vertical="top"/>
    </xf>
    <xf numFmtId="3" fontId="39" fillId="0" borderId="0" xfId="12" quotePrefix="1" applyFont="1" applyAlignment="1">
      <alignment horizontal="left" vertical="top"/>
    </xf>
    <xf numFmtId="3" fontId="35" fillId="0" borderId="1" xfId="12" applyFont="1" applyBorder="1" applyAlignment="1">
      <alignment horizontal="center" vertical="top"/>
    </xf>
    <xf numFmtId="3" fontId="37" fillId="0" borderId="0" xfId="19956" quotePrefix="1" applyFont="1" applyFill="1">
      <alignment vertical="top"/>
    </xf>
    <xf numFmtId="3" fontId="35" fillId="0" borderId="0" xfId="12" quotePrefix="1" applyFont="1" applyAlignment="1">
      <alignment horizontal="left" vertical="top"/>
    </xf>
    <xf numFmtId="10" fontId="26" fillId="0" borderId="0" xfId="21122" applyNumberFormat="1" applyFont="1">
      <alignment vertical="top"/>
    </xf>
    <xf numFmtId="0" fontId="35" fillId="0" borderId="1" xfId="0" quotePrefix="1" applyFont="1" applyBorder="1" applyAlignment="1">
      <alignment horizontal="left" vertical="top"/>
    </xf>
    <xf numFmtId="0" fontId="35" fillId="0" borderId="1" xfId="0" applyFont="1" applyBorder="1" applyAlignment="1">
      <alignment vertical="top"/>
    </xf>
    <xf numFmtId="0" fontId="35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166" fontId="26" fillId="0" borderId="0" xfId="21122" applyNumberFormat="1" applyFont="1" applyAlignment="1">
      <alignment horizontal="right" vertical="top"/>
    </xf>
    <xf numFmtId="10" fontId="26" fillId="0" borderId="0" xfId="21122" applyFont="1" applyFill="1" applyBorder="1" applyAlignment="1" applyProtection="1">
      <alignment vertical="top"/>
    </xf>
    <xf numFmtId="166" fontId="26" fillId="0" borderId="0" xfId="21122" applyNumberFormat="1" applyFont="1" applyFill="1" applyAlignment="1">
      <alignment horizontal="right" vertical="top"/>
    </xf>
    <xf numFmtId="166" fontId="42" fillId="0" borderId="0" xfId="21122" applyNumberFormat="1" applyFont="1" applyFill="1" applyBorder="1" applyAlignment="1" applyProtection="1">
      <alignment vertical="top"/>
    </xf>
    <xf numFmtId="166" fontId="42" fillId="0" borderId="0" xfId="21122" applyNumberFormat="1" applyFont="1" applyFill="1" applyAlignment="1">
      <alignment horizontal="right" vertical="top"/>
    </xf>
    <xf numFmtId="10" fontId="26" fillId="0" borderId="0" xfId="21122" applyFont="1" applyAlignment="1">
      <alignment horizontal="center" vertical="top"/>
    </xf>
    <xf numFmtId="0" fontId="35" fillId="0" borderId="0" xfId="0" applyNumberFormat="1" applyFont="1" applyAlignment="1">
      <alignment horizontal="center" vertical="top"/>
    </xf>
    <xf numFmtId="0" fontId="35" fillId="0" borderId="0" xfId="0" applyNumberFormat="1" applyFont="1" applyAlignment="1">
      <alignment vertical="top"/>
    </xf>
    <xf numFmtId="166" fontId="26" fillId="0" borderId="0" xfId="21122" applyNumberFormat="1" applyFont="1" applyFill="1">
      <alignment vertical="top"/>
    </xf>
    <xf numFmtId="166" fontId="26" fillId="0" borderId="0" xfId="21122" applyNumberFormat="1" applyFont="1" applyFill="1" applyBorder="1" applyAlignment="1" applyProtection="1">
      <alignment vertical="top"/>
    </xf>
    <xf numFmtId="3" fontId="26" fillId="0" borderId="8" xfId="9" applyNumberFormat="1" applyFont="1" applyFill="1" applyBorder="1">
      <alignment vertical="top"/>
    </xf>
    <xf numFmtId="3" fontId="35" fillId="0" borderId="8" xfId="9" applyNumberFormat="1" applyFont="1" applyFill="1" applyBorder="1" applyAlignment="1">
      <alignment horizontal="center" vertical="top"/>
    </xf>
    <xf numFmtId="37" fontId="26" fillId="0" borderId="8" xfId="13" applyNumberFormat="1" applyFont="1" applyFill="1" applyBorder="1">
      <alignment vertical="top"/>
    </xf>
    <xf numFmtId="0" fontId="30" fillId="0" borderId="1" xfId="0" applyFont="1" applyFill="1" applyBorder="1"/>
    <xf numFmtId="0" fontId="158" fillId="0" borderId="1" xfId="0" quotePrefix="1" applyFont="1" applyFill="1" applyBorder="1" applyAlignment="1">
      <alignment horizontal="left"/>
    </xf>
    <xf numFmtId="0" fontId="158" fillId="0" borderId="1" xfId="0" quotePrefix="1" applyFont="1" applyFill="1" applyBorder="1" applyAlignment="1">
      <alignment horizontal="right"/>
    </xf>
    <xf numFmtId="0" fontId="74" fillId="0" borderId="1" xfId="0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/>
    <xf numFmtId="37" fontId="30" fillId="0" borderId="47" xfId="1" applyNumberFormat="1" applyFont="1" applyFill="1" applyBorder="1"/>
    <xf numFmtId="37" fontId="74" fillId="0" borderId="5" xfId="0" quotePrefix="1" applyNumberFormat="1" applyFont="1" applyFill="1" applyBorder="1" applyAlignment="1">
      <alignment horizontal="left"/>
    </xf>
    <xf numFmtId="37" fontId="74" fillId="0" borderId="1" xfId="0" applyNumberFormat="1" applyFont="1" applyFill="1" applyBorder="1" applyAlignment="1">
      <alignment horizontal="center"/>
    </xf>
    <xf numFmtId="37" fontId="30" fillId="0" borderId="0" xfId="0" applyNumberFormat="1" applyFont="1" applyFill="1" applyAlignment="1">
      <alignment horizontal="center"/>
    </xf>
    <xf numFmtId="37" fontId="30" fillId="0" borderId="5" xfId="0" applyNumberFormat="1" applyFont="1" applyFill="1" applyBorder="1" applyAlignment="1">
      <alignment horizontal="center"/>
    </xf>
    <xf numFmtId="37" fontId="30" fillId="0" borderId="46" xfId="0" applyNumberFormat="1" applyFont="1" applyFill="1" applyBorder="1"/>
    <xf numFmtId="37" fontId="74" fillId="0" borderId="46" xfId="0" quotePrefix="1" applyNumberFormat="1" applyFont="1" applyFill="1" applyBorder="1" applyAlignment="1">
      <alignment horizontal="left"/>
    </xf>
    <xf numFmtId="37" fontId="30" fillId="0" borderId="7" xfId="0" applyNumberFormat="1" applyFont="1" applyFill="1" applyBorder="1"/>
    <xf numFmtId="37" fontId="30" fillId="0" borderId="44" xfId="0" applyNumberFormat="1" applyFont="1" applyFill="1" applyBorder="1"/>
    <xf numFmtId="3" fontId="26" fillId="0" borderId="0" xfId="9" quotePrefix="1" applyNumberFormat="1" applyFont="1" applyFill="1">
      <alignment vertical="top"/>
    </xf>
    <xf numFmtId="37" fontId="26" fillId="0" borderId="0" xfId="9" quotePrefix="1" applyNumberFormat="1" applyFont="1" applyFill="1">
      <alignment vertical="top"/>
    </xf>
    <xf numFmtId="37" fontId="43" fillId="0" borderId="0" xfId="1" applyNumberFormat="1" applyFont="1" applyFill="1"/>
    <xf numFmtId="0" fontId="163" fillId="0" borderId="0" xfId="0" quotePrefix="1" applyFont="1" applyFill="1" applyAlignment="1">
      <alignment horizontal="left"/>
    </xf>
  </cellXfs>
  <cellStyles count="21129">
    <cellStyle name="20% - Accent1" xfId="181" builtinId="30" customBuiltin="1"/>
    <cellStyle name="20% - Accent1 10" xfId="3750"/>
    <cellStyle name="20% - Accent1 10 2" xfId="9237"/>
    <cellStyle name="20% - Accent1 10 2 2" xfId="11459"/>
    <cellStyle name="20% - Accent1 10 2 2 2" xfId="17105"/>
    <cellStyle name="20% - Accent1 10 2 3" xfId="14910"/>
    <cellStyle name="20% - Accent1 10 2 4" xfId="19970"/>
    <cellStyle name="20% - Accent1 10 3" xfId="9972"/>
    <cellStyle name="20% - Accent1 10 3 2" xfId="12180"/>
    <cellStyle name="20% - Accent1 10 3 2 2" xfId="17826"/>
    <cellStyle name="20% - Accent1 10 3 3" xfId="15631"/>
    <cellStyle name="20% - Accent1 10 3 4" xfId="20650"/>
    <cellStyle name="20% - Accent1 10 4" xfId="12914"/>
    <cellStyle name="20% - Accent1 10 4 2" xfId="18558"/>
    <cellStyle name="20% - Accent1 10 5" xfId="10740"/>
    <cellStyle name="20% - Accent1 10 5 2" xfId="16387"/>
    <cellStyle name="20% - Accent1 10 6" xfId="14059"/>
    <cellStyle name="20% - Accent1 10 7" xfId="13806"/>
    <cellStyle name="20% - Accent1 10 8" xfId="19512"/>
    <cellStyle name="20% - Accent1 11" xfId="3751"/>
    <cellStyle name="20% - Accent1 11 2" xfId="9238"/>
    <cellStyle name="20% - Accent1 11 2 2" xfId="11460"/>
    <cellStyle name="20% - Accent1 11 2 2 2" xfId="17106"/>
    <cellStyle name="20% - Accent1 11 2 3" xfId="14911"/>
    <cellStyle name="20% - Accent1 11 2 4" xfId="19971"/>
    <cellStyle name="20% - Accent1 11 3" xfId="9973"/>
    <cellStyle name="20% - Accent1 11 3 2" xfId="12181"/>
    <cellStyle name="20% - Accent1 11 3 2 2" xfId="17827"/>
    <cellStyle name="20% - Accent1 11 3 3" xfId="15632"/>
    <cellStyle name="20% - Accent1 11 3 4" xfId="20651"/>
    <cellStyle name="20% - Accent1 11 4" xfId="12915"/>
    <cellStyle name="20% - Accent1 11 4 2" xfId="18559"/>
    <cellStyle name="20% - Accent1 11 5" xfId="10741"/>
    <cellStyle name="20% - Accent1 11 5 2" xfId="16388"/>
    <cellStyle name="20% - Accent1 11 6" xfId="14060"/>
    <cellStyle name="20% - Accent1 11 7" xfId="19513"/>
    <cellStyle name="20% - Accent1 12" xfId="8923"/>
    <cellStyle name="20% - Accent1 12 2" xfId="9696"/>
    <cellStyle name="20% - Accent1 12 2 2" xfId="11907"/>
    <cellStyle name="20% - Accent1 12 2 2 2" xfId="17553"/>
    <cellStyle name="20% - Accent1 12 2 3" xfId="15358"/>
    <cellStyle name="20% - Accent1 12 3" xfId="10403"/>
    <cellStyle name="20% - Accent1 12 3 2" xfId="12611"/>
    <cellStyle name="20% - Accent1 12 3 2 2" xfId="18257"/>
    <cellStyle name="20% - Accent1 12 3 3" xfId="16062"/>
    <cellStyle name="20% - Accent1 12 4" xfId="13364"/>
    <cellStyle name="20% - Accent1 12 4 2" xfId="19008"/>
    <cellStyle name="20% - Accent1 12 5" xfId="11171"/>
    <cellStyle name="20% - Accent1 12 5 2" xfId="16817"/>
    <cellStyle name="20% - Accent1 12 6" xfId="14620"/>
    <cellStyle name="20% - Accent1 12 7" xfId="20634"/>
    <cellStyle name="20% - Accent1 13" xfId="8982"/>
    <cellStyle name="20% - Accent1 13 2" xfId="9749"/>
    <cellStyle name="20% - Accent1 13 2 2" xfId="11960"/>
    <cellStyle name="20% - Accent1 13 2 2 2" xfId="17606"/>
    <cellStyle name="20% - Accent1 13 2 3" xfId="15411"/>
    <cellStyle name="20% - Accent1 13 3" xfId="10456"/>
    <cellStyle name="20% - Accent1 13 3 2" xfId="12664"/>
    <cellStyle name="20% - Accent1 13 3 2 2" xfId="18310"/>
    <cellStyle name="20% - Accent1 13 3 3" xfId="16115"/>
    <cellStyle name="20% - Accent1 13 4" xfId="13417"/>
    <cellStyle name="20% - Accent1 13 4 2" xfId="19061"/>
    <cellStyle name="20% - Accent1 13 5" xfId="11224"/>
    <cellStyle name="20% - Accent1 13 5 2" xfId="16870"/>
    <cellStyle name="20% - Accent1 13 6" xfId="14673"/>
    <cellStyle name="20% - Accent1 13 7" xfId="21095"/>
    <cellStyle name="20% - Accent1 14" xfId="9023"/>
    <cellStyle name="20% - Accent1 14 2" xfId="11265"/>
    <cellStyle name="20% - Accent1 14 2 2" xfId="16911"/>
    <cellStyle name="20% - Accent1 14 3" xfId="14714"/>
    <cellStyle name="20% - Accent1 15" xfId="9802"/>
    <cellStyle name="20% - Accent1 15 2" xfId="12011"/>
    <cellStyle name="20% - Accent1 15 2 2" xfId="17657"/>
    <cellStyle name="20% - Accent1 15 3" xfId="15462"/>
    <cellStyle name="20% - Accent1 16" xfId="10551"/>
    <cellStyle name="20% - Accent1 16 2" xfId="12708"/>
    <cellStyle name="20% - Accent1 16 2 2" xfId="18352"/>
    <cellStyle name="20% - Accent1 16 3" xfId="16204"/>
    <cellStyle name="20% - Accent1 17" xfId="10571"/>
    <cellStyle name="20% - Accent1 17 2" xfId="16219"/>
    <cellStyle name="20% - Accent1 18" xfId="13459"/>
    <cellStyle name="20% - Accent1 18 2" xfId="19102"/>
    <cellStyle name="20% - Accent1 19" xfId="13507"/>
    <cellStyle name="20% - Accent1 19 2" xfId="19146"/>
    <cellStyle name="20% - Accent1 2" xfId="211"/>
    <cellStyle name="20% - Accent1 2 10" xfId="13525"/>
    <cellStyle name="20% - Accent1 2 10 2" xfId="19164"/>
    <cellStyle name="20% - Accent1 2 11" xfId="13573"/>
    <cellStyle name="20% - Accent1 2 11 2" xfId="19208"/>
    <cellStyle name="20% - Accent1 2 12" xfId="13636"/>
    <cellStyle name="20% - Accent1 2 12 2" xfId="19267"/>
    <cellStyle name="20% - Accent1 2 13" xfId="13768"/>
    <cellStyle name="20% - Accent1 2 14" xfId="13699"/>
    <cellStyle name="20% - Accent1 2 15" xfId="19471"/>
    <cellStyle name="20% - Accent1 2 2" xfId="3660"/>
    <cellStyle name="20% - Accent1 2 2 10" xfId="12847"/>
    <cellStyle name="20% - Accent1 2 2 10 2" xfId="18491"/>
    <cellStyle name="20% - Accent1 2 2 11" xfId="10673"/>
    <cellStyle name="20% - Accent1 2 2 11 2" xfId="16320"/>
    <cellStyle name="20% - Accent1 2 2 12" xfId="13986"/>
    <cellStyle name="20% - Accent1 2 2 13" xfId="19514"/>
    <cellStyle name="20% - Accent1 2 2 2" xfId="3754"/>
    <cellStyle name="20% - Accent1 2 2 2 2" xfId="9240"/>
    <cellStyle name="20% - Accent1 2 2 2 2 2" xfId="11462"/>
    <cellStyle name="20% - Accent1 2 2 2 2 2 2" xfId="17108"/>
    <cellStyle name="20% - Accent1 2 2 2 2 3" xfId="14913"/>
    <cellStyle name="20% - Accent1 2 2 2 2 4" xfId="19973"/>
    <cellStyle name="20% - Accent1 2 2 2 3" xfId="9975"/>
    <cellStyle name="20% - Accent1 2 2 2 3 2" xfId="12183"/>
    <cellStyle name="20% - Accent1 2 2 2 3 2 2" xfId="17829"/>
    <cellStyle name="20% - Accent1 2 2 2 3 3" xfId="15634"/>
    <cellStyle name="20% - Accent1 2 2 2 3 4" xfId="20653"/>
    <cellStyle name="20% - Accent1 2 2 2 4" xfId="12917"/>
    <cellStyle name="20% - Accent1 2 2 2 4 2" xfId="18561"/>
    <cellStyle name="20% - Accent1 2 2 2 5" xfId="10743"/>
    <cellStyle name="20% - Accent1 2 2 2 5 2" xfId="16390"/>
    <cellStyle name="20% - Accent1 2 2 2 6" xfId="14062"/>
    <cellStyle name="20% - Accent1 2 2 2 7" xfId="19515"/>
    <cellStyle name="20% - Accent1 2 2 3" xfId="3755"/>
    <cellStyle name="20% - Accent1 2 2 3 2" xfId="9241"/>
    <cellStyle name="20% - Accent1 2 2 3 2 2" xfId="11463"/>
    <cellStyle name="20% - Accent1 2 2 3 2 2 2" xfId="17109"/>
    <cellStyle name="20% - Accent1 2 2 3 2 3" xfId="14914"/>
    <cellStyle name="20% - Accent1 2 2 3 2 4" xfId="19974"/>
    <cellStyle name="20% - Accent1 2 2 3 3" xfId="9976"/>
    <cellStyle name="20% - Accent1 2 2 3 3 2" xfId="12184"/>
    <cellStyle name="20% - Accent1 2 2 3 3 2 2" xfId="17830"/>
    <cellStyle name="20% - Accent1 2 2 3 3 3" xfId="15635"/>
    <cellStyle name="20% - Accent1 2 2 3 3 4" xfId="20654"/>
    <cellStyle name="20% - Accent1 2 2 3 4" xfId="12918"/>
    <cellStyle name="20% - Accent1 2 2 3 4 2" xfId="18562"/>
    <cellStyle name="20% - Accent1 2 2 3 5" xfId="10744"/>
    <cellStyle name="20% - Accent1 2 2 3 5 2" xfId="16391"/>
    <cellStyle name="20% - Accent1 2 2 3 6" xfId="14063"/>
    <cellStyle name="20% - Accent1 2 2 3 7" xfId="19516"/>
    <cellStyle name="20% - Accent1 2 2 4" xfId="3756"/>
    <cellStyle name="20% - Accent1 2 2 4 2" xfId="9242"/>
    <cellStyle name="20% - Accent1 2 2 4 2 2" xfId="11464"/>
    <cellStyle name="20% - Accent1 2 2 4 2 2 2" xfId="17110"/>
    <cellStyle name="20% - Accent1 2 2 4 2 3" xfId="14915"/>
    <cellStyle name="20% - Accent1 2 2 4 2 4" xfId="19975"/>
    <cellStyle name="20% - Accent1 2 2 4 3" xfId="9977"/>
    <cellStyle name="20% - Accent1 2 2 4 3 2" xfId="12185"/>
    <cellStyle name="20% - Accent1 2 2 4 3 2 2" xfId="17831"/>
    <cellStyle name="20% - Accent1 2 2 4 3 3" xfId="15636"/>
    <cellStyle name="20% - Accent1 2 2 4 3 4" xfId="20655"/>
    <cellStyle name="20% - Accent1 2 2 4 4" xfId="12919"/>
    <cellStyle name="20% - Accent1 2 2 4 4 2" xfId="18563"/>
    <cellStyle name="20% - Accent1 2 2 4 5" xfId="10745"/>
    <cellStyle name="20% - Accent1 2 2 4 5 2" xfId="16392"/>
    <cellStyle name="20% - Accent1 2 2 4 6" xfId="14064"/>
    <cellStyle name="20% - Accent1 2 2 4 7" xfId="19517"/>
    <cellStyle name="20% - Accent1 2 2 5" xfId="3757"/>
    <cellStyle name="20% - Accent1 2 2 5 2" xfId="9243"/>
    <cellStyle name="20% - Accent1 2 2 5 2 2" xfId="11465"/>
    <cellStyle name="20% - Accent1 2 2 5 2 2 2" xfId="17111"/>
    <cellStyle name="20% - Accent1 2 2 5 2 3" xfId="14916"/>
    <cellStyle name="20% - Accent1 2 2 5 2 4" xfId="19976"/>
    <cellStyle name="20% - Accent1 2 2 5 3" xfId="9978"/>
    <cellStyle name="20% - Accent1 2 2 5 3 2" xfId="12186"/>
    <cellStyle name="20% - Accent1 2 2 5 3 2 2" xfId="17832"/>
    <cellStyle name="20% - Accent1 2 2 5 3 3" xfId="15637"/>
    <cellStyle name="20% - Accent1 2 2 5 3 4" xfId="20656"/>
    <cellStyle name="20% - Accent1 2 2 5 4" xfId="12920"/>
    <cellStyle name="20% - Accent1 2 2 5 4 2" xfId="18564"/>
    <cellStyle name="20% - Accent1 2 2 5 5" xfId="10746"/>
    <cellStyle name="20% - Accent1 2 2 5 5 2" xfId="16393"/>
    <cellStyle name="20% - Accent1 2 2 5 6" xfId="14065"/>
    <cellStyle name="20% - Accent1 2 2 5 7" xfId="19518"/>
    <cellStyle name="20% - Accent1 2 2 6" xfId="3758"/>
    <cellStyle name="20% - Accent1 2 2 6 2" xfId="9244"/>
    <cellStyle name="20% - Accent1 2 2 6 2 2" xfId="11466"/>
    <cellStyle name="20% - Accent1 2 2 6 2 2 2" xfId="17112"/>
    <cellStyle name="20% - Accent1 2 2 6 2 3" xfId="14917"/>
    <cellStyle name="20% - Accent1 2 2 6 2 4" xfId="19977"/>
    <cellStyle name="20% - Accent1 2 2 6 3" xfId="9979"/>
    <cellStyle name="20% - Accent1 2 2 6 3 2" xfId="12187"/>
    <cellStyle name="20% - Accent1 2 2 6 3 2 2" xfId="17833"/>
    <cellStyle name="20% - Accent1 2 2 6 3 3" xfId="15638"/>
    <cellStyle name="20% - Accent1 2 2 6 3 4" xfId="20657"/>
    <cellStyle name="20% - Accent1 2 2 6 4" xfId="12921"/>
    <cellStyle name="20% - Accent1 2 2 6 4 2" xfId="18565"/>
    <cellStyle name="20% - Accent1 2 2 6 5" xfId="10747"/>
    <cellStyle name="20% - Accent1 2 2 6 5 2" xfId="16394"/>
    <cellStyle name="20% - Accent1 2 2 6 6" xfId="14066"/>
    <cellStyle name="20% - Accent1 2 2 6 7" xfId="19519"/>
    <cellStyle name="20% - Accent1 2 2 7" xfId="3753"/>
    <cellStyle name="20% - Accent1 2 2 7 2" xfId="9239"/>
    <cellStyle name="20% - Accent1 2 2 7 2 2" xfId="11461"/>
    <cellStyle name="20% - Accent1 2 2 7 2 2 2" xfId="17107"/>
    <cellStyle name="20% - Accent1 2 2 7 2 3" xfId="14912"/>
    <cellStyle name="20% - Accent1 2 2 7 3" xfId="9974"/>
    <cellStyle name="20% - Accent1 2 2 7 3 2" xfId="12182"/>
    <cellStyle name="20% - Accent1 2 2 7 3 2 2" xfId="17828"/>
    <cellStyle name="20% - Accent1 2 2 7 3 3" xfId="15633"/>
    <cellStyle name="20% - Accent1 2 2 7 4" xfId="12916"/>
    <cellStyle name="20% - Accent1 2 2 7 4 2" xfId="18560"/>
    <cellStyle name="20% - Accent1 2 2 7 5" xfId="10742"/>
    <cellStyle name="20% - Accent1 2 2 7 5 2" xfId="16389"/>
    <cellStyle name="20% - Accent1 2 2 7 6" xfId="14061"/>
    <cellStyle name="20% - Accent1 2 2 7 7" xfId="19972"/>
    <cellStyle name="20% - Accent1 2 2 8" xfId="9170"/>
    <cellStyle name="20% - Accent1 2 2 8 2" xfId="11392"/>
    <cellStyle name="20% - Accent1 2 2 8 2 2" xfId="17038"/>
    <cellStyle name="20% - Accent1 2 2 8 3" xfId="14843"/>
    <cellStyle name="20% - Accent1 2 2 8 4" xfId="20652"/>
    <cellStyle name="20% - Accent1 2 2 9" xfId="9904"/>
    <cellStyle name="20% - Accent1 2 2 9 2" xfId="12113"/>
    <cellStyle name="20% - Accent1 2 2 9 2 2" xfId="17759"/>
    <cellStyle name="20% - Accent1 2 2 9 3" xfId="15564"/>
    <cellStyle name="20% - Accent1 2 3" xfId="3759"/>
    <cellStyle name="20% - Accent1 2 4" xfId="3760"/>
    <cellStyle name="20% - Accent1 2 5" xfId="3761"/>
    <cellStyle name="20% - Accent1 2 6" xfId="3752"/>
    <cellStyle name="20% - Accent1 2 6 2" xfId="20531"/>
    <cellStyle name="20% - Accent1 2 7" xfId="8938"/>
    <cellStyle name="20% - Accent1 2 7 2" xfId="9708"/>
    <cellStyle name="20% - Accent1 2 7 2 2" xfId="11919"/>
    <cellStyle name="20% - Accent1 2 7 2 2 2" xfId="17565"/>
    <cellStyle name="20% - Accent1 2 7 2 3" xfId="15370"/>
    <cellStyle name="20% - Accent1 2 7 3" xfId="10415"/>
    <cellStyle name="20% - Accent1 2 7 3 2" xfId="12623"/>
    <cellStyle name="20% - Accent1 2 7 3 2 2" xfId="18269"/>
    <cellStyle name="20% - Accent1 2 7 3 3" xfId="16074"/>
    <cellStyle name="20% - Accent1 2 7 4" xfId="13376"/>
    <cellStyle name="20% - Accent1 2 7 4 2" xfId="19020"/>
    <cellStyle name="20% - Accent1 2 7 5" xfId="11183"/>
    <cellStyle name="20% - Accent1 2 7 5 2" xfId="16829"/>
    <cellStyle name="20% - Accent1 2 7 6" xfId="14632"/>
    <cellStyle name="20% - Accent1 2 7 7" xfId="21080"/>
    <cellStyle name="20% - Accent1 2 8" xfId="10535"/>
    <cellStyle name="20% - Accent1 2 8 2" xfId="16188"/>
    <cellStyle name="20% - Accent1 2 9" xfId="13477"/>
    <cellStyle name="20% - Accent1 2 9 2" xfId="19120"/>
    <cellStyle name="20% - Accent1 20" xfId="13555"/>
    <cellStyle name="20% - Accent1 20 2" xfId="19190"/>
    <cellStyle name="20% - Accent1 21" xfId="13620"/>
    <cellStyle name="20% - Accent1 21 2" xfId="19251"/>
    <cellStyle name="20% - Accent1 22" xfId="13650"/>
    <cellStyle name="20% - Accent1 22 2" xfId="19280"/>
    <cellStyle name="20% - Accent1 23" xfId="13663"/>
    <cellStyle name="20% - Accent1 23 2" xfId="19293"/>
    <cellStyle name="20% - Accent1 24" xfId="13744"/>
    <cellStyle name="20% - Accent1 25" xfId="19453"/>
    <cellStyle name="20% - Accent1 26" xfId="19942"/>
    <cellStyle name="20% - Accent1 3" xfId="212"/>
    <cellStyle name="20% - Accent1 3 10" xfId="8948"/>
    <cellStyle name="20% - Accent1 3 10 2" xfId="9718"/>
    <cellStyle name="20% - Accent1 3 10 2 2" xfId="11929"/>
    <cellStyle name="20% - Accent1 3 10 2 2 2" xfId="17575"/>
    <cellStyle name="20% - Accent1 3 10 2 3" xfId="15380"/>
    <cellStyle name="20% - Accent1 3 10 3" xfId="10425"/>
    <cellStyle name="20% - Accent1 3 10 3 2" xfId="12633"/>
    <cellStyle name="20% - Accent1 3 10 3 2 2" xfId="18279"/>
    <cellStyle name="20% - Accent1 3 10 3 3" xfId="16084"/>
    <cellStyle name="20% - Accent1 3 10 4" xfId="13386"/>
    <cellStyle name="20% - Accent1 3 10 4 2" xfId="19030"/>
    <cellStyle name="20% - Accent1 3 10 5" xfId="11193"/>
    <cellStyle name="20% - Accent1 3 10 5 2" xfId="16839"/>
    <cellStyle name="20% - Accent1 3 10 6" xfId="14642"/>
    <cellStyle name="20% - Accent1 3 10 7" xfId="20658"/>
    <cellStyle name="20% - Accent1 3 11" xfId="10519"/>
    <cellStyle name="20% - Accent1 3 11 2" xfId="16172"/>
    <cellStyle name="20% - Accent1 3 12" xfId="13491"/>
    <cellStyle name="20% - Accent1 3 12 2" xfId="19134"/>
    <cellStyle name="20% - Accent1 3 13" xfId="13539"/>
    <cellStyle name="20% - Accent1 3 13 2" xfId="19178"/>
    <cellStyle name="20% - Accent1 3 14" xfId="13587"/>
    <cellStyle name="20% - Accent1 3 14 2" xfId="19222"/>
    <cellStyle name="20% - Accent1 3 15" xfId="19485"/>
    <cellStyle name="20% - Accent1 3 16" xfId="19520"/>
    <cellStyle name="20% - Accent1 3 2" xfId="3763"/>
    <cellStyle name="20% - Accent1 3 2 2" xfId="9246"/>
    <cellStyle name="20% - Accent1 3 2 2 2" xfId="11468"/>
    <cellStyle name="20% - Accent1 3 2 2 2 2" xfId="17114"/>
    <cellStyle name="20% - Accent1 3 2 2 3" xfId="14919"/>
    <cellStyle name="20% - Accent1 3 2 2 4" xfId="19979"/>
    <cellStyle name="20% - Accent1 3 2 3" xfId="9981"/>
    <cellStyle name="20% - Accent1 3 2 3 2" xfId="12189"/>
    <cellStyle name="20% - Accent1 3 2 3 2 2" xfId="17835"/>
    <cellStyle name="20% - Accent1 3 2 3 3" xfId="15640"/>
    <cellStyle name="20% - Accent1 3 2 3 4" xfId="20659"/>
    <cellStyle name="20% - Accent1 3 2 4" xfId="12923"/>
    <cellStyle name="20% - Accent1 3 2 4 2" xfId="18567"/>
    <cellStyle name="20% - Accent1 3 2 5" xfId="10749"/>
    <cellStyle name="20% - Accent1 3 2 5 2" xfId="16396"/>
    <cellStyle name="20% - Accent1 3 2 6" xfId="14068"/>
    <cellStyle name="20% - Accent1 3 2 7" xfId="19420"/>
    <cellStyle name="20% - Accent1 3 2 8" xfId="19521"/>
    <cellStyle name="20% - Accent1 3 3" xfId="3764"/>
    <cellStyle name="20% - Accent1 3 3 2" xfId="9247"/>
    <cellStyle name="20% - Accent1 3 3 2 2" xfId="11469"/>
    <cellStyle name="20% - Accent1 3 3 2 2 2" xfId="17115"/>
    <cellStyle name="20% - Accent1 3 3 2 3" xfId="14920"/>
    <cellStyle name="20% - Accent1 3 3 2 4" xfId="19980"/>
    <cellStyle name="20% - Accent1 3 3 3" xfId="9982"/>
    <cellStyle name="20% - Accent1 3 3 3 2" xfId="12190"/>
    <cellStyle name="20% - Accent1 3 3 3 2 2" xfId="17836"/>
    <cellStyle name="20% - Accent1 3 3 3 3" xfId="15641"/>
    <cellStyle name="20% - Accent1 3 3 3 4" xfId="20660"/>
    <cellStyle name="20% - Accent1 3 3 4" xfId="12924"/>
    <cellStyle name="20% - Accent1 3 3 4 2" xfId="18568"/>
    <cellStyle name="20% - Accent1 3 3 5" xfId="10750"/>
    <cellStyle name="20% - Accent1 3 3 5 2" xfId="16397"/>
    <cellStyle name="20% - Accent1 3 3 6" xfId="14069"/>
    <cellStyle name="20% - Accent1 3 3 7" xfId="19522"/>
    <cellStyle name="20% - Accent1 3 4" xfId="3765"/>
    <cellStyle name="20% - Accent1 3 4 2" xfId="9248"/>
    <cellStyle name="20% - Accent1 3 4 2 2" xfId="11470"/>
    <cellStyle name="20% - Accent1 3 4 2 2 2" xfId="17116"/>
    <cellStyle name="20% - Accent1 3 4 2 3" xfId="14921"/>
    <cellStyle name="20% - Accent1 3 4 2 4" xfId="19981"/>
    <cellStyle name="20% - Accent1 3 4 3" xfId="9983"/>
    <cellStyle name="20% - Accent1 3 4 3 2" xfId="12191"/>
    <cellStyle name="20% - Accent1 3 4 3 2 2" xfId="17837"/>
    <cellStyle name="20% - Accent1 3 4 3 3" xfId="15642"/>
    <cellStyle name="20% - Accent1 3 4 3 4" xfId="20661"/>
    <cellStyle name="20% - Accent1 3 4 4" xfId="12925"/>
    <cellStyle name="20% - Accent1 3 4 4 2" xfId="18569"/>
    <cellStyle name="20% - Accent1 3 4 5" xfId="10751"/>
    <cellStyle name="20% - Accent1 3 4 5 2" xfId="16398"/>
    <cellStyle name="20% - Accent1 3 4 6" xfId="14070"/>
    <cellStyle name="20% - Accent1 3 4 7" xfId="19523"/>
    <cellStyle name="20% - Accent1 3 5" xfId="3766"/>
    <cellStyle name="20% - Accent1 3 5 2" xfId="9249"/>
    <cellStyle name="20% - Accent1 3 5 2 2" xfId="11471"/>
    <cellStyle name="20% - Accent1 3 5 2 2 2" xfId="17117"/>
    <cellStyle name="20% - Accent1 3 5 2 3" xfId="14922"/>
    <cellStyle name="20% - Accent1 3 5 2 4" xfId="19982"/>
    <cellStyle name="20% - Accent1 3 5 3" xfId="9984"/>
    <cellStyle name="20% - Accent1 3 5 3 2" xfId="12192"/>
    <cellStyle name="20% - Accent1 3 5 3 2 2" xfId="17838"/>
    <cellStyle name="20% - Accent1 3 5 3 3" xfId="15643"/>
    <cellStyle name="20% - Accent1 3 5 3 4" xfId="20662"/>
    <cellStyle name="20% - Accent1 3 5 4" xfId="12926"/>
    <cellStyle name="20% - Accent1 3 5 4 2" xfId="18570"/>
    <cellStyle name="20% - Accent1 3 5 5" xfId="10752"/>
    <cellStyle name="20% - Accent1 3 5 5 2" xfId="16399"/>
    <cellStyle name="20% - Accent1 3 5 6" xfId="14071"/>
    <cellStyle name="20% - Accent1 3 5 7" xfId="19524"/>
    <cellStyle name="20% - Accent1 3 6" xfId="3767"/>
    <cellStyle name="20% - Accent1 3 6 2" xfId="9250"/>
    <cellStyle name="20% - Accent1 3 6 2 2" xfId="11472"/>
    <cellStyle name="20% - Accent1 3 6 2 2 2" xfId="17118"/>
    <cellStyle name="20% - Accent1 3 6 2 3" xfId="14923"/>
    <cellStyle name="20% - Accent1 3 6 2 4" xfId="19983"/>
    <cellStyle name="20% - Accent1 3 6 3" xfId="9985"/>
    <cellStyle name="20% - Accent1 3 6 3 2" xfId="12193"/>
    <cellStyle name="20% - Accent1 3 6 3 2 2" xfId="17839"/>
    <cellStyle name="20% - Accent1 3 6 3 3" xfId="15644"/>
    <cellStyle name="20% - Accent1 3 6 3 4" xfId="20663"/>
    <cellStyle name="20% - Accent1 3 6 4" xfId="12927"/>
    <cellStyle name="20% - Accent1 3 6 4 2" xfId="18571"/>
    <cellStyle name="20% - Accent1 3 6 5" xfId="10753"/>
    <cellStyle name="20% - Accent1 3 6 5 2" xfId="16400"/>
    <cellStyle name="20% - Accent1 3 6 6" xfId="14072"/>
    <cellStyle name="20% - Accent1 3 6 7" xfId="19525"/>
    <cellStyle name="20% - Accent1 3 7" xfId="3768"/>
    <cellStyle name="20% - Accent1 3 7 2" xfId="9251"/>
    <cellStyle name="20% - Accent1 3 7 2 2" xfId="11473"/>
    <cellStyle name="20% - Accent1 3 7 2 2 2" xfId="17119"/>
    <cellStyle name="20% - Accent1 3 7 2 3" xfId="14924"/>
    <cellStyle name="20% - Accent1 3 7 2 4" xfId="19984"/>
    <cellStyle name="20% - Accent1 3 7 3" xfId="9986"/>
    <cellStyle name="20% - Accent1 3 7 3 2" xfId="12194"/>
    <cellStyle name="20% - Accent1 3 7 3 2 2" xfId="17840"/>
    <cellStyle name="20% - Accent1 3 7 3 3" xfId="15645"/>
    <cellStyle name="20% - Accent1 3 7 3 4" xfId="20664"/>
    <cellStyle name="20% - Accent1 3 7 4" xfId="12928"/>
    <cellStyle name="20% - Accent1 3 7 4 2" xfId="18572"/>
    <cellStyle name="20% - Accent1 3 7 5" xfId="10754"/>
    <cellStyle name="20% - Accent1 3 7 5 2" xfId="16401"/>
    <cellStyle name="20% - Accent1 3 7 6" xfId="14073"/>
    <cellStyle name="20% - Accent1 3 7 7" xfId="19526"/>
    <cellStyle name="20% - Accent1 3 8" xfId="3769"/>
    <cellStyle name="20% - Accent1 3 8 2" xfId="9252"/>
    <cellStyle name="20% - Accent1 3 8 2 2" xfId="11474"/>
    <cellStyle name="20% - Accent1 3 8 2 2 2" xfId="17120"/>
    <cellStyle name="20% - Accent1 3 8 2 3" xfId="14925"/>
    <cellStyle name="20% - Accent1 3 8 2 4" xfId="19985"/>
    <cellStyle name="20% - Accent1 3 8 3" xfId="9987"/>
    <cellStyle name="20% - Accent1 3 8 3 2" xfId="12195"/>
    <cellStyle name="20% - Accent1 3 8 3 2 2" xfId="17841"/>
    <cellStyle name="20% - Accent1 3 8 3 3" xfId="15646"/>
    <cellStyle name="20% - Accent1 3 8 3 4" xfId="20665"/>
    <cellStyle name="20% - Accent1 3 8 4" xfId="12929"/>
    <cellStyle name="20% - Accent1 3 8 4 2" xfId="18573"/>
    <cellStyle name="20% - Accent1 3 8 5" xfId="10755"/>
    <cellStyle name="20% - Accent1 3 8 5 2" xfId="16402"/>
    <cellStyle name="20% - Accent1 3 8 6" xfId="14074"/>
    <cellStyle name="20% - Accent1 3 8 7" xfId="19527"/>
    <cellStyle name="20% - Accent1 3 9" xfId="3762"/>
    <cellStyle name="20% - Accent1 3 9 2" xfId="9245"/>
    <cellStyle name="20% - Accent1 3 9 2 2" xfId="11467"/>
    <cellStyle name="20% - Accent1 3 9 2 2 2" xfId="17113"/>
    <cellStyle name="20% - Accent1 3 9 2 3" xfId="14918"/>
    <cellStyle name="20% - Accent1 3 9 3" xfId="9980"/>
    <cellStyle name="20% - Accent1 3 9 3 2" xfId="12188"/>
    <cellStyle name="20% - Accent1 3 9 3 2 2" xfId="17834"/>
    <cellStyle name="20% - Accent1 3 9 3 3" xfId="15639"/>
    <cellStyle name="20% - Accent1 3 9 4" xfId="12922"/>
    <cellStyle name="20% - Accent1 3 9 4 2" xfId="18566"/>
    <cellStyle name="20% - Accent1 3 9 5" xfId="10748"/>
    <cellStyle name="20% - Accent1 3 9 5 2" xfId="16395"/>
    <cellStyle name="20% - Accent1 3 9 6" xfId="14067"/>
    <cellStyle name="20% - Accent1 3 9 7" xfId="19978"/>
    <cellStyle name="20% - Accent1 4" xfId="3527"/>
    <cellStyle name="20% - Accent1 4 10" xfId="9106"/>
    <cellStyle name="20% - Accent1 4 10 2" xfId="11334"/>
    <cellStyle name="20% - Accent1 4 10 2 2" xfId="16980"/>
    <cellStyle name="20% - Accent1 4 10 3" xfId="14785"/>
    <cellStyle name="20% - Accent1 4 10 4" xfId="20666"/>
    <cellStyle name="20% - Accent1 4 11" xfId="9846"/>
    <cellStyle name="20% - Accent1 4 11 2" xfId="12055"/>
    <cellStyle name="20% - Accent1 4 11 2 2" xfId="17701"/>
    <cellStyle name="20% - Accent1 4 11 3" xfId="15506"/>
    <cellStyle name="20% - Accent1 4 12" xfId="12789"/>
    <cellStyle name="20% - Accent1 4 12 2" xfId="18433"/>
    <cellStyle name="20% - Accent1 4 13" xfId="10615"/>
    <cellStyle name="20% - Accent1 4 13 2" xfId="16262"/>
    <cellStyle name="20% - Accent1 4 14" xfId="13601"/>
    <cellStyle name="20% - Accent1 4 14 2" xfId="19236"/>
    <cellStyle name="20% - Accent1 4 15" xfId="13923"/>
    <cellStyle name="20% - Accent1 4 16" xfId="19499"/>
    <cellStyle name="20% - Accent1 4 17" xfId="19528"/>
    <cellStyle name="20% - Accent1 4 2" xfId="3771"/>
    <cellStyle name="20% - Accent1 4 2 2" xfId="9254"/>
    <cellStyle name="20% - Accent1 4 2 2 2" xfId="11476"/>
    <cellStyle name="20% - Accent1 4 2 2 2 2" xfId="17122"/>
    <cellStyle name="20% - Accent1 4 2 2 3" xfId="14927"/>
    <cellStyle name="20% - Accent1 4 2 2 4" xfId="19987"/>
    <cellStyle name="20% - Accent1 4 2 3" xfId="9989"/>
    <cellStyle name="20% - Accent1 4 2 3 2" xfId="12197"/>
    <cellStyle name="20% - Accent1 4 2 3 2 2" xfId="17843"/>
    <cellStyle name="20% - Accent1 4 2 3 3" xfId="15648"/>
    <cellStyle name="20% - Accent1 4 2 3 4" xfId="20667"/>
    <cellStyle name="20% - Accent1 4 2 4" xfId="12931"/>
    <cellStyle name="20% - Accent1 4 2 4 2" xfId="18575"/>
    <cellStyle name="20% - Accent1 4 2 5" xfId="10757"/>
    <cellStyle name="20% - Accent1 4 2 5 2" xfId="16404"/>
    <cellStyle name="20% - Accent1 4 2 6" xfId="14076"/>
    <cellStyle name="20% - Accent1 4 2 7" xfId="19324"/>
    <cellStyle name="20% - Accent1 4 2 8" xfId="19529"/>
    <cellStyle name="20% - Accent1 4 3" xfId="3772"/>
    <cellStyle name="20% - Accent1 4 3 2" xfId="9255"/>
    <cellStyle name="20% - Accent1 4 3 2 2" xfId="11477"/>
    <cellStyle name="20% - Accent1 4 3 2 2 2" xfId="17123"/>
    <cellStyle name="20% - Accent1 4 3 2 3" xfId="14928"/>
    <cellStyle name="20% - Accent1 4 3 2 4" xfId="19988"/>
    <cellStyle name="20% - Accent1 4 3 3" xfId="9990"/>
    <cellStyle name="20% - Accent1 4 3 3 2" xfId="12198"/>
    <cellStyle name="20% - Accent1 4 3 3 2 2" xfId="17844"/>
    <cellStyle name="20% - Accent1 4 3 3 3" xfId="15649"/>
    <cellStyle name="20% - Accent1 4 3 3 4" xfId="20668"/>
    <cellStyle name="20% - Accent1 4 3 4" xfId="12932"/>
    <cellStyle name="20% - Accent1 4 3 4 2" xfId="18576"/>
    <cellStyle name="20% - Accent1 4 3 5" xfId="10758"/>
    <cellStyle name="20% - Accent1 4 3 5 2" xfId="16405"/>
    <cellStyle name="20% - Accent1 4 3 6" xfId="14077"/>
    <cellStyle name="20% - Accent1 4 3 7" xfId="19530"/>
    <cellStyle name="20% - Accent1 4 4" xfId="3773"/>
    <cellStyle name="20% - Accent1 4 4 2" xfId="9256"/>
    <cellStyle name="20% - Accent1 4 4 2 2" xfId="11478"/>
    <cellStyle name="20% - Accent1 4 4 2 2 2" xfId="17124"/>
    <cellStyle name="20% - Accent1 4 4 2 3" xfId="14929"/>
    <cellStyle name="20% - Accent1 4 4 2 4" xfId="19989"/>
    <cellStyle name="20% - Accent1 4 4 3" xfId="9991"/>
    <cellStyle name="20% - Accent1 4 4 3 2" xfId="12199"/>
    <cellStyle name="20% - Accent1 4 4 3 2 2" xfId="17845"/>
    <cellStyle name="20% - Accent1 4 4 3 3" xfId="15650"/>
    <cellStyle name="20% - Accent1 4 4 3 4" xfId="20669"/>
    <cellStyle name="20% - Accent1 4 4 4" xfId="12933"/>
    <cellStyle name="20% - Accent1 4 4 4 2" xfId="18577"/>
    <cellStyle name="20% - Accent1 4 4 5" xfId="10759"/>
    <cellStyle name="20% - Accent1 4 4 5 2" xfId="16406"/>
    <cellStyle name="20% - Accent1 4 4 6" xfId="14078"/>
    <cellStyle name="20% - Accent1 4 4 7" xfId="19531"/>
    <cellStyle name="20% - Accent1 4 5" xfId="3774"/>
    <cellStyle name="20% - Accent1 4 5 2" xfId="9257"/>
    <cellStyle name="20% - Accent1 4 5 2 2" xfId="11479"/>
    <cellStyle name="20% - Accent1 4 5 2 2 2" xfId="17125"/>
    <cellStyle name="20% - Accent1 4 5 2 3" xfId="14930"/>
    <cellStyle name="20% - Accent1 4 5 2 4" xfId="19990"/>
    <cellStyle name="20% - Accent1 4 5 3" xfId="9992"/>
    <cellStyle name="20% - Accent1 4 5 3 2" xfId="12200"/>
    <cellStyle name="20% - Accent1 4 5 3 2 2" xfId="17846"/>
    <cellStyle name="20% - Accent1 4 5 3 3" xfId="15651"/>
    <cellStyle name="20% - Accent1 4 5 3 4" xfId="20670"/>
    <cellStyle name="20% - Accent1 4 5 4" xfId="12934"/>
    <cellStyle name="20% - Accent1 4 5 4 2" xfId="18578"/>
    <cellStyle name="20% - Accent1 4 5 5" xfId="10760"/>
    <cellStyle name="20% - Accent1 4 5 5 2" xfId="16407"/>
    <cellStyle name="20% - Accent1 4 5 6" xfId="14079"/>
    <cellStyle name="20% - Accent1 4 5 7" xfId="19532"/>
    <cellStyle name="20% - Accent1 4 6" xfId="3775"/>
    <cellStyle name="20% - Accent1 4 6 2" xfId="9258"/>
    <cellStyle name="20% - Accent1 4 6 2 2" xfId="11480"/>
    <cellStyle name="20% - Accent1 4 6 2 2 2" xfId="17126"/>
    <cellStyle name="20% - Accent1 4 6 2 3" xfId="14931"/>
    <cellStyle name="20% - Accent1 4 6 2 4" xfId="19991"/>
    <cellStyle name="20% - Accent1 4 6 3" xfId="9993"/>
    <cellStyle name="20% - Accent1 4 6 3 2" xfId="12201"/>
    <cellStyle name="20% - Accent1 4 6 3 2 2" xfId="17847"/>
    <cellStyle name="20% - Accent1 4 6 3 3" xfId="15652"/>
    <cellStyle name="20% - Accent1 4 6 3 4" xfId="20671"/>
    <cellStyle name="20% - Accent1 4 6 4" xfId="12935"/>
    <cellStyle name="20% - Accent1 4 6 4 2" xfId="18579"/>
    <cellStyle name="20% - Accent1 4 6 5" xfId="10761"/>
    <cellStyle name="20% - Accent1 4 6 5 2" xfId="16408"/>
    <cellStyle name="20% - Accent1 4 6 6" xfId="14080"/>
    <cellStyle name="20% - Accent1 4 6 7" xfId="19533"/>
    <cellStyle name="20% - Accent1 4 7" xfId="3776"/>
    <cellStyle name="20% - Accent1 4 7 2" xfId="9259"/>
    <cellStyle name="20% - Accent1 4 7 2 2" xfId="11481"/>
    <cellStyle name="20% - Accent1 4 7 2 2 2" xfId="17127"/>
    <cellStyle name="20% - Accent1 4 7 2 3" xfId="14932"/>
    <cellStyle name="20% - Accent1 4 7 2 4" xfId="19992"/>
    <cellStyle name="20% - Accent1 4 7 3" xfId="9994"/>
    <cellStyle name="20% - Accent1 4 7 3 2" xfId="12202"/>
    <cellStyle name="20% - Accent1 4 7 3 2 2" xfId="17848"/>
    <cellStyle name="20% - Accent1 4 7 3 3" xfId="15653"/>
    <cellStyle name="20% - Accent1 4 7 3 4" xfId="20672"/>
    <cellStyle name="20% - Accent1 4 7 4" xfId="12936"/>
    <cellStyle name="20% - Accent1 4 7 4 2" xfId="18580"/>
    <cellStyle name="20% - Accent1 4 7 5" xfId="10762"/>
    <cellStyle name="20% - Accent1 4 7 5 2" xfId="16409"/>
    <cellStyle name="20% - Accent1 4 7 6" xfId="14081"/>
    <cellStyle name="20% - Accent1 4 7 7" xfId="19534"/>
    <cellStyle name="20% - Accent1 4 8" xfId="3777"/>
    <cellStyle name="20% - Accent1 4 8 2" xfId="9260"/>
    <cellStyle name="20% - Accent1 4 8 2 2" xfId="11482"/>
    <cellStyle name="20% - Accent1 4 8 2 2 2" xfId="17128"/>
    <cellStyle name="20% - Accent1 4 8 2 3" xfId="14933"/>
    <cellStyle name="20% - Accent1 4 8 2 4" xfId="19993"/>
    <cellStyle name="20% - Accent1 4 8 3" xfId="9995"/>
    <cellStyle name="20% - Accent1 4 8 3 2" xfId="12203"/>
    <cellStyle name="20% - Accent1 4 8 3 2 2" xfId="17849"/>
    <cellStyle name="20% - Accent1 4 8 3 3" xfId="15654"/>
    <cellStyle name="20% - Accent1 4 8 3 4" xfId="20673"/>
    <cellStyle name="20% - Accent1 4 8 4" xfId="12937"/>
    <cellStyle name="20% - Accent1 4 8 4 2" xfId="18581"/>
    <cellStyle name="20% - Accent1 4 8 5" xfId="10763"/>
    <cellStyle name="20% - Accent1 4 8 5 2" xfId="16410"/>
    <cellStyle name="20% - Accent1 4 8 6" xfId="14082"/>
    <cellStyle name="20% - Accent1 4 8 7" xfId="19535"/>
    <cellStyle name="20% - Accent1 4 9" xfId="3770"/>
    <cellStyle name="20% - Accent1 4 9 2" xfId="9253"/>
    <cellStyle name="20% - Accent1 4 9 2 2" xfId="11475"/>
    <cellStyle name="20% - Accent1 4 9 2 2 2" xfId="17121"/>
    <cellStyle name="20% - Accent1 4 9 2 3" xfId="14926"/>
    <cellStyle name="20% - Accent1 4 9 3" xfId="9988"/>
    <cellStyle name="20% - Accent1 4 9 3 2" xfId="12196"/>
    <cellStyle name="20% - Accent1 4 9 3 2 2" xfId="17842"/>
    <cellStyle name="20% - Accent1 4 9 3 3" xfId="15647"/>
    <cellStyle name="20% - Accent1 4 9 4" xfId="12930"/>
    <cellStyle name="20% - Accent1 4 9 4 2" xfId="18574"/>
    <cellStyle name="20% - Accent1 4 9 5" xfId="10756"/>
    <cellStyle name="20% - Accent1 4 9 5 2" xfId="16403"/>
    <cellStyle name="20% - Accent1 4 9 6" xfId="14075"/>
    <cellStyle name="20% - Accent1 4 9 7" xfId="19986"/>
    <cellStyle name="20% - Accent1 5" xfId="3571"/>
    <cellStyle name="20% - Accent1 5 10" xfId="9139"/>
    <cellStyle name="20% - Accent1 5 10 2" xfId="11364"/>
    <cellStyle name="20% - Accent1 5 10 2 2" xfId="17010"/>
    <cellStyle name="20% - Accent1 5 10 3" xfId="14815"/>
    <cellStyle name="20% - Accent1 5 10 4" xfId="20674"/>
    <cellStyle name="20% - Accent1 5 11" xfId="9876"/>
    <cellStyle name="20% - Accent1 5 11 2" xfId="12085"/>
    <cellStyle name="20% - Accent1 5 11 2 2" xfId="17731"/>
    <cellStyle name="20% - Accent1 5 11 3" xfId="15536"/>
    <cellStyle name="20% - Accent1 5 12" xfId="12819"/>
    <cellStyle name="20% - Accent1 5 12 2" xfId="18463"/>
    <cellStyle name="20% - Accent1 5 13" xfId="10645"/>
    <cellStyle name="20% - Accent1 5 13 2" xfId="16292"/>
    <cellStyle name="20% - Accent1 5 14" xfId="13953"/>
    <cellStyle name="20% - Accent1 5 15" xfId="19536"/>
    <cellStyle name="20% - Accent1 5 2" xfId="3779"/>
    <cellStyle name="20% - Accent1 5 2 2" xfId="9262"/>
    <cellStyle name="20% - Accent1 5 2 2 2" xfId="11484"/>
    <cellStyle name="20% - Accent1 5 2 2 2 2" xfId="17130"/>
    <cellStyle name="20% - Accent1 5 2 2 3" xfId="14935"/>
    <cellStyle name="20% - Accent1 5 2 2 4" xfId="19995"/>
    <cellStyle name="20% - Accent1 5 2 3" xfId="9997"/>
    <cellStyle name="20% - Accent1 5 2 3 2" xfId="12205"/>
    <cellStyle name="20% - Accent1 5 2 3 2 2" xfId="17851"/>
    <cellStyle name="20% - Accent1 5 2 3 3" xfId="15656"/>
    <cellStyle name="20% - Accent1 5 2 3 4" xfId="20675"/>
    <cellStyle name="20% - Accent1 5 2 4" xfId="12939"/>
    <cellStyle name="20% - Accent1 5 2 4 2" xfId="18583"/>
    <cellStyle name="20% - Accent1 5 2 5" xfId="10765"/>
    <cellStyle name="20% - Accent1 5 2 5 2" xfId="16412"/>
    <cellStyle name="20% - Accent1 5 2 6" xfId="14084"/>
    <cellStyle name="20% - Accent1 5 2 7" xfId="13857"/>
    <cellStyle name="20% - Accent1 5 2 8" xfId="19537"/>
    <cellStyle name="20% - Accent1 5 3" xfId="3780"/>
    <cellStyle name="20% - Accent1 5 3 2" xfId="9263"/>
    <cellStyle name="20% - Accent1 5 3 2 2" xfId="11485"/>
    <cellStyle name="20% - Accent1 5 3 2 2 2" xfId="17131"/>
    <cellStyle name="20% - Accent1 5 3 2 3" xfId="14936"/>
    <cellStyle name="20% - Accent1 5 3 2 4" xfId="19996"/>
    <cellStyle name="20% - Accent1 5 3 3" xfId="9998"/>
    <cellStyle name="20% - Accent1 5 3 3 2" xfId="12206"/>
    <cellStyle name="20% - Accent1 5 3 3 2 2" xfId="17852"/>
    <cellStyle name="20% - Accent1 5 3 3 3" xfId="15657"/>
    <cellStyle name="20% - Accent1 5 3 3 4" xfId="20676"/>
    <cellStyle name="20% - Accent1 5 3 4" xfId="12940"/>
    <cellStyle name="20% - Accent1 5 3 4 2" xfId="18584"/>
    <cellStyle name="20% - Accent1 5 3 5" xfId="10766"/>
    <cellStyle name="20% - Accent1 5 3 5 2" xfId="16413"/>
    <cellStyle name="20% - Accent1 5 3 6" xfId="14085"/>
    <cellStyle name="20% - Accent1 5 3 7" xfId="19538"/>
    <cellStyle name="20% - Accent1 5 4" xfId="3781"/>
    <cellStyle name="20% - Accent1 5 4 2" xfId="9264"/>
    <cellStyle name="20% - Accent1 5 4 2 2" xfId="11486"/>
    <cellStyle name="20% - Accent1 5 4 2 2 2" xfId="17132"/>
    <cellStyle name="20% - Accent1 5 4 2 3" xfId="14937"/>
    <cellStyle name="20% - Accent1 5 4 2 4" xfId="19997"/>
    <cellStyle name="20% - Accent1 5 4 3" xfId="9999"/>
    <cellStyle name="20% - Accent1 5 4 3 2" xfId="12207"/>
    <cellStyle name="20% - Accent1 5 4 3 2 2" xfId="17853"/>
    <cellStyle name="20% - Accent1 5 4 3 3" xfId="15658"/>
    <cellStyle name="20% - Accent1 5 4 3 4" xfId="20677"/>
    <cellStyle name="20% - Accent1 5 4 4" xfId="12941"/>
    <cellStyle name="20% - Accent1 5 4 4 2" xfId="18585"/>
    <cellStyle name="20% - Accent1 5 4 5" xfId="10767"/>
    <cellStyle name="20% - Accent1 5 4 5 2" xfId="16414"/>
    <cellStyle name="20% - Accent1 5 4 6" xfId="14086"/>
    <cellStyle name="20% - Accent1 5 4 7" xfId="19539"/>
    <cellStyle name="20% - Accent1 5 5" xfId="3782"/>
    <cellStyle name="20% - Accent1 5 5 2" xfId="9265"/>
    <cellStyle name="20% - Accent1 5 5 2 2" xfId="11487"/>
    <cellStyle name="20% - Accent1 5 5 2 2 2" xfId="17133"/>
    <cellStyle name="20% - Accent1 5 5 2 3" xfId="14938"/>
    <cellStyle name="20% - Accent1 5 5 2 4" xfId="19998"/>
    <cellStyle name="20% - Accent1 5 5 3" xfId="10000"/>
    <cellStyle name="20% - Accent1 5 5 3 2" xfId="12208"/>
    <cellStyle name="20% - Accent1 5 5 3 2 2" xfId="17854"/>
    <cellStyle name="20% - Accent1 5 5 3 3" xfId="15659"/>
    <cellStyle name="20% - Accent1 5 5 3 4" xfId="20678"/>
    <cellStyle name="20% - Accent1 5 5 4" xfId="12942"/>
    <cellStyle name="20% - Accent1 5 5 4 2" xfId="18586"/>
    <cellStyle name="20% - Accent1 5 5 5" xfId="10768"/>
    <cellStyle name="20% - Accent1 5 5 5 2" xfId="16415"/>
    <cellStyle name="20% - Accent1 5 5 6" xfId="14087"/>
    <cellStyle name="20% - Accent1 5 5 7" xfId="19540"/>
    <cellStyle name="20% - Accent1 5 6" xfId="3783"/>
    <cellStyle name="20% - Accent1 5 6 2" xfId="9266"/>
    <cellStyle name="20% - Accent1 5 6 2 2" xfId="11488"/>
    <cellStyle name="20% - Accent1 5 6 2 2 2" xfId="17134"/>
    <cellStyle name="20% - Accent1 5 6 2 3" xfId="14939"/>
    <cellStyle name="20% - Accent1 5 6 2 4" xfId="19999"/>
    <cellStyle name="20% - Accent1 5 6 3" xfId="10001"/>
    <cellStyle name="20% - Accent1 5 6 3 2" xfId="12209"/>
    <cellStyle name="20% - Accent1 5 6 3 2 2" xfId="17855"/>
    <cellStyle name="20% - Accent1 5 6 3 3" xfId="15660"/>
    <cellStyle name="20% - Accent1 5 6 3 4" xfId="20679"/>
    <cellStyle name="20% - Accent1 5 6 4" xfId="12943"/>
    <cellStyle name="20% - Accent1 5 6 4 2" xfId="18587"/>
    <cellStyle name="20% - Accent1 5 6 5" xfId="10769"/>
    <cellStyle name="20% - Accent1 5 6 5 2" xfId="16416"/>
    <cellStyle name="20% - Accent1 5 6 6" xfId="14088"/>
    <cellStyle name="20% - Accent1 5 6 7" xfId="19541"/>
    <cellStyle name="20% - Accent1 5 7" xfId="3784"/>
    <cellStyle name="20% - Accent1 5 7 2" xfId="9267"/>
    <cellStyle name="20% - Accent1 5 7 2 2" xfId="11489"/>
    <cellStyle name="20% - Accent1 5 7 2 2 2" xfId="17135"/>
    <cellStyle name="20% - Accent1 5 7 2 3" xfId="14940"/>
    <cellStyle name="20% - Accent1 5 7 2 4" xfId="20000"/>
    <cellStyle name="20% - Accent1 5 7 3" xfId="10002"/>
    <cellStyle name="20% - Accent1 5 7 3 2" xfId="12210"/>
    <cellStyle name="20% - Accent1 5 7 3 2 2" xfId="17856"/>
    <cellStyle name="20% - Accent1 5 7 3 3" xfId="15661"/>
    <cellStyle name="20% - Accent1 5 7 3 4" xfId="20680"/>
    <cellStyle name="20% - Accent1 5 7 4" xfId="12944"/>
    <cellStyle name="20% - Accent1 5 7 4 2" xfId="18588"/>
    <cellStyle name="20% - Accent1 5 7 5" xfId="10770"/>
    <cellStyle name="20% - Accent1 5 7 5 2" xfId="16417"/>
    <cellStyle name="20% - Accent1 5 7 6" xfId="14089"/>
    <cellStyle name="20% - Accent1 5 7 7" xfId="19542"/>
    <cellStyle name="20% - Accent1 5 8" xfId="3785"/>
    <cellStyle name="20% - Accent1 5 8 2" xfId="9268"/>
    <cellStyle name="20% - Accent1 5 8 2 2" xfId="11490"/>
    <cellStyle name="20% - Accent1 5 8 2 2 2" xfId="17136"/>
    <cellStyle name="20% - Accent1 5 8 2 3" xfId="14941"/>
    <cellStyle name="20% - Accent1 5 8 2 4" xfId="20001"/>
    <cellStyle name="20% - Accent1 5 8 3" xfId="10003"/>
    <cellStyle name="20% - Accent1 5 8 3 2" xfId="12211"/>
    <cellStyle name="20% - Accent1 5 8 3 2 2" xfId="17857"/>
    <cellStyle name="20% - Accent1 5 8 3 3" xfId="15662"/>
    <cellStyle name="20% - Accent1 5 8 3 4" xfId="20681"/>
    <cellStyle name="20% - Accent1 5 8 4" xfId="12945"/>
    <cellStyle name="20% - Accent1 5 8 4 2" xfId="18589"/>
    <cellStyle name="20% - Accent1 5 8 5" xfId="10771"/>
    <cellStyle name="20% - Accent1 5 8 5 2" xfId="16418"/>
    <cellStyle name="20% - Accent1 5 8 6" xfId="14090"/>
    <cellStyle name="20% - Accent1 5 8 7" xfId="19543"/>
    <cellStyle name="20% - Accent1 5 9" xfId="3778"/>
    <cellStyle name="20% - Accent1 5 9 2" xfId="9261"/>
    <cellStyle name="20% - Accent1 5 9 2 2" xfId="11483"/>
    <cellStyle name="20% - Accent1 5 9 2 2 2" xfId="17129"/>
    <cellStyle name="20% - Accent1 5 9 2 3" xfId="14934"/>
    <cellStyle name="20% - Accent1 5 9 3" xfId="9996"/>
    <cellStyle name="20% - Accent1 5 9 3 2" xfId="12204"/>
    <cellStyle name="20% - Accent1 5 9 3 2 2" xfId="17850"/>
    <cellStyle name="20% - Accent1 5 9 3 3" xfId="15655"/>
    <cellStyle name="20% - Accent1 5 9 4" xfId="12938"/>
    <cellStyle name="20% - Accent1 5 9 4 2" xfId="18582"/>
    <cellStyle name="20% - Accent1 5 9 5" xfId="10764"/>
    <cellStyle name="20% - Accent1 5 9 5 2" xfId="16411"/>
    <cellStyle name="20% - Accent1 5 9 6" xfId="14083"/>
    <cellStyle name="20% - Accent1 5 9 7" xfId="19994"/>
    <cellStyle name="20% - Accent1 6" xfId="3607"/>
    <cellStyle name="20% - Accent1 6 2" xfId="3786"/>
    <cellStyle name="20% - Accent1 6 2 2" xfId="9269"/>
    <cellStyle name="20% - Accent1 6 2 2 2" xfId="11491"/>
    <cellStyle name="20% - Accent1 6 2 2 2 2" xfId="17137"/>
    <cellStyle name="20% - Accent1 6 2 2 3" xfId="14942"/>
    <cellStyle name="20% - Accent1 6 2 3" xfId="10004"/>
    <cellStyle name="20% - Accent1 6 2 3 2" xfId="12212"/>
    <cellStyle name="20% - Accent1 6 2 3 2 2" xfId="17858"/>
    <cellStyle name="20% - Accent1 6 2 3 3" xfId="15663"/>
    <cellStyle name="20% - Accent1 6 2 4" xfId="12946"/>
    <cellStyle name="20% - Accent1 6 2 4 2" xfId="18590"/>
    <cellStyle name="20% - Accent1 6 2 5" xfId="10772"/>
    <cellStyle name="20% - Accent1 6 2 5 2" xfId="16419"/>
    <cellStyle name="20% - Accent1 6 2 6" xfId="14091"/>
    <cellStyle name="20% - Accent1 6 2 7" xfId="14547"/>
    <cellStyle name="20% - Accent1 6 2 8" xfId="20002"/>
    <cellStyle name="20% - Accent1 6 3" xfId="13788"/>
    <cellStyle name="20% - Accent1 6 3 2" xfId="20682"/>
    <cellStyle name="20% - Accent1 6 4" xfId="19544"/>
    <cellStyle name="20% - Accent1 7" xfId="3687"/>
    <cellStyle name="20% - Accent1 7 2" xfId="3787"/>
    <cellStyle name="20% - Accent1 7 2 2" xfId="9270"/>
    <cellStyle name="20% - Accent1 7 2 2 2" xfId="11492"/>
    <cellStyle name="20% - Accent1 7 2 2 2 2" xfId="17138"/>
    <cellStyle name="20% - Accent1 7 2 2 3" xfId="14943"/>
    <cellStyle name="20% - Accent1 7 2 3" xfId="10005"/>
    <cellStyle name="20% - Accent1 7 2 3 2" xfId="12213"/>
    <cellStyle name="20% - Accent1 7 2 3 2 2" xfId="17859"/>
    <cellStyle name="20% - Accent1 7 2 3 3" xfId="15664"/>
    <cellStyle name="20% - Accent1 7 2 4" xfId="12947"/>
    <cellStyle name="20% - Accent1 7 2 4 2" xfId="18591"/>
    <cellStyle name="20% - Accent1 7 2 5" xfId="10773"/>
    <cellStyle name="20% - Accent1 7 2 5 2" xfId="16420"/>
    <cellStyle name="20% - Accent1 7 2 6" xfId="14092"/>
    <cellStyle name="20% - Accent1 7 2 7" xfId="19336"/>
    <cellStyle name="20% - Accent1 7 2 8" xfId="20003"/>
    <cellStyle name="20% - Accent1 7 3" xfId="9186"/>
    <cellStyle name="20% - Accent1 7 3 2" xfId="11408"/>
    <cellStyle name="20% - Accent1 7 3 2 2" xfId="17054"/>
    <cellStyle name="20% - Accent1 7 3 3" xfId="14859"/>
    <cellStyle name="20% - Accent1 7 3 4" xfId="20683"/>
    <cellStyle name="20% - Accent1 7 4" xfId="9921"/>
    <cellStyle name="20% - Accent1 7 4 2" xfId="12129"/>
    <cellStyle name="20% - Accent1 7 4 2 2" xfId="17775"/>
    <cellStyle name="20% - Accent1 7 4 3" xfId="15580"/>
    <cellStyle name="20% - Accent1 7 5" xfId="12863"/>
    <cellStyle name="20% - Accent1 7 5 2" xfId="18507"/>
    <cellStyle name="20% - Accent1 7 6" xfId="10689"/>
    <cellStyle name="20% - Accent1 7 6 2" xfId="16336"/>
    <cellStyle name="20% - Accent1 7 7" xfId="14007"/>
    <cellStyle name="20% - Accent1 7 8" xfId="19545"/>
    <cellStyle name="20% - Accent1 8" xfId="3717"/>
    <cellStyle name="20% - Accent1 8 2" xfId="3788"/>
    <cellStyle name="20% - Accent1 8 2 2" xfId="9271"/>
    <cellStyle name="20% - Accent1 8 2 2 2" xfId="11493"/>
    <cellStyle name="20% - Accent1 8 2 2 2 2" xfId="17139"/>
    <cellStyle name="20% - Accent1 8 2 2 3" xfId="14944"/>
    <cellStyle name="20% - Accent1 8 2 3" xfId="10006"/>
    <cellStyle name="20% - Accent1 8 2 3 2" xfId="12214"/>
    <cellStyle name="20% - Accent1 8 2 3 2 2" xfId="17860"/>
    <cellStyle name="20% - Accent1 8 2 3 3" xfId="15665"/>
    <cellStyle name="20% - Accent1 8 2 4" xfId="12948"/>
    <cellStyle name="20% - Accent1 8 2 4 2" xfId="18592"/>
    <cellStyle name="20% - Accent1 8 2 5" xfId="10774"/>
    <cellStyle name="20% - Accent1 8 2 5 2" xfId="16421"/>
    <cellStyle name="20% - Accent1 8 2 6" xfId="14093"/>
    <cellStyle name="20% - Accent1 8 2 7" xfId="14609"/>
    <cellStyle name="20% - Accent1 8 2 8" xfId="20004"/>
    <cellStyle name="20% - Accent1 8 3" xfId="9216"/>
    <cellStyle name="20% - Accent1 8 3 2" xfId="11438"/>
    <cellStyle name="20% - Accent1 8 3 2 2" xfId="17084"/>
    <cellStyle name="20% - Accent1 8 3 3" xfId="14889"/>
    <cellStyle name="20% - Accent1 8 3 4" xfId="20684"/>
    <cellStyle name="20% - Accent1 8 4" xfId="9951"/>
    <cellStyle name="20% - Accent1 8 4 2" xfId="12159"/>
    <cellStyle name="20% - Accent1 8 4 2 2" xfId="17805"/>
    <cellStyle name="20% - Accent1 8 4 3" xfId="15610"/>
    <cellStyle name="20% - Accent1 8 5" xfId="12893"/>
    <cellStyle name="20% - Accent1 8 5 2" xfId="18537"/>
    <cellStyle name="20% - Accent1 8 6" xfId="10719"/>
    <cellStyle name="20% - Accent1 8 6 2" xfId="16366"/>
    <cellStyle name="20% - Accent1 8 7" xfId="14037"/>
    <cellStyle name="20% - Accent1 8 8" xfId="19546"/>
    <cellStyle name="20% - Accent1 9" xfId="3789"/>
    <cellStyle name="20% - Accent1 9 2" xfId="9272"/>
    <cellStyle name="20% - Accent1 9 2 2" xfId="11494"/>
    <cellStyle name="20% - Accent1 9 2 2 2" xfId="17140"/>
    <cellStyle name="20% - Accent1 9 2 3" xfId="14945"/>
    <cellStyle name="20% - Accent1 9 2 4" xfId="20005"/>
    <cellStyle name="20% - Accent1 9 3" xfId="10007"/>
    <cellStyle name="20% - Accent1 9 3 2" xfId="12215"/>
    <cellStyle name="20% - Accent1 9 3 2 2" xfId="17861"/>
    <cellStyle name="20% - Accent1 9 3 3" xfId="15666"/>
    <cellStyle name="20% - Accent1 9 3 4" xfId="20685"/>
    <cellStyle name="20% - Accent1 9 4" xfId="12949"/>
    <cellStyle name="20% - Accent1 9 4 2" xfId="18593"/>
    <cellStyle name="20% - Accent1 9 5" xfId="10775"/>
    <cellStyle name="20% - Accent1 9 5 2" xfId="16422"/>
    <cellStyle name="20% - Accent1 9 6" xfId="14094"/>
    <cellStyle name="20% - Accent1 9 7" xfId="14494"/>
    <cellStyle name="20% - Accent1 9 8" xfId="19547"/>
    <cellStyle name="20% - Accent2" xfId="185" builtinId="34" customBuiltin="1"/>
    <cellStyle name="20% - Accent2 10" xfId="3790"/>
    <cellStyle name="20% - Accent2 10 2" xfId="9273"/>
    <cellStyle name="20% - Accent2 10 2 2" xfId="11495"/>
    <cellStyle name="20% - Accent2 10 2 2 2" xfId="17141"/>
    <cellStyle name="20% - Accent2 10 2 3" xfId="14946"/>
    <cellStyle name="20% - Accent2 10 2 4" xfId="20006"/>
    <cellStyle name="20% - Accent2 10 3" xfId="10008"/>
    <cellStyle name="20% - Accent2 10 3 2" xfId="12216"/>
    <cellStyle name="20% - Accent2 10 3 2 2" xfId="17862"/>
    <cellStyle name="20% - Accent2 10 3 3" xfId="15667"/>
    <cellStyle name="20% - Accent2 10 3 4" xfId="20686"/>
    <cellStyle name="20% - Accent2 10 4" xfId="12950"/>
    <cellStyle name="20% - Accent2 10 4 2" xfId="18594"/>
    <cellStyle name="20% - Accent2 10 5" xfId="10776"/>
    <cellStyle name="20% - Accent2 10 5 2" xfId="16423"/>
    <cellStyle name="20% - Accent2 10 6" xfId="14095"/>
    <cellStyle name="20% - Accent2 10 7" xfId="19381"/>
    <cellStyle name="20% - Accent2 10 8" xfId="19548"/>
    <cellStyle name="20% - Accent2 11" xfId="3791"/>
    <cellStyle name="20% - Accent2 11 2" xfId="9274"/>
    <cellStyle name="20% - Accent2 11 2 2" xfId="11496"/>
    <cellStyle name="20% - Accent2 11 2 2 2" xfId="17142"/>
    <cellStyle name="20% - Accent2 11 2 3" xfId="14947"/>
    <cellStyle name="20% - Accent2 11 2 4" xfId="20007"/>
    <cellStyle name="20% - Accent2 11 3" xfId="10009"/>
    <cellStyle name="20% - Accent2 11 3 2" xfId="12217"/>
    <cellStyle name="20% - Accent2 11 3 2 2" xfId="17863"/>
    <cellStyle name="20% - Accent2 11 3 3" xfId="15668"/>
    <cellStyle name="20% - Accent2 11 3 4" xfId="20687"/>
    <cellStyle name="20% - Accent2 11 4" xfId="12951"/>
    <cellStyle name="20% - Accent2 11 4 2" xfId="18595"/>
    <cellStyle name="20% - Accent2 11 5" xfId="10777"/>
    <cellStyle name="20% - Accent2 11 5 2" xfId="16424"/>
    <cellStyle name="20% - Accent2 11 6" xfId="14096"/>
    <cellStyle name="20% - Accent2 11 7" xfId="19549"/>
    <cellStyle name="20% - Accent2 12" xfId="8925"/>
    <cellStyle name="20% - Accent2 12 2" xfId="9697"/>
    <cellStyle name="20% - Accent2 12 2 2" xfId="11908"/>
    <cellStyle name="20% - Accent2 12 2 2 2" xfId="17554"/>
    <cellStyle name="20% - Accent2 12 2 3" xfId="15359"/>
    <cellStyle name="20% - Accent2 12 3" xfId="10404"/>
    <cellStyle name="20% - Accent2 12 3 2" xfId="12612"/>
    <cellStyle name="20% - Accent2 12 3 2 2" xfId="18258"/>
    <cellStyle name="20% - Accent2 12 3 3" xfId="16063"/>
    <cellStyle name="20% - Accent2 12 4" xfId="13365"/>
    <cellStyle name="20% - Accent2 12 4 2" xfId="19009"/>
    <cellStyle name="20% - Accent2 12 5" xfId="11172"/>
    <cellStyle name="20% - Accent2 12 5 2" xfId="16818"/>
    <cellStyle name="20% - Accent2 12 6" xfId="14621"/>
    <cellStyle name="20% - Accent2 12 7" xfId="20408"/>
    <cellStyle name="20% - Accent2 13" xfId="8984"/>
    <cellStyle name="20% - Accent2 13 2" xfId="9751"/>
    <cellStyle name="20% - Accent2 13 2 2" xfId="11962"/>
    <cellStyle name="20% - Accent2 13 2 2 2" xfId="17608"/>
    <cellStyle name="20% - Accent2 13 2 3" xfId="15413"/>
    <cellStyle name="20% - Accent2 13 3" xfId="10458"/>
    <cellStyle name="20% - Accent2 13 3 2" xfId="12666"/>
    <cellStyle name="20% - Accent2 13 3 2 2" xfId="18312"/>
    <cellStyle name="20% - Accent2 13 3 3" xfId="16117"/>
    <cellStyle name="20% - Accent2 13 4" xfId="13419"/>
    <cellStyle name="20% - Accent2 13 4 2" xfId="19063"/>
    <cellStyle name="20% - Accent2 13 5" xfId="11226"/>
    <cellStyle name="20% - Accent2 13 5 2" xfId="16872"/>
    <cellStyle name="20% - Accent2 13 6" xfId="14675"/>
    <cellStyle name="20% - Accent2 13 7" xfId="21097"/>
    <cellStyle name="20% - Accent2 14" xfId="9025"/>
    <cellStyle name="20% - Accent2 14 2" xfId="11267"/>
    <cellStyle name="20% - Accent2 14 2 2" xfId="16913"/>
    <cellStyle name="20% - Accent2 14 3" xfId="14716"/>
    <cellStyle name="20% - Accent2 15" xfId="9804"/>
    <cellStyle name="20% - Accent2 15 2" xfId="12013"/>
    <cellStyle name="20% - Accent2 15 2 2" xfId="17659"/>
    <cellStyle name="20% - Accent2 15 3" xfId="15464"/>
    <cellStyle name="20% - Accent2 16" xfId="10549"/>
    <cellStyle name="20% - Accent2 16 2" xfId="12710"/>
    <cellStyle name="20% - Accent2 16 2 2" xfId="18354"/>
    <cellStyle name="20% - Accent2 16 3" xfId="16202"/>
    <cellStyle name="20% - Accent2 17" xfId="10573"/>
    <cellStyle name="20% - Accent2 17 2" xfId="16221"/>
    <cellStyle name="20% - Accent2 18" xfId="13461"/>
    <cellStyle name="20% - Accent2 18 2" xfId="19104"/>
    <cellStyle name="20% - Accent2 19" xfId="13509"/>
    <cellStyle name="20% - Accent2 19 2" xfId="19148"/>
    <cellStyle name="20% - Accent2 2" xfId="213"/>
    <cellStyle name="20% - Accent2 2 10" xfId="13527"/>
    <cellStyle name="20% - Accent2 2 10 2" xfId="19166"/>
    <cellStyle name="20% - Accent2 2 11" xfId="13575"/>
    <cellStyle name="20% - Accent2 2 11 2" xfId="19210"/>
    <cellStyle name="20% - Accent2 2 12" xfId="13638"/>
    <cellStyle name="20% - Accent2 2 12 2" xfId="19269"/>
    <cellStyle name="20% - Accent2 2 13" xfId="13769"/>
    <cellStyle name="20% - Accent2 2 14" xfId="13701"/>
    <cellStyle name="20% - Accent2 2 15" xfId="19473"/>
    <cellStyle name="20% - Accent2 2 2" xfId="3664"/>
    <cellStyle name="20% - Accent2 2 2 10" xfId="12849"/>
    <cellStyle name="20% - Accent2 2 2 10 2" xfId="18493"/>
    <cellStyle name="20% - Accent2 2 2 11" xfId="10675"/>
    <cellStyle name="20% - Accent2 2 2 11 2" xfId="16322"/>
    <cellStyle name="20% - Accent2 2 2 12" xfId="13989"/>
    <cellStyle name="20% - Accent2 2 2 13" xfId="19550"/>
    <cellStyle name="20% - Accent2 2 2 2" xfId="3794"/>
    <cellStyle name="20% - Accent2 2 2 2 2" xfId="9276"/>
    <cellStyle name="20% - Accent2 2 2 2 2 2" xfId="11498"/>
    <cellStyle name="20% - Accent2 2 2 2 2 2 2" xfId="17144"/>
    <cellStyle name="20% - Accent2 2 2 2 2 3" xfId="14949"/>
    <cellStyle name="20% - Accent2 2 2 2 2 4" xfId="20009"/>
    <cellStyle name="20% - Accent2 2 2 2 3" xfId="10011"/>
    <cellStyle name="20% - Accent2 2 2 2 3 2" xfId="12219"/>
    <cellStyle name="20% - Accent2 2 2 2 3 2 2" xfId="17865"/>
    <cellStyle name="20% - Accent2 2 2 2 3 3" xfId="15670"/>
    <cellStyle name="20% - Accent2 2 2 2 3 4" xfId="20689"/>
    <cellStyle name="20% - Accent2 2 2 2 4" xfId="12953"/>
    <cellStyle name="20% - Accent2 2 2 2 4 2" xfId="18597"/>
    <cellStyle name="20% - Accent2 2 2 2 5" xfId="10779"/>
    <cellStyle name="20% - Accent2 2 2 2 5 2" xfId="16426"/>
    <cellStyle name="20% - Accent2 2 2 2 6" xfId="14098"/>
    <cellStyle name="20% - Accent2 2 2 2 7" xfId="19551"/>
    <cellStyle name="20% - Accent2 2 2 3" xfId="3795"/>
    <cellStyle name="20% - Accent2 2 2 3 2" xfId="9277"/>
    <cellStyle name="20% - Accent2 2 2 3 2 2" xfId="11499"/>
    <cellStyle name="20% - Accent2 2 2 3 2 2 2" xfId="17145"/>
    <cellStyle name="20% - Accent2 2 2 3 2 3" xfId="14950"/>
    <cellStyle name="20% - Accent2 2 2 3 2 4" xfId="20010"/>
    <cellStyle name="20% - Accent2 2 2 3 3" xfId="10012"/>
    <cellStyle name="20% - Accent2 2 2 3 3 2" xfId="12220"/>
    <cellStyle name="20% - Accent2 2 2 3 3 2 2" xfId="17866"/>
    <cellStyle name="20% - Accent2 2 2 3 3 3" xfId="15671"/>
    <cellStyle name="20% - Accent2 2 2 3 3 4" xfId="20690"/>
    <cellStyle name="20% - Accent2 2 2 3 4" xfId="12954"/>
    <cellStyle name="20% - Accent2 2 2 3 4 2" xfId="18598"/>
    <cellStyle name="20% - Accent2 2 2 3 5" xfId="10780"/>
    <cellStyle name="20% - Accent2 2 2 3 5 2" xfId="16427"/>
    <cellStyle name="20% - Accent2 2 2 3 6" xfId="14099"/>
    <cellStyle name="20% - Accent2 2 2 3 7" xfId="19552"/>
    <cellStyle name="20% - Accent2 2 2 4" xfId="3796"/>
    <cellStyle name="20% - Accent2 2 2 4 2" xfId="9278"/>
    <cellStyle name="20% - Accent2 2 2 4 2 2" xfId="11500"/>
    <cellStyle name="20% - Accent2 2 2 4 2 2 2" xfId="17146"/>
    <cellStyle name="20% - Accent2 2 2 4 2 3" xfId="14951"/>
    <cellStyle name="20% - Accent2 2 2 4 2 4" xfId="20011"/>
    <cellStyle name="20% - Accent2 2 2 4 3" xfId="10013"/>
    <cellStyle name="20% - Accent2 2 2 4 3 2" xfId="12221"/>
    <cellStyle name="20% - Accent2 2 2 4 3 2 2" xfId="17867"/>
    <cellStyle name="20% - Accent2 2 2 4 3 3" xfId="15672"/>
    <cellStyle name="20% - Accent2 2 2 4 3 4" xfId="20691"/>
    <cellStyle name="20% - Accent2 2 2 4 4" xfId="12955"/>
    <cellStyle name="20% - Accent2 2 2 4 4 2" xfId="18599"/>
    <cellStyle name="20% - Accent2 2 2 4 5" xfId="10781"/>
    <cellStyle name="20% - Accent2 2 2 4 5 2" xfId="16428"/>
    <cellStyle name="20% - Accent2 2 2 4 6" xfId="14100"/>
    <cellStyle name="20% - Accent2 2 2 4 7" xfId="19553"/>
    <cellStyle name="20% - Accent2 2 2 5" xfId="3797"/>
    <cellStyle name="20% - Accent2 2 2 5 2" xfId="9279"/>
    <cellStyle name="20% - Accent2 2 2 5 2 2" xfId="11501"/>
    <cellStyle name="20% - Accent2 2 2 5 2 2 2" xfId="17147"/>
    <cellStyle name="20% - Accent2 2 2 5 2 3" xfId="14952"/>
    <cellStyle name="20% - Accent2 2 2 5 2 4" xfId="20012"/>
    <cellStyle name="20% - Accent2 2 2 5 3" xfId="10014"/>
    <cellStyle name="20% - Accent2 2 2 5 3 2" xfId="12222"/>
    <cellStyle name="20% - Accent2 2 2 5 3 2 2" xfId="17868"/>
    <cellStyle name="20% - Accent2 2 2 5 3 3" xfId="15673"/>
    <cellStyle name="20% - Accent2 2 2 5 3 4" xfId="20692"/>
    <cellStyle name="20% - Accent2 2 2 5 4" xfId="12956"/>
    <cellStyle name="20% - Accent2 2 2 5 4 2" xfId="18600"/>
    <cellStyle name="20% - Accent2 2 2 5 5" xfId="10782"/>
    <cellStyle name="20% - Accent2 2 2 5 5 2" xfId="16429"/>
    <cellStyle name="20% - Accent2 2 2 5 6" xfId="14101"/>
    <cellStyle name="20% - Accent2 2 2 5 7" xfId="19554"/>
    <cellStyle name="20% - Accent2 2 2 6" xfId="3798"/>
    <cellStyle name="20% - Accent2 2 2 6 2" xfId="9280"/>
    <cellStyle name="20% - Accent2 2 2 6 2 2" xfId="11502"/>
    <cellStyle name="20% - Accent2 2 2 6 2 2 2" xfId="17148"/>
    <cellStyle name="20% - Accent2 2 2 6 2 3" xfId="14953"/>
    <cellStyle name="20% - Accent2 2 2 6 2 4" xfId="20013"/>
    <cellStyle name="20% - Accent2 2 2 6 3" xfId="10015"/>
    <cellStyle name="20% - Accent2 2 2 6 3 2" xfId="12223"/>
    <cellStyle name="20% - Accent2 2 2 6 3 2 2" xfId="17869"/>
    <cellStyle name="20% - Accent2 2 2 6 3 3" xfId="15674"/>
    <cellStyle name="20% - Accent2 2 2 6 3 4" xfId="20693"/>
    <cellStyle name="20% - Accent2 2 2 6 4" xfId="12957"/>
    <cellStyle name="20% - Accent2 2 2 6 4 2" xfId="18601"/>
    <cellStyle name="20% - Accent2 2 2 6 5" xfId="10783"/>
    <cellStyle name="20% - Accent2 2 2 6 5 2" xfId="16430"/>
    <cellStyle name="20% - Accent2 2 2 6 6" xfId="14102"/>
    <cellStyle name="20% - Accent2 2 2 6 7" xfId="19555"/>
    <cellStyle name="20% - Accent2 2 2 7" xfId="3793"/>
    <cellStyle name="20% - Accent2 2 2 7 2" xfId="9275"/>
    <cellStyle name="20% - Accent2 2 2 7 2 2" xfId="11497"/>
    <cellStyle name="20% - Accent2 2 2 7 2 2 2" xfId="17143"/>
    <cellStyle name="20% - Accent2 2 2 7 2 3" xfId="14948"/>
    <cellStyle name="20% - Accent2 2 2 7 3" xfId="10010"/>
    <cellStyle name="20% - Accent2 2 2 7 3 2" xfId="12218"/>
    <cellStyle name="20% - Accent2 2 2 7 3 2 2" xfId="17864"/>
    <cellStyle name="20% - Accent2 2 2 7 3 3" xfId="15669"/>
    <cellStyle name="20% - Accent2 2 2 7 4" xfId="12952"/>
    <cellStyle name="20% - Accent2 2 2 7 4 2" xfId="18596"/>
    <cellStyle name="20% - Accent2 2 2 7 5" xfId="10778"/>
    <cellStyle name="20% - Accent2 2 2 7 5 2" xfId="16425"/>
    <cellStyle name="20% - Accent2 2 2 7 6" xfId="14097"/>
    <cellStyle name="20% - Accent2 2 2 7 7" xfId="20008"/>
    <cellStyle name="20% - Accent2 2 2 8" xfId="9172"/>
    <cellStyle name="20% - Accent2 2 2 8 2" xfId="11394"/>
    <cellStyle name="20% - Accent2 2 2 8 2 2" xfId="17040"/>
    <cellStyle name="20% - Accent2 2 2 8 3" xfId="14845"/>
    <cellStyle name="20% - Accent2 2 2 8 4" xfId="20688"/>
    <cellStyle name="20% - Accent2 2 2 9" xfId="9907"/>
    <cellStyle name="20% - Accent2 2 2 9 2" xfId="12115"/>
    <cellStyle name="20% - Accent2 2 2 9 2 2" xfId="17761"/>
    <cellStyle name="20% - Accent2 2 2 9 3" xfId="15566"/>
    <cellStyle name="20% - Accent2 2 3" xfId="3799"/>
    <cellStyle name="20% - Accent2 2 4" xfId="3800"/>
    <cellStyle name="20% - Accent2 2 5" xfId="3801"/>
    <cellStyle name="20% - Accent2 2 6" xfId="3792"/>
    <cellStyle name="20% - Accent2 2 6 2" xfId="20476"/>
    <cellStyle name="20% - Accent2 2 7" xfId="8940"/>
    <cellStyle name="20% - Accent2 2 7 2" xfId="9710"/>
    <cellStyle name="20% - Accent2 2 7 2 2" xfId="11921"/>
    <cellStyle name="20% - Accent2 2 7 2 2 2" xfId="17567"/>
    <cellStyle name="20% - Accent2 2 7 2 3" xfId="15372"/>
    <cellStyle name="20% - Accent2 2 7 3" xfId="10417"/>
    <cellStyle name="20% - Accent2 2 7 3 2" xfId="12625"/>
    <cellStyle name="20% - Accent2 2 7 3 2 2" xfId="18271"/>
    <cellStyle name="20% - Accent2 2 7 3 3" xfId="16076"/>
    <cellStyle name="20% - Accent2 2 7 4" xfId="13378"/>
    <cellStyle name="20% - Accent2 2 7 4 2" xfId="19022"/>
    <cellStyle name="20% - Accent2 2 7 5" xfId="11185"/>
    <cellStyle name="20% - Accent2 2 7 5 2" xfId="16831"/>
    <cellStyle name="20% - Accent2 2 7 6" xfId="14634"/>
    <cellStyle name="20% - Accent2 2 7 7" xfId="21078"/>
    <cellStyle name="20% - Accent2 2 8" xfId="10533"/>
    <cellStyle name="20% - Accent2 2 8 2" xfId="16186"/>
    <cellStyle name="20% - Accent2 2 9" xfId="13479"/>
    <cellStyle name="20% - Accent2 2 9 2" xfId="19122"/>
    <cellStyle name="20% - Accent2 20" xfId="13557"/>
    <cellStyle name="20% - Accent2 20 2" xfId="19192"/>
    <cellStyle name="20% - Accent2 21" xfId="13622"/>
    <cellStyle name="20% - Accent2 21 2" xfId="19253"/>
    <cellStyle name="20% - Accent2 22" xfId="13652"/>
    <cellStyle name="20% - Accent2 22 2" xfId="19282"/>
    <cellStyle name="20% - Accent2 23" xfId="13665"/>
    <cellStyle name="20% - Accent2 23 2" xfId="19295"/>
    <cellStyle name="20% - Accent2 24" xfId="13747"/>
    <cellStyle name="20% - Accent2 25" xfId="19455"/>
    <cellStyle name="20% - Accent2 26" xfId="19944"/>
    <cellStyle name="20% - Accent2 3" xfId="214"/>
    <cellStyle name="20% - Accent2 3 10" xfId="8955"/>
    <cellStyle name="20% - Accent2 3 10 2" xfId="9725"/>
    <cellStyle name="20% - Accent2 3 10 2 2" xfId="11936"/>
    <cellStyle name="20% - Accent2 3 10 2 2 2" xfId="17582"/>
    <cellStyle name="20% - Accent2 3 10 2 3" xfId="15387"/>
    <cellStyle name="20% - Accent2 3 10 3" xfId="10432"/>
    <cellStyle name="20% - Accent2 3 10 3 2" xfId="12640"/>
    <cellStyle name="20% - Accent2 3 10 3 2 2" xfId="18286"/>
    <cellStyle name="20% - Accent2 3 10 3 3" xfId="16091"/>
    <cellStyle name="20% - Accent2 3 10 4" xfId="13393"/>
    <cellStyle name="20% - Accent2 3 10 4 2" xfId="19037"/>
    <cellStyle name="20% - Accent2 3 10 5" xfId="11200"/>
    <cellStyle name="20% - Accent2 3 10 5 2" xfId="16846"/>
    <cellStyle name="20% - Accent2 3 10 6" xfId="14649"/>
    <cellStyle name="20% - Accent2 3 10 7" xfId="20694"/>
    <cellStyle name="20% - Accent2 3 11" xfId="10521"/>
    <cellStyle name="20% - Accent2 3 11 2" xfId="16174"/>
    <cellStyle name="20% - Accent2 3 12" xfId="13493"/>
    <cellStyle name="20% - Accent2 3 12 2" xfId="19136"/>
    <cellStyle name="20% - Accent2 3 13" xfId="13541"/>
    <cellStyle name="20% - Accent2 3 13 2" xfId="19180"/>
    <cellStyle name="20% - Accent2 3 14" xfId="13589"/>
    <cellStyle name="20% - Accent2 3 14 2" xfId="19224"/>
    <cellStyle name="20% - Accent2 3 15" xfId="19487"/>
    <cellStyle name="20% - Accent2 3 16" xfId="19556"/>
    <cellStyle name="20% - Accent2 3 2" xfId="3803"/>
    <cellStyle name="20% - Accent2 3 2 2" xfId="9282"/>
    <cellStyle name="20% - Accent2 3 2 2 2" xfId="11504"/>
    <cellStyle name="20% - Accent2 3 2 2 2 2" xfId="17150"/>
    <cellStyle name="20% - Accent2 3 2 2 3" xfId="14955"/>
    <cellStyle name="20% - Accent2 3 2 2 4" xfId="20015"/>
    <cellStyle name="20% - Accent2 3 2 3" xfId="10017"/>
    <cellStyle name="20% - Accent2 3 2 3 2" xfId="12225"/>
    <cellStyle name="20% - Accent2 3 2 3 2 2" xfId="17871"/>
    <cellStyle name="20% - Accent2 3 2 3 3" xfId="15676"/>
    <cellStyle name="20% - Accent2 3 2 3 4" xfId="20695"/>
    <cellStyle name="20% - Accent2 3 2 4" xfId="12959"/>
    <cellStyle name="20% - Accent2 3 2 4 2" xfId="18603"/>
    <cellStyle name="20% - Accent2 3 2 5" xfId="10785"/>
    <cellStyle name="20% - Accent2 3 2 5 2" xfId="16432"/>
    <cellStyle name="20% - Accent2 3 2 6" xfId="14104"/>
    <cellStyle name="20% - Accent2 3 2 7" xfId="19308"/>
    <cellStyle name="20% - Accent2 3 2 8" xfId="19557"/>
    <cellStyle name="20% - Accent2 3 3" xfId="3804"/>
    <cellStyle name="20% - Accent2 3 3 2" xfId="9283"/>
    <cellStyle name="20% - Accent2 3 3 2 2" xfId="11505"/>
    <cellStyle name="20% - Accent2 3 3 2 2 2" xfId="17151"/>
    <cellStyle name="20% - Accent2 3 3 2 3" xfId="14956"/>
    <cellStyle name="20% - Accent2 3 3 2 4" xfId="20016"/>
    <cellStyle name="20% - Accent2 3 3 3" xfId="10018"/>
    <cellStyle name="20% - Accent2 3 3 3 2" xfId="12226"/>
    <cellStyle name="20% - Accent2 3 3 3 2 2" xfId="17872"/>
    <cellStyle name="20% - Accent2 3 3 3 3" xfId="15677"/>
    <cellStyle name="20% - Accent2 3 3 3 4" xfId="20696"/>
    <cellStyle name="20% - Accent2 3 3 4" xfId="12960"/>
    <cellStyle name="20% - Accent2 3 3 4 2" xfId="18604"/>
    <cellStyle name="20% - Accent2 3 3 5" xfId="10786"/>
    <cellStyle name="20% - Accent2 3 3 5 2" xfId="16433"/>
    <cellStyle name="20% - Accent2 3 3 6" xfId="14105"/>
    <cellStyle name="20% - Accent2 3 3 7" xfId="19558"/>
    <cellStyle name="20% - Accent2 3 4" xfId="3805"/>
    <cellStyle name="20% - Accent2 3 4 2" xfId="9284"/>
    <cellStyle name="20% - Accent2 3 4 2 2" xfId="11506"/>
    <cellStyle name="20% - Accent2 3 4 2 2 2" xfId="17152"/>
    <cellStyle name="20% - Accent2 3 4 2 3" xfId="14957"/>
    <cellStyle name="20% - Accent2 3 4 2 4" xfId="20017"/>
    <cellStyle name="20% - Accent2 3 4 3" xfId="10019"/>
    <cellStyle name="20% - Accent2 3 4 3 2" xfId="12227"/>
    <cellStyle name="20% - Accent2 3 4 3 2 2" xfId="17873"/>
    <cellStyle name="20% - Accent2 3 4 3 3" xfId="15678"/>
    <cellStyle name="20% - Accent2 3 4 3 4" xfId="20697"/>
    <cellStyle name="20% - Accent2 3 4 4" xfId="12961"/>
    <cellStyle name="20% - Accent2 3 4 4 2" xfId="18605"/>
    <cellStyle name="20% - Accent2 3 4 5" xfId="10787"/>
    <cellStyle name="20% - Accent2 3 4 5 2" xfId="16434"/>
    <cellStyle name="20% - Accent2 3 4 6" xfId="14106"/>
    <cellStyle name="20% - Accent2 3 4 7" xfId="19559"/>
    <cellStyle name="20% - Accent2 3 5" xfId="3806"/>
    <cellStyle name="20% - Accent2 3 5 2" xfId="9285"/>
    <cellStyle name="20% - Accent2 3 5 2 2" xfId="11507"/>
    <cellStyle name="20% - Accent2 3 5 2 2 2" xfId="17153"/>
    <cellStyle name="20% - Accent2 3 5 2 3" xfId="14958"/>
    <cellStyle name="20% - Accent2 3 5 2 4" xfId="20018"/>
    <cellStyle name="20% - Accent2 3 5 3" xfId="10020"/>
    <cellStyle name="20% - Accent2 3 5 3 2" xfId="12228"/>
    <cellStyle name="20% - Accent2 3 5 3 2 2" xfId="17874"/>
    <cellStyle name="20% - Accent2 3 5 3 3" xfId="15679"/>
    <cellStyle name="20% - Accent2 3 5 3 4" xfId="20698"/>
    <cellStyle name="20% - Accent2 3 5 4" xfId="12962"/>
    <cellStyle name="20% - Accent2 3 5 4 2" xfId="18606"/>
    <cellStyle name="20% - Accent2 3 5 5" xfId="10788"/>
    <cellStyle name="20% - Accent2 3 5 5 2" xfId="16435"/>
    <cellStyle name="20% - Accent2 3 5 6" xfId="14107"/>
    <cellStyle name="20% - Accent2 3 5 7" xfId="19560"/>
    <cellStyle name="20% - Accent2 3 6" xfId="3807"/>
    <cellStyle name="20% - Accent2 3 6 2" xfId="9286"/>
    <cellStyle name="20% - Accent2 3 6 2 2" xfId="11508"/>
    <cellStyle name="20% - Accent2 3 6 2 2 2" xfId="17154"/>
    <cellStyle name="20% - Accent2 3 6 2 3" xfId="14959"/>
    <cellStyle name="20% - Accent2 3 6 2 4" xfId="20019"/>
    <cellStyle name="20% - Accent2 3 6 3" xfId="10021"/>
    <cellStyle name="20% - Accent2 3 6 3 2" xfId="12229"/>
    <cellStyle name="20% - Accent2 3 6 3 2 2" xfId="17875"/>
    <cellStyle name="20% - Accent2 3 6 3 3" xfId="15680"/>
    <cellStyle name="20% - Accent2 3 6 3 4" xfId="20699"/>
    <cellStyle name="20% - Accent2 3 6 4" xfId="12963"/>
    <cellStyle name="20% - Accent2 3 6 4 2" xfId="18607"/>
    <cellStyle name="20% - Accent2 3 6 5" xfId="10789"/>
    <cellStyle name="20% - Accent2 3 6 5 2" xfId="16436"/>
    <cellStyle name="20% - Accent2 3 6 6" xfId="14108"/>
    <cellStyle name="20% - Accent2 3 6 7" xfId="19561"/>
    <cellStyle name="20% - Accent2 3 7" xfId="3808"/>
    <cellStyle name="20% - Accent2 3 7 2" xfId="9287"/>
    <cellStyle name="20% - Accent2 3 7 2 2" xfId="11509"/>
    <cellStyle name="20% - Accent2 3 7 2 2 2" xfId="17155"/>
    <cellStyle name="20% - Accent2 3 7 2 3" xfId="14960"/>
    <cellStyle name="20% - Accent2 3 7 2 4" xfId="20020"/>
    <cellStyle name="20% - Accent2 3 7 3" xfId="10022"/>
    <cellStyle name="20% - Accent2 3 7 3 2" xfId="12230"/>
    <cellStyle name="20% - Accent2 3 7 3 2 2" xfId="17876"/>
    <cellStyle name="20% - Accent2 3 7 3 3" xfId="15681"/>
    <cellStyle name="20% - Accent2 3 7 3 4" xfId="20700"/>
    <cellStyle name="20% - Accent2 3 7 4" xfId="12964"/>
    <cellStyle name="20% - Accent2 3 7 4 2" xfId="18608"/>
    <cellStyle name="20% - Accent2 3 7 5" xfId="10790"/>
    <cellStyle name="20% - Accent2 3 7 5 2" xfId="16437"/>
    <cellStyle name="20% - Accent2 3 7 6" xfId="14109"/>
    <cellStyle name="20% - Accent2 3 7 7" xfId="19562"/>
    <cellStyle name="20% - Accent2 3 8" xfId="3809"/>
    <cellStyle name="20% - Accent2 3 8 2" xfId="9288"/>
    <cellStyle name="20% - Accent2 3 8 2 2" xfId="11510"/>
    <cellStyle name="20% - Accent2 3 8 2 2 2" xfId="17156"/>
    <cellStyle name="20% - Accent2 3 8 2 3" xfId="14961"/>
    <cellStyle name="20% - Accent2 3 8 2 4" xfId="20021"/>
    <cellStyle name="20% - Accent2 3 8 3" xfId="10023"/>
    <cellStyle name="20% - Accent2 3 8 3 2" xfId="12231"/>
    <cellStyle name="20% - Accent2 3 8 3 2 2" xfId="17877"/>
    <cellStyle name="20% - Accent2 3 8 3 3" xfId="15682"/>
    <cellStyle name="20% - Accent2 3 8 3 4" xfId="20701"/>
    <cellStyle name="20% - Accent2 3 8 4" xfId="12965"/>
    <cellStyle name="20% - Accent2 3 8 4 2" xfId="18609"/>
    <cellStyle name="20% - Accent2 3 8 5" xfId="10791"/>
    <cellStyle name="20% - Accent2 3 8 5 2" xfId="16438"/>
    <cellStyle name="20% - Accent2 3 8 6" xfId="14110"/>
    <cellStyle name="20% - Accent2 3 8 7" xfId="19563"/>
    <cellStyle name="20% - Accent2 3 9" xfId="3802"/>
    <cellStyle name="20% - Accent2 3 9 2" xfId="9281"/>
    <cellStyle name="20% - Accent2 3 9 2 2" xfId="11503"/>
    <cellStyle name="20% - Accent2 3 9 2 2 2" xfId="17149"/>
    <cellStyle name="20% - Accent2 3 9 2 3" xfId="14954"/>
    <cellStyle name="20% - Accent2 3 9 3" xfId="10016"/>
    <cellStyle name="20% - Accent2 3 9 3 2" xfId="12224"/>
    <cellStyle name="20% - Accent2 3 9 3 2 2" xfId="17870"/>
    <cellStyle name="20% - Accent2 3 9 3 3" xfId="15675"/>
    <cellStyle name="20% - Accent2 3 9 4" xfId="12958"/>
    <cellStyle name="20% - Accent2 3 9 4 2" xfId="18602"/>
    <cellStyle name="20% - Accent2 3 9 5" xfId="10784"/>
    <cellStyle name="20% - Accent2 3 9 5 2" xfId="16431"/>
    <cellStyle name="20% - Accent2 3 9 6" xfId="14103"/>
    <cellStyle name="20% - Accent2 3 9 7" xfId="20014"/>
    <cellStyle name="20% - Accent2 4" xfId="3529"/>
    <cellStyle name="20% - Accent2 4 10" xfId="9108"/>
    <cellStyle name="20% - Accent2 4 10 2" xfId="11336"/>
    <cellStyle name="20% - Accent2 4 10 2 2" xfId="16982"/>
    <cellStyle name="20% - Accent2 4 10 3" xfId="14787"/>
    <cellStyle name="20% - Accent2 4 10 4" xfId="20702"/>
    <cellStyle name="20% - Accent2 4 11" xfId="9848"/>
    <cellStyle name="20% - Accent2 4 11 2" xfId="12057"/>
    <cellStyle name="20% - Accent2 4 11 2 2" xfId="17703"/>
    <cellStyle name="20% - Accent2 4 11 3" xfId="15508"/>
    <cellStyle name="20% - Accent2 4 12" xfId="12791"/>
    <cellStyle name="20% - Accent2 4 12 2" xfId="18435"/>
    <cellStyle name="20% - Accent2 4 13" xfId="10617"/>
    <cellStyle name="20% - Accent2 4 13 2" xfId="16264"/>
    <cellStyle name="20% - Accent2 4 14" xfId="13603"/>
    <cellStyle name="20% - Accent2 4 14 2" xfId="19238"/>
    <cellStyle name="20% - Accent2 4 15" xfId="13925"/>
    <cellStyle name="20% - Accent2 4 16" xfId="19501"/>
    <cellStyle name="20% - Accent2 4 17" xfId="19564"/>
    <cellStyle name="20% - Accent2 4 2" xfId="3811"/>
    <cellStyle name="20% - Accent2 4 2 2" xfId="9290"/>
    <cellStyle name="20% - Accent2 4 2 2 2" xfId="11512"/>
    <cellStyle name="20% - Accent2 4 2 2 2 2" xfId="17158"/>
    <cellStyle name="20% - Accent2 4 2 2 3" xfId="14963"/>
    <cellStyle name="20% - Accent2 4 2 2 4" xfId="20023"/>
    <cellStyle name="20% - Accent2 4 2 3" xfId="10025"/>
    <cellStyle name="20% - Accent2 4 2 3 2" xfId="12233"/>
    <cellStyle name="20% - Accent2 4 2 3 2 2" xfId="17879"/>
    <cellStyle name="20% - Accent2 4 2 3 3" xfId="15684"/>
    <cellStyle name="20% - Accent2 4 2 3 4" xfId="20703"/>
    <cellStyle name="20% - Accent2 4 2 4" xfId="12967"/>
    <cellStyle name="20% - Accent2 4 2 4 2" xfId="18611"/>
    <cellStyle name="20% - Accent2 4 2 5" xfId="10793"/>
    <cellStyle name="20% - Accent2 4 2 5 2" xfId="16440"/>
    <cellStyle name="20% - Accent2 4 2 6" xfId="14112"/>
    <cellStyle name="20% - Accent2 4 2 7" xfId="14477"/>
    <cellStyle name="20% - Accent2 4 2 8" xfId="19565"/>
    <cellStyle name="20% - Accent2 4 3" xfId="3812"/>
    <cellStyle name="20% - Accent2 4 3 2" xfId="9291"/>
    <cellStyle name="20% - Accent2 4 3 2 2" xfId="11513"/>
    <cellStyle name="20% - Accent2 4 3 2 2 2" xfId="17159"/>
    <cellStyle name="20% - Accent2 4 3 2 3" xfId="14964"/>
    <cellStyle name="20% - Accent2 4 3 2 4" xfId="20024"/>
    <cellStyle name="20% - Accent2 4 3 3" xfId="10026"/>
    <cellStyle name="20% - Accent2 4 3 3 2" xfId="12234"/>
    <cellStyle name="20% - Accent2 4 3 3 2 2" xfId="17880"/>
    <cellStyle name="20% - Accent2 4 3 3 3" xfId="15685"/>
    <cellStyle name="20% - Accent2 4 3 3 4" xfId="20704"/>
    <cellStyle name="20% - Accent2 4 3 4" xfId="12968"/>
    <cellStyle name="20% - Accent2 4 3 4 2" xfId="18612"/>
    <cellStyle name="20% - Accent2 4 3 5" xfId="10794"/>
    <cellStyle name="20% - Accent2 4 3 5 2" xfId="16441"/>
    <cellStyle name="20% - Accent2 4 3 6" xfId="14113"/>
    <cellStyle name="20% - Accent2 4 3 7" xfId="19566"/>
    <cellStyle name="20% - Accent2 4 4" xfId="3813"/>
    <cellStyle name="20% - Accent2 4 4 2" xfId="9292"/>
    <cellStyle name="20% - Accent2 4 4 2 2" xfId="11514"/>
    <cellStyle name="20% - Accent2 4 4 2 2 2" xfId="17160"/>
    <cellStyle name="20% - Accent2 4 4 2 3" xfId="14965"/>
    <cellStyle name="20% - Accent2 4 4 2 4" xfId="20025"/>
    <cellStyle name="20% - Accent2 4 4 3" xfId="10027"/>
    <cellStyle name="20% - Accent2 4 4 3 2" xfId="12235"/>
    <cellStyle name="20% - Accent2 4 4 3 2 2" xfId="17881"/>
    <cellStyle name="20% - Accent2 4 4 3 3" xfId="15686"/>
    <cellStyle name="20% - Accent2 4 4 3 4" xfId="20705"/>
    <cellStyle name="20% - Accent2 4 4 4" xfId="12969"/>
    <cellStyle name="20% - Accent2 4 4 4 2" xfId="18613"/>
    <cellStyle name="20% - Accent2 4 4 5" xfId="10795"/>
    <cellStyle name="20% - Accent2 4 4 5 2" xfId="16442"/>
    <cellStyle name="20% - Accent2 4 4 6" xfId="14114"/>
    <cellStyle name="20% - Accent2 4 4 7" xfId="19567"/>
    <cellStyle name="20% - Accent2 4 5" xfId="3814"/>
    <cellStyle name="20% - Accent2 4 5 2" xfId="9293"/>
    <cellStyle name="20% - Accent2 4 5 2 2" xfId="11515"/>
    <cellStyle name="20% - Accent2 4 5 2 2 2" xfId="17161"/>
    <cellStyle name="20% - Accent2 4 5 2 3" xfId="14966"/>
    <cellStyle name="20% - Accent2 4 5 2 4" xfId="20026"/>
    <cellStyle name="20% - Accent2 4 5 3" xfId="10028"/>
    <cellStyle name="20% - Accent2 4 5 3 2" xfId="12236"/>
    <cellStyle name="20% - Accent2 4 5 3 2 2" xfId="17882"/>
    <cellStyle name="20% - Accent2 4 5 3 3" xfId="15687"/>
    <cellStyle name="20% - Accent2 4 5 3 4" xfId="20706"/>
    <cellStyle name="20% - Accent2 4 5 4" xfId="12970"/>
    <cellStyle name="20% - Accent2 4 5 4 2" xfId="18614"/>
    <cellStyle name="20% - Accent2 4 5 5" xfId="10796"/>
    <cellStyle name="20% - Accent2 4 5 5 2" xfId="16443"/>
    <cellStyle name="20% - Accent2 4 5 6" xfId="14115"/>
    <cellStyle name="20% - Accent2 4 5 7" xfId="19568"/>
    <cellStyle name="20% - Accent2 4 6" xfId="3815"/>
    <cellStyle name="20% - Accent2 4 6 2" xfId="9294"/>
    <cellStyle name="20% - Accent2 4 6 2 2" xfId="11516"/>
    <cellStyle name="20% - Accent2 4 6 2 2 2" xfId="17162"/>
    <cellStyle name="20% - Accent2 4 6 2 3" xfId="14967"/>
    <cellStyle name="20% - Accent2 4 6 2 4" xfId="20027"/>
    <cellStyle name="20% - Accent2 4 6 3" xfId="10029"/>
    <cellStyle name="20% - Accent2 4 6 3 2" xfId="12237"/>
    <cellStyle name="20% - Accent2 4 6 3 2 2" xfId="17883"/>
    <cellStyle name="20% - Accent2 4 6 3 3" xfId="15688"/>
    <cellStyle name="20% - Accent2 4 6 3 4" xfId="20707"/>
    <cellStyle name="20% - Accent2 4 6 4" xfId="12971"/>
    <cellStyle name="20% - Accent2 4 6 4 2" xfId="18615"/>
    <cellStyle name="20% - Accent2 4 6 5" xfId="10797"/>
    <cellStyle name="20% - Accent2 4 6 5 2" xfId="16444"/>
    <cellStyle name="20% - Accent2 4 6 6" xfId="14116"/>
    <cellStyle name="20% - Accent2 4 6 7" xfId="19569"/>
    <cellStyle name="20% - Accent2 4 7" xfId="3816"/>
    <cellStyle name="20% - Accent2 4 7 2" xfId="9295"/>
    <cellStyle name="20% - Accent2 4 7 2 2" xfId="11517"/>
    <cellStyle name="20% - Accent2 4 7 2 2 2" xfId="17163"/>
    <cellStyle name="20% - Accent2 4 7 2 3" xfId="14968"/>
    <cellStyle name="20% - Accent2 4 7 2 4" xfId="20028"/>
    <cellStyle name="20% - Accent2 4 7 3" xfId="10030"/>
    <cellStyle name="20% - Accent2 4 7 3 2" xfId="12238"/>
    <cellStyle name="20% - Accent2 4 7 3 2 2" xfId="17884"/>
    <cellStyle name="20% - Accent2 4 7 3 3" xfId="15689"/>
    <cellStyle name="20% - Accent2 4 7 3 4" xfId="20708"/>
    <cellStyle name="20% - Accent2 4 7 4" xfId="12972"/>
    <cellStyle name="20% - Accent2 4 7 4 2" xfId="18616"/>
    <cellStyle name="20% - Accent2 4 7 5" xfId="10798"/>
    <cellStyle name="20% - Accent2 4 7 5 2" xfId="16445"/>
    <cellStyle name="20% - Accent2 4 7 6" xfId="14117"/>
    <cellStyle name="20% - Accent2 4 7 7" xfId="19570"/>
    <cellStyle name="20% - Accent2 4 8" xfId="3817"/>
    <cellStyle name="20% - Accent2 4 8 2" xfId="9296"/>
    <cellStyle name="20% - Accent2 4 8 2 2" xfId="11518"/>
    <cellStyle name="20% - Accent2 4 8 2 2 2" xfId="17164"/>
    <cellStyle name="20% - Accent2 4 8 2 3" xfId="14969"/>
    <cellStyle name="20% - Accent2 4 8 2 4" xfId="20029"/>
    <cellStyle name="20% - Accent2 4 8 3" xfId="10031"/>
    <cellStyle name="20% - Accent2 4 8 3 2" xfId="12239"/>
    <cellStyle name="20% - Accent2 4 8 3 2 2" xfId="17885"/>
    <cellStyle name="20% - Accent2 4 8 3 3" xfId="15690"/>
    <cellStyle name="20% - Accent2 4 8 3 4" xfId="20709"/>
    <cellStyle name="20% - Accent2 4 8 4" xfId="12973"/>
    <cellStyle name="20% - Accent2 4 8 4 2" xfId="18617"/>
    <cellStyle name="20% - Accent2 4 8 5" xfId="10799"/>
    <cellStyle name="20% - Accent2 4 8 5 2" xfId="16446"/>
    <cellStyle name="20% - Accent2 4 8 6" xfId="14118"/>
    <cellStyle name="20% - Accent2 4 8 7" xfId="19571"/>
    <cellStyle name="20% - Accent2 4 9" xfId="3810"/>
    <cellStyle name="20% - Accent2 4 9 2" xfId="9289"/>
    <cellStyle name="20% - Accent2 4 9 2 2" xfId="11511"/>
    <cellStyle name="20% - Accent2 4 9 2 2 2" xfId="17157"/>
    <cellStyle name="20% - Accent2 4 9 2 3" xfId="14962"/>
    <cellStyle name="20% - Accent2 4 9 3" xfId="10024"/>
    <cellStyle name="20% - Accent2 4 9 3 2" xfId="12232"/>
    <cellStyle name="20% - Accent2 4 9 3 2 2" xfId="17878"/>
    <cellStyle name="20% - Accent2 4 9 3 3" xfId="15683"/>
    <cellStyle name="20% - Accent2 4 9 4" xfId="12966"/>
    <cellStyle name="20% - Accent2 4 9 4 2" xfId="18610"/>
    <cellStyle name="20% - Accent2 4 9 5" xfId="10792"/>
    <cellStyle name="20% - Accent2 4 9 5 2" xfId="16439"/>
    <cellStyle name="20% - Accent2 4 9 6" xfId="14111"/>
    <cellStyle name="20% - Accent2 4 9 7" xfId="20022"/>
    <cellStyle name="20% - Accent2 5" xfId="3573"/>
    <cellStyle name="20% - Accent2 5 10" xfId="9141"/>
    <cellStyle name="20% - Accent2 5 10 2" xfId="11366"/>
    <cellStyle name="20% - Accent2 5 10 2 2" xfId="17012"/>
    <cellStyle name="20% - Accent2 5 10 3" xfId="14817"/>
    <cellStyle name="20% - Accent2 5 10 4" xfId="20710"/>
    <cellStyle name="20% - Accent2 5 11" xfId="9878"/>
    <cellStyle name="20% - Accent2 5 11 2" xfId="12087"/>
    <cellStyle name="20% - Accent2 5 11 2 2" xfId="17733"/>
    <cellStyle name="20% - Accent2 5 11 3" xfId="15538"/>
    <cellStyle name="20% - Accent2 5 12" xfId="12821"/>
    <cellStyle name="20% - Accent2 5 12 2" xfId="18465"/>
    <cellStyle name="20% - Accent2 5 13" xfId="10647"/>
    <cellStyle name="20% - Accent2 5 13 2" xfId="16294"/>
    <cellStyle name="20% - Accent2 5 14" xfId="13955"/>
    <cellStyle name="20% - Accent2 5 15" xfId="19572"/>
    <cellStyle name="20% - Accent2 5 2" xfId="3819"/>
    <cellStyle name="20% - Accent2 5 2 2" xfId="9298"/>
    <cellStyle name="20% - Accent2 5 2 2 2" xfId="11520"/>
    <cellStyle name="20% - Accent2 5 2 2 2 2" xfId="17166"/>
    <cellStyle name="20% - Accent2 5 2 2 3" xfId="14971"/>
    <cellStyle name="20% - Accent2 5 2 2 4" xfId="20031"/>
    <cellStyle name="20% - Accent2 5 2 3" xfId="10033"/>
    <cellStyle name="20% - Accent2 5 2 3 2" xfId="12241"/>
    <cellStyle name="20% - Accent2 5 2 3 2 2" xfId="17887"/>
    <cellStyle name="20% - Accent2 5 2 3 3" xfId="15692"/>
    <cellStyle name="20% - Accent2 5 2 3 4" xfId="20711"/>
    <cellStyle name="20% - Accent2 5 2 4" xfId="12975"/>
    <cellStyle name="20% - Accent2 5 2 4 2" xfId="18619"/>
    <cellStyle name="20% - Accent2 5 2 5" xfId="10801"/>
    <cellStyle name="20% - Accent2 5 2 5 2" xfId="16448"/>
    <cellStyle name="20% - Accent2 5 2 6" xfId="14120"/>
    <cellStyle name="20% - Accent2 5 2 7" xfId="13802"/>
    <cellStyle name="20% - Accent2 5 2 8" xfId="19573"/>
    <cellStyle name="20% - Accent2 5 3" xfId="3820"/>
    <cellStyle name="20% - Accent2 5 3 2" xfId="9299"/>
    <cellStyle name="20% - Accent2 5 3 2 2" xfId="11521"/>
    <cellStyle name="20% - Accent2 5 3 2 2 2" xfId="17167"/>
    <cellStyle name="20% - Accent2 5 3 2 3" xfId="14972"/>
    <cellStyle name="20% - Accent2 5 3 2 4" xfId="20032"/>
    <cellStyle name="20% - Accent2 5 3 3" xfId="10034"/>
    <cellStyle name="20% - Accent2 5 3 3 2" xfId="12242"/>
    <cellStyle name="20% - Accent2 5 3 3 2 2" xfId="17888"/>
    <cellStyle name="20% - Accent2 5 3 3 3" xfId="15693"/>
    <cellStyle name="20% - Accent2 5 3 3 4" xfId="20712"/>
    <cellStyle name="20% - Accent2 5 3 4" xfId="12976"/>
    <cellStyle name="20% - Accent2 5 3 4 2" xfId="18620"/>
    <cellStyle name="20% - Accent2 5 3 5" xfId="10802"/>
    <cellStyle name="20% - Accent2 5 3 5 2" xfId="16449"/>
    <cellStyle name="20% - Accent2 5 3 6" xfId="14121"/>
    <cellStyle name="20% - Accent2 5 3 7" xfId="19574"/>
    <cellStyle name="20% - Accent2 5 4" xfId="3821"/>
    <cellStyle name="20% - Accent2 5 4 2" xfId="9300"/>
    <cellStyle name="20% - Accent2 5 4 2 2" xfId="11522"/>
    <cellStyle name="20% - Accent2 5 4 2 2 2" xfId="17168"/>
    <cellStyle name="20% - Accent2 5 4 2 3" xfId="14973"/>
    <cellStyle name="20% - Accent2 5 4 2 4" xfId="20033"/>
    <cellStyle name="20% - Accent2 5 4 3" xfId="10035"/>
    <cellStyle name="20% - Accent2 5 4 3 2" xfId="12243"/>
    <cellStyle name="20% - Accent2 5 4 3 2 2" xfId="17889"/>
    <cellStyle name="20% - Accent2 5 4 3 3" xfId="15694"/>
    <cellStyle name="20% - Accent2 5 4 3 4" xfId="20713"/>
    <cellStyle name="20% - Accent2 5 4 4" xfId="12977"/>
    <cellStyle name="20% - Accent2 5 4 4 2" xfId="18621"/>
    <cellStyle name="20% - Accent2 5 4 5" xfId="10803"/>
    <cellStyle name="20% - Accent2 5 4 5 2" xfId="16450"/>
    <cellStyle name="20% - Accent2 5 4 6" xfId="14122"/>
    <cellStyle name="20% - Accent2 5 4 7" xfId="19575"/>
    <cellStyle name="20% - Accent2 5 5" xfId="3822"/>
    <cellStyle name="20% - Accent2 5 5 2" xfId="9301"/>
    <cellStyle name="20% - Accent2 5 5 2 2" xfId="11523"/>
    <cellStyle name="20% - Accent2 5 5 2 2 2" xfId="17169"/>
    <cellStyle name="20% - Accent2 5 5 2 3" xfId="14974"/>
    <cellStyle name="20% - Accent2 5 5 2 4" xfId="20034"/>
    <cellStyle name="20% - Accent2 5 5 3" xfId="10036"/>
    <cellStyle name="20% - Accent2 5 5 3 2" xfId="12244"/>
    <cellStyle name="20% - Accent2 5 5 3 2 2" xfId="17890"/>
    <cellStyle name="20% - Accent2 5 5 3 3" xfId="15695"/>
    <cellStyle name="20% - Accent2 5 5 3 4" xfId="20714"/>
    <cellStyle name="20% - Accent2 5 5 4" xfId="12978"/>
    <cellStyle name="20% - Accent2 5 5 4 2" xfId="18622"/>
    <cellStyle name="20% - Accent2 5 5 5" xfId="10804"/>
    <cellStyle name="20% - Accent2 5 5 5 2" xfId="16451"/>
    <cellStyle name="20% - Accent2 5 5 6" xfId="14123"/>
    <cellStyle name="20% - Accent2 5 5 7" xfId="19576"/>
    <cellStyle name="20% - Accent2 5 6" xfId="3823"/>
    <cellStyle name="20% - Accent2 5 6 2" xfId="9302"/>
    <cellStyle name="20% - Accent2 5 6 2 2" xfId="11524"/>
    <cellStyle name="20% - Accent2 5 6 2 2 2" xfId="17170"/>
    <cellStyle name="20% - Accent2 5 6 2 3" xfId="14975"/>
    <cellStyle name="20% - Accent2 5 6 2 4" xfId="20035"/>
    <cellStyle name="20% - Accent2 5 6 3" xfId="10037"/>
    <cellStyle name="20% - Accent2 5 6 3 2" xfId="12245"/>
    <cellStyle name="20% - Accent2 5 6 3 2 2" xfId="17891"/>
    <cellStyle name="20% - Accent2 5 6 3 3" xfId="15696"/>
    <cellStyle name="20% - Accent2 5 6 3 4" xfId="20715"/>
    <cellStyle name="20% - Accent2 5 6 4" xfId="12979"/>
    <cellStyle name="20% - Accent2 5 6 4 2" xfId="18623"/>
    <cellStyle name="20% - Accent2 5 6 5" xfId="10805"/>
    <cellStyle name="20% - Accent2 5 6 5 2" xfId="16452"/>
    <cellStyle name="20% - Accent2 5 6 6" xfId="14124"/>
    <cellStyle name="20% - Accent2 5 6 7" xfId="19577"/>
    <cellStyle name="20% - Accent2 5 7" xfId="3824"/>
    <cellStyle name="20% - Accent2 5 7 2" xfId="9303"/>
    <cellStyle name="20% - Accent2 5 7 2 2" xfId="11525"/>
    <cellStyle name="20% - Accent2 5 7 2 2 2" xfId="17171"/>
    <cellStyle name="20% - Accent2 5 7 2 3" xfId="14976"/>
    <cellStyle name="20% - Accent2 5 7 2 4" xfId="20036"/>
    <cellStyle name="20% - Accent2 5 7 3" xfId="10038"/>
    <cellStyle name="20% - Accent2 5 7 3 2" xfId="12246"/>
    <cellStyle name="20% - Accent2 5 7 3 2 2" xfId="17892"/>
    <cellStyle name="20% - Accent2 5 7 3 3" xfId="15697"/>
    <cellStyle name="20% - Accent2 5 7 3 4" xfId="20716"/>
    <cellStyle name="20% - Accent2 5 7 4" xfId="12980"/>
    <cellStyle name="20% - Accent2 5 7 4 2" xfId="18624"/>
    <cellStyle name="20% - Accent2 5 7 5" xfId="10806"/>
    <cellStyle name="20% - Accent2 5 7 5 2" xfId="16453"/>
    <cellStyle name="20% - Accent2 5 7 6" xfId="14125"/>
    <cellStyle name="20% - Accent2 5 7 7" xfId="19578"/>
    <cellStyle name="20% - Accent2 5 8" xfId="3825"/>
    <cellStyle name="20% - Accent2 5 8 2" xfId="9304"/>
    <cellStyle name="20% - Accent2 5 8 2 2" xfId="11526"/>
    <cellStyle name="20% - Accent2 5 8 2 2 2" xfId="17172"/>
    <cellStyle name="20% - Accent2 5 8 2 3" xfId="14977"/>
    <cellStyle name="20% - Accent2 5 8 2 4" xfId="20037"/>
    <cellStyle name="20% - Accent2 5 8 3" xfId="10039"/>
    <cellStyle name="20% - Accent2 5 8 3 2" xfId="12247"/>
    <cellStyle name="20% - Accent2 5 8 3 2 2" xfId="17893"/>
    <cellStyle name="20% - Accent2 5 8 3 3" xfId="15698"/>
    <cellStyle name="20% - Accent2 5 8 3 4" xfId="20717"/>
    <cellStyle name="20% - Accent2 5 8 4" xfId="12981"/>
    <cellStyle name="20% - Accent2 5 8 4 2" xfId="18625"/>
    <cellStyle name="20% - Accent2 5 8 5" xfId="10807"/>
    <cellStyle name="20% - Accent2 5 8 5 2" xfId="16454"/>
    <cellStyle name="20% - Accent2 5 8 6" xfId="14126"/>
    <cellStyle name="20% - Accent2 5 8 7" xfId="19579"/>
    <cellStyle name="20% - Accent2 5 9" xfId="3818"/>
    <cellStyle name="20% - Accent2 5 9 2" xfId="9297"/>
    <cellStyle name="20% - Accent2 5 9 2 2" xfId="11519"/>
    <cellStyle name="20% - Accent2 5 9 2 2 2" xfId="17165"/>
    <cellStyle name="20% - Accent2 5 9 2 3" xfId="14970"/>
    <cellStyle name="20% - Accent2 5 9 3" xfId="10032"/>
    <cellStyle name="20% - Accent2 5 9 3 2" xfId="12240"/>
    <cellStyle name="20% - Accent2 5 9 3 2 2" xfId="17886"/>
    <cellStyle name="20% - Accent2 5 9 3 3" xfId="15691"/>
    <cellStyle name="20% - Accent2 5 9 4" xfId="12974"/>
    <cellStyle name="20% - Accent2 5 9 4 2" xfId="18618"/>
    <cellStyle name="20% - Accent2 5 9 5" xfId="10800"/>
    <cellStyle name="20% - Accent2 5 9 5 2" xfId="16447"/>
    <cellStyle name="20% - Accent2 5 9 6" xfId="14119"/>
    <cellStyle name="20% - Accent2 5 9 7" xfId="20030"/>
    <cellStyle name="20% - Accent2 6" xfId="3611"/>
    <cellStyle name="20% - Accent2 6 2" xfId="3826"/>
    <cellStyle name="20% - Accent2 6 2 2" xfId="9305"/>
    <cellStyle name="20% - Accent2 6 2 2 2" xfId="11527"/>
    <cellStyle name="20% - Accent2 6 2 2 2 2" xfId="17173"/>
    <cellStyle name="20% - Accent2 6 2 2 3" xfId="14978"/>
    <cellStyle name="20% - Accent2 6 2 3" xfId="10040"/>
    <cellStyle name="20% - Accent2 6 2 3 2" xfId="12248"/>
    <cellStyle name="20% - Accent2 6 2 3 2 2" xfId="17894"/>
    <cellStyle name="20% - Accent2 6 2 3 3" xfId="15699"/>
    <cellStyle name="20% - Accent2 6 2 4" xfId="12982"/>
    <cellStyle name="20% - Accent2 6 2 4 2" xfId="18626"/>
    <cellStyle name="20% - Accent2 6 2 5" xfId="10808"/>
    <cellStyle name="20% - Accent2 6 2 5 2" xfId="16455"/>
    <cellStyle name="20% - Accent2 6 2 6" xfId="14127"/>
    <cellStyle name="20% - Accent2 6 2 7" xfId="14571"/>
    <cellStyle name="20% - Accent2 6 2 8" xfId="20038"/>
    <cellStyle name="20% - Accent2 6 3" xfId="14510"/>
    <cellStyle name="20% - Accent2 6 3 2" xfId="20718"/>
    <cellStyle name="20% - Accent2 6 4" xfId="19580"/>
    <cellStyle name="20% - Accent2 7" xfId="3689"/>
    <cellStyle name="20% - Accent2 7 2" xfId="3827"/>
    <cellStyle name="20% - Accent2 7 2 2" xfId="9306"/>
    <cellStyle name="20% - Accent2 7 2 2 2" xfId="11528"/>
    <cellStyle name="20% - Accent2 7 2 2 2 2" xfId="17174"/>
    <cellStyle name="20% - Accent2 7 2 2 3" xfId="14979"/>
    <cellStyle name="20% - Accent2 7 2 3" xfId="10041"/>
    <cellStyle name="20% - Accent2 7 2 3 2" xfId="12249"/>
    <cellStyle name="20% - Accent2 7 2 3 2 2" xfId="17895"/>
    <cellStyle name="20% - Accent2 7 2 3 3" xfId="15700"/>
    <cellStyle name="20% - Accent2 7 2 4" xfId="12983"/>
    <cellStyle name="20% - Accent2 7 2 4 2" xfId="18627"/>
    <cellStyle name="20% - Accent2 7 2 5" xfId="10809"/>
    <cellStyle name="20% - Accent2 7 2 5 2" xfId="16456"/>
    <cellStyle name="20% - Accent2 7 2 6" xfId="14128"/>
    <cellStyle name="20% - Accent2 7 2 7" xfId="13799"/>
    <cellStyle name="20% - Accent2 7 2 8" xfId="20039"/>
    <cellStyle name="20% - Accent2 7 3" xfId="9188"/>
    <cellStyle name="20% - Accent2 7 3 2" xfId="11410"/>
    <cellStyle name="20% - Accent2 7 3 2 2" xfId="17056"/>
    <cellStyle name="20% - Accent2 7 3 3" xfId="14861"/>
    <cellStyle name="20% - Accent2 7 3 4" xfId="20719"/>
    <cellStyle name="20% - Accent2 7 4" xfId="9923"/>
    <cellStyle name="20% - Accent2 7 4 2" xfId="12131"/>
    <cellStyle name="20% - Accent2 7 4 2 2" xfId="17777"/>
    <cellStyle name="20% - Accent2 7 4 3" xfId="15582"/>
    <cellStyle name="20% - Accent2 7 5" xfId="12865"/>
    <cellStyle name="20% - Accent2 7 5 2" xfId="18509"/>
    <cellStyle name="20% - Accent2 7 6" xfId="10691"/>
    <cellStyle name="20% - Accent2 7 6 2" xfId="16338"/>
    <cellStyle name="20% - Accent2 7 7" xfId="14009"/>
    <cellStyle name="20% - Accent2 7 8" xfId="19581"/>
    <cellStyle name="20% - Accent2 8" xfId="3719"/>
    <cellStyle name="20% - Accent2 8 2" xfId="3828"/>
    <cellStyle name="20% - Accent2 8 2 2" xfId="9307"/>
    <cellStyle name="20% - Accent2 8 2 2 2" xfId="11529"/>
    <cellStyle name="20% - Accent2 8 2 2 2 2" xfId="17175"/>
    <cellStyle name="20% - Accent2 8 2 2 3" xfId="14980"/>
    <cellStyle name="20% - Accent2 8 2 3" xfId="10042"/>
    <cellStyle name="20% - Accent2 8 2 3 2" xfId="12250"/>
    <cellStyle name="20% - Accent2 8 2 3 2 2" xfId="17896"/>
    <cellStyle name="20% - Accent2 8 2 3 3" xfId="15701"/>
    <cellStyle name="20% - Accent2 8 2 4" xfId="12984"/>
    <cellStyle name="20% - Accent2 8 2 4 2" xfId="18628"/>
    <cellStyle name="20% - Accent2 8 2 5" xfId="10810"/>
    <cellStyle name="20% - Accent2 8 2 5 2" xfId="16457"/>
    <cellStyle name="20% - Accent2 8 2 6" xfId="14129"/>
    <cellStyle name="20% - Accent2 8 2 7" xfId="13810"/>
    <cellStyle name="20% - Accent2 8 2 8" xfId="20040"/>
    <cellStyle name="20% - Accent2 8 3" xfId="9218"/>
    <cellStyle name="20% - Accent2 8 3 2" xfId="11440"/>
    <cellStyle name="20% - Accent2 8 3 2 2" xfId="17086"/>
    <cellStyle name="20% - Accent2 8 3 3" xfId="14891"/>
    <cellStyle name="20% - Accent2 8 3 4" xfId="20720"/>
    <cellStyle name="20% - Accent2 8 4" xfId="9953"/>
    <cellStyle name="20% - Accent2 8 4 2" xfId="12161"/>
    <cellStyle name="20% - Accent2 8 4 2 2" xfId="17807"/>
    <cellStyle name="20% - Accent2 8 4 3" xfId="15612"/>
    <cellStyle name="20% - Accent2 8 5" xfId="12895"/>
    <cellStyle name="20% - Accent2 8 5 2" xfId="18539"/>
    <cellStyle name="20% - Accent2 8 6" xfId="10721"/>
    <cellStyle name="20% - Accent2 8 6 2" xfId="16368"/>
    <cellStyle name="20% - Accent2 8 7" xfId="14039"/>
    <cellStyle name="20% - Accent2 8 8" xfId="19582"/>
    <cellStyle name="20% - Accent2 9" xfId="3829"/>
    <cellStyle name="20% - Accent2 9 2" xfId="9308"/>
    <cellStyle name="20% - Accent2 9 2 2" xfId="11530"/>
    <cellStyle name="20% - Accent2 9 2 2 2" xfId="17176"/>
    <cellStyle name="20% - Accent2 9 2 3" xfId="14981"/>
    <cellStyle name="20% - Accent2 9 2 4" xfId="20041"/>
    <cellStyle name="20% - Accent2 9 3" xfId="10043"/>
    <cellStyle name="20% - Accent2 9 3 2" xfId="12251"/>
    <cellStyle name="20% - Accent2 9 3 2 2" xfId="17897"/>
    <cellStyle name="20% - Accent2 9 3 3" xfId="15702"/>
    <cellStyle name="20% - Accent2 9 3 4" xfId="20721"/>
    <cellStyle name="20% - Accent2 9 4" xfId="12985"/>
    <cellStyle name="20% - Accent2 9 4 2" xfId="18629"/>
    <cellStyle name="20% - Accent2 9 5" xfId="10811"/>
    <cellStyle name="20% - Accent2 9 5 2" xfId="16458"/>
    <cellStyle name="20% - Accent2 9 6" xfId="14130"/>
    <cellStyle name="20% - Accent2 9 7" xfId="19421"/>
    <cellStyle name="20% - Accent2 9 8" xfId="19583"/>
    <cellStyle name="20% - Accent3" xfId="189" builtinId="38" customBuiltin="1"/>
    <cellStyle name="20% - Accent3 10" xfId="3830"/>
    <cellStyle name="20% - Accent3 10 2" xfId="9309"/>
    <cellStyle name="20% - Accent3 10 2 2" xfId="11531"/>
    <cellStyle name="20% - Accent3 10 2 2 2" xfId="17177"/>
    <cellStyle name="20% - Accent3 10 2 3" xfId="14982"/>
    <cellStyle name="20% - Accent3 10 2 4" xfId="20042"/>
    <cellStyle name="20% - Accent3 10 3" xfId="10044"/>
    <cellStyle name="20% - Accent3 10 3 2" xfId="12252"/>
    <cellStyle name="20% - Accent3 10 3 2 2" xfId="17898"/>
    <cellStyle name="20% - Accent3 10 3 3" xfId="15703"/>
    <cellStyle name="20% - Accent3 10 3 4" xfId="20722"/>
    <cellStyle name="20% - Accent3 10 4" xfId="12986"/>
    <cellStyle name="20% - Accent3 10 4 2" xfId="18630"/>
    <cellStyle name="20% - Accent3 10 5" xfId="10812"/>
    <cellStyle name="20% - Accent3 10 5 2" xfId="16459"/>
    <cellStyle name="20% - Accent3 10 6" xfId="14131"/>
    <cellStyle name="20% - Accent3 10 7" xfId="19311"/>
    <cellStyle name="20% - Accent3 10 8" xfId="19584"/>
    <cellStyle name="20% - Accent3 11" xfId="3831"/>
    <cellStyle name="20% - Accent3 11 2" xfId="9310"/>
    <cellStyle name="20% - Accent3 11 2 2" xfId="11532"/>
    <cellStyle name="20% - Accent3 11 2 2 2" xfId="17178"/>
    <cellStyle name="20% - Accent3 11 2 3" xfId="14983"/>
    <cellStyle name="20% - Accent3 11 2 4" xfId="20043"/>
    <cellStyle name="20% - Accent3 11 3" xfId="10045"/>
    <cellStyle name="20% - Accent3 11 3 2" xfId="12253"/>
    <cellStyle name="20% - Accent3 11 3 2 2" xfId="17899"/>
    <cellStyle name="20% - Accent3 11 3 3" xfId="15704"/>
    <cellStyle name="20% - Accent3 11 3 4" xfId="20723"/>
    <cellStyle name="20% - Accent3 11 4" xfId="12987"/>
    <cellStyle name="20% - Accent3 11 4 2" xfId="18631"/>
    <cellStyle name="20% - Accent3 11 5" xfId="10813"/>
    <cellStyle name="20% - Accent3 11 5 2" xfId="16460"/>
    <cellStyle name="20% - Accent3 11 6" xfId="14132"/>
    <cellStyle name="20% - Accent3 11 7" xfId="19585"/>
    <cellStyle name="20% - Accent3 12" xfId="8974"/>
    <cellStyle name="20% - Accent3 12 2" xfId="9743"/>
    <cellStyle name="20% - Accent3 12 2 2" xfId="11954"/>
    <cellStyle name="20% - Accent3 12 2 2 2" xfId="17600"/>
    <cellStyle name="20% - Accent3 12 2 3" xfId="15405"/>
    <cellStyle name="20% - Accent3 12 3" xfId="10450"/>
    <cellStyle name="20% - Accent3 12 3 2" xfId="12658"/>
    <cellStyle name="20% - Accent3 12 3 2 2" xfId="18304"/>
    <cellStyle name="20% - Accent3 12 3 3" xfId="16109"/>
    <cellStyle name="20% - Accent3 12 4" xfId="13411"/>
    <cellStyle name="20% - Accent3 12 4 2" xfId="19055"/>
    <cellStyle name="20% - Accent3 12 5" xfId="11218"/>
    <cellStyle name="20% - Accent3 12 5 2" xfId="16864"/>
    <cellStyle name="20% - Accent3 12 6" xfId="14667"/>
    <cellStyle name="20% - Accent3 12 7" xfId="20584"/>
    <cellStyle name="20% - Accent3 13" xfId="8986"/>
    <cellStyle name="20% - Accent3 13 2" xfId="9753"/>
    <cellStyle name="20% - Accent3 13 2 2" xfId="11964"/>
    <cellStyle name="20% - Accent3 13 2 2 2" xfId="17610"/>
    <cellStyle name="20% - Accent3 13 2 3" xfId="15415"/>
    <cellStyle name="20% - Accent3 13 3" xfId="10460"/>
    <cellStyle name="20% - Accent3 13 3 2" xfId="12668"/>
    <cellStyle name="20% - Accent3 13 3 2 2" xfId="18314"/>
    <cellStyle name="20% - Accent3 13 3 3" xfId="16119"/>
    <cellStyle name="20% - Accent3 13 4" xfId="13421"/>
    <cellStyle name="20% - Accent3 13 4 2" xfId="19065"/>
    <cellStyle name="20% - Accent3 13 5" xfId="11228"/>
    <cellStyle name="20% - Accent3 13 5 2" xfId="16874"/>
    <cellStyle name="20% - Accent3 13 6" xfId="14677"/>
    <cellStyle name="20% - Accent3 13 7" xfId="21099"/>
    <cellStyle name="20% - Accent3 14" xfId="9027"/>
    <cellStyle name="20% - Accent3 14 2" xfId="11269"/>
    <cellStyle name="20% - Accent3 14 2 2" xfId="16915"/>
    <cellStyle name="20% - Accent3 14 3" xfId="14718"/>
    <cellStyle name="20% - Accent3 15" xfId="9806"/>
    <cellStyle name="20% - Accent3 15 2" xfId="12015"/>
    <cellStyle name="20% - Accent3 15 2 2" xfId="17661"/>
    <cellStyle name="20% - Accent3 15 3" xfId="15466"/>
    <cellStyle name="20% - Accent3 16" xfId="10547"/>
    <cellStyle name="20% - Accent3 16 2" xfId="12712"/>
    <cellStyle name="20% - Accent3 16 2 2" xfId="18356"/>
    <cellStyle name="20% - Accent3 16 3" xfId="16200"/>
    <cellStyle name="20% - Accent3 17" xfId="10575"/>
    <cellStyle name="20% - Accent3 17 2" xfId="16223"/>
    <cellStyle name="20% - Accent3 18" xfId="13463"/>
    <cellStyle name="20% - Accent3 18 2" xfId="19106"/>
    <cellStyle name="20% - Accent3 19" xfId="13511"/>
    <cellStyle name="20% - Accent3 19 2" xfId="19150"/>
    <cellStyle name="20% - Accent3 2" xfId="215"/>
    <cellStyle name="20% - Accent3 2 10" xfId="13529"/>
    <cellStyle name="20% - Accent3 2 10 2" xfId="19168"/>
    <cellStyle name="20% - Accent3 2 11" xfId="13577"/>
    <cellStyle name="20% - Accent3 2 11 2" xfId="19212"/>
    <cellStyle name="20% - Accent3 2 12" xfId="13640"/>
    <cellStyle name="20% - Accent3 2 12 2" xfId="19271"/>
    <cellStyle name="20% - Accent3 2 13" xfId="13770"/>
    <cellStyle name="20% - Accent3 2 14" xfId="13703"/>
    <cellStyle name="20% - Accent3 2 15" xfId="19475"/>
    <cellStyle name="20% - Accent3 2 2" xfId="3668"/>
    <cellStyle name="20% - Accent3 2 2 10" xfId="12851"/>
    <cellStyle name="20% - Accent3 2 2 10 2" xfId="18495"/>
    <cellStyle name="20% - Accent3 2 2 11" xfId="10677"/>
    <cellStyle name="20% - Accent3 2 2 11 2" xfId="16324"/>
    <cellStyle name="20% - Accent3 2 2 12" xfId="13992"/>
    <cellStyle name="20% - Accent3 2 2 13" xfId="19586"/>
    <cellStyle name="20% - Accent3 2 2 2" xfId="3834"/>
    <cellStyle name="20% - Accent3 2 2 2 2" xfId="9312"/>
    <cellStyle name="20% - Accent3 2 2 2 2 2" xfId="11534"/>
    <cellStyle name="20% - Accent3 2 2 2 2 2 2" xfId="17180"/>
    <cellStyle name="20% - Accent3 2 2 2 2 3" xfId="14985"/>
    <cellStyle name="20% - Accent3 2 2 2 2 4" xfId="20045"/>
    <cellStyle name="20% - Accent3 2 2 2 3" xfId="10047"/>
    <cellStyle name="20% - Accent3 2 2 2 3 2" xfId="12255"/>
    <cellStyle name="20% - Accent3 2 2 2 3 2 2" xfId="17901"/>
    <cellStyle name="20% - Accent3 2 2 2 3 3" xfId="15706"/>
    <cellStyle name="20% - Accent3 2 2 2 3 4" xfId="20725"/>
    <cellStyle name="20% - Accent3 2 2 2 4" xfId="12989"/>
    <cellStyle name="20% - Accent3 2 2 2 4 2" xfId="18633"/>
    <cellStyle name="20% - Accent3 2 2 2 5" xfId="10815"/>
    <cellStyle name="20% - Accent3 2 2 2 5 2" xfId="16462"/>
    <cellStyle name="20% - Accent3 2 2 2 6" xfId="14134"/>
    <cellStyle name="20% - Accent3 2 2 2 7" xfId="19587"/>
    <cellStyle name="20% - Accent3 2 2 3" xfId="3835"/>
    <cellStyle name="20% - Accent3 2 2 3 2" xfId="9313"/>
    <cellStyle name="20% - Accent3 2 2 3 2 2" xfId="11535"/>
    <cellStyle name="20% - Accent3 2 2 3 2 2 2" xfId="17181"/>
    <cellStyle name="20% - Accent3 2 2 3 2 3" xfId="14986"/>
    <cellStyle name="20% - Accent3 2 2 3 2 4" xfId="20046"/>
    <cellStyle name="20% - Accent3 2 2 3 3" xfId="10048"/>
    <cellStyle name="20% - Accent3 2 2 3 3 2" xfId="12256"/>
    <cellStyle name="20% - Accent3 2 2 3 3 2 2" xfId="17902"/>
    <cellStyle name="20% - Accent3 2 2 3 3 3" xfId="15707"/>
    <cellStyle name="20% - Accent3 2 2 3 3 4" xfId="20726"/>
    <cellStyle name="20% - Accent3 2 2 3 4" xfId="12990"/>
    <cellStyle name="20% - Accent3 2 2 3 4 2" xfId="18634"/>
    <cellStyle name="20% - Accent3 2 2 3 5" xfId="10816"/>
    <cellStyle name="20% - Accent3 2 2 3 5 2" xfId="16463"/>
    <cellStyle name="20% - Accent3 2 2 3 6" xfId="14135"/>
    <cellStyle name="20% - Accent3 2 2 3 7" xfId="19588"/>
    <cellStyle name="20% - Accent3 2 2 4" xfId="3836"/>
    <cellStyle name="20% - Accent3 2 2 4 2" xfId="9314"/>
    <cellStyle name="20% - Accent3 2 2 4 2 2" xfId="11536"/>
    <cellStyle name="20% - Accent3 2 2 4 2 2 2" xfId="17182"/>
    <cellStyle name="20% - Accent3 2 2 4 2 3" xfId="14987"/>
    <cellStyle name="20% - Accent3 2 2 4 2 4" xfId="20047"/>
    <cellStyle name="20% - Accent3 2 2 4 3" xfId="10049"/>
    <cellStyle name="20% - Accent3 2 2 4 3 2" xfId="12257"/>
    <cellStyle name="20% - Accent3 2 2 4 3 2 2" xfId="17903"/>
    <cellStyle name="20% - Accent3 2 2 4 3 3" xfId="15708"/>
    <cellStyle name="20% - Accent3 2 2 4 3 4" xfId="20727"/>
    <cellStyle name="20% - Accent3 2 2 4 4" xfId="12991"/>
    <cellStyle name="20% - Accent3 2 2 4 4 2" xfId="18635"/>
    <cellStyle name="20% - Accent3 2 2 4 5" xfId="10817"/>
    <cellStyle name="20% - Accent3 2 2 4 5 2" xfId="16464"/>
    <cellStyle name="20% - Accent3 2 2 4 6" xfId="14136"/>
    <cellStyle name="20% - Accent3 2 2 4 7" xfId="19589"/>
    <cellStyle name="20% - Accent3 2 2 5" xfId="3837"/>
    <cellStyle name="20% - Accent3 2 2 5 2" xfId="9315"/>
    <cellStyle name="20% - Accent3 2 2 5 2 2" xfId="11537"/>
    <cellStyle name="20% - Accent3 2 2 5 2 2 2" xfId="17183"/>
    <cellStyle name="20% - Accent3 2 2 5 2 3" xfId="14988"/>
    <cellStyle name="20% - Accent3 2 2 5 2 4" xfId="20048"/>
    <cellStyle name="20% - Accent3 2 2 5 3" xfId="10050"/>
    <cellStyle name="20% - Accent3 2 2 5 3 2" xfId="12258"/>
    <cellStyle name="20% - Accent3 2 2 5 3 2 2" xfId="17904"/>
    <cellStyle name="20% - Accent3 2 2 5 3 3" xfId="15709"/>
    <cellStyle name="20% - Accent3 2 2 5 3 4" xfId="20728"/>
    <cellStyle name="20% - Accent3 2 2 5 4" xfId="12992"/>
    <cellStyle name="20% - Accent3 2 2 5 4 2" xfId="18636"/>
    <cellStyle name="20% - Accent3 2 2 5 5" xfId="10818"/>
    <cellStyle name="20% - Accent3 2 2 5 5 2" xfId="16465"/>
    <cellStyle name="20% - Accent3 2 2 5 6" xfId="14137"/>
    <cellStyle name="20% - Accent3 2 2 5 7" xfId="19590"/>
    <cellStyle name="20% - Accent3 2 2 6" xfId="3838"/>
    <cellStyle name="20% - Accent3 2 2 6 2" xfId="9316"/>
    <cellStyle name="20% - Accent3 2 2 6 2 2" xfId="11538"/>
    <cellStyle name="20% - Accent3 2 2 6 2 2 2" xfId="17184"/>
    <cellStyle name="20% - Accent3 2 2 6 2 3" xfId="14989"/>
    <cellStyle name="20% - Accent3 2 2 6 2 4" xfId="20049"/>
    <cellStyle name="20% - Accent3 2 2 6 3" xfId="10051"/>
    <cellStyle name="20% - Accent3 2 2 6 3 2" xfId="12259"/>
    <cellStyle name="20% - Accent3 2 2 6 3 2 2" xfId="17905"/>
    <cellStyle name="20% - Accent3 2 2 6 3 3" xfId="15710"/>
    <cellStyle name="20% - Accent3 2 2 6 3 4" xfId="20729"/>
    <cellStyle name="20% - Accent3 2 2 6 4" xfId="12993"/>
    <cellStyle name="20% - Accent3 2 2 6 4 2" xfId="18637"/>
    <cellStyle name="20% - Accent3 2 2 6 5" xfId="10819"/>
    <cellStyle name="20% - Accent3 2 2 6 5 2" xfId="16466"/>
    <cellStyle name="20% - Accent3 2 2 6 6" xfId="14138"/>
    <cellStyle name="20% - Accent3 2 2 6 7" xfId="19591"/>
    <cellStyle name="20% - Accent3 2 2 7" xfId="3833"/>
    <cellStyle name="20% - Accent3 2 2 7 2" xfId="9311"/>
    <cellStyle name="20% - Accent3 2 2 7 2 2" xfId="11533"/>
    <cellStyle name="20% - Accent3 2 2 7 2 2 2" xfId="17179"/>
    <cellStyle name="20% - Accent3 2 2 7 2 3" xfId="14984"/>
    <cellStyle name="20% - Accent3 2 2 7 3" xfId="10046"/>
    <cellStyle name="20% - Accent3 2 2 7 3 2" xfId="12254"/>
    <cellStyle name="20% - Accent3 2 2 7 3 2 2" xfId="17900"/>
    <cellStyle name="20% - Accent3 2 2 7 3 3" xfId="15705"/>
    <cellStyle name="20% - Accent3 2 2 7 4" xfId="12988"/>
    <cellStyle name="20% - Accent3 2 2 7 4 2" xfId="18632"/>
    <cellStyle name="20% - Accent3 2 2 7 5" xfId="10814"/>
    <cellStyle name="20% - Accent3 2 2 7 5 2" xfId="16461"/>
    <cellStyle name="20% - Accent3 2 2 7 6" xfId="14133"/>
    <cellStyle name="20% - Accent3 2 2 7 7" xfId="20044"/>
    <cellStyle name="20% - Accent3 2 2 8" xfId="9174"/>
    <cellStyle name="20% - Accent3 2 2 8 2" xfId="11396"/>
    <cellStyle name="20% - Accent3 2 2 8 2 2" xfId="17042"/>
    <cellStyle name="20% - Accent3 2 2 8 3" xfId="14847"/>
    <cellStyle name="20% - Accent3 2 2 8 4" xfId="20724"/>
    <cellStyle name="20% - Accent3 2 2 9" xfId="9909"/>
    <cellStyle name="20% - Accent3 2 2 9 2" xfId="12117"/>
    <cellStyle name="20% - Accent3 2 2 9 2 2" xfId="17763"/>
    <cellStyle name="20% - Accent3 2 2 9 3" xfId="15568"/>
    <cellStyle name="20% - Accent3 2 3" xfId="3839"/>
    <cellStyle name="20% - Accent3 2 4" xfId="3840"/>
    <cellStyle name="20% - Accent3 2 5" xfId="3841"/>
    <cellStyle name="20% - Accent3 2 6" xfId="3832"/>
    <cellStyle name="20% - Accent3 2 6 2" xfId="20564"/>
    <cellStyle name="20% - Accent3 2 7" xfId="8941"/>
    <cellStyle name="20% - Accent3 2 7 2" xfId="9711"/>
    <cellStyle name="20% - Accent3 2 7 2 2" xfId="11922"/>
    <cellStyle name="20% - Accent3 2 7 2 2 2" xfId="17568"/>
    <cellStyle name="20% - Accent3 2 7 2 3" xfId="15373"/>
    <cellStyle name="20% - Accent3 2 7 3" xfId="10418"/>
    <cellStyle name="20% - Accent3 2 7 3 2" xfId="12626"/>
    <cellStyle name="20% - Accent3 2 7 3 2 2" xfId="18272"/>
    <cellStyle name="20% - Accent3 2 7 3 3" xfId="16077"/>
    <cellStyle name="20% - Accent3 2 7 4" xfId="13379"/>
    <cellStyle name="20% - Accent3 2 7 4 2" xfId="19023"/>
    <cellStyle name="20% - Accent3 2 7 5" xfId="11186"/>
    <cellStyle name="20% - Accent3 2 7 5 2" xfId="16832"/>
    <cellStyle name="20% - Accent3 2 7 6" xfId="14635"/>
    <cellStyle name="20% - Accent3 2 7 7" xfId="21076"/>
    <cellStyle name="20% - Accent3 2 8" xfId="10557"/>
    <cellStyle name="20% - Accent3 2 8 2" xfId="16206"/>
    <cellStyle name="20% - Accent3 2 9" xfId="13481"/>
    <cellStyle name="20% - Accent3 2 9 2" xfId="19124"/>
    <cellStyle name="20% - Accent3 20" xfId="13559"/>
    <cellStyle name="20% - Accent3 20 2" xfId="19194"/>
    <cellStyle name="20% - Accent3 21" xfId="13624"/>
    <cellStyle name="20% - Accent3 21 2" xfId="19255"/>
    <cellStyle name="20% - Accent3 22" xfId="13654"/>
    <cellStyle name="20% - Accent3 22 2" xfId="19284"/>
    <cellStyle name="20% - Accent3 23" xfId="13667"/>
    <cellStyle name="20% - Accent3 23 2" xfId="19297"/>
    <cellStyle name="20% - Accent3 24" xfId="13750"/>
    <cellStyle name="20% - Accent3 25" xfId="19457"/>
    <cellStyle name="20% - Accent3 26" xfId="19946"/>
    <cellStyle name="20% - Accent3 3" xfId="216"/>
    <cellStyle name="20% - Accent3 3 10" xfId="8951"/>
    <cellStyle name="20% - Accent3 3 10 2" xfId="9721"/>
    <cellStyle name="20% - Accent3 3 10 2 2" xfId="11932"/>
    <cellStyle name="20% - Accent3 3 10 2 2 2" xfId="17578"/>
    <cellStyle name="20% - Accent3 3 10 2 3" xfId="15383"/>
    <cellStyle name="20% - Accent3 3 10 3" xfId="10428"/>
    <cellStyle name="20% - Accent3 3 10 3 2" xfId="12636"/>
    <cellStyle name="20% - Accent3 3 10 3 2 2" xfId="18282"/>
    <cellStyle name="20% - Accent3 3 10 3 3" xfId="16087"/>
    <cellStyle name="20% - Accent3 3 10 4" xfId="13389"/>
    <cellStyle name="20% - Accent3 3 10 4 2" xfId="19033"/>
    <cellStyle name="20% - Accent3 3 10 5" xfId="11196"/>
    <cellStyle name="20% - Accent3 3 10 5 2" xfId="16842"/>
    <cellStyle name="20% - Accent3 3 10 6" xfId="14645"/>
    <cellStyle name="20% - Accent3 3 10 7" xfId="20730"/>
    <cellStyle name="20% - Accent3 3 11" xfId="10515"/>
    <cellStyle name="20% - Accent3 3 11 2" xfId="16168"/>
    <cellStyle name="20% - Accent3 3 12" xfId="13495"/>
    <cellStyle name="20% - Accent3 3 12 2" xfId="19138"/>
    <cellStyle name="20% - Accent3 3 13" xfId="13543"/>
    <cellStyle name="20% - Accent3 3 13 2" xfId="19182"/>
    <cellStyle name="20% - Accent3 3 14" xfId="13591"/>
    <cellStyle name="20% - Accent3 3 14 2" xfId="19226"/>
    <cellStyle name="20% - Accent3 3 15" xfId="19489"/>
    <cellStyle name="20% - Accent3 3 16" xfId="19592"/>
    <cellStyle name="20% - Accent3 3 2" xfId="3843"/>
    <cellStyle name="20% - Accent3 3 2 2" xfId="9318"/>
    <cellStyle name="20% - Accent3 3 2 2 2" xfId="11540"/>
    <cellStyle name="20% - Accent3 3 2 2 2 2" xfId="17186"/>
    <cellStyle name="20% - Accent3 3 2 2 3" xfId="14991"/>
    <cellStyle name="20% - Accent3 3 2 2 4" xfId="20051"/>
    <cellStyle name="20% - Accent3 3 2 3" xfId="10053"/>
    <cellStyle name="20% - Accent3 3 2 3 2" xfId="12261"/>
    <cellStyle name="20% - Accent3 3 2 3 2 2" xfId="17907"/>
    <cellStyle name="20% - Accent3 3 2 3 3" xfId="15712"/>
    <cellStyle name="20% - Accent3 3 2 3 4" xfId="20731"/>
    <cellStyle name="20% - Accent3 3 2 4" xfId="12995"/>
    <cellStyle name="20% - Accent3 3 2 4 2" xfId="18639"/>
    <cellStyle name="20% - Accent3 3 2 5" xfId="10821"/>
    <cellStyle name="20% - Accent3 3 2 5 2" xfId="16468"/>
    <cellStyle name="20% - Accent3 3 2 6" xfId="14141"/>
    <cellStyle name="20% - Accent3 3 2 7" xfId="14541"/>
    <cellStyle name="20% - Accent3 3 2 8" xfId="19593"/>
    <cellStyle name="20% - Accent3 3 3" xfId="3844"/>
    <cellStyle name="20% - Accent3 3 3 2" xfId="9319"/>
    <cellStyle name="20% - Accent3 3 3 2 2" xfId="11541"/>
    <cellStyle name="20% - Accent3 3 3 2 2 2" xfId="17187"/>
    <cellStyle name="20% - Accent3 3 3 2 3" xfId="14992"/>
    <cellStyle name="20% - Accent3 3 3 2 4" xfId="20052"/>
    <cellStyle name="20% - Accent3 3 3 3" xfId="10054"/>
    <cellStyle name="20% - Accent3 3 3 3 2" xfId="12262"/>
    <cellStyle name="20% - Accent3 3 3 3 2 2" xfId="17908"/>
    <cellStyle name="20% - Accent3 3 3 3 3" xfId="15713"/>
    <cellStyle name="20% - Accent3 3 3 3 4" xfId="20732"/>
    <cellStyle name="20% - Accent3 3 3 4" xfId="12996"/>
    <cellStyle name="20% - Accent3 3 3 4 2" xfId="18640"/>
    <cellStyle name="20% - Accent3 3 3 5" xfId="10822"/>
    <cellStyle name="20% - Accent3 3 3 5 2" xfId="16469"/>
    <cellStyle name="20% - Accent3 3 3 6" xfId="14142"/>
    <cellStyle name="20% - Accent3 3 3 7" xfId="19594"/>
    <cellStyle name="20% - Accent3 3 4" xfId="3845"/>
    <cellStyle name="20% - Accent3 3 4 2" xfId="9320"/>
    <cellStyle name="20% - Accent3 3 4 2 2" xfId="11542"/>
    <cellStyle name="20% - Accent3 3 4 2 2 2" xfId="17188"/>
    <cellStyle name="20% - Accent3 3 4 2 3" xfId="14993"/>
    <cellStyle name="20% - Accent3 3 4 2 4" xfId="20053"/>
    <cellStyle name="20% - Accent3 3 4 3" xfId="10055"/>
    <cellStyle name="20% - Accent3 3 4 3 2" xfId="12263"/>
    <cellStyle name="20% - Accent3 3 4 3 2 2" xfId="17909"/>
    <cellStyle name="20% - Accent3 3 4 3 3" xfId="15714"/>
    <cellStyle name="20% - Accent3 3 4 3 4" xfId="20733"/>
    <cellStyle name="20% - Accent3 3 4 4" xfId="12997"/>
    <cellStyle name="20% - Accent3 3 4 4 2" xfId="18641"/>
    <cellStyle name="20% - Accent3 3 4 5" xfId="10823"/>
    <cellStyle name="20% - Accent3 3 4 5 2" xfId="16470"/>
    <cellStyle name="20% - Accent3 3 4 6" xfId="14143"/>
    <cellStyle name="20% - Accent3 3 4 7" xfId="19595"/>
    <cellStyle name="20% - Accent3 3 5" xfId="3846"/>
    <cellStyle name="20% - Accent3 3 5 2" xfId="9321"/>
    <cellStyle name="20% - Accent3 3 5 2 2" xfId="11543"/>
    <cellStyle name="20% - Accent3 3 5 2 2 2" xfId="17189"/>
    <cellStyle name="20% - Accent3 3 5 2 3" xfId="14994"/>
    <cellStyle name="20% - Accent3 3 5 2 4" xfId="20054"/>
    <cellStyle name="20% - Accent3 3 5 3" xfId="10056"/>
    <cellStyle name="20% - Accent3 3 5 3 2" xfId="12264"/>
    <cellStyle name="20% - Accent3 3 5 3 2 2" xfId="17910"/>
    <cellStyle name="20% - Accent3 3 5 3 3" xfId="15715"/>
    <cellStyle name="20% - Accent3 3 5 3 4" xfId="20734"/>
    <cellStyle name="20% - Accent3 3 5 4" xfId="12998"/>
    <cellStyle name="20% - Accent3 3 5 4 2" xfId="18642"/>
    <cellStyle name="20% - Accent3 3 5 5" xfId="10824"/>
    <cellStyle name="20% - Accent3 3 5 5 2" xfId="16471"/>
    <cellStyle name="20% - Accent3 3 5 6" xfId="14144"/>
    <cellStyle name="20% - Accent3 3 5 7" xfId="19596"/>
    <cellStyle name="20% - Accent3 3 6" xfId="3847"/>
    <cellStyle name="20% - Accent3 3 6 2" xfId="9322"/>
    <cellStyle name="20% - Accent3 3 6 2 2" xfId="11544"/>
    <cellStyle name="20% - Accent3 3 6 2 2 2" xfId="17190"/>
    <cellStyle name="20% - Accent3 3 6 2 3" xfId="14995"/>
    <cellStyle name="20% - Accent3 3 6 2 4" xfId="20055"/>
    <cellStyle name="20% - Accent3 3 6 3" xfId="10057"/>
    <cellStyle name="20% - Accent3 3 6 3 2" xfId="12265"/>
    <cellStyle name="20% - Accent3 3 6 3 2 2" xfId="17911"/>
    <cellStyle name="20% - Accent3 3 6 3 3" xfId="15716"/>
    <cellStyle name="20% - Accent3 3 6 3 4" xfId="20735"/>
    <cellStyle name="20% - Accent3 3 6 4" xfId="12999"/>
    <cellStyle name="20% - Accent3 3 6 4 2" xfId="18643"/>
    <cellStyle name="20% - Accent3 3 6 5" xfId="10825"/>
    <cellStyle name="20% - Accent3 3 6 5 2" xfId="16472"/>
    <cellStyle name="20% - Accent3 3 6 6" xfId="14145"/>
    <cellStyle name="20% - Accent3 3 6 7" xfId="19597"/>
    <cellStyle name="20% - Accent3 3 7" xfId="3848"/>
    <cellStyle name="20% - Accent3 3 7 2" xfId="9323"/>
    <cellStyle name="20% - Accent3 3 7 2 2" xfId="11545"/>
    <cellStyle name="20% - Accent3 3 7 2 2 2" xfId="17191"/>
    <cellStyle name="20% - Accent3 3 7 2 3" xfId="14996"/>
    <cellStyle name="20% - Accent3 3 7 2 4" xfId="20056"/>
    <cellStyle name="20% - Accent3 3 7 3" xfId="10058"/>
    <cellStyle name="20% - Accent3 3 7 3 2" xfId="12266"/>
    <cellStyle name="20% - Accent3 3 7 3 2 2" xfId="17912"/>
    <cellStyle name="20% - Accent3 3 7 3 3" xfId="15717"/>
    <cellStyle name="20% - Accent3 3 7 3 4" xfId="20736"/>
    <cellStyle name="20% - Accent3 3 7 4" xfId="13000"/>
    <cellStyle name="20% - Accent3 3 7 4 2" xfId="18644"/>
    <cellStyle name="20% - Accent3 3 7 5" xfId="10826"/>
    <cellStyle name="20% - Accent3 3 7 5 2" xfId="16473"/>
    <cellStyle name="20% - Accent3 3 7 6" xfId="14146"/>
    <cellStyle name="20% - Accent3 3 7 7" xfId="19598"/>
    <cellStyle name="20% - Accent3 3 8" xfId="3849"/>
    <cellStyle name="20% - Accent3 3 8 2" xfId="9324"/>
    <cellStyle name="20% - Accent3 3 8 2 2" xfId="11546"/>
    <cellStyle name="20% - Accent3 3 8 2 2 2" xfId="17192"/>
    <cellStyle name="20% - Accent3 3 8 2 3" xfId="14997"/>
    <cellStyle name="20% - Accent3 3 8 2 4" xfId="20057"/>
    <cellStyle name="20% - Accent3 3 8 3" xfId="10059"/>
    <cellStyle name="20% - Accent3 3 8 3 2" xfId="12267"/>
    <cellStyle name="20% - Accent3 3 8 3 2 2" xfId="17913"/>
    <cellStyle name="20% - Accent3 3 8 3 3" xfId="15718"/>
    <cellStyle name="20% - Accent3 3 8 3 4" xfId="20737"/>
    <cellStyle name="20% - Accent3 3 8 4" xfId="13001"/>
    <cellStyle name="20% - Accent3 3 8 4 2" xfId="18645"/>
    <cellStyle name="20% - Accent3 3 8 5" xfId="10827"/>
    <cellStyle name="20% - Accent3 3 8 5 2" xfId="16474"/>
    <cellStyle name="20% - Accent3 3 8 6" xfId="14147"/>
    <cellStyle name="20% - Accent3 3 8 7" xfId="19599"/>
    <cellStyle name="20% - Accent3 3 9" xfId="3842"/>
    <cellStyle name="20% - Accent3 3 9 2" xfId="9317"/>
    <cellStyle name="20% - Accent3 3 9 2 2" xfId="11539"/>
    <cellStyle name="20% - Accent3 3 9 2 2 2" xfId="17185"/>
    <cellStyle name="20% - Accent3 3 9 2 3" xfId="14990"/>
    <cellStyle name="20% - Accent3 3 9 3" xfId="10052"/>
    <cellStyle name="20% - Accent3 3 9 3 2" xfId="12260"/>
    <cellStyle name="20% - Accent3 3 9 3 2 2" xfId="17906"/>
    <cellStyle name="20% - Accent3 3 9 3 3" xfId="15711"/>
    <cellStyle name="20% - Accent3 3 9 4" xfId="12994"/>
    <cellStyle name="20% - Accent3 3 9 4 2" xfId="18638"/>
    <cellStyle name="20% - Accent3 3 9 5" xfId="10820"/>
    <cellStyle name="20% - Accent3 3 9 5 2" xfId="16467"/>
    <cellStyle name="20% - Accent3 3 9 6" xfId="14140"/>
    <cellStyle name="20% - Accent3 3 9 7" xfId="20050"/>
    <cellStyle name="20% - Accent3 4" xfId="3531"/>
    <cellStyle name="20% - Accent3 4 10" xfId="9110"/>
    <cellStyle name="20% - Accent3 4 10 2" xfId="11338"/>
    <cellStyle name="20% - Accent3 4 10 2 2" xfId="16984"/>
    <cellStyle name="20% - Accent3 4 10 3" xfId="14789"/>
    <cellStyle name="20% - Accent3 4 10 4" xfId="20738"/>
    <cellStyle name="20% - Accent3 4 11" xfId="9850"/>
    <cellStyle name="20% - Accent3 4 11 2" xfId="12059"/>
    <cellStyle name="20% - Accent3 4 11 2 2" xfId="17705"/>
    <cellStyle name="20% - Accent3 4 11 3" xfId="15510"/>
    <cellStyle name="20% - Accent3 4 12" xfId="12793"/>
    <cellStyle name="20% - Accent3 4 12 2" xfId="18437"/>
    <cellStyle name="20% - Accent3 4 13" xfId="10619"/>
    <cellStyle name="20% - Accent3 4 13 2" xfId="16266"/>
    <cellStyle name="20% - Accent3 4 14" xfId="13605"/>
    <cellStyle name="20% - Accent3 4 14 2" xfId="19240"/>
    <cellStyle name="20% - Accent3 4 15" xfId="13927"/>
    <cellStyle name="20% - Accent3 4 16" xfId="19503"/>
    <cellStyle name="20% - Accent3 4 17" xfId="19600"/>
    <cellStyle name="20% - Accent3 4 2" xfId="3851"/>
    <cellStyle name="20% - Accent3 4 2 2" xfId="9326"/>
    <cellStyle name="20% - Accent3 4 2 2 2" xfId="11548"/>
    <cellStyle name="20% - Accent3 4 2 2 2 2" xfId="17194"/>
    <cellStyle name="20% - Accent3 4 2 2 3" xfId="14999"/>
    <cellStyle name="20% - Accent3 4 2 2 4" xfId="20059"/>
    <cellStyle name="20% - Accent3 4 2 3" xfId="10061"/>
    <cellStyle name="20% - Accent3 4 2 3 2" xfId="12269"/>
    <cellStyle name="20% - Accent3 4 2 3 2 2" xfId="17915"/>
    <cellStyle name="20% - Accent3 4 2 3 3" xfId="15720"/>
    <cellStyle name="20% - Accent3 4 2 3 4" xfId="20739"/>
    <cellStyle name="20% - Accent3 4 2 4" xfId="13003"/>
    <cellStyle name="20% - Accent3 4 2 4 2" xfId="18647"/>
    <cellStyle name="20% - Accent3 4 2 5" xfId="10829"/>
    <cellStyle name="20% - Accent3 4 2 5 2" xfId="16476"/>
    <cellStyle name="20% - Accent3 4 2 6" xfId="14149"/>
    <cellStyle name="20% - Accent3 4 2 7" xfId="14602"/>
    <cellStyle name="20% - Accent3 4 2 8" xfId="19601"/>
    <cellStyle name="20% - Accent3 4 3" xfId="3852"/>
    <cellStyle name="20% - Accent3 4 3 2" xfId="9327"/>
    <cellStyle name="20% - Accent3 4 3 2 2" xfId="11549"/>
    <cellStyle name="20% - Accent3 4 3 2 2 2" xfId="17195"/>
    <cellStyle name="20% - Accent3 4 3 2 3" xfId="15000"/>
    <cellStyle name="20% - Accent3 4 3 2 4" xfId="20060"/>
    <cellStyle name="20% - Accent3 4 3 3" xfId="10062"/>
    <cellStyle name="20% - Accent3 4 3 3 2" xfId="12270"/>
    <cellStyle name="20% - Accent3 4 3 3 2 2" xfId="17916"/>
    <cellStyle name="20% - Accent3 4 3 3 3" xfId="15721"/>
    <cellStyle name="20% - Accent3 4 3 3 4" xfId="20740"/>
    <cellStyle name="20% - Accent3 4 3 4" xfId="13004"/>
    <cellStyle name="20% - Accent3 4 3 4 2" xfId="18648"/>
    <cellStyle name="20% - Accent3 4 3 5" xfId="10830"/>
    <cellStyle name="20% - Accent3 4 3 5 2" xfId="16477"/>
    <cellStyle name="20% - Accent3 4 3 6" xfId="14150"/>
    <cellStyle name="20% - Accent3 4 3 7" xfId="19602"/>
    <cellStyle name="20% - Accent3 4 4" xfId="3853"/>
    <cellStyle name="20% - Accent3 4 4 2" xfId="9328"/>
    <cellStyle name="20% - Accent3 4 4 2 2" xfId="11550"/>
    <cellStyle name="20% - Accent3 4 4 2 2 2" xfId="17196"/>
    <cellStyle name="20% - Accent3 4 4 2 3" xfId="15001"/>
    <cellStyle name="20% - Accent3 4 4 2 4" xfId="20061"/>
    <cellStyle name="20% - Accent3 4 4 3" xfId="10063"/>
    <cellStyle name="20% - Accent3 4 4 3 2" xfId="12271"/>
    <cellStyle name="20% - Accent3 4 4 3 2 2" xfId="17917"/>
    <cellStyle name="20% - Accent3 4 4 3 3" xfId="15722"/>
    <cellStyle name="20% - Accent3 4 4 3 4" xfId="20741"/>
    <cellStyle name="20% - Accent3 4 4 4" xfId="13005"/>
    <cellStyle name="20% - Accent3 4 4 4 2" xfId="18649"/>
    <cellStyle name="20% - Accent3 4 4 5" xfId="10831"/>
    <cellStyle name="20% - Accent3 4 4 5 2" xfId="16478"/>
    <cellStyle name="20% - Accent3 4 4 6" xfId="14151"/>
    <cellStyle name="20% - Accent3 4 4 7" xfId="19603"/>
    <cellStyle name="20% - Accent3 4 5" xfId="3854"/>
    <cellStyle name="20% - Accent3 4 5 2" xfId="9329"/>
    <cellStyle name="20% - Accent3 4 5 2 2" xfId="11551"/>
    <cellStyle name="20% - Accent3 4 5 2 2 2" xfId="17197"/>
    <cellStyle name="20% - Accent3 4 5 2 3" xfId="15002"/>
    <cellStyle name="20% - Accent3 4 5 2 4" xfId="20062"/>
    <cellStyle name="20% - Accent3 4 5 3" xfId="10064"/>
    <cellStyle name="20% - Accent3 4 5 3 2" xfId="12272"/>
    <cellStyle name="20% - Accent3 4 5 3 2 2" xfId="17918"/>
    <cellStyle name="20% - Accent3 4 5 3 3" xfId="15723"/>
    <cellStyle name="20% - Accent3 4 5 3 4" xfId="20742"/>
    <cellStyle name="20% - Accent3 4 5 4" xfId="13006"/>
    <cellStyle name="20% - Accent3 4 5 4 2" xfId="18650"/>
    <cellStyle name="20% - Accent3 4 5 5" xfId="10832"/>
    <cellStyle name="20% - Accent3 4 5 5 2" xfId="16479"/>
    <cellStyle name="20% - Accent3 4 5 6" xfId="14152"/>
    <cellStyle name="20% - Accent3 4 5 7" xfId="19604"/>
    <cellStyle name="20% - Accent3 4 6" xfId="3855"/>
    <cellStyle name="20% - Accent3 4 6 2" xfId="9330"/>
    <cellStyle name="20% - Accent3 4 6 2 2" xfId="11552"/>
    <cellStyle name="20% - Accent3 4 6 2 2 2" xfId="17198"/>
    <cellStyle name="20% - Accent3 4 6 2 3" xfId="15003"/>
    <cellStyle name="20% - Accent3 4 6 2 4" xfId="20063"/>
    <cellStyle name="20% - Accent3 4 6 3" xfId="10065"/>
    <cellStyle name="20% - Accent3 4 6 3 2" xfId="12273"/>
    <cellStyle name="20% - Accent3 4 6 3 2 2" xfId="17919"/>
    <cellStyle name="20% - Accent3 4 6 3 3" xfId="15724"/>
    <cellStyle name="20% - Accent3 4 6 3 4" xfId="20743"/>
    <cellStyle name="20% - Accent3 4 6 4" xfId="13007"/>
    <cellStyle name="20% - Accent3 4 6 4 2" xfId="18651"/>
    <cellStyle name="20% - Accent3 4 6 5" xfId="10833"/>
    <cellStyle name="20% - Accent3 4 6 5 2" xfId="16480"/>
    <cellStyle name="20% - Accent3 4 6 6" xfId="14153"/>
    <cellStyle name="20% - Accent3 4 6 7" xfId="19605"/>
    <cellStyle name="20% - Accent3 4 7" xfId="3856"/>
    <cellStyle name="20% - Accent3 4 7 2" xfId="9331"/>
    <cellStyle name="20% - Accent3 4 7 2 2" xfId="11553"/>
    <cellStyle name="20% - Accent3 4 7 2 2 2" xfId="17199"/>
    <cellStyle name="20% - Accent3 4 7 2 3" xfId="15004"/>
    <cellStyle name="20% - Accent3 4 7 2 4" xfId="20064"/>
    <cellStyle name="20% - Accent3 4 7 3" xfId="10066"/>
    <cellStyle name="20% - Accent3 4 7 3 2" xfId="12274"/>
    <cellStyle name="20% - Accent3 4 7 3 2 2" xfId="17920"/>
    <cellStyle name="20% - Accent3 4 7 3 3" xfId="15725"/>
    <cellStyle name="20% - Accent3 4 7 3 4" xfId="20744"/>
    <cellStyle name="20% - Accent3 4 7 4" xfId="13008"/>
    <cellStyle name="20% - Accent3 4 7 4 2" xfId="18652"/>
    <cellStyle name="20% - Accent3 4 7 5" xfId="10834"/>
    <cellStyle name="20% - Accent3 4 7 5 2" xfId="16481"/>
    <cellStyle name="20% - Accent3 4 7 6" xfId="14154"/>
    <cellStyle name="20% - Accent3 4 7 7" xfId="19606"/>
    <cellStyle name="20% - Accent3 4 8" xfId="3857"/>
    <cellStyle name="20% - Accent3 4 8 2" xfId="9332"/>
    <cellStyle name="20% - Accent3 4 8 2 2" xfId="11554"/>
    <cellStyle name="20% - Accent3 4 8 2 2 2" xfId="17200"/>
    <cellStyle name="20% - Accent3 4 8 2 3" xfId="15005"/>
    <cellStyle name="20% - Accent3 4 8 2 4" xfId="20065"/>
    <cellStyle name="20% - Accent3 4 8 3" xfId="10067"/>
    <cellStyle name="20% - Accent3 4 8 3 2" xfId="12275"/>
    <cellStyle name="20% - Accent3 4 8 3 2 2" xfId="17921"/>
    <cellStyle name="20% - Accent3 4 8 3 3" xfId="15726"/>
    <cellStyle name="20% - Accent3 4 8 3 4" xfId="20745"/>
    <cellStyle name="20% - Accent3 4 8 4" xfId="13009"/>
    <cellStyle name="20% - Accent3 4 8 4 2" xfId="18653"/>
    <cellStyle name="20% - Accent3 4 8 5" xfId="10835"/>
    <cellStyle name="20% - Accent3 4 8 5 2" xfId="16482"/>
    <cellStyle name="20% - Accent3 4 8 6" xfId="14155"/>
    <cellStyle name="20% - Accent3 4 8 7" xfId="19607"/>
    <cellStyle name="20% - Accent3 4 9" xfId="3850"/>
    <cellStyle name="20% - Accent3 4 9 2" xfId="9325"/>
    <cellStyle name="20% - Accent3 4 9 2 2" xfId="11547"/>
    <cellStyle name="20% - Accent3 4 9 2 2 2" xfId="17193"/>
    <cellStyle name="20% - Accent3 4 9 2 3" xfId="14998"/>
    <cellStyle name="20% - Accent3 4 9 3" xfId="10060"/>
    <cellStyle name="20% - Accent3 4 9 3 2" xfId="12268"/>
    <cellStyle name="20% - Accent3 4 9 3 2 2" xfId="17914"/>
    <cellStyle name="20% - Accent3 4 9 3 3" xfId="15719"/>
    <cellStyle name="20% - Accent3 4 9 4" xfId="13002"/>
    <cellStyle name="20% - Accent3 4 9 4 2" xfId="18646"/>
    <cellStyle name="20% - Accent3 4 9 5" xfId="10828"/>
    <cellStyle name="20% - Accent3 4 9 5 2" xfId="16475"/>
    <cellStyle name="20% - Accent3 4 9 6" xfId="14148"/>
    <cellStyle name="20% - Accent3 4 9 7" xfId="20058"/>
    <cellStyle name="20% - Accent3 5" xfId="3575"/>
    <cellStyle name="20% - Accent3 5 10" xfId="9143"/>
    <cellStyle name="20% - Accent3 5 10 2" xfId="11368"/>
    <cellStyle name="20% - Accent3 5 10 2 2" xfId="17014"/>
    <cellStyle name="20% - Accent3 5 10 3" xfId="14819"/>
    <cellStyle name="20% - Accent3 5 10 4" xfId="20746"/>
    <cellStyle name="20% - Accent3 5 11" xfId="9880"/>
    <cellStyle name="20% - Accent3 5 11 2" xfId="12089"/>
    <cellStyle name="20% - Accent3 5 11 2 2" xfId="17735"/>
    <cellStyle name="20% - Accent3 5 11 3" xfId="15540"/>
    <cellStyle name="20% - Accent3 5 12" xfId="12823"/>
    <cellStyle name="20% - Accent3 5 12 2" xfId="18467"/>
    <cellStyle name="20% - Accent3 5 13" xfId="10649"/>
    <cellStyle name="20% - Accent3 5 13 2" xfId="16296"/>
    <cellStyle name="20% - Accent3 5 14" xfId="13957"/>
    <cellStyle name="20% - Accent3 5 15" xfId="19608"/>
    <cellStyle name="20% - Accent3 5 2" xfId="3859"/>
    <cellStyle name="20% - Accent3 5 2 2" xfId="9334"/>
    <cellStyle name="20% - Accent3 5 2 2 2" xfId="11556"/>
    <cellStyle name="20% - Accent3 5 2 2 2 2" xfId="17202"/>
    <cellStyle name="20% - Accent3 5 2 2 3" xfId="15007"/>
    <cellStyle name="20% - Accent3 5 2 2 4" xfId="20067"/>
    <cellStyle name="20% - Accent3 5 2 3" xfId="10069"/>
    <cellStyle name="20% - Accent3 5 2 3 2" xfId="12277"/>
    <cellStyle name="20% - Accent3 5 2 3 2 2" xfId="17923"/>
    <cellStyle name="20% - Accent3 5 2 3 3" xfId="15728"/>
    <cellStyle name="20% - Accent3 5 2 3 4" xfId="20747"/>
    <cellStyle name="20% - Accent3 5 2 4" xfId="13011"/>
    <cellStyle name="20% - Accent3 5 2 4 2" xfId="18655"/>
    <cellStyle name="20% - Accent3 5 2 5" xfId="10837"/>
    <cellStyle name="20% - Accent3 5 2 5 2" xfId="16484"/>
    <cellStyle name="20% - Accent3 5 2 6" xfId="14157"/>
    <cellStyle name="20% - Accent3 5 2 7" xfId="13910"/>
    <cellStyle name="20% - Accent3 5 2 8" xfId="19609"/>
    <cellStyle name="20% - Accent3 5 3" xfId="3860"/>
    <cellStyle name="20% - Accent3 5 3 2" xfId="9335"/>
    <cellStyle name="20% - Accent3 5 3 2 2" xfId="11557"/>
    <cellStyle name="20% - Accent3 5 3 2 2 2" xfId="17203"/>
    <cellStyle name="20% - Accent3 5 3 2 3" xfId="15008"/>
    <cellStyle name="20% - Accent3 5 3 2 4" xfId="20068"/>
    <cellStyle name="20% - Accent3 5 3 3" xfId="10070"/>
    <cellStyle name="20% - Accent3 5 3 3 2" xfId="12278"/>
    <cellStyle name="20% - Accent3 5 3 3 2 2" xfId="17924"/>
    <cellStyle name="20% - Accent3 5 3 3 3" xfId="15729"/>
    <cellStyle name="20% - Accent3 5 3 3 4" xfId="20748"/>
    <cellStyle name="20% - Accent3 5 3 4" xfId="13012"/>
    <cellStyle name="20% - Accent3 5 3 4 2" xfId="18656"/>
    <cellStyle name="20% - Accent3 5 3 5" xfId="10838"/>
    <cellStyle name="20% - Accent3 5 3 5 2" xfId="16485"/>
    <cellStyle name="20% - Accent3 5 3 6" xfId="14158"/>
    <cellStyle name="20% - Accent3 5 3 7" xfId="19610"/>
    <cellStyle name="20% - Accent3 5 4" xfId="3861"/>
    <cellStyle name="20% - Accent3 5 4 2" xfId="9336"/>
    <cellStyle name="20% - Accent3 5 4 2 2" xfId="11558"/>
    <cellStyle name="20% - Accent3 5 4 2 2 2" xfId="17204"/>
    <cellStyle name="20% - Accent3 5 4 2 3" xfId="15009"/>
    <cellStyle name="20% - Accent3 5 4 2 4" xfId="20069"/>
    <cellStyle name="20% - Accent3 5 4 3" xfId="10071"/>
    <cellStyle name="20% - Accent3 5 4 3 2" xfId="12279"/>
    <cellStyle name="20% - Accent3 5 4 3 2 2" xfId="17925"/>
    <cellStyle name="20% - Accent3 5 4 3 3" xfId="15730"/>
    <cellStyle name="20% - Accent3 5 4 3 4" xfId="20749"/>
    <cellStyle name="20% - Accent3 5 4 4" xfId="13013"/>
    <cellStyle name="20% - Accent3 5 4 4 2" xfId="18657"/>
    <cellStyle name="20% - Accent3 5 4 5" xfId="10839"/>
    <cellStyle name="20% - Accent3 5 4 5 2" xfId="16486"/>
    <cellStyle name="20% - Accent3 5 4 6" xfId="14159"/>
    <cellStyle name="20% - Accent3 5 4 7" xfId="19611"/>
    <cellStyle name="20% - Accent3 5 5" xfId="3862"/>
    <cellStyle name="20% - Accent3 5 5 2" xfId="9337"/>
    <cellStyle name="20% - Accent3 5 5 2 2" xfId="11559"/>
    <cellStyle name="20% - Accent3 5 5 2 2 2" xfId="17205"/>
    <cellStyle name="20% - Accent3 5 5 2 3" xfId="15010"/>
    <cellStyle name="20% - Accent3 5 5 2 4" xfId="20070"/>
    <cellStyle name="20% - Accent3 5 5 3" xfId="10072"/>
    <cellStyle name="20% - Accent3 5 5 3 2" xfId="12280"/>
    <cellStyle name="20% - Accent3 5 5 3 2 2" xfId="17926"/>
    <cellStyle name="20% - Accent3 5 5 3 3" xfId="15731"/>
    <cellStyle name="20% - Accent3 5 5 3 4" xfId="20750"/>
    <cellStyle name="20% - Accent3 5 5 4" xfId="13014"/>
    <cellStyle name="20% - Accent3 5 5 4 2" xfId="18658"/>
    <cellStyle name="20% - Accent3 5 5 5" xfId="10840"/>
    <cellStyle name="20% - Accent3 5 5 5 2" xfId="16487"/>
    <cellStyle name="20% - Accent3 5 5 6" xfId="14160"/>
    <cellStyle name="20% - Accent3 5 5 7" xfId="19612"/>
    <cellStyle name="20% - Accent3 5 6" xfId="3863"/>
    <cellStyle name="20% - Accent3 5 6 2" xfId="9338"/>
    <cellStyle name="20% - Accent3 5 6 2 2" xfId="11560"/>
    <cellStyle name="20% - Accent3 5 6 2 2 2" xfId="17206"/>
    <cellStyle name="20% - Accent3 5 6 2 3" xfId="15011"/>
    <cellStyle name="20% - Accent3 5 6 2 4" xfId="20071"/>
    <cellStyle name="20% - Accent3 5 6 3" xfId="10073"/>
    <cellStyle name="20% - Accent3 5 6 3 2" xfId="12281"/>
    <cellStyle name="20% - Accent3 5 6 3 2 2" xfId="17927"/>
    <cellStyle name="20% - Accent3 5 6 3 3" xfId="15732"/>
    <cellStyle name="20% - Accent3 5 6 3 4" xfId="20751"/>
    <cellStyle name="20% - Accent3 5 6 4" xfId="13015"/>
    <cellStyle name="20% - Accent3 5 6 4 2" xfId="18659"/>
    <cellStyle name="20% - Accent3 5 6 5" xfId="10841"/>
    <cellStyle name="20% - Accent3 5 6 5 2" xfId="16488"/>
    <cellStyle name="20% - Accent3 5 6 6" xfId="14161"/>
    <cellStyle name="20% - Accent3 5 6 7" xfId="19613"/>
    <cellStyle name="20% - Accent3 5 7" xfId="3864"/>
    <cellStyle name="20% - Accent3 5 7 2" xfId="9339"/>
    <cellStyle name="20% - Accent3 5 7 2 2" xfId="11561"/>
    <cellStyle name="20% - Accent3 5 7 2 2 2" xfId="17207"/>
    <cellStyle name="20% - Accent3 5 7 2 3" xfId="15012"/>
    <cellStyle name="20% - Accent3 5 7 2 4" xfId="20072"/>
    <cellStyle name="20% - Accent3 5 7 3" xfId="10074"/>
    <cellStyle name="20% - Accent3 5 7 3 2" xfId="12282"/>
    <cellStyle name="20% - Accent3 5 7 3 2 2" xfId="17928"/>
    <cellStyle name="20% - Accent3 5 7 3 3" xfId="15733"/>
    <cellStyle name="20% - Accent3 5 7 3 4" xfId="20752"/>
    <cellStyle name="20% - Accent3 5 7 4" xfId="13016"/>
    <cellStyle name="20% - Accent3 5 7 4 2" xfId="18660"/>
    <cellStyle name="20% - Accent3 5 7 5" xfId="10842"/>
    <cellStyle name="20% - Accent3 5 7 5 2" xfId="16489"/>
    <cellStyle name="20% - Accent3 5 7 6" xfId="14162"/>
    <cellStyle name="20% - Accent3 5 7 7" xfId="19614"/>
    <cellStyle name="20% - Accent3 5 8" xfId="3865"/>
    <cellStyle name="20% - Accent3 5 8 2" xfId="9340"/>
    <cellStyle name="20% - Accent3 5 8 2 2" xfId="11562"/>
    <cellStyle name="20% - Accent3 5 8 2 2 2" xfId="17208"/>
    <cellStyle name="20% - Accent3 5 8 2 3" xfId="15013"/>
    <cellStyle name="20% - Accent3 5 8 2 4" xfId="20073"/>
    <cellStyle name="20% - Accent3 5 8 3" xfId="10075"/>
    <cellStyle name="20% - Accent3 5 8 3 2" xfId="12283"/>
    <cellStyle name="20% - Accent3 5 8 3 2 2" xfId="17929"/>
    <cellStyle name="20% - Accent3 5 8 3 3" xfId="15734"/>
    <cellStyle name="20% - Accent3 5 8 3 4" xfId="20753"/>
    <cellStyle name="20% - Accent3 5 8 4" xfId="13017"/>
    <cellStyle name="20% - Accent3 5 8 4 2" xfId="18661"/>
    <cellStyle name="20% - Accent3 5 8 5" xfId="10843"/>
    <cellStyle name="20% - Accent3 5 8 5 2" xfId="16490"/>
    <cellStyle name="20% - Accent3 5 8 6" xfId="14163"/>
    <cellStyle name="20% - Accent3 5 8 7" xfId="19615"/>
    <cellStyle name="20% - Accent3 5 9" xfId="3858"/>
    <cellStyle name="20% - Accent3 5 9 2" xfId="9333"/>
    <cellStyle name="20% - Accent3 5 9 2 2" xfId="11555"/>
    <cellStyle name="20% - Accent3 5 9 2 2 2" xfId="17201"/>
    <cellStyle name="20% - Accent3 5 9 2 3" xfId="15006"/>
    <cellStyle name="20% - Accent3 5 9 3" xfId="10068"/>
    <cellStyle name="20% - Accent3 5 9 3 2" xfId="12276"/>
    <cellStyle name="20% - Accent3 5 9 3 2 2" xfId="17922"/>
    <cellStyle name="20% - Accent3 5 9 3 3" xfId="15727"/>
    <cellStyle name="20% - Accent3 5 9 4" xfId="13010"/>
    <cellStyle name="20% - Accent3 5 9 4 2" xfId="18654"/>
    <cellStyle name="20% - Accent3 5 9 5" xfId="10836"/>
    <cellStyle name="20% - Accent3 5 9 5 2" xfId="16483"/>
    <cellStyle name="20% - Accent3 5 9 6" xfId="14156"/>
    <cellStyle name="20% - Accent3 5 9 7" xfId="20066"/>
    <cellStyle name="20% - Accent3 6" xfId="3615"/>
    <cellStyle name="20% - Accent3 6 2" xfId="3866"/>
    <cellStyle name="20% - Accent3 6 2 2" xfId="9341"/>
    <cellStyle name="20% - Accent3 6 2 2 2" xfId="11563"/>
    <cellStyle name="20% - Accent3 6 2 2 2 2" xfId="17209"/>
    <cellStyle name="20% - Accent3 6 2 2 3" xfId="15014"/>
    <cellStyle name="20% - Accent3 6 2 3" xfId="10076"/>
    <cellStyle name="20% - Accent3 6 2 3 2" xfId="12284"/>
    <cellStyle name="20% - Accent3 6 2 3 2 2" xfId="17930"/>
    <cellStyle name="20% - Accent3 6 2 3 3" xfId="15735"/>
    <cellStyle name="20% - Accent3 6 2 4" xfId="13018"/>
    <cellStyle name="20% - Accent3 6 2 4 2" xfId="18662"/>
    <cellStyle name="20% - Accent3 6 2 5" xfId="10844"/>
    <cellStyle name="20% - Accent3 6 2 5 2" xfId="16491"/>
    <cellStyle name="20% - Accent3 6 2 6" xfId="14164"/>
    <cellStyle name="20% - Accent3 6 2 7" xfId="13793"/>
    <cellStyle name="20% - Accent3 6 2 8" xfId="20074"/>
    <cellStyle name="20% - Accent3 6 3" xfId="19383"/>
    <cellStyle name="20% - Accent3 6 3 2" xfId="20754"/>
    <cellStyle name="20% - Accent3 6 4" xfId="19616"/>
    <cellStyle name="20% - Accent3 7" xfId="3691"/>
    <cellStyle name="20% - Accent3 7 2" xfId="3867"/>
    <cellStyle name="20% - Accent3 7 2 2" xfId="9342"/>
    <cellStyle name="20% - Accent3 7 2 2 2" xfId="11564"/>
    <cellStyle name="20% - Accent3 7 2 2 2 2" xfId="17210"/>
    <cellStyle name="20% - Accent3 7 2 2 3" xfId="15015"/>
    <cellStyle name="20% - Accent3 7 2 3" xfId="10077"/>
    <cellStyle name="20% - Accent3 7 2 3 2" xfId="12285"/>
    <cellStyle name="20% - Accent3 7 2 3 2 2" xfId="17931"/>
    <cellStyle name="20% - Accent3 7 2 3 3" xfId="15736"/>
    <cellStyle name="20% - Accent3 7 2 4" xfId="13019"/>
    <cellStyle name="20% - Accent3 7 2 4 2" xfId="18663"/>
    <cellStyle name="20% - Accent3 7 2 5" xfId="10845"/>
    <cellStyle name="20% - Accent3 7 2 5 2" xfId="16492"/>
    <cellStyle name="20% - Accent3 7 2 6" xfId="14165"/>
    <cellStyle name="20% - Accent3 7 2 7" xfId="19332"/>
    <cellStyle name="20% - Accent3 7 2 8" xfId="20075"/>
    <cellStyle name="20% - Accent3 7 3" xfId="9190"/>
    <cellStyle name="20% - Accent3 7 3 2" xfId="11412"/>
    <cellStyle name="20% - Accent3 7 3 2 2" xfId="17058"/>
    <cellStyle name="20% - Accent3 7 3 3" xfId="14863"/>
    <cellStyle name="20% - Accent3 7 3 4" xfId="20755"/>
    <cellStyle name="20% - Accent3 7 4" xfId="9925"/>
    <cellStyle name="20% - Accent3 7 4 2" xfId="12133"/>
    <cellStyle name="20% - Accent3 7 4 2 2" xfId="17779"/>
    <cellStyle name="20% - Accent3 7 4 3" xfId="15584"/>
    <cellStyle name="20% - Accent3 7 5" xfId="12867"/>
    <cellStyle name="20% - Accent3 7 5 2" xfId="18511"/>
    <cellStyle name="20% - Accent3 7 6" xfId="10693"/>
    <cellStyle name="20% - Accent3 7 6 2" xfId="16340"/>
    <cellStyle name="20% - Accent3 7 7" xfId="14011"/>
    <cellStyle name="20% - Accent3 7 8" xfId="19617"/>
    <cellStyle name="20% - Accent3 8" xfId="3721"/>
    <cellStyle name="20% - Accent3 8 2" xfId="3868"/>
    <cellStyle name="20% - Accent3 8 2 2" xfId="9343"/>
    <cellStyle name="20% - Accent3 8 2 2 2" xfId="11565"/>
    <cellStyle name="20% - Accent3 8 2 2 2 2" xfId="17211"/>
    <cellStyle name="20% - Accent3 8 2 2 3" xfId="15016"/>
    <cellStyle name="20% - Accent3 8 2 3" xfId="10078"/>
    <cellStyle name="20% - Accent3 8 2 3 2" xfId="12286"/>
    <cellStyle name="20% - Accent3 8 2 3 2 2" xfId="17932"/>
    <cellStyle name="20% - Accent3 8 2 3 3" xfId="15737"/>
    <cellStyle name="20% - Accent3 8 2 4" xfId="13020"/>
    <cellStyle name="20% - Accent3 8 2 4 2" xfId="18664"/>
    <cellStyle name="20% - Accent3 8 2 5" xfId="10846"/>
    <cellStyle name="20% - Accent3 8 2 5 2" xfId="16493"/>
    <cellStyle name="20% - Accent3 8 2 6" xfId="14166"/>
    <cellStyle name="20% - Accent3 8 2 7" xfId="13851"/>
    <cellStyle name="20% - Accent3 8 2 8" xfId="20076"/>
    <cellStyle name="20% - Accent3 8 3" xfId="9220"/>
    <cellStyle name="20% - Accent3 8 3 2" xfId="11442"/>
    <cellStyle name="20% - Accent3 8 3 2 2" xfId="17088"/>
    <cellStyle name="20% - Accent3 8 3 3" xfId="14893"/>
    <cellStyle name="20% - Accent3 8 3 4" xfId="20756"/>
    <cellStyle name="20% - Accent3 8 4" xfId="9955"/>
    <cellStyle name="20% - Accent3 8 4 2" xfId="12163"/>
    <cellStyle name="20% - Accent3 8 4 2 2" xfId="17809"/>
    <cellStyle name="20% - Accent3 8 4 3" xfId="15614"/>
    <cellStyle name="20% - Accent3 8 5" xfId="12897"/>
    <cellStyle name="20% - Accent3 8 5 2" xfId="18541"/>
    <cellStyle name="20% - Accent3 8 6" xfId="10723"/>
    <cellStyle name="20% - Accent3 8 6 2" xfId="16370"/>
    <cellStyle name="20% - Accent3 8 7" xfId="14041"/>
    <cellStyle name="20% - Accent3 8 8" xfId="19618"/>
    <cellStyle name="20% - Accent3 9" xfId="3869"/>
    <cellStyle name="20% - Accent3 9 2" xfId="9344"/>
    <cellStyle name="20% - Accent3 9 2 2" xfId="11566"/>
    <cellStyle name="20% - Accent3 9 2 2 2" xfId="17212"/>
    <cellStyle name="20% - Accent3 9 2 3" xfId="15017"/>
    <cellStyle name="20% - Accent3 9 2 4" xfId="20077"/>
    <cellStyle name="20% - Accent3 9 3" xfId="10079"/>
    <cellStyle name="20% - Accent3 9 3 2" xfId="12287"/>
    <cellStyle name="20% - Accent3 9 3 2 2" xfId="17933"/>
    <cellStyle name="20% - Accent3 9 3 3" xfId="15738"/>
    <cellStyle name="20% - Accent3 9 3 4" xfId="20757"/>
    <cellStyle name="20% - Accent3 9 4" xfId="13021"/>
    <cellStyle name="20% - Accent3 9 4 2" xfId="18665"/>
    <cellStyle name="20% - Accent3 9 5" xfId="10847"/>
    <cellStyle name="20% - Accent3 9 5 2" xfId="16494"/>
    <cellStyle name="20% - Accent3 9 6" xfId="14167"/>
    <cellStyle name="20% - Accent3 9 7" xfId="19408"/>
    <cellStyle name="20% - Accent3 9 8" xfId="19619"/>
    <cellStyle name="20% - Accent4" xfId="193" builtinId="42" customBuiltin="1"/>
    <cellStyle name="20% - Accent4 10" xfId="3870"/>
    <cellStyle name="20% - Accent4 10 2" xfId="9345"/>
    <cellStyle name="20% - Accent4 10 2 2" xfId="11567"/>
    <cellStyle name="20% - Accent4 10 2 2 2" xfId="17213"/>
    <cellStyle name="20% - Accent4 10 2 3" xfId="15018"/>
    <cellStyle name="20% - Accent4 10 2 4" xfId="20078"/>
    <cellStyle name="20% - Accent4 10 3" xfId="10080"/>
    <cellStyle name="20% - Accent4 10 3 2" xfId="12288"/>
    <cellStyle name="20% - Accent4 10 3 2 2" xfId="17934"/>
    <cellStyle name="20% - Accent4 10 3 3" xfId="15739"/>
    <cellStyle name="20% - Accent4 10 3 4" xfId="20758"/>
    <cellStyle name="20% - Accent4 10 4" xfId="13022"/>
    <cellStyle name="20% - Accent4 10 4 2" xfId="18666"/>
    <cellStyle name="20% - Accent4 10 5" xfId="10848"/>
    <cellStyle name="20% - Accent4 10 5 2" xfId="16495"/>
    <cellStyle name="20% - Accent4 10 6" xfId="14168"/>
    <cellStyle name="20% - Accent4 10 7" xfId="14574"/>
    <cellStyle name="20% - Accent4 10 8" xfId="19620"/>
    <cellStyle name="20% - Accent4 11" xfId="3871"/>
    <cellStyle name="20% - Accent4 11 2" xfId="9346"/>
    <cellStyle name="20% - Accent4 11 2 2" xfId="11568"/>
    <cellStyle name="20% - Accent4 11 2 2 2" xfId="17214"/>
    <cellStyle name="20% - Accent4 11 2 3" xfId="15019"/>
    <cellStyle name="20% - Accent4 11 2 4" xfId="20079"/>
    <cellStyle name="20% - Accent4 11 3" xfId="10081"/>
    <cellStyle name="20% - Accent4 11 3 2" xfId="12289"/>
    <cellStyle name="20% - Accent4 11 3 2 2" xfId="17935"/>
    <cellStyle name="20% - Accent4 11 3 3" xfId="15740"/>
    <cellStyle name="20% - Accent4 11 3 4" xfId="20759"/>
    <cellStyle name="20% - Accent4 11 4" xfId="13023"/>
    <cellStyle name="20% - Accent4 11 4 2" xfId="18667"/>
    <cellStyle name="20% - Accent4 11 5" xfId="10849"/>
    <cellStyle name="20% - Accent4 11 5 2" xfId="16496"/>
    <cellStyle name="20% - Accent4 11 6" xfId="14169"/>
    <cellStyle name="20% - Accent4 11 7" xfId="19621"/>
    <cellStyle name="20% - Accent4 12" xfId="8970"/>
    <cellStyle name="20% - Accent4 12 2" xfId="9740"/>
    <cellStyle name="20% - Accent4 12 2 2" xfId="11951"/>
    <cellStyle name="20% - Accent4 12 2 2 2" xfId="17597"/>
    <cellStyle name="20% - Accent4 12 2 3" xfId="15402"/>
    <cellStyle name="20% - Accent4 12 3" xfId="10447"/>
    <cellStyle name="20% - Accent4 12 3 2" xfId="12655"/>
    <cellStyle name="20% - Accent4 12 3 2 2" xfId="18301"/>
    <cellStyle name="20% - Accent4 12 3 3" xfId="16106"/>
    <cellStyle name="20% - Accent4 12 4" xfId="13408"/>
    <cellStyle name="20% - Accent4 12 4 2" xfId="19052"/>
    <cellStyle name="20% - Accent4 12 5" xfId="11215"/>
    <cellStyle name="20% - Accent4 12 5 2" xfId="16861"/>
    <cellStyle name="20% - Accent4 12 6" xfId="14664"/>
    <cellStyle name="20% - Accent4 12 7" xfId="20411"/>
    <cellStyle name="20% - Accent4 13" xfId="8988"/>
    <cellStyle name="20% - Accent4 13 2" xfId="9755"/>
    <cellStyle name="20% - Accent4 13 2 2" xfId="11966"/>
    <cellStyle name="20% - Accent4 13 2 2 2" xfId="17612"/>
    <cellStyle name="20% - Accent4 13 2 3" xfId="15417"/>
    <cellStyle name="20% - Accent4 13 3" xfId="10462"/>
    <cellStyle name="20% - Accent4 13 3 2" xfId="12670"/>
    <cellStyle name="20% - Accent4 13 3 2 2" xfId="18316"/>
    <cellStyle name="20% - Accent4 13 3 3" xfId="16121"/>
    <cellStyle name="20% - Accent4 13 4" xfId="13423"/>
    <cellStyle name="20% - Accent4 13 4 2" xfId="19067"/>
    <cellStyle name="20% - Accent4 13 5" xfId="11230"/>
    <cellStyle name="20% - Accent4 13 5 2" xfId="16876"/>
    <cellStyle name="20% - Accent4 13 6" xfId="14679"/>
    <cellStyle name="20% - Accent4 13 7" xfId="21101"/>
    <cellStyle name="20% - Accent4 14" xfId="9029"/>
    <cellStyle name="20% - Accent4 14 2" xfId="11271"/>
    <cellStyle name="20% - Accent4 14 2 2" xfId="16917"/>
    <cellStyle name="20% - Accent4 14 3" xfId="14720"/>
    <cellStyle name="20% - Accent4 15" xfId="9808"/>
    <cellStyle name="20% - Accent4 15 2" xfId="12017"/>
    <cellStyle name="20% - Accent4 15 2 2" xfId="17663"/>
    <cellStyle name="20% - Accent4 15 3" xfId="15468"/>
    <cellStyle name="20% - Accent4 16" xfId="10545"/>
    <cellStyle name="20% - Accent4 16 2" xfId="12714"/>
    <cellStyle name="20% - Accent4 16 2 2" xfId="18358"/>
    <cellStyle name="20% - Accent4 16 3" xfId="16198"/>
    <cellStyle name="20% - Accent4 17" xfId="10577"/>
    <cellStyle name="20% - Accent4 17 2" xfId="16225"/>
    <cellStyle name="20% - Accent4 18" xfId="13465"/>
    <cellStyle name="20% - Accent4 18 2" xfId="19108"/>
    <cellStyle name="20% - Accent4 19" xfId="13513"/>
    <cellStyle name="20% - Accent4 19 2" xfId="19152"/>
    <cellStyle name="20% - Accent4 2" xfId="217"/>
    <cellStyle name="20% - Accent4 2 10" xfId="13531"/>
    <cellStyle name="20% - Accent4 2 10 2" xfId="19170"/>
    <cellStyle name="20% - Accent4 2 11" xfId="13579"/>
    <cellStyle name="20% - Accent4 2 11 2" xfId="19214"/>
    <cellStyle name="20% - Accent4 2 12" xfId="13642"/>
    <cellStyle name="20% - Accent4 2 12 2" xfId="19273"/>
    <cellStyle name="20% - Accent4 2 13" xfId="13771"/>
    <cellStyle name="20% - Accent4 2 14" xfId="13705"/>
    <cellStyle name="20% - Accent4 2 15" xfId="19477"/>
    <cellStyle name="20% - Accent4 2 2" xfId="3672"/>
    <cellStyle name="20% - Accent4 2 2 10" xfId="12853"/>
    <cellStyle name="20% - Accent4 2 2 10 2" xfId="18497"/>
    <cellStyle name="20% - Accent4 2 2 11" xfId="10679"/>
    <cellStyle name="20% - Accent4 2 2 11 2" xfId="16326"/>
    <cellStyle name="20% - Accent4 2 2 12" xfId="13995"/>
    <cellStyle name="20% - Accent4 2 2 13" xfId="19622"/>
    <cellStyle name="20% - Accent4 2 2 2" xfId="3874"/>
    <cellStyle name="20% - Accent4 2 2 2 2" xfId="9348"/>
    <cellStyle name="20% - Accent4 2 2 2 2 2" xfId="11570"/>
    <cellStyle name="20% - Accent4 2 2 2 2 2 2" xfId="17216"/>
    <cellStyle name="20% - Accent4 2 2 2 2 3" xfId="15021"/>
    <cellStyle name="20% - Accent4 2 2 2 2 4" xfId="20081"/>
    <cellStyle name="20% - Accent4 2 2 2 3" xfId="10083"/>
    <cellStyle name="20% - Accent4 2 2 2 3 2" xfId="12291"/>
    <cellStyle name="20% - Accent4 2 2 2 3 2 2" xfId="17937"/>
    <cellStyle name="20% - Accent4 2 2 2 3 3" xfId="15742"/>
    <cellStyle name="20% - Accent4 2 2 2 3 4" xfId="20761"/>
    <cellStyle name="20% - Accent4 2 2 2 4" xfId="13025"/>
    <cellStyle name="20% - Accent4 2 2 2 4 2" xfId="18669"/>
    <cellStyle name="20% - Accent4 2 2 2 5" xfId="10851"/>
    <cellStyle name="20% - Accent4 2 2 2 5 2" xfId="16498"/>
    <cellStyle name="20% - Accent4 2 2 2 6" xfId="14171"/>
    <cellStyle name="20% - Accent4 2 2 2 7" xfId="19623"/>
    <cellStyle name="20% - Accent4 2 2 3" xfId="3875"/>
    <cellStyle name="20% - Accent4 2 2 3 2" xfId="9349"/>
    <cellStyle name="20% - Accent4 2 2 3 2 2" xfId="11571"/>
    <cellStyle name="20% - Accent4 2 2 3 2 2 2" xfId="17217"/>
    <cellStyle name="20% - Accent4 2 2 3 2 3" xfId="15022"/>
    <cellStyle name="20% - Accent4 2 2 3 2 4" xfId="20082"/>
    <cellStyle name="20% - Accent4 2 2 3 3" xfId="10084"/>
    <cellStyle name="20% - Accent4 2 2 3 3 2" xfId="12292"/>
    <cellStyle name="20% - Accent4 2 2 3 3 2 2" xfId="17938"/>
    <cellStyle name="20% - Accent4 2 2 3 3 3" xfId="15743"/>
    <cellStyle name="20% - Accent4 2 2 3 3 4" xfId="20762"/>
    <cellStyle name="20% - Accent4 2 2 3 4" xfId="13026"/>
    <cellStyle name="20% - Accent4 2 2 3 4 2" xfId="18670"/>
    <cellStyle name="20% - Accent4 2 2 3 5" xfId="10852"/>
    <cellStyle name="20% - Accent4 2 2 3 5 2" xfId="16499"/>
    <cellStyle name="20% - Accent4 2 2 3 6" xfId="14172"/>
    <cellStyle name="20% - Accent4 2 2 3 7" xfId="19624"/>
    <cellStyle name="20% - Accent4 2 2 4" xfId="3876"/>
    <cellStyle name="20% - Accent4 2 2 4 2" xfId="9350"/>
    <cellStyle name="20% - Accent4 2 2 4 2 2" xfId="11572"/>
    <cellStyle name="20% - Accent4 2 2 4 2 2 2" xfId="17218"/>
    <cellStyle name="20% - Accent4 2 2 4 2 3" xfId="15023"/>
    <cellStyle name="20% - Accent4 2 2 4 2 4" xfId="20083"/>
    <cellStyle name="20% - Accent4 2 2 4 3" xfId="10085"/>
    <cellStyle name="20% - Accent4 2 2 4 3 2" xfId="12293"/>
    <cellStyle name="20% - Accent4 2 2 4 3 2 2" xfId="17939"/>
    <cellStyle name="20% - Accent4 2 2 4 3 3" xfId="15744"/>
    <cellStyle name="20% - Accent4 2 2 4 3 4" xfId="20763"/>
    <cellStyle name="20% - Accent4 2 2 4 4" xfId="13027"/>
    <cellStyle name="20% - Accent4 2 2 4 4 2" xfId="18671"/>
    <cellStyle name="20% - Accent4 2 2 4 5" xfId="10853"/>
    <cellStyle name="20% - Accent4 2 2 4 5 2" xfId="16500"/>
    <cellStyle name="20% - Accent4 2 2 4 6" xfId="14173"/>
    <cellStyle name="20% - Accent4 2 2 4 7" xfId="19625"/>
    <cellStyle name="20% - Accent4 2 2 5" xfId="3877"/>
    <cellStyle name="20% - Accent4 2 2 5 2" xfId="9351"/>
    <cellStyle name="20% - Accent4 2 2 5 2 2" xfId="11573"/>
    <cellStyle name="20% - Accent4 2 2 5 2 2 2" xfId="17219"/>
    <cellStyle name="20% - Accent4 2 2 5 2 3" xfId="15024"/>
    <cellStyle name="20% - Accent4 2 2 5 2 4" xfId="20084"/>
    <cellStyle name="20% - Accent4 2 2 5 3" xfId="10086"/>
    <cellStyle name="20% - Accent4 2 2 5 3 2" xfId="12294"/>
    <cellStyle name="20% - Accent4 2 2 5 3 2 2" xfId="17940"/>
    <cellStyle name="20% - Accent4 2 2 5 3 3" xfId="15745"/>
    <cellStyle name="20% - Accent4 2 2 5 3 4" xfId="20764"/>
    <cellStyle name="20% - Accent4 2 2 5 4" xfId="13028"/>
    <cellStyle name="20% - Accent4 2 2 5 4 2" xfId="18672"/>
    <cellStyle name="20% - Accent4 2 2 5 5" xfId="10854"/>
    <cellStyle name="20% - Accent4 2 2 5 5 2" xfId="16501"/>
    <cellStyle name="20% - Accent4 2 2 5 6" xfId="14174"/>
    <cellStyle name="20% - Accent4 2 2 5 7" xfId="19626"/>
    <cellStyle name="20% - Accent4 2 2 6" xfId="3878"/>
    <cellStyle name="20% - Accent4 2 2 6 2" xfId="9352"/>
    <cellStyle name="20% - Accent4 2 2 6 2 2" xfId="11574"/>
    <cellStyle name="20% - Accent4 2 2 6 2 2 2" xfId="17220"/>
    <cellStyle name="20% - Accent4 2 2 6 2 3" xfId="15025"/>
    <cellStyle name="20% - Accent4 2 2 6 2 4" xfId="20085"/>
    <cellStyle name="20% - Accent4 2 2 6 3" xfId="10087"/>
    <cellStyle name="20% - Accent4 2 2 6 3 2" xfId="12295"/>
    <cellStyle name="20% - Accent4 2 2 6 3 2 2" xfId="17941"/>
    <cellStyle name="20% - Accent4 2 2 6 3 3" xfId="15746"/>
    <cellStyle name="20% - Accent4 2 2 6 3 4" xfId="20765"/>
    <cellStyle name="20% - Accent4 2 2 6 4" xfId="13029"/>
    <cellStyle name="20% - Accent4 2 2 6 4 2" xfId="18673"/>
    <cellStyle name="20% - Accent4 2 2 6 5" xfId="10855"/>
    <cellStyle name="20% - Accent4 2 2 6 5 2" xfId="16502"/>
    <cellStyle name="20% - Accent4 2 2 6 6" xfId="14175"/>
    <cellStyle name="20% - Accent4 2 2 6 7" xfId="19627"/>
    <cellStyle name="20% - Accent4 2 2 7" xfId="3873"/>
    <cellStyle name="20% - Accent4 2 2 7 2" xfId="9347"/>
    <cellStyle name="20% - Accent4 2 2 7 2 2" xfId="11569"/>
    <cellStyle name="20% - Accent4 2 2 7 2 2 2" xfId="17215"/>
    <cellStyle name="20% - Accent4 2 2 7 2 3" xfId="15020"/>
    <cellStyle name="20% - Accent4 2 2 7 3" xfId="10082"/>
    <cellStyle name="20% - Accent4 2 2 7 3 2" xfId="12290"/>
    <cellStyle name="20% - Accent4 2 2 7 3 2 2" xfId="17936"/>
    <cellStyle name="20% - Accent4 2 2 7 3 3" xfId="15741"/>
    <cellStyle name="20% - Accent4 2 2 7 4" xfId="13024"/>
    <cellStyle name="20% - Accent4 2 2 7 4 2" xfId="18668"/>
    <cellStyle name="20% - Accent4 2 2 7 5" xfId="10850"/>
    <cellStyle name="20% - Accent4 2 2 7 5 2" xfId="16497"/>
    <cellStyle name="20% - Accent4 2 2 7 6" xfId="14170"/>
    <cellStyle name="20% - Accent4 2 2 7 7" xfId="20080"/>
    <cellStyle name="20% - Accent4 2 2 8" xfId="9176"/>
    <cellStyle name="20% - Accent4 2 2 8 2" xfId="11398"/>
    <cellStyle name="20% - Accent4 2 2 8 2 2" xfId="17044"/>
    <cellStyle name="20% - Accent4 2 2 8 3" xfId="14849"/>
    <cellStyle name="20% - Accent4 2 2 8 4" xfId="20760"/>
    <cellStyle name="20% - Accent4 2 2 9" xfId="9911"/>
    <cellStyle name="20% - Accent4 2 2 9 2" xfId="12119"/>
    <cellStyle name="20% - Accent4 2 2 9 2 2" xfId="17765"/>
    <cellStyle name="20% - Accent4 2 2 9 3" xfId="15570"/>
    <cellStyle name="20% - Accent4 2 3" xfId="3879"/>
    <cellStyle name="20% - Accent4 2 4" xfId="3880"/>
    <cellStyle name="20% - Accent4 2 5" xfId="3881"/>
    <cellStyle name="20% - Accent4 2 6" xfId="3872"/>
    <cellStyle name="20% - Accent4 2 6 2" xfId="20479"/>
    <cellStyle name="20% - Accent4 2 7" xfId="8943"/>
    <cellStyle name="20% - Accent4 2 7 2" xfId="9713"/>
    <cellStyle name="20% - Accent4 2 7 2 2" xfId="11924"/>
    <cellStyle name="20% - Accent4 2 7 2 2 2" xfId="17570"/>
    <cellStyle name="20% - Accent4 2 7 2 3" xfId="15375"/>
    <cellStyle name="20% - Accent4 2 7 3" xfId="10420"/>
    <cellStyle name="20% - Accent4 2 7 3 2" xfId="12628"/>
    <cellStyle name="20% - Accent4 2 7 3 2 2" xfId="18274"/>
    <cellStyle name="20% - Accent4 2 7 3 3" xfId="16079"/>
    <cellStyle name="20% - Accent4 2 7 4" xfId="13381"/>
    <cellStyle name="20% - Accent4 2 7 4 2" xfId="19025"/>
    <cellStyle name="20% - Accent4 2 7 5" xfId="11188"/>
    <cellStyle name="20% - Accent4 2 7 5 2" xfId="16834"/>
    <cellStyle name="20% - Accent4 2 7 6" xfId="14637"/>
    <cellStyle name="20% - Accent4 2 7 7" xfId="21074"/>
    <cellStyle name="20% - Accent4 2 8" xfId="10531"/>
    <cellStyle name="20% - Accent4 2 8 2" xfId="16184"/>
    <cellStyle name="20% - Accent4 2 9" xfId="13483"/>
    <cellStyle name="20% - Accent4 2 9 2" xfId="19126"/>
    <cellStyle name="20% - Accent4 20" xfId="13561"/>
    <cellStyle name="20% - Accent4 20 2" xfId="19196"/>
    <cellStyle name="20% - Accent4 21" xfId="13626"/>
    <cellStyle name="20% - Accent4 21 2" xfId="19257"/>
    <cellStyle name="20% - Accent4 22" xfId="13656"/>
    <cellStyle name="20% - Accent4 22 2" xfId="19286"/>
    <cellStyle name="20% - Accent4 23" xfId="13669"/>
    <cellStyle name="20% - Accent4 23 2" xfId="19299"/>
    <cellStyle name="20% - Accent4 24" xfId="13753"/>
    <cellStyle name="20% - Accent4 25" xfId="19459"/>
    <cellStyle name="20% - Accent4 26" xfId="19948"/>
    <cellStyle name="20% - Accent4 3" xfId="218"/>
    <cellStyle name="20% - Accent4 3 10" xfId="8958"/>
    <cellStyle name="20% - Accent4 3 10 2" xfId="9728"/>
    <cellStyle name="20% - Accent4 3 10 2 2" xfId="11939"/>
    <cellStyle name="20% - Accent4 3 10 2 2 2" xfId="17585"/>
    <cellStyle name="20% - Accent4 3 10 2 3" xfId="15390"/>
    <cellStyle name="20% - Accent4 3 10 3" xfId="10435"/>
    <cellStyle name="20% - Accent4 3 10 3 2" xfId="12643"/>
    <cellStyle name="20% - Accent4 3 10 3 2 2" xfId="18289"/>
    <cellStyle name="20% - Accent4 3 10 3 3" xfId="16094"/>
    <cellStyle name="20% - Accent4 3 10 4" xfId="13396"/>
    <cellStyle name="20% - Accent4 3 10 4 2" xfId="19040"/>
    <cellStyle name="20% - Accent4 3 10 5" xfId="11203"/>
    <cellStyle name="20% - Accent4 3 10 5 2" xfId="16849"/>
    <cellStyle name="20% - Accent4 3 10 6" xfId="14652"/>
    <cellStyle name="20% - Accent4 3 10 7" xfId="20766"/>
    <cellStyle name="20% - Accent4 3 11" xfId="10517"/>
    <cellStyle name="20% - Accent4 3 11 2" xfId="16170"/>
    <cellStyle name="20% - Accent4 3 12" xfId="13497"/>
    <cellStyle name="20% - Accent4 3 12 2" xfId="19140"/>
    <cellStyle name="20% - Accent4 3 13" xfId="13545"/>
    <cellStyle name="20% - Accent4 3 13 2" xfId="19184"/>
    <cellStyle name="20% - Accent4 3 14" xfId="13593"/>
    <cellStyle name="20% - Accent4 3 14 2" xfId="19228"/>
    <cellStyle name="20% - Accent4 3 15" xfId="19491"/>
    <cellStyle name="20% - Accent4 3 16" xfId="19628"/>
    <cellStyle name="20% - Accent4 3 2" xfId="3883"/>
    <cellStyle name="20% - Accent4 3 2 2" xfId="9354"/>
    <cellStyle name="20% - Accent4 3 2 2 2" xfId="11576"/>
    <cellStyle name="20% - Accent4 3 2 2 2 2" xfId="17222"/>
    <cellStyle name="20% - Accent4 3 2 2 3" xfId="15027"/>
    <cellStyle name="20% - Accent4 3 2 2 4" xfId="20087"/>
    <cellStyle name="20% - Accent4 3 2 3" xfId="10089"/>
    <cellStyle name="20% - Accent4 3 2 3 2" xfId="12297"/>
    <cellStyle name="20% - Accent4 3 2 3 2 2" xfId="17943"/>
    <cellStyle name="20% - Accent4 3 2 3 3" xfId="15748"/>
    <cellStyle name="20% - Accent4 3 2 3 4" xfId="20767"/>
    <cellStyle name="20% - Accent4 3 2 4" xfId="13031"/>
    <cellStyle name="20% - Accent4 3 2 4 2" xfId="18675"/>
    <cellStyle name="20% - Accent4 3 2 5" xfId="10857"/>
    <cellStyle name="20% - Accent4 3 2 5 2" xfId="16504"/>
    <cellStyle name="20% - Accent4 3 2 6" xfId="14177"/>
    <cellStyle name="20% - Accent4 3 2 7" xfId="19359"/>
    <cellStyle name="20% - Accent4 3 2 8" xfId="19629"/>
    <cellStyle name="20% - Accent4 3 3" xfId="3884"/>
    <cellStyle name="20% - Accent4 3 3 2" xfId="9355"/>
    <cellStyle name="20% - Accent4 3 3 2 2" xfId="11577"/>
    <cellStyle name="20% - Accent4 3 3 2 2 2" xfId="17223"/>
    <cellStyle name="20% - Accent4 3 3 2 3" xfId="15028"/>
    <cellStyle name="20% - Accent4 3 3 2 4" xfId="20088"/>
    <cellStyle name="20% - Accent4 3 3 3" xfId="10090"/>
    <cellStyle name="20% - Accent4 3 3 3 2" xfId="12298"/>
    <cellStyle name="20% - Accent4 3 3 3 2 2" xfId="17944"/>
    <cellStyle name="20% - Accent4 3 3 3 3" xfId="15749"/>
    <cellStyle name="20% - Accent4 3 3 3 4" xfId="20768"/>
    <cellStyle name="20% - Accent4 3 3 4" xfId="13032"/>
    <cellStyle name="20% - Accent4 3 3 4 2" xfId="18676"/>
    <cellStyle name="20% - Accent4 3 3 5" xfId="10858"/>
    <cellStyle name="20% - Accent4 3 3 5 2" xfId="16505"/>
    <cellStyle name="20% - Accent4 3 3 6" xfId="14178"/>
    <cellStyle name="20% - Accent4 3 3 7" xfId="19630"/>
    <cellStyle name="20% - Accent4 3 4" xfId="3885"/>
    <cellStyle name="20% - Accent4 3 4 2" xfId="9356"/>
    <cellStyle name="20% - Accent4 3 4 2 2" xfId="11578"/>
    <cellStyle name="20% - Accent4 3 4 2 2 2" xfId="17224"/>
    <cellStyle name="20% - Accent4 3 4 2 3" xfId="15029"/>
    <cellStyle name="20% - Accent4 3 4 2 4" xfId="20089"/>
    <cellStyle name="20% - Accent4 3 4 3" xfId="10091"/>
    <cellStyle name="20% - Accent4 3 4 3 2" xfId="12299"/>
    <cellStyle name="20% - Accent4 3 4 3 2 2" xfId="17945"/>
    <cellStyle name="20% - Accent4 3 4 3 3" xfId="15750"/>
    <cellStyle name="20% - Accent4 3 4 3 4" xfId="20769"/>
    <cellStyle name="20% - Accent4 3 4 4" xfId="13033"/>
    <cellStyle name="20% - Accent4 3 4 4 2" xfId="18677"/>
    <cellStyle name="20% - Accent4 3 4 5" xfId="10859"/>
    <cellStyle name="20% - Accent4 3 4 5 2" xfId="16506"/>
    <cellStyle name="20% - Accent4 3 4 6" xfId="14179"/>
    <cellStyle name="20% - Accent4 3 4 7" xfId="19631"/>
    <cellStyle name="20% - Accent4 3 5" xfId="3886"/>
    <cellStyle name="20% - Accent4 3 5 2" xfId="9357"/>
    <cellStyle name="20% - Accent4 3 5 2 2" xfId="11579"/>
    <cellStyle name="20% - Accent4 3 5 2 2 2" xfId="17225"/>
    <cellStyle name="20% - Accent4 3 5 2 3" xfId="15030"/>
    <cellStyle name="20% - Accent4 3 5 2 4" xfId="20090"/>
    <cellStyle name="20% - Accent4 3 5 3" xfId="10092"/>
    <cellStyle name="20% - Accent4 3 5 3 2" xfId="12300"/>
    <cellStyle name="20% - Accent4 3 5 3 2 2" xfId="17946"/>
    <cellStyle name="20% - Accent4 3 5 3 3" xfId="15751"/>
    <cellStyle name="20% - Accent4 3 5 3 4" xfId="20770"/>
    <cellStyle name="20% - Accent4 3 5 4" xfId="13034"/>
    <cellStyle name="20% - Accent4 3 5 4 2" xfId="18678"/>
    <cellStyle name="20% - Accent4 3 5 5" xfId="10860"/>
    <cellStyle name="20% - Accent4 3 5 5 2" xfId="16507"/>
    <cellStyle name="20% - Accent4 3 5 6" xfId="14180"/>
    <cellStyle name="20% - Accent4 3 5 7" xfId="19632"/>
    <cellStyle name="20% - Accent4 3 6" xfId="3887"/>
    <cellStyle name="20% - Accent4 3 6 2" xfId="9358"/>
    <cellStyle name="20% - Accent4 3 6 2 2" xfId="11580"/>
    <cellStyle name="20% - Accent4 3 6 2 2 2" xfId="17226"/>
    <cellStyle name="20% - Accent4 3 6 2 3" xfId="15031"/>
    <cellStyle name="20% - Accent4 3 6 2 4" xfId="20091"/>
    <cellStyle name="20% - Accent4 3 6 3" xfId="10093"/>
    <cellStyle name="20% - Accent4 3 6 3 2" xfId="12301"/>
    <cellStyle name="20% - Accent4 3 6 3 2 2" xfId="17947"/>
    <cellStyle name="20% - Accent4 3 6 3 3" xfId="15752"/>
    <cellStyle name="20% - Accent4 3 6 3 4" xfId="20771"/>
    <cellStyle name="20% - Accent4 3 6 4" xfId="13035"/>
    <cellStyle name="20% - Accent4 3 6 4 2" xfId="18679"/>
    <cellStyle name="20% - Accent4 3 6 5" xfId="10861"/>
    <cellStyle name="20% - Accent4 3 6 5 2" xfId="16508"/>
    <cellStyle name="20% - Accent4 3 6 6" xfId="14181"/>
    <cellStyle name="20% - Accent4 3 6 7" xfId="19633"/>
    <cellStyle name="20% - Accent4 3 7" xfId="3888"/>
    <cellStyle name="20% - Accent4 3 7 2" xfId="9359"/>
    <cellStyle name="20% - Accent4 3 7 2 2" xfId="11581"/>
    <cellStyle name="20% - Accent4 3 7 2 2 2" xfId="17227"/>
    <cellStyle name="20% - Accent4 3 7 2 3" xfId="15032"/>
    <cellStyle name="20% - Accent4 3 7 2 4" xfId="20092"/>
    <cellStyle name="20% - Accent4 3 7 3" xfId="10094"/>
    <cellStyle name="20% - Accent4 3 7 3 2" xfId="12302"/>
    <cellStyle name="20% - Accent4 3 7 3 2 2" xfId="17948"/>
    <cellStyle name="20% - Accent4 3 7 3 3" xfId="15753"/>
    <cellStyle name="20% - Accent4 3 7 3 4" xfId="20772"/>
    <cellStyle name="20% - Accent4 3 7 4" xfId="13036"/>
    <cellStyle name="20% - Accent4 3 7 4 2" xfId="18680"/>
    <cellStyle name="20% - Accent4 3 7 5" xfId="10862"/>
    <cellStyle name="20% - Accent4 3 7 5 2" xfId="16509"/>
    <cellStyle name="20% - Accent4 3 7 6" xfId="14182"/>
    <cellStyle name="20% - Accent4 3 7 7" xfId="19634"/>
    <cellStyle name="20% - Accent4 3 8" xfId="3889"/>
    <cellStyle name="20% - Accent4 3 8 2" xfId="9360"/>
    <cellStyle name="20% - Accent4 3 8 2 2" xfId="11582"/>
    <cellStyle name="20% - Accent4 3 8 2 2 2" xfId="17228"/>
    <cellStyle name="20% - Accent4 3 8 2 3" xfId="15033"/>
    <cellStyle name="20% - Accent4 3 8 2 4" xfId="20093"/>
    <cellStyle name="20% - Accent4 3 8 3" xfId="10095"/>
    <cellStyle name="20% - Accent4 3 8 3 2" xfId="12303"/>
    <cellStyle name="20% - Accent4 3 8 3 2 2" xfId="17949"/>
    <cellStyle name="20% - Accent4 3 8 3 3" xfId="15754"/>
    <cellStyle name="20% - Accent4 3 8 3 4" xfId="20773"/>
    <cellStyle name="20% - Accent4 3 8 4" xfId="13037"/>
    <cellStyle name="20% - Accent4 3 8 4 2" xfId="18681"/>
    <cellStyle name="20% - Accent4 3 8 5" xfId="10863"/>
    <cellStyle name="20% - Accent4 3 8 5 2" xfId="16510"/>
    <cellStyle name="20% - Accent4 3 8 6" xfId="14183"/>
    <cellStyle name="20% - Accent4 3 8 7" xfId="19635"/>
    <cellStyle name="20% - Accent4 3 9" xfId="3882"/>
    <cellStyle name="20% - Accent4 3 9 2" xfId="9353"/>
    <cellStyle name="20% - Accent4 3 9 2 2" xfId="11575"/>
    <cellStyle name="20% - Accent4 3 9 2 2 2" xfId="17221"/>
    <cellStyle name="20% - Accent4 3 9 2 3" xfId="15026"/>
    <cellStyle name="20% - Accent4 3 9 3" xfId="10088"/>
    <cellStyle name="20% - Accent4 3 9 3 2" xfId="12296"/>
    <cellStyle name="20% - Accent4 3 9 3 2 2" xfId="17942"/>
    <cellStyle name="20% - Accent4 3 9 3 3" xfId="15747"/>
    <cellStyle name="20% - Accent4 3 9 4" xfId="13030"/>
    <cellStyle name="20% - Accent4 3 9 4 2" xfId="18674"/>
    <cellStyle name="20% - Accent4 3 9 5" xfId="10856"/>
    <cellStyle name="20% - Accent4 3 9 5 2" xfId="16503"/>
    <cellStyle name="20% - Accent4 3 9 6" xfId="14176"/>
    <cellStyle name="20% - Accent4 3 9 7" xfId="20086"/>
    <cellStyle name="20% - Accent4 4" xfId="3533"/>
    <cellStyle name="20% - Accent4 4 10" xfId="9112"/>
    <cellStyle name="20% - Accent4 4 10 2" xfId="11340"/>
    <cellStyle name="20% - Accent4 4 10 2 2" xfId="16986"/>
    <cellStyle name="20% - Accent4 4 10 3" xfId="14791"/>
    <cellStyle name="20% - Accent4 4 10 4" xfId="20774"/>
    <cellStyle name="20% - Accent4 4 11" xfId="9852"/>
    <cellStyle name="20% - Accent4 4 11 2" xfId="12061"/>
    <cellStyle name="20% - Accent4 4 11 2 2" xfId="17707"/>
    <cellStyle name="20% - Accent4 4 11 3" xfId="15512"/>
    <cellStyle name="20% - Accent4 4 12" xfId="12795"/>
    <cellStyle name="20% - Accent4 4 12 2" xfId="18439"/>
    <cellStyle name="20% - Accent4 4 13" xfId="10621"/>
    <cellStyle name="20% - Accent4 4 13 2" xfId="16268"/>
    <cellStyle name="20% - Accent4 4 14" xfId="13607"/>
    <cellStyle name="20% - Accent4 4 14 2" xfId="19242"/>
    <cellStyle name="20% - Accent4 4 15" xfId="13929"/>
    <cellStyle name="20% - Accent4 4 16" xfId="19505"/>
    <cellStyle name="20% - Accent4 4 17" xfId="19636"/>
    <cellStyle name="20% - Accent4 4 2" xfId="3891"/>
    <cellStyle name="20% - Accent4 4 2 2" xfId="9362"/>
    <cellStyle name="20% - Accent4 4 2 2 2" xfId="11584"/>
    <cellStyle name="20% - Accent4 4 2 2 2 2" xfId="17230"/>
    <cellStyle name="20% - Accent4 4 2 2 3" xfId="15035"/>
    <cellStyle name="20% - Accent4 4 2 2 4" xfId="20095"/>
    <cellStyle name="20% - Accent4 4 2 3" xfId="10097"/>
    <cellStyle name="20% - Accent4 4 2 3 2" xfId="12305"/>
    <cellStyle name="20% - Accent4 4 2 3 2 2" xfId="17951"/>
    <cellStyle name="20% - Accent4 4 2 3 3" xfId="15756"/>
    <cellStyle name="20% - Accent4 4 2 3 4" xfId="20775"/>
    <cellStyle name="20% - Accent4 4 2 4" xfId="13039"/>
    <cellStyle name="20% - Accent4 4 2 4 2" xfId="18683"/>
    <cellStyle name="20% - Accent4 4 2 5" xfId="10865"/>
    <cellStyle name="20% - Accent4 4 2 5 2" xfId="16512"/>
    <cellStyle name="20% - Accent4 4 2 6" xfId="14185"/>
    <cellStyle name="20% - Accent4 4 2 7" xfId="19389"/>
    <cellStyle name="20% - Accent4 4 2 8" xfId="19637"/>
    <cellStyle name="20% - Accent4 4 3" xfId="3892"/>
    <cellStyle name="20% - Accent4 4 3 2" xfId="9363"/>
    <cellStyle name="20% - Accent4 4 3 2 2" xfId="11585"/>
    <cellStyle name="20% - Accent4 4 3 2 2 2" xfId="17231"/>
    <cellStyle name="20% - Accent4 4 3 2 3" xfId="15036"/>
    <cellStyle name="20% - Accent4 4 3 2 4" xfId="20096"/>
    <cellStyle name="20% - Accent4 4 3 3" xfId="10098"/>
    <cellStyle name="20% - Accent4 4 3 3 2" xfId="12306"/>
    <cellStyle name="20% - Accent4 4 3 3 2 2" xfId="17952"/>
    <cellStyle name="20% - Accent4 4 3 3 3" xfId="15757"/>
    <cellStyle name="20% - Accent4 4 3 3 4" xfId="20776"/>
    <cellStyle name="20% - Accent4 4 3 4" xfId="13040"/>
    <cellStyle name="20% - Accent4 4 3 4 2" xfId="18684"/>
    <cellStyle name="20% - Accent4 4 3 5" xfId="10866"/>
    <cellStyle name="20% - Accent4 4 3 5 2" xfId="16513"/>
    <cellStyle name="20% - Accent4 4 3 6" xfId="14186"/>
    <cellStyle name="20% - Accent4 4 3 7" xfId="19638"/>
    <cellStyle name="20% - Accent4 4 4" xfId="3893"/>
    <cellStyle name="20% - Accent4 4 4 2" xfId="9364"/>
    <cellStyle name="20% - Accent4 4 4 2 2" xfId="11586"/>
    <cellStyle name="20% - Accent4 4 4 2 2 2" xfId="17232"/>
    <cellStyle name="20% - Accent4 4 4 2 3" xfId="15037"/>
    <cellStyle name="20% - Accent4 4 4 2 4" xfId="20097"/>
    <cellStyle name="20% - Accent4 4 4 3" xfId="10099"/>
    <cellStyle name="20% - Accent4 4 4 3 2" xfId="12307"/>
    <cellStyle name="20% - Accent4 4 4 3 2 2" xfId="17953"/>
    <cellStyle name="20% - Accent4 4 4 3 3" xfId="15758"/>
    <cellStyle name="20% - Accent4 4 4 3 4" xfId="20777"/>
    <cellStyle name="20% - Accent4 4 4 4" xfId="13041"/>
    <cellStyle name="20% - Accent4 4 4 4 2" xfId="18685"/>
    <cellStyle name="20% - Accent4 4 4 5" xfId="10867"/>
    <cellStyle name="20% - Accent4 4 4 5 2" xfId="16514"/>
    <cellStyle name="20% - Accent4 4 4 6" xfId="14187"/>
    <cellStyle name="20% - Accent4 4 4 7" xfId="19639"/>
    <cellStyle name="20% - Accent4 4 5" xfId="3894"/>
    <cellStyle name="20% - Accent4 4 5 2" xfId="9365"/>
    <cellStyle name="20% - Accent4 4 5 2 2" xfId="11587"/>
    <cellStyle name="20% - Accent4 4 5 2 2 2" xfId="17233"/>
    <cellStyle name="20% - Accent4 4 5 2 3" xfId="15038"/>
    <cellStyle name="20% - Accent4 4 5 2 4" xfId="20098"/>
    <cellStyle name="20% - Accent4 4 5 3" xfId="10100"/>
    <cellStyle name="20% - Accent4 4 5 3 2" xfId="12308"/>
    <cellStyle name="20% - Accent4 4 5 3 2 2" xfId="17954"/>
    <cellStyle name="20% - Accent4 4 5 3 3" xfId="15759"/>
    <cellStyle name="20% - Accent4 4 5 3 4" xfId="20778"/>
    <cellStyle name="20% - Accent4 4 5 4" xfId="13042"/>
    <cellStyle name="20% - Accent4 4 5 4 2" xfId="18686"/>
    <cellStyle name="20% - Accent4 4 5 5" xfId="10868"/>
    <cellStyle name="20% - Accent4 4 5 5 2" xfId="16515"/>
    <cellStyle name="20% - Accent4 4 5 6" xfId="14188"/>
    <cellStyle name="20% - Accent4 4 5 7" xfId="19640"/>
    <cellStyle name="20% - Accent4 4 6" xfId="3895"/>
    <cellStyle name="20% - Accent4 4 6 2" xfId="9366"/>
    <cellStyle name="20% - Accent4 4 6 2 2" xfId="11588"/>
    <cellStyle name="20% - Accent4 4 6 2 2 2" xfId="17234"/>
    <cellStyle name="20% - Accent4 4 6 2 3" xfId="15039"/>
    <cellStyle name="20% - Accent4 4 6 2 4" xfId="20099"/>
    <cellStyle name="20% - Accent4 4 6 3" xfId="10101"/>
    <cellStyle name="20% - Accent4 4 6 3 2" xfId="12309"/>
    <cellStyle name="20% - Accent4 4 6 3 2 2" xfId="17955"/>
    <cellStyle name="20% - Accent4 4 6 3 3" xfId="15760"/>
    <cellStyle name="20% - Accent4 4 6 3 4" xfId="20779"/>
    <cellStyle name="20% - Accent4 4 6 4" xfId="13043"/>
    <cellStyle name="20% - Accent4 4 6 4 2" xfId="18687"/>
    <cellStyle name="20% - Accent4 4 6 5" xfId="10869"/>
    <cellStyle name="20% - Accent4 4 6 5 2" xfId="16516"/>
    <cellStyle name="20% - Accent4 4 6 6" xfId="14189"/>
    <cellStyle name="20% - Accent4 4 6 7" xfId="19641"/>
    <cellStyle name="20% - Accent4 4 7" xfId="3896"/>
    <cellStyle name="20% - Accent4 4 7 2" xfId="9367"/>
    <cellStyle name="20% - Accent4 4 7 2 2" xfId="11589"/>
    <cellStyle name="20% - Accent4 4 7 2 2 2" xfId="17235"/>
    <cellStyle name="20% - Accent4 4 7 2 3" xfId="15040"/>
    <cellStyle name="20% - Accent4 4 7 2 4" xfId="20100"/>
    <cellStyle name="20% - Accent4 4 7 3" xfId="10102"/>
    <cellStyle name="20% - Accent4 4 7 3 2" xfId="12310"/>
    <cellStyle name="20% - Accent4 4 7 3 2 2" xfId="17956"/>
    <cellStyle name="20% - Accent4 4 7 3 3" xfId="15761"/>
    <cellStyle name="20% - Accent4 4 7 3 4" xfId="20780"/>
    <cellStyle name="20% - Accent4 4 7 4" xfId="13044"/>
    <cellStyle name="20% - Accent4 4 7 4 2" xfId="18688"/>
    <cellStyle name="20% - Accent4 4 7 5" xfId="10870"/>
    <cellStyle name="20% - Accent4 4 7 5 2" xfId="16517"/>
    <cellStyle name="20% - Accent4 4 7 6" xfId="14190"/>
    <cellStyle name="20% - Accent4 4 7 7" xfId="19642"/>
    <cellStyle name="20% - Accent4 4 8" xfId="3897"/>
    <cellStyle name="20% - Accent4 4 8 2" xfId="9368"/>
    <cellStyle name="20% - Accent4 4 8 2 2" xfId="11590"/>
    <cellStyle name="20% - Accent4 4 8 2 2 2" xfId="17236"/>
    <cellStyle name="20% - Accent4 4 8 2 3" xfId="15041"/>
    <cellStyle name="20% - Accent4 4 8 2 4" xfId="20101"/>
    <cellStyle name="20% - Accent4 4 8 3" xfId="10103"/>
    <cellStyle name="20% - Accent4 4 8 3 2" xfId="12311"/>
    <cellStyle name="20% - Accent4 4 8 3 2 2" xfId="17957"/>
    <cellStyle name="20% - Accent4 4 8 3 3" xfId="15762"/>
    <cellStyle name="20% - Accent4 4 8 3 4" xfId="20781"/>
    <cellStyle name="20% - Accent4 4 8 4" xfId="13045"/>
    <cellStyle name="20% - Accent4 4 8 4 2" xfId="18689"/>
    <cellStyle name="20% - Accent4 4 8 5" xfId="10871"/>
    <cellStyle name="20% - Accent4 4 8 5 2" xfId="16518"/>
    <cellStyle name="20% - Accent4 4 8 6" xfId="14191"/>
    <cellStyle name="20% - Accent4 4 8 7" xfId="19643"/>
    <cellStyle name="20% - Accent4 4 9" xfId="3890"/>
    <cellStyle name="20% - Accent4 4 9 2" xfId="9361"/>
    <cellStyle name="20% - Accent4 4 9 2 2" xfId="11583"/>
    <cellStyle name="20% - Accent4 4 9 2 2 2" xfId="17229"/>
    <cellStyle name="20% - Accent4 4 9 2 3" xfId="15034"/>
    <cellStyle name="20% - Accent4 4 9 3" xfId="10096"/>
    <cellStyle name="20% - Accent4 4 9 3 2" xfId="12304"/>
    <cellStyle name="20% - Accent4 4 9 3 2 2" xfId="17950"/>
    <cellStyle name="20% - Accent4 4 9 3 3" xfId="15755"/>
    <cellStyle name="20% - Accent4 4 9 4" xfId="13038"/>
    <cellStyle name="20% - Accent4 4 9 4 2" xfId="18682"/>
    <cellStyle name="20% - Accent4 4 9 5" xfId="10864"/>
    <cellStyle name="20% - Accent4 4 9 5 2" xfId="16511"/>
    <cellStyle name="20% - Accent4 4 9 6" xfId="14184"/>
    <cellStyle name="20% - Accent4 4 9 7" xfId="20094"/>
    <cellStyle name="20% - Accent4 5" xfId="3577"/>
    <cellStyle name="20% - Accent4 5 10" xfId="9145"/>
    <cellStyle name="20% - Accent4 5 10 2" xfId="11370"/>
    <cellStyle name="20% - Accent4 5 10 2 2" xfId="17016"/>
    <cellStyle name="20% - Accent4 5 10 3" xfId="14821"/>
    <cellStyle name="20% - Accent4 5 10 4" xfId="20782"/>
    <cellStyle name="20% - Accent4 5 11" xfId="9882"/>
    <cellStyle name="20% - Accent4 5 11 2" xfId="12091"/>
    <cellStyle name="20% - Accent4 5 11 2 2" xfId="17737"/>
    <cellStyle name="20% - Accent4 5 11 3" xfId="15542"/>
    <cellStyle name="20% - Accent4 5 12" xfId="12825"/>
    <cellStyle name="20% - Accent4 5 12 2" xfId="18469"/>
    <cellStyle name="20% - Accent4 5 13" xfId="10651"/>
    <cellStyle name="20% - Accent4 5 13 2" xfId="16298"/>
    <cellStyle name="20% - Accent4 5 14" xfId="13959"/>
    <cellStyle name="20% - Accent4 5 15" xfId="19644"/>
    <cellStyle name="20% - Accent4 5 2" xfId="3899"/>
    <cellStyle name="20% - Accent4 5 2 2" xfId="9370"/>
    <cellStyle name="20% - Accent4 5 2 2 2" xfId="11592"/>
    <cellStyle name="20% - Accent4 5 2 2 2 2" xfId="17238"/>
    <cellStyle name="20% - Accent4 5 2 2 3" xfId="15043"/>
    <cellStyle name="20% - Accent4 5 2 2 4" xfId="20103"/>
    <cellStyle name="20% - Accent4 5 2 3" xfId="10105"/>
    <cellStyle name="20% - Accent4 5 2 3 2" xfId="12313"/>
    <cellStyle name="20% - Accent4 5 2 3 2 2" xfId="17959"/>
    <cellStyle name="20% - Accent4 5 2 3 3" xfId="15764"/>
    <cellStyle name="20% - Accent4 5 2 3 4" xfId="20783"/>
    <cellStyle name="20% - Accent4 5 2 4" xfId="13047"/>
    <cellStyle name="20% - Accent4 5 2 4 2" xfId="18691"/>
    <cellStyle name="20% - Accent4 5 2 5" xfId="10873"/>
    <cellStyle name="20% - Accent4 5 2 5 2" xfId="16520"/>
    <cellStyle name="20% - Accent4 5 2 6" xfId="14193"/>
    <cellStyle name="20% - Accent4 5 2 7" xfId="14514"/>
    <cellStyle name="20% - Accent4 5 2 8" xfId="19645"/>
    <cellStyle name="20% - Accent4 5 3" xfId="3900"/>
    <cellStyle name="20% - Accent4 5 3 2" xfId="9371"/>
    <cellStyle name="20% - Accent4 5 3 2 2" xfId="11593"/>
    <cellStyle name="20% - Accent4 5 3 2 2 2" xfId="17239"/>
    <cellStyle name="20% - Accent4 5 3 2 3" xfId="15044"/>
    <cellStyle name="20% - Accent4 5 3 2 4" xfId="20104"/>
    <cellStyle name="20% - Accent4 5 3 3" xfId="10106"/>
    <cellStyle name="20% - Accent4 5 3 3 2" xfId="12314"/>
    <cellStyle name="20% - Accent4 5 3 3 2 2" xfId="17960"/>
    <cellStyle name="20% - Accent4 5 3 3 3" xfId="15765"/>
    <cellStyle name="20% - Accent4 5 3 3 4" xfId="20784"/>
    <cellStyle name="20% - Accent4 5 3 4" xfId="13048"/>
    <cellStyle name="20% - Accent4 5 3 4 2" xfId="18692"/>
    <cellStyle name="20% - Accent4 5 3 5" xfId="10874"/>
    <cellStyle name="20% - Accent4 5 3 5 2" xfId="16521"/>
    <cellStyle name="20% - Accent4 5 3 6" xfId="14194"/>
    <cellStyle name="20% - Accent4 5 3 7" xfId="19646"/>
    <cellStyle name="20% - Accent4 5 4" xfId="3901"/>
    <cellStyle name="20% - Accent4 5 4 2" xfId="9372"/>
    <cellStyle name="20% - Accent4 5 4 2 2" xfId="11594"/>
    <cellStyle name="20% - Accent4 5 4 2 2 2" xfId="17240"/>
    <cellStyle name="20% - Accent4 5 4 2 3" xfId="15045"/>
    <cellStyle name="20% - Accent4 5 4 2 4" xfId="20105"/>
    <cellStyle name="20% - Accent4 5 4 3" xfId="10107"/>
    <cellStyle name="20% - Accent4 5 4 3 2" xfId="12315"/>
    <cellStyle name="20% - Accent4 5 4 3 2 2" xfId="17961"/>
    <cellStyle name="20% - Accent4 5 4 3 3" xfId="15766"/>
    <cellStyle name="20% - Accent4 5 4 3 4" xfId="20785"/>
    <cellStyle name="20% - Accent4 5 4 4" xfId="13049"/>
    <cellStyle name="20% - Accent4 5 4 4 2" xfId="18693"/>
    <cellStyle name="20% - Accent4 5 4 5" xfId="10875"/>
    <cellStyle name="20% - Accent4 5 4 5 2" xfId="16522"/>
    <cellStyle name="20% - Accent4 5 4 6" xfId="14195"/>
    <cellStyle name="20% - Accent4 5 4 7" xfId="19647"/>
    <cellStyle name="20% - Accent4 5 5" xfId="3902"/>
    <cellStyle name="20% - Accent4 5 5 2" xfId="9373"/>
    <cellStyle name="20% - Accent4 5 5 2 2" xfId="11595"/>
    <cellStyle name="20% - Accent4 5 5 2 2 2" xfId="17241"/>
    <cellStyle name="20% - Accent4 5 5 2 3" xfId="15046"/>
    <cellStyle name="20% - Accent4 5 5 2 4" xfId="20106"/>
    <cellStyle name="20% - Accent4 5 5 3" xfId="10108"/>
    <cellStyle name="20% - Accent4 5 5 3 2" xfId="12316"/>
    <cellStyle name="20% - Accent4 5 5 3 2 2" xfId="17962"/>
    <cellStyle name="20% - Accent4 5 5 3 3" xfId="15767"/>
    <cellStyle name="20% - Accent4 5 5 3 4" xfId="20786"/>
    <cellStyle name="20% - Accent4 5 5 4" xfId="13050"/>
    <cellStyle name="20% - Accent4 5 5 4 2" xfId="18694"/>
    <cellStyle name="20% - Accent4 5 5 5" xfId="10876"/>
    <cellStyle name="20% - Accent4 5 5 5 2" xfId="16523"/>
    <cellStyle name="20% - Accent4 5 5 6" xfId="14196"/>
    <cellStyle name="20% - Accent4 5 5 7" xfId="19648"/>
    <cellStyle name="20% - Accent4 5 6" xfId="3903"/>
    <cellStyle name="20% - Accent4 5 6 2" xfId="9374"/>
    <cellStyle name="20% - Accent4 5 6 2 2" xfId="11596"/>
    <cellStyle name="20% - Accent4 5 6 2 2 2" xfId="17242"/>
    <cellStyle name="20% - Accent4 5 6 2 3" xfId="15047"/>
    <cellStyle name="20% - Accent4 5 6 2 4" xfId="20107"/>
    <cellStyle name="20% - Accent4 5 6 3" xfId="10109"/>
    <cellStyle name="20% - Accent4 5 6 3 2" xfId="12317"/>
    <cellStyle name="20% - Accent4 5 6 3 2 2" xfId="17963"/>
    <cellStyle name="20% - Accent4 5 6 3 3" xfId="15768"/>
    <cellStyle name="20% - Accent4 5 6 3 4" xfId="20787"/>
    <cellStyle name="20% - Accent4 5 6 4" xfId="13051"/>
    <cellStyle name="20% - Accent4 5 6 4 2" xfId="18695"/>
    <cellStyle name="20% - Accent4 5 6 5" xfId="10877"/>
    <cellStyle name="20% - Accent4 5 6 5 2" xfId="16524"/>
    <cellStyle name="20% - Accent4 5 6 6" xfId="14197"/>
    <cellStyle name="20% - Accent4 5 6 7" xfId="19649"/>
    <cellStyle name="20% - Accent4 5 7" xfId="3904"/>
    <cellStyle name="20% - Accent4 5 7 2" xfId="9375"/>
    <cellStyle name="20% - Accent4 5 7 2 2" xfId="11597"/>
    <cellStyle name="20% - Accent4 5 7 2 2 2" xfId="17243"/>
    <cellStyle name="20% - Accent4 5 7 2 3" xfId="15048"/>
    <cellStyle name="20% - Accent4 5 7 2 4" xfId="20108"/>
    <cellStyle name="20% - Accent4 5 7 3" xfId="10110"/>
    <cellStyle name="20% - Accent4 5 7 3 2" xfId="12318"/>
    <cellStyle name="20% - Accent4 5 7 3 2 2" xfId="17964"/>
    <cellStyle name="20% - Accent4 5 7 3 3" xfId="15769"/>
    <cellStyle name="20% - Accent4 5 7 3 4" xfId="20788"/>
    <cellStyle name="20% - Accent4 5 7 4" xfId="13052"/>
    <cellStyle name="20% - Accent4 5 7 4 2" xfId="18696"/>
    <cellStyle name="20% - Accent4 5 7 5" xfId="10878"/>
    <cellStyle name="20% - Accent4 5 7 5 2" xfId="16525"/>
    <cellStyle name="20% - Accent4 5 7 6" xfId="14198"/>
    <cellStyle name="20% - Accent4 5 7 7" xfId="19650"/>
    <cellStyle name="20% - Accent4 5 8" xfId="3905"/>
    <cellStyle name="20% - Accent4 5 8 2" xfId="9376"/>
    <cellStyle name="20% - Accent4 5 8 2 2" xfId="11598"/>
    <cellStyle name="20% - Accent4 5 8 2 2 2" xfId="17244"/>
    <cellStyle name="20% - Accent4 5 8 2 3" xfId="15049"/>
    <cellStyle name="20% - Accent4 5 8 2 4" xfId="20109"/>
    <cellStyle name="20% - Accent4 5 8 3" xfId="10111"/>
    <cellStyle name="20% - Accent4 5 8 3 2" xfId="12319"/>
    <cellStyle name="20% - Accent4 5 8 3 2 2" xfId="17965"/>
    <cellStyle name="20% - Accent4 5 8 3 3" xfId="15770"/>
    <cellStyle name="20% - Accent4 5 8 3 4" xfId="20789"/>
    <cellStyle name="20% - Accent4 5 8 4" xfId="13053"/>
    <cellStyle name="20% - Accent4 5 8 4 2" xfId="18697"/>
    <cellStyle name="20% - Accent4 5 8 5" xfId="10879"/>
    <cellStyle name="20% - Accent4 5 8 5 2" xfId="16526"/>
    <cellStyle name="20% - Accent4 5 8 6" xfId="14199"/>
    <cellStyle name="20% - Accent4 5 8 7" xfId="19651"/>
    <cellStyle name="20% - Accent4 5 9" xfId="3898"/>
    <cellStyle name="20% - Accent4 5 9 2" xfId="9369"/>
    <cellStyle name="20% - Accent4 5 9 2 2" xfId="11591"/>
    <cellStyle name="20% - Accent4 5 9 2 2 2" xfId="17237"/>
    <cellStyle name="20% - Accent4 5 9 2 3" xfId="15042"/>
    <cellStyle name="20% - Accent4 5 9 3" xfId="10104"/>
    <cellStyle name="20% - Accent4 5 9 3 2" xfId="12312"/>
    <cellStyle name="20% - Accent4 5 9 3 2 2" xfId="17958"/>
    <cellStyle name="20% - Accent4 5 9 3 3" xfId="15763"/>
    <cellStyle name="20% - Accent4 5 9 4" xfId="13046"/>
    <cellStyle name="20% - Accent4 5 9 4 2" xfId="18690"/>
    <cellStyle name="20% - Accent4 5 9 5" xfId="10872"/>
    <cellStyle name="20% - Accent4 5 9 5 2" xfId="16519"/>
    <cellStyle name="20% - Accent4 5 9 6" xfId="14192"/>
    <cellStyle name="20% - Accent4 5 9 7" xfId="20102"/>
    <cellStyle name="20% - Accent4 6" xfId="3619"/>
    <cellStyle name="20% - Accent4 6 2" xfId="3906"/>
    <cellStyle name="20% - Accent4 6 2 2" xfId="9377"/>
    <cellStyle name="20% - Accent4 6 2 2 2" xfId="11599"/>
    <cellStyle name="20% - Accent4 6 2 2 2 2" xfId="17245"/>
    <cellStyle name="20% - Accent4 6 2 2 3" xfId="15050"/>
    <cellStyle name="20% - Accent4 6 2 3" xfId="10112"/>
    <cellStyle name="20% - Accent4 6 2 3 2" xfId="12320"/>
    <cellStyle name="20% - Accent4 6 2 3 2 2" xfId="17966"/>
    <cellStyle name="20% - Accent4 6 2 3 3" xfId="15771"/>
    <cellStyle name="20% - Accent4 6 2 4" xfId="13054"/>
    <cellStyle name="20% - Accent4 6 2 4 2" xfId="18698"/>
    <cellStyle name="20% - Accent4 6 2 5" xfId="10880"/>
    <cellStyle name="20% - Accent4 6 2 5 2" xfId="16527"/>
    <cellStyle name="20% - Accent4 6 2 6" xfId="14200"/>
    <cellStyle name="20% - Accent4 6 2 7" xfId="19382"/>
    <cellStyle name="20% - Accent4 6 2 8" xfId="20110"/>
    <cellStyle name="20% - Accent4 6 3" xfId="13809"/>
    <cellStyle name="20% - Accent4 6 3 2" xfId="20790"/>
    <cellStyle name="20% - Accent4 6 4" xfId="19652"/>
    <cellStyle name="20% - Accent4 7" xfId="3693"/>
    <cellStyle name="20% - Accent4 7 2" xfId="3907"/>
    <cellStyle name="20% - Accent4 7 2 2" xfId="9378"/>
    <cellStyle name="20% - Accent4 7 2 2 2" xfId="11600"/>
    <cellStyle name="20% - Accent4 7 2 2 2 2" xfId="17246"/>
    <cellStyle name="20% - Accent4 7 2 2 3" xfId="15051"/>
    <cellStyle name="20% - Accent4 7 2 3" xfId="10113"/>
    <cellStyle name="20% - Accent4 7 2 3 2" xfId="12321"/>
    <cellStyle name="20% - Accent4 7 2 3 2 2" xfId="17967"/>
    <cellStyle name="20% - Accent4 7 2 3 3" xfId="15772"/>
    <cellStyle name="20% - Accent4 7 2 4" xfId="13055"/>
    <cellStyle name="20% - Accent4 7 2 4 2" xfId="18699"/>
    <cellStyle name="20% - Accent4 7 2 5" xfId="10881"/>
    <cellStyle name="20% - Accent4 7 2 5 2" xfId="16528"/>
    <cellStyle name="20% - Accent4 7 2 6" xfId="14201"/>
    <cellStyle name="20% - Accent4 7 2 7" xfId="13813"/>
    <cellStyle name="20% - Accent4 7 2 8" xfId="20111"/>
    <cellStyle name="20% - Accent4 7 3" xfId="9192"/>
    <cellStyle name="20% - Accent4 7 3 2" xfId="11414"/>
    <cellStyle name="20% - Accent4 7 3 2 2" xfId="17060"/>
    <cellStyle name="20% - Accent4 7 3 3" xfId="14865"/>
    <cellStyle name="20% - Accent4 7 3 4" xfId="20791"/>
    <cellStyle name="20% - Accent4 7 4" xfId="9927"/>
    <cellStyle name="20% - Accent4 7 4 2" xfId="12135"/>
    <cellStyle name="20% - Accent4 7 4 2 2" xfId="17781"/>
    <cellStyle name="20% - Accent4 7 4 3" xfId="15586"/>
    <cellStyle name="20% - Accent4 7 5" xfId="12869"/>
    <cellStyle name="20% - Accent4 7 5 2" xfId="18513"/>
    <cellStyle name="20% - Accent4 7 6" xfId="10695"/>
    <cellStyle name="20% - Accent4 7 6 2" xfId="16342"/>
    <cellStyle name="20% - Accent4 7 7" xfId="14013"/>
    <cellStyle name="20% - Accent4 7 8" xfId="19653"/>
    <cellStyle name="20% - Accent4 8" xfId="3723"/>
    <cellStyle name="20% - Accent4 8 2" xfId="3908"/>
    <cellStyle name="20% - Accent4 8 2 2" xfId="9379"/>
    <cellStyle name="20% - Accent4 8 2 2 2" xfId="11601"/>
    <cellStyle name="20% - Accent4 8 2 2 2 2" xfId="17247"/>
    <cellStyle name="20% - Accent4 8 2 2 3" xfId="15052"/>
    <cellStyle name="20% - Accent4 8 2 3" xfId="10114"/>
    <cellStyle name="20% - Accent4 8 2 3 2" xfId="12322"/>
    <cellStyle name="20% - Accent4 8 2 3 2 2" xfId="17968"/>
    <cellStyle name="20% - Accent4 8 2 3 3" xfId="15773"/>
    <cellStyle name="20% - Accent4 8 2 4" xfId="13056"/>
    <cellStyle name="20% - Accent4 8 2 4 2" xfId="18700"/>
    <cellStyle name="20% - Accent4 8 2 5" xfId="10882"/>
    <cellStyle name="20% - Accent4 8 2 5 2" xfId="16529"/>
    <cellStyle name="20% - Accent4 8 2 6" xfId="14202"/>
    <cellStyle name="20% - Accent4 8 2 7" xfId="19340"/>
    <cellStyle name="20% - Accent4 8 2 8" xfId="20112"/>
    <cellStyle name="20% - Accent4 8 3" xfId="9222"/>
    <cellStyle name="20% - Accent4 8 3 2" xfId="11444"/>
    <cellStyle name="20% - Accent4 8 3 2 2" xfId="17090"/>
    <cellStyle name="20% - Accent4 8 3 3" xfId="14895"/>
    <cellStyle name="20% - Accent4 8 3 4" xfId="20792"/>
    <cellStyle name="20% - Accent4 8 4" xfId="9957"/>
    <cellStyle name="20% - Accent4 8 4 2" xfId="12165"/>
    <cellStyle name="20% - Accent4 8 4 2 2" xfId="17811"/>
    <cellStyle name="20% - Accent4 8 4 3" xfId="15616"/>
    <cellStyle name="20% - Accent4 8 5" xfId="12899"/>
    <cellStyle name="20% - Accent4 8 5 2" xfId="18543"/>
    <cellStyle name="20% - Accent4 8 6" xfId="10725"/>
    <cellStyle name="20% - Accent4 8 6 2" xfId="16372"/>
    <cellStyle name="20% - Accent4 8 7" xfId="14043"/>
    <cellStyle name="20% - Accent4 8 8" xfId="19654"/>
    <cellStyle name="20% - Accent4 9" xfId="3909"/>
    <cellStyle name="20% - Accent4 9 2" xfId="9380"/>
    <cellStyle name="20% - Accent4 9 2 2" xfId="11602"/>
    <cellStyle name="20% - Accent4 9 2 2 2" xfId="17248"/>
    <cellStyle name="20% - Accent4 9 2 3" xfId="15053"/>
    <cellStyle name="20% - Accent4 9 2 4" xfId="20113"/>
    <cellStyle name="20% - Accent4 9 3" xfId="10115"/>
    <cellStyle name="20% - Accent4 9 3 2" xfId="12323"/>
    <cellStyle name="20% - Accent4 9 3 2 2" xfId="17969"/>
    <cellStyle name="20% - Accent4 9 3 3" xfId="15774"/>
    <cellStyle name="20% - Accent4 9 3 4" xfId="20793"/>
    <cellStyle name="20% - Accent4 9 4" xfId="13057"/>
    <cellStyle name="20% - Accent4 9 4 2" xfId="18701"/>
    <cellStyle name="20% - Accent4 9 5" xfId="10883"/>
    <cellStyle name="20% - Accent4 9 5 2" xfId="16530"/>
    <cellStyle name="20% - Accent4 9 6" xfId="14203"/>
    <cellStyle name="20% - Accent4 9 7" xfId="19442"/>
    <cellStyle name="20% - Accent4 9 8" xfId="19655"/>
    <cellStyle name="20% - Accent5" xfId="197" builtinId="46" customBuiltin="1"/>
    <cellStyle name="20% - Accent5 10" xfId="3910"/>
    <cellStyle name="20% - Accent5 10 2" xfId="9381"/>
    <cellStyle name="20% - Accent5 10 2 2" xfId="11603"/>
    <cellStyle name="20% - Accent5 10 2 2 2" xfId="17249"/>
    <cellStyle name="20% - Accent5 10 2 3" xfId="15054"/>
    <cellStyle name="20% - Accent5 10 2 4" xfId="20114"/>
    <cellStyle name="20% - Accent5 10 3" xfId="10116"/>
    <cellStyle name="20% - Accent5 10 3 2" xfId="12324"/>
    <cellStyle name="20% - Accent5 10 3 2 2" xfId="17970"/>
    <cellStyle name="20% - Accent5 10 3 3" xfId="15775"/>
    <cellStyle name="20% - Accent5 10 3 4" xfId="20794"/>
    <cellStyle name="20% - Accent5 10 4" xfId="13058"/>
    <cellStyle name="20% - Accent5 10 4 2" xfId="18702"/>
    <cellStyle name="20% - Accent5 10 5" xfId="10884"/>
    <cellStyle name="20% - Accent5 10 5 2" xfId="16531"/>
    <cellStyle name="20% - Accent5 10 6" xfId="14204"/>
    <cellStyle name="20% - Accent5 10 7" xfId="13855"/>
    <cellStyle name="20% - Accent5 10 8" xfId="19656"/>
    <cellStyle name="20% - Accent5 11" xfId="3911"/>
    <cellStyle name="20% - Accent5 11 2" xfId="9382"/>
    <cellStyle name="20% - Accent5 11 2 2" xfId="11604"/>
    <cellStyle name="20% - Accent5 11 2 2 2" xfId="17250"/>
    <cellStyle name="20% - Accent5 11 2 3" xfId="15055"/>
    <cellStyle name="20% - Accent5 11 2 4" xfId="20115"/>
    <cellStyle name="20% - Accent5 11 3" xfId="10117"/>
    <cellStyle name="20% - Accent5 11 3 2" xfId="12325"/>
    <cellStyle name="20% - Accent5 11 3 2 2" xfId="17971"/>
    <cellStyle name="20% - Accent5 11 3 3" xfId="15776"/>
    <cellStyle name="20% - Accent5 11 3 4" xfId="20795"/>
    <cellStyle name="20% - Accent5 11 4" xfId="13059"/>
    <cellStyle name="20% - Accent5 11 4 2" xfId="18703"/>
    <cellStyle name="20% - Accent5 11 5" xfId="10885"/>
    <cellStyle name="20% - Accent5 11 5 2" xfId="16532"/>
    <cellStyle name="20% - Accent5 11 6" xfId="14205"/>
    <cellStyle name="20% - Accent5 11 7" xfId="19657"/>
    <cellStyle name="20% - Accent5 12" xfId="8932"/>
    <cellStyle name="20% - Accent5 12 2" xfId="9702"/>
    <cellStyle name="20% - Accent5 12 2 2" xfId="11913"/>
    <cellStyle name="20% - Accent5 12 2 2 2" xfId="17559"/>
    <cellStyle name="20% - Accent5 12 2 3" xfId="15364"/>
    <cellStyle name="20% - Accent5 12 3" xfId="10409"/>
    <cellStyle name="20% - Accent5 12 3 2" xfId="12617"/>
    <cellStyle name="20% - Accent5 12 3 2 2" xfId="18263"/>
    <cellStyle name="20% - Accent5 12 3 3" xfId="16068"/>
    <cellStyle name="20% - Accent5 12 4" xfId="13370"/>
    <cellStyle name="20% - Accent5 12 4 2" xfId="19014"/>
    <cellStyle name="20% - Accent5 12 5" xfId="11177"/>
    <cellStyle name="20% - Accent5 12 5 2" xfId="16823"/>
    <cellStyle name="20% - Accent5 12 6" xfId="14626"/>
    <cellStyle name="20% - Accent5 12 7" xfId="20578"/>
    <cellStyle name="20% - Accent5 13" xfId="8990"/>
    <cellStyle name="20% - Accent5 13 2" xfId="9757"/>
    <cellStyle name="20% - Accent5 13 2 2" xfId="11968"/>
    <cellStyle name="20% - Accent5 13 2 2 2" xfId="17614"/>
    <cellStyle name="20% - Accent5 13 2 3" xfId="15419"/>
    <cellStyle name="20% - Accent5 13 3" xfId="10464"/>
    <cellStyle name="20% - Accent5 13 3 2" xfId="12672"/>
    <cellStyle name="20% - Accent5 13 3 2 2" xfId="18318"/>
    <cellStyle name="20% - Accent5 13 3 3" xfId="16123"/>
    <cellStyle name="20% - Accent5 13 4" xfId="13425"/>
    <cellStyle name="20% - Accent5 13 4 2" xfId="19069"/>
    <cellStyle name="20% - Accent5 13 5" xfId="11232"/>
    <cellStyle name="20% - Accent5 13 5 2" xfId="16878"/>
    <cellStyle name="20% - Accent5 13 6" xfId="14681"/>
    <cellStyle name="20% - Accent5 13 7" xfId="21103"/>
    <cellStyle name="20% - Accent5 14" xfId="9031"/>
    <cellStyle name="20% - Accent5 14 2" xfId="11273"/>
    <cellStyle name="20% - Accent5 14 2 2" xfId="16919"/>
    <cellStyle name="20% - Accent5 14 3" xfId="14722"/>
    <cellStyle name="20% - Accent5 15" xfId="9810"/>
    <cellStyle name="20% - Accent5 15 2" xfId="12019"/>
    <cellStyle name="20% - Accent5 15 2 2" xfId="17665"/>
    <cellStyle name="20% - Accent5 15 3" xfId="15470"/>
    <cellStyle name="20% - Accent5 16" xfId="10543"/>
    <cellStyle name="20% - Accent5 16 2" xfId="12716"/>
    <cellStyle name="20% - Accent5 16 2 2" xfId="18360"/>
    <cellStyle name="20% - Accent5 16 3" xfId="16196"/>
    <cellStyle name="20% - Accent5 17" xfId="10579"/>
    <cellStyle name="20% - Accent5 17 2" xfId="16227"/>
    <cellStyle name="20% - Accent5 18" xfId="13467"/>
    <cellStyle name="20% - Accent5 18 2" xfId="19110"/>
    <cellStyle name="20% - Accent5 19" xfId="13515"/>
    <cellStyle name="20% - Accent5 19 2" xfId="19154"/>
    <cellStyle name="20% - Accent5 2" xfId="219"/>
    <cellStyle name="20% - Accent5 2 10" xfId="13533"/>
    <cellStyle name="20% - Accent5 2 10 2" xfId="19172"/>
    <cellStyle name="20% - Accent5 2 11" xfId="13581"/>
    <cellStyle name="20% - Accent5 2 11 2" xfId="19216"/>
    <cellStyle name="20% - Accent5 2 12" xfId="13644"/>
    <cellStyle name="20% - Accent5 2 12 2" xfId="19275"/>
    <cellStyle name="20% - Accent5 2 13" xfId="13772"/>
    <cellStyle name="20% - Accent5 2 14" xfId="13707"/>
    <cellStyle name="20% - Accent5 2 15" xfId="19479"/>
    <cellStyle name="20% - Accent5 2 2" xfId="3676"/>
    <cellStyle name="20% - Accent5 2 2 10" xfId="12855"/>
    <cellStyle name="20% - Accent5 2 2 10 2" xfId="18499"/>
    <cellStyle name="20% - Accent5 2 2 11" xfId="10681"/>
    <cellStyle name="20% - Accent5 2 2 11 2" xfId="16328"/>
    <cellStyle name="20% - Accent5 2 2 12" xfId="13998"/>
    <cellStyle name="20% - Accent5 2 2 13" xfId="19658"/>
    <cellStyle name="20% - Accent5 2 2 2" xfId="3914"/>
    <cellStyle name="20% - Accent5 2 2 2 2" xfId="9384"/>
    <cellStyle name="20% - Accent5 2 2 2 2 2" xfId="11606"/>
    <cellStyle name="20% - Accent5 2 2 2 2 2 2" xfId="17252"/>
    <cellStyle name="20% - Accent5 2 2 2 2 3" xfId="15057"/>
    <cellStyle name="20% - Accent5 2 2 2 2 4" xfId="20117"/>
    <cellStyle name="20% - Accent5 2 2 2 3" xfId="10119"/>
    <cellStyle name="20% - Accent5 2 2 2 3 2" xfId="12327"/>
    <cellStyle name="20% - Accent5 2 2 2 3 2 2" xfId="17973"/>
    <cellStyle name="20% - Accent5 2 2 2 3 3" xfId="15778"/>
    <cellStyle name="20% - Accent5 2 2 2 3 4" xfId="20797"/>
    <cellStyle name="20% - Accent5 2 2 2 4" xfId="13061"/>
    <cellStyle name="20% - Accent5 2 2 2 4 2" xfId="18705"/>
    <cellStyle name="20% - Accent5 2 2 2 5" xfId="10887"/>
    <cellStyle name="20% - Accent5 2 2 2 5 2" xfId="16534"/>
    <cellStyle name="20% - Accent5 2 2 2 6" xfId="14207"/>
    <cellStyle name="20% - Accent5 2 2 2 7" xfId="19659"/>
    <cellStyle name="20% - Accent5 2 2 3" xfId="3915"/>
    <cellStyle name="20% - Accent5 2 2 3 2" xfId="9385"/>
    <cellStyle name="20% - Accent5 2 2 3 2 2" xfId="11607"/>
    <cellStyle name="20% - Accent5 2 2 3 2 2 2" xfId="17253"/>
    <cellStyle name="20% - Accent5 2 2 3 2 3" xfId="15058"/>
    <cellStyle name="20% - Accent5 2 2 3 2 4" xfId="20118"/>
    <cellStyle name="20% - Accent5 2 2 3 3" xfId="10120"/>
    <cellStyle name="20% - Accent5 2 2 3 3 2" xfId="12328"/>
    <cellStyle name="20% - Accent5 2 2 3 3 2 2" xfId="17974"/>
    <cellStyle name="20% - Accent5 2 2 3 3 3" xfId="15779"/>
    <cellStyle name="20% - Accent5 2 2 3 3 4" xfId="20798"/>
    <cellStyle name="20% - Accent5 2 2 3 4" xfId="13062"/>
    <cellStyle name="20% - Accent5 2 2 3 4 2" xfId="18706"/>
    <cellStyle name="20% - Accent5 2 2 3 5" xfId="10888"/>
    <cellStyle name="20% - Accent5 2 2 3 5 2" xfId="16535"/>
    <cellStyle name="20% - Accent5 2 2 3 6" xfId="14208"/>
    <cellStyle name="20% - Accent5 2 2 3 7" xfId="19660"/>
    <cellStyle name="20% - Accent5 2 2 4" xfId="3916"/>
    <cellStyle name="20% - Accent5 2 2 4 2" xfId="9386"/>
    <cellStyle name="20% - Accent5 2 2 4 2 2" xfId="11608"/>
    <cellStyle name="20% - Accent5 2 2 4 2 2 2" xfId="17254"/>
    <cellStyle name="20% - Accent5 2 2 4 2 3" xfId="15059"/>
    <cellStyle name="20% - Accent5 2 2 4 2 4" xfId="20119"/>
    <cellStyle name="20% - Accent5 2 2 4 3" xfId="10121"/>
    <cellStyle name="20% - Accent5 2 2 4 3 2" xfId="12329"/>
    <cellStyle name="20% - Accent5 2 2 4 3 2 2" xfId="17975"/>
    <cellStyle name="20% - Accent5 2 2 4 3 3" xfId="15780"/>
    <cellStyle name="20% - Accent5 2 2 4 3 4" xfId="20799"/>
    <cellStyle name="20% - Accent5 2 2 4 4" xfId="13063"/>
    <cellStyle name="20% - Accent5 2 2 4 4 2" xfId="18707"/>
    <cellStyle name="20% - Accent5 2 2 4 5" xfId="10889"/>
    <cellStyle name="20% - Accent5 2 2 4 5 2" xfId="16536"/>
    <cellStyle name="20% - Accent5 2 2 4 6" xfId="14209"/>
    <cellStyle name="20% - Accent5 2 2 4 7" xfId="19661"/>
    <cellStyle name="20% - Accent5 2 2 5" xfId="3917"/>
    <cellStyle name="20% - Accent5 2 2 5 2" xfId="9387"/>
    <cellStyle name="20% - Accent5 2 2 5 2 2" xfId="11609"/>
    <cellStyle name="20% - Accent5 2 2 5 2 2 2" xfId="17255"/>
    <cellStyle name="20% - Accent5 2 2 5 2 3" xfId="15060"/>
    <cellStyle name="20% - Accent5 2 2 5 2 4" xfId="20120"/>
    <cellStyle name="20% - Accent5 2 2 5 3" xfId="10122"/>
    <cellStyle name="20% - Accent5 2 2 5 3 2" xfId="12330"/>
    <cellStyle name="20% - Accent5 2 2 5 3 2 2" xfId="17976"/>
    <cellStyle name="20% - Accent5 2 2 5 3 3" xfId="15781"/>
    <cellStyle name="20% - Accent5 2 2 5 3 4" xfId="20800"/>
    <cellStyle name="20% - Accent5 2 2 5 4" xfId="13064"/>
    <cellStyle name="20% - Accent5 2 2 5 4 2" xfId="18708"/>
    <cellStyle name="20% - Accent5 2 2 5 5" xfId="10890"/>
    <cellStyle name="20% - Accent5 2 2 5 5 2" xfId="16537"/>
    <cellStyle name="20% - Accent5 2 2 5 6" xfId="14210"/>
    <cellStyle name="20% - Accent5 2 2 5 7" xfId="19662"/>
    <cellStyle name="20% - Accent5 2 2 6" xfId="3918"/>
    <cellStyle name="20% - Accent5 2 2 6 2" xfId="9388"/>
    <cellStyle name="20% - Accent5 2 2 6 2 2" xfId="11610"/>
    <cellStyle name="20% - Accent5 2 2 6 2 2 2" xfId="17256"/>
    <cellStyle name="20% - Accent5 2 2 6 2 3" xfId="15061"/>
    <cellStyle name="20% - Accent5 2 2 6 2 4" xfId="20121"/>
    <cellStyle name="20% - Accent5 2 2 6 3" xfId="10123"/>
    <cellStyle name="20% - Accent5 2 2 6 3 2" xfId="12331"/>
    <cellStyle name="20% - Accent5 2 2 6 3 2 2" xfId="17977"/>
    <cellStyle name="20% - Accent5 2 2 6 3 3" xfId="15782"/>
    <cellStyle name="20% - Accent5 2 2 6 3 4" xfId="20801"/>
    <cellStyle name="20% - Accent5 2 2 6 4" xfId="13065"/>
    <cellStyle name="20% - Accent5 2 2 6 4 2" xfId="18709"/>
    <cellStyle name="20% - Accent5 2 2 6 5" xfId="10891"/>
    <cellStyle name="20% - Accent5 2 2 6 5 2" xfId="16538"/>
    <cellStyle name="20% - Accent5 2 2 6 6" xfId="14211"/>
    <cellStyle name="20% - Accent5 2 2 6 7" xfId="19663"/>
    <cellStyle name="20% - Accent5 2 2 7" xfId="3913"/>
    <cellStyle name="20% - Accent5 2 2 7 2" xfId="9383"/>
    <cellStyle name="20% - Accent5 2 2 7 2 2" xfId="11605"/>
    <cellStyle name="20% - Accent5 2 2 7 2 2 2" xfId="17251"/>
    <cellStyle name="20% - Accent5 2 2 7 2 3" xfId="15056"/>
    <cellStyle name="20% - Accent5 2 2 7 3" xfId="10118"/>
    <cellStyle name="20% - Accent5 2 2 7 3 2" xfId="12326"/>
    <cellStyle name="20% - Accent5 2 2 7 3 2 2" xfId="17972"/>
    <cellStyle name="20% - Accent5 2 2 7 3 3" xfId="15777"/>
    <cellStyle name="20% - Accent5 2 2 7 4" xfId="13060"/>
    <cellStyle name="20% - Accent5 2 2 7 4 2" xfId="18704"/>
    <cellStyle name="20% - Accent5 2 2 7 5" xfId="10886"/>
    <cellStyle name="20% - Accent5 2 2 7 5 2" xfId="16533"/>
    <cellStyle name="20% - Accent5 2 2 7 6" xfId="14206"/>
    <cellStyle name="20% - Accent5 2 2 7 7" xfId="20116"/>
    <cellStyle name="20% - Accent5 2 2 8" xfId="9178"/>
    <cellStyle name="20% - Accent5 2 2 8 2" xfId="11400"/>
    <cellStyle name="20% - Accent5 2 2 8 2 2" xfId="17046"/>
    <cellStyle name="20% - Accent5 2 2 8 3" xfId="14851"/>
    <cellStyle name="20% - Accent5 2 2 8 4" xfId="20796"/>
    <cellStyle name="20% - Accent5 2 2 9" xfId="9913"/>
    <cellStyle name="20% - Accent5 2 2 9 2" xfId="12121"/>
    <cellStyle name="20% - Accent5 2 2 9 2 2" xfId="17767"/>
    <cellStyle name="20% - Accent5 2 2 9 3" xfId="15572"/>
    <cellStyle name="20% - Accent5 2 3" xfId="3919"/>
    <cellStyle name="20% - Accent5 2 4" xfId="3920"/>
    <cellStyle name="20% - Accent5 2 5" xfId="3921"/>
    <cellStyle name="20% - Accent5 2 6" xfId="3912"/>
    <cellStyle name="20% - Accent5 2 6 2" xfId="20560"/>
    <cellStyle name="20% - Accent5 2 7" xfId="8961"/>
    <cellStyle name="20% - Accent5 2 7 2" xfId="9731"/>
    <cellStyle name="20% - Accent5 2 7 2 2" xfId="11942"/>
    <cellStyle name="20% - Accent5 2 7 2 2 2" xfId="17588"/>
    <cellStyle name="20% - Accent5 2 7 2 3" xfId="15393"/>
    <cellStyle name="20% - Accent5 2 7 3" xfId="10438"/>
    <cellStyle name="20% - Accent5 2 7 3 2" xfId="12646"/>
    <cellStyle name="20% - Accent5 2 7 3 2 2" xfId="18292"/>
    <cellStyle name="20% - Accent5 2 7 3 3" xfId="16097"/>
    <cellStyle name="20% - Accent5 2 7 4" xfId="13399"/>
    <cellStyle name="20% - Accent5 2 7 4 2" xfId="19043"/>
    <cellStyle name="20% - Accent5 2 7 5" xfId="11206"/>
    <cellStyle name="20% - Accent5 2 7 5 2" xfId="16852"/>
    <cellStyle name="20% - Accent5 2 7 6" xfId="14655"/>
    <cellStyle name="20% - Accent5 2 7 7" xfId="21072"/>
    <cellStyle name="20% - Accent5 2 8" xfId="10527"/>
    <cellStyle name="20% - Accent5 2 8 2" xfId="16180"/>
    <cellStyle name="20% - Accent5 2 9" xfId="13485"/>
    <cellStyle name="20% - Accent5 2 9 2" xfId="19128"/>
    <cellStyle name="20% - Accent5 20" xfId="13563"/>
    <cellStyle name="20% - Accent5 20 2" xfId="19198"/>
    <cellStyle name="20% - Accent5 21" xfId="13628"/>
    <cellStyle name="20% - Accent5 21 2" xfId="19259"/>
    <cellStyle name="20% - Accent5 22" xfId="13658"/>
    <cellStyle name="20% - Accent5 22 2" xfId="19288"/>
    <cellStyle name="20% - Accent5 23" xfId="13671"/>
    <cellStyle name="20% - Accent5 23 2" xfId="19301"/>
    <cellStyle name="20% - Accent5 24" xfId="13756"/>
    <cellStyle name="20% - Accent5 25" xfId="19461"/>
    <cellStyle name="20% - Accent5 26" xfId="19950"/>
    <cellStyle name="20% - Accent5 3" xfId="220"/>
    <cellStyle name="20% - Accent5 3 10" xfId="8954"/>
    <cellStyle name="20% - Accent5 3 10 2" xfId="9724"/>
    <cellStyle name="20% - Accent5 3 10 2 2" xfId="11935"/>
    <cellStyle name="20% - Accent5 3 10 2 2 2" xfId="17581"/>
    <cellStyle name="20% - Accent5 3 10 2 3" xfId="15386"/>
    <cellStyle name="20% - Accent5 3 10 3" xfId="10431"/>
    <cellStyle name="20% - Accent5 3 10 3 2" xfId="12639"/>
    <cellStyle name="20% - Accent5 3 10 3 2 2" xfId="18285"/>
    <cellStyle name="20% - Accent5 3 10 3 3" xfId="16090"/>
    <cellStyle name="20% - Accent5 3 10 4" xfId="13392"/>
    <cellStyle name="20% - Accent5 3 10 4 2" xfId="19036"/>
    <cellStyle name="20% - Accent5 3 10 5" xfId="11199"/>
    <cellStyle name="20% - Accent5 3 10 5 2" xfId="16845"/>
    <cellStyle name="20% - Accent5 3 10 6" xfId="14648"/>
    <cellStyle name="20% - Accent5 3 10 7" xfId="20802"/>
    <cellStyle name="20% - Accent5 3 11" xfId="10505"/>
    <cellStyle name="20% - Accent5 3 11 2" xfId="16158"/>
    <cellStyle name="20% - Accent5 3 12" xfId="13499"/>
    <cellStyle name="20% - Accent5 3 12 2" xfId="19142"/>
    <cellStyle name="20% - Accent5 3 13" xfId="13547"/>
    <cellStyle name="20% - Accent5 3 13 2" xfId="19186"/>
    <cellStyle name="20% - Accent5 3 14" xfId="13595"/>
    <cellStyle name="20% - Accent5 3 14 2" xfId="19230"/>
    <cellStyle name="20% - Accent5 3 15" xfId="19493"/>
    <cellStyle name="20% - Accent5 3 16" xfId="19664"/>
    <cellStyle name="20% - Accent5 3 2" xfId="3923"/>
    <cellStyle name="20% - Accent5 3 2 2" xfId="9390"/>
    <cellStyle name="20% - Accent5 3 2 2 2" xfId="11612"/>
    <cellStyle name="20% - Accent5 3 2 2 2 2" xfId="17258"/>
    <cellStyle name="20% - Accent5 3 2 2 3" xfId="15063"/>
    <cellStyle name="20% - Accent5 3 2 2 4" xfId="20123"/>
    <cellStyle name="20% - Accent5 3 2 3" xfId="10125"/>
    <cellStyle name="20% - Accent5 3 2 3 2" xfId="12333"/>
    <cellStyle name="20% - Accent5 3 2 3 2 2" xfId="17979"/>
    <cellStyle name="20% - Accent5 3 2 3 3" xfId="15784"/>
    <cellStyle name="20% - Accent5 3 2 3 4" xfId="20803"/>
    <cellStyle name="20% - Accent5 3 2 4" xfId="13067"/>
    <cellStyle name="20% - Accent5 3 2 4 2" xfId="18711"/>
    <cellStyle name="20% - Accent5 3 2 5" xfId="10893"/>
    <cellStyle name="20% - Accent5 3 2 5 2" xfId="16540"/>
    <cellStyle name="20% - Accent5 3 2 6" xfId="14213"/>
    <cellStyle name="20% - Accent5 3 2 7" xfId="14562"/>
    <cellStyle name="20% - Accent5 3 2 8" xfId="19665"/>
    <cellStyle name="20% - Accent5 3 3" xfId="3924"/>
    <cellStyle name="20% - Accent5 3 3 2" xfId="9391"/>
    <cellStyle name="20% - Accent5 3 3 2 2" xfId="11613"/>
    <cellStyle name="20% - Accent5 3 3 2 2 2" xfId="17259"/>
    <cellStyle name="20% - Accent5 3 3 2 3" xfId="15064"/>
    <cellStyle name="20% - Accent5 3 3 2 4" xfId="20124"/>
    <cellStyle name="20% - Accent5 3 3 3" xfId="10126"/>
    <cellStyle name="20% - Accent5 3 3 3 2" xfId="12334"/>
    <cellStyle name="20% - Accent5 3 3 3 2 2" xfId="17980"/>
    <cellStyle name="20% - Accent5 3 3 3 3" xfId="15785"/>
    <cellStyle name="20% - Accent5 3 3 3 4" xfId="20804"/>
    <cellStyle name="20% - Accent5 3 3 4" xfId="13068"/>
    <cellStyle name="20% - Accent5 3 3 4 2" xfId="18712"/>
    <cellStyle name="20% - Accent5 3 3 5" xfId="10894"/>
    <cellStyle name="20% - Accent5 3 3 5 2" xfId="16541"/>
    <cellStyle name="20% - Accent5 3 3 6" xfId="14214"/>
    <cellStyle name="20% - Accent5 3 3 7" xfId="19666"/>
    <cellStyle name="20% - Accent5 3 4" xfId="3925"/>
    <cellStyle name="20% - Accent5 3 4 2" xfId="9392"/>
    <cellStyle name="20% - Accent5 3 4 2 2" xfId="11614"/>
    <cellStyle name="20% - Accent5 3 4 2 2 2" xfId="17260"/>
    <cellStyle name="20% - Accent5 3 4 2 3" xfId="15065"/>
    <cellStyle name="20% - Accent5 3 4 2 4" xfId="20125"/>
    <cellStyle name="20% - Accent5 3 4 3" xfId="10127"/>
    <cellStyle name="20% - Accent5 3 4 3 2" xfId="12335"/>
    <cellStyle name="20% - Accent5 3 4 3 2 2" xfId="17981"/>
    <cellStyle name="20% - Accent5 3 4 3 3" xfId="15786"/>
    <cellStyle name="20% - Accent5 3 4 3 4" xfId="20805"/>
    <cellStyle name="20% - Accent5 3 4 4" xfId="13069"/>
    <cellStyle name="20% - Accent5 3 4 4 2" xfId="18713"/>
    <cellStyle name="20% - Accent5 3 4 5" xfId="10895"/>
    <cellStyle name="20% - Accent5 3 4 5 2" xfId="16542"/>
    <cellStyle name="20% - Accent5 3 4 6" xfId="14215"/>
    <cellStyle name="20% - Accent5 3 4 7" xfId="19667"/>
    <cellStyle name="20% - Accent5 3 5" xfId="3926"/>
    <cellStyle name="20% - Accent5 3 5 2" xfId="9393"/>
    <cellStyle name="20% - Accent5 3 5 2 2" xfId="11615"/>
    <cellStyle name="20% - Accent5 3 5 2 2 2" xfId="17261"/>
    <cellStyle name="20% - Accent5 3 5 2 3" xfId="15066"/>
    <cellStyle name="20% - Accent5 3 5 2 4" xfId="20126"/>
    <cellStyle name="20% - Accent5 3 5 3" xfId="10128"/>
    <cellStyle name="20% - Accent5 3 5 3 2" xfId="12336"/>
    <cellStyle name="20% - Accent5 3 5 3 2 2" xfId="17982"/>
    <cellStyle name="20% - Accent5 3 5 3 3" xfId="15787"/>
    <cellStyle name="20% - Accent5 3 5 3 4" xfId="20806"/>
    <cellStyle name="20% - Accent5 3 5 4" xfId="13070"/>
    <cellStyle name="20% - Accent5 3 5 4 2" xfId="18714"/>
    <cellStyle name="20% - Accent5 3 5 5" xfId="10896"/>
    <cellStyle name="20% - Accent5 3 5 5 2" xfId="16543"/>
    <cellStyle name="20% - Accent5 3 5 6" xfId="14216"/>
    <cellStyle name="20% - Accent5 3 5 7" xfId="19668"/>
    <cellStyle name="20% - Accent5 3 6" xfId="3927"/>
    <cellStyle name="20% - Accent5 3 6 2" xfId="9394"/>
    <cellStyle name="20% - Accent5 3 6 2 2" xfId="11616"/>
    <cellStyle name="20% - Accent5 3 6 2 2 2" xfId="17262"/>
    <cellStyle name="20% - Accent5 3 6 2 3" xfId="15067"/>
    <cellStyle name="20% - Accent5 3 6 2 4" xfId="20127"/>
    <cellStyle name="20% - Accent5 3 6 3" xfId="10129"/>
    <cellStyle name="20% - Accent5 3 6 3 2" xfId="12337"/>
    <cellStyle name="20% - Accent5 3 6 3 2 2" xfId="17983"/>
    <cellStyle name="20% - Accent5 3 6 3 3" xfId="15788"/>
    <cellStyle name="20% - Accent5 3 6 3 4" xfId="20807"/>
    <cellStyle name="20% - Accent5 3 6 4" xfId="13071"/>
    <cellStyle name="20% - Accent5 3 6 4 2" xfId="18715"/>
    <cellStyle name="20% - Accent5 3 6 5" xfId="10897"/>
    <cellStyle name="20% - Accent5 3 6 5 2" xfId="16544"/>
    <cellStyle name="20% - Accent5 3 6 6" xfId="14217"/>
    <cellStyle name="20% - Accent5 3 6 7" xfId="19669"/>
    <cellStyle name="20% - Accent5 3 7" xfId="3928"/>
    <cellStyle name="20% - Accent5 3 7 2" xfId="9395"/>
    <cellStyle name="20% - Accent5 3 7 2 2" xfId="11617"/>
    <cellStyle name="20% - Accent5 3 7 2 2 2" xfId="17263"/>
    <cellStyle name="20% - Accent5 3 7 2 3" xfId="15068"/>
    <cellStyle name="20% - Accent5 3 7 2 4" xfId="20128"/>
    <cellStyle name="20% - Accent5 3 7 3" xfId="10130"/>
    <cellStyle name="20% - Accent5 3 7 3 2" xfId="12338"/>
    <cellStyle name="20% - Accent5 3 7 3 2 2" xfId="17984"/>
    <cellStyle name="20% - Accent5 3 7 3 3" xfId="15789"/>
    <cellStyle name="20% - Accent5 3 7 3 4" xfId="20808"/>
    <cellStyle name="20% - Accent5 3 7 4" xfId="13072"/>
    <cellStyle name="20% - Accent5 3 7 4 2" xfId="18716"/>
    <cellStyle name="20% - Accent5 3 7 5" xfId="10898"/>
    <cellStyle name="20% - Accent5 3 7 5 2" xfId="16545"/>
    <cellStyle name="20% - Accent5 3 7 6" xfId="14218"/>
    <cellStyle name="20% - Accent5 3 7 7" xfId="19670"/>
    <cellStyle name="20% - Accent5 3 8" xfId="3929"/>
    <cellStyle name="20% - Accent5 3 8 2" xfId="9396"/>
    <cellStyle name="20% - Accent5 3 8 2 2" xfId="11618"/>
    <cellStyle name="20% - Accent5 3 8 2 2 2" xfId="17264"/>
    <cellStyle name="20% - Accent5 3 8 2 3" xfId="15069"/>
    <cellStyle name="20% - Accent5 3 8 2 4" xfId="20129"/>
    <cellStyle name="20% - Accent5 3 8 3" xfId="10131"/>
    <cellStyle name="20% - Accent5 3 8 3 2" xfId="12339"/>
    <cellStyle name="20% - Accent5 3 8 3 2 2" xfId="17985"/>
    <cellStyle name="20% - Accent5 3 8 3 3" xfId="15790"/>
    <cellStyle name="20% - Accent5 3 8 3 4" xfId="20809"/>
    <cellStyle name="20% - Accent5 3 8 4" xfId="13073"/>
    <cellStyle name="20% - Accent5 3 8 4 2" xfId="18717"/>
    <cellStyle name="20% - Accent5 3 8 5" xfId="10899"/>
    <cellStyle name="20% - Accent5 3 8 5 2" xfId="16546"/>
    <cellStyle name="20% - Accent5 3 8 6" xfId="14219"/>
    <cellStyle name="20% - Accent5 3 8 7" xfId="19671"/>
    <cellStyle name="20% - Accent5 3 9" xfId="3922"/>
    <cellStyle name="20% - Accent5 3 9 2" xfId="9389"/>
    <cellStyle name="20% - Accent5 3 9 2 2" xfId="11611"/>
    <cellStyle name="20% - Accent5 3 9 2 2 2" xfId="17257"/>
    <cellStyle name="20% - Accent5 3 9 2 3" xfId="15062"/>
    <cellStyle name="20% - Accent5 3 9 3" xfId="10124"/>
    <cellStyle name="20% - Accent5 3 9 3 2" xfId="12332"/>
    <cellStyle name="20% - Accent5 3 9 3 2 2" xfId="17978"/>
    <cellStyle name="20% - Accent5 3 9 3 3" xfId="15783"/>
    <cellStyle name="20% - Accent5 3 9 4" xfId="13066"/>
    <cellStyle name="20% - Accent5 3 9 4 2" xfId="18710"/>
    <cellStyle name="20% - Accent5 3 9 5" xfId="10892"/>
    <cellStyle name="20% - Accent5 3 9 5 2" xfId="16539"/>
    <cellStyle name="20% - Accent5 3 9 6" xfId="14212"/>
    <cellStyle name="20% - Accent5 3 9 7" xfId="20122"/>
    <cellStyle name="20% - Accent5 4" xfId="3535"/>
    <cellStyle name="20% - Accent5 4 10" xfId="9114"/>
    <cellStyle name="20% - Accent5 4 10 2" xfId="11342"/>
    <cellStyle name="20% - Accent5 4 10 2 2" xfId="16988"/>
    <cellStyle name="20% - Accent5 4 10 3" xfId="14793"/>
    <cellStyle name="20% - Accent5 4 10 4" xfId="20810"/>
    <cellStyle name="20% - Accent5 4 11" xfId="9854"/>
    <cellStyle name="20% - Accent5 4 11 2" xfId="12063"/>
    <cellStyle name="20% - Accent5 4 11 2 2" xfId="17709"/>
    <cellStyle name="20% - Accent5 4 11 3" xfId="15514"/>
    <cellStyle name="20% - Accent5 4 12" xfId="12797"/>
    <cellStyle name="20% - Accent5 4 12 2" xfId="18441"/>
    <cellStyle name="20% - Accent5 4 13" xfId="10623"/>
    <cellStyle name="20% - Accent5 4 13 2" xfId="16270"/>
    <cellStyle name="20% - Accent5 4 14" xfId="13609"/>
    <cellStyle name="20% - Accent5 4 14 2" xfId="19244"/>
    <cellStyle name="20% - Accent5 4 15" xfId="13931"/>
    <cellStyle name="20% - Accent5 4 16" xfId="19507"/>
    <cellStyle name="20% - Accent5 4 17" xfId="19672"/>
    <cellStyle name="20% - Accent5 4 2" xfId="3931"/>
    <cellStyle name="20% - Accent5 4 2 2" xfId="9398"/>
    <cellStyle name="20% - Accent5 4 2 2 2" xfId="11620"/>
    <cellStyle name="20% - Accent5 4 2 2 2 2" xfId="17266"/>
    <cellStyle name="20% - Accent5 4 2 2 3" xfId="15071"/>
    <cellStyle name="20% - Accent5 4 2 2 4" xfId="20131"/>
    <cellStyle name="20% - Accent5 4 2 3" xfId="10133"/>
    <cellStyle name="20% - Accent5 4 2 3 2" xfId="12341"/>
    <cellStyle name="20% - Accent5 4 2 3 2 2" xfId="17987"/>
    <cellStyle name="20% - Accent5 4 2 3 3" xfId="15792"/>
    <cellStyle name="20% - Accent5 4 2 3 4" xfId="20811"/>
    <cellStyle name="20% - Accent5 4 2 4" xfId="13075"/>
    <cellStyle name="20% - Accent5 4 2 4 2" xfId="18719"/>
    <cellStyle name="20% - Accent5 4 2 5" xfId="10901"/>
    <cellStyle name="20% - Accent5 4 2 5 2" xfId="16548"/>
    <cellStyle name="20% - Accent5 4 2 6" xfId="14221"/>
    <cellStyle name="20% - Accent5 4 2 7" xfId="19364"/>
    <cellStyle name="20% - Accent5 4 2 8" xfId="19673"/>
    <cellStyle name="20% - Accent5 4 3" xfId="3932"/>
    <cellStyle name="20% - Accent5 4 3 2" xfId="9399"/>
    <cellStyle name="20% - Accent5 4 3 2 2" xfId="11621"/>
    <cellStyle name="20% - Accent5 4 3 2 2 2" xfId="17267"/>
    <cellStyle name="20% - Accent5 4 3 2 3" xfId="15072"/>
    <cellStyle name="20% - Accent5 4 3 2 4" xfId="20132"/>
    <cellStyle name="20% - Accent5 4 3 3" xfId="10134"/>
    <cellStyle name="20% - Accent5 4 3 3 2" xfId="12342"/>
    <cellStyle name="20% - Accent5 4 3 3 2 2" xfId="17988"/>
    <cellStyle name="20% - Accent5 4 3 3 3" xfId="15793"/>
    <cellStyle name="20% - Accent5 4 3 3 4" xfId="20812"/>
    <cellStyle name="20% - Accent5 4 3 4" xfId="13076"/>
    <cellStyle name="20% - Accent5 4 3 4 2" xfId="18720"/>
    <cellStyle name="20% - Accent5 4 3 5" xfId="10902"/>
    <cellStyle name="20% - Accent5 4 3 5 2" xfId="16549"/>
    <cellStyle name="20% - Accent5 4 3 6" xfId="14222"/>
    <cellStyle name="20% - Accent5 4 3 7" xfId="19674"/>
    <cellStyle name="20% - Accent5 4 4" xfId="3933"/>
    <cellStyle name="20% - Accent5 4 4 2" xfId="9400"/>
    <cellStyle name="20% - Accent5 4 4 2 2" xfId="11622"/>
    <cellStyle name="20% - Accent5 4 4 2 2 2" xfId="17268"/>
    <cellStyle name="20% - Accent5 4 4 2 3" xfId="15073"/>
    <cellStyle name="20% - Accent5 4 4 2 4" xfId="20133"/>
    <cellStyle name="20% - Accent5 4 4 3" xfId="10135"/>
    <cellStyle name="20% - Accent5 4 4 3 2" xfId="12343"/>
    <cellStyle name="20% - Accent5 4 4 3 2 2" xfId="17989"/>
    <cellStyle name="20% - Accent5 4 4 3 3" xfId="15794"/>
    <cellStyle name="20% - Accent5 4 4 3 4" xfId="20813"/>
    <cellStyle name="20% - Accent5 4 4 4" xfId="13077"/>
    <cellStyle name="20% - Accent5 4 4 4 2" xfId="18721"/>
    <cellStyle name="20% - Accent5 4 4 5" xfId="10903"/>
    <cellStyle name="20% - Accent5 4 4 5 2" xfId="16550"/>
    <cellStyle name="20% - Accent5 4 4 6" xfId="14223"/>
    <cellStyle name="20% - Accent5 4 4 7" xfId="19675"/>
    <cellStyle name="20% - Accent5 4 5" xfId="3934"/>
    <cellStyle name="20% - Accent5 4 5 2" xfId="9401"/>
    <cellStyle name="20% - Accent5 4 5 2 2" xfId="11623"/>
    <cellStyle name="20% - Accent5 4 5 2 2 2" xfId="17269"/>
    <cellStyle name="20% - Accent5 4 5 2 3" xfId="15074"/>
    <cellStyle name="20% - Accent5 4 5 2 4" xfId="20134"/>
    <cellStyle name="20% - Accent5 4 5 3" xfId="10136"/>
    <cellStyle name="20% - Accent5 4 5 3 2" xfId="12344"/>
    <cellStyle name="20% - Accent5 4 5 3 2 2" xfId="17990"/>
    <cellStyle name="20% - Accent5 4 5 3 3" xfId="15795"/>
    <cellStyle name="20% - Accent5 4 5 3 4" xfId="20814"/>
    <cellStyle name="20% - Accent5 4 5 4" xfId="13078"/>
    <cellStyle name="20% - Accent5 4 5 4 2" xfId="18722"/>
    <cellStyle name="20% - Accent5 4 5 5" xfId="10904"/>
    <cellStyle name="20% - Accent5 4 5 5 2" xfId="16551"/>
    <cellStyle name="20% - Accent5 4 5 6" xfId="14224"/>
    <cellStyle name="20% - Accent5 4 5 7" xfId="19676"/>
    <cellStyle name="20% - Accent5 4 6" xfId="3935"/>
    <cellStyle name="20% - Accent5 4 6 2" xfId="9402"/>
    <cellStyle name="20% - Accent5 4 6 2 2" xfId="11624"/>
    <cellStyle name="20% - Accent5 4 6 2 2 2" xfId="17270"/>
    <cellStyle name="20% - Accent5 4 6 2 3" xfId="15075"/>
    <cellStyle name="20% - Accent5 4 6 2 4" xfId="20135"/>
    <cellStyle name="20% - Accent5 4 6 3" xfId="10137"/>
    <cellStyle name="20% - Accent5 4 6 3 2" xfId="12345"/>
    <cellStyle name="20% - Accent5 4 6 3 2 2" xfId="17991"/>
    <cellStyle name="20% - Accent5 4 6 3 3" xfId="15796"/>
    <cellStyle name="20% - Accent5 4 6 3 4" xfId="20815"/>
    <cellStyle name="20% - Accent5 4 6 4" xfId="13079"/>
    <cellStyle name="20% - Accent5 4 6 4 2" xfId="18723"/>
    <cellStyle name="20% - Accent5 4 6 5" xfId="10905"/>
    <cellStyle name="20% - Accent5 4 6 5 2" xfId="16552"/>
    <cellStyle name="20% - Accent5 4 6 6" xfId="14225"/>
    <cellStyle name="20% - Accent5 4 6 7" xfId="19677"/>
    <cellStyle name="20% - Accent5 4 7" xfId="3936"/>
    <cellStyle name="20% - Accent5 4 7 2" xfId="9403"/>
    <cellStyle name="20% - Accent5 4 7 2 2" xfId="11625"/>
    <cellStyle name="20% - Accent5 4 7 2 2 2" xfId="17271"/>
    <cellStyle name="20% - Accent5 4 7 2 3" xfId="15076"/>
    <cellStyle name="20% - Accent5 4 7 2 4" xfId="20136"/>
    <cellStyle name="20% - Accent5 4 7 3" xfId="10138"/>
    <cellStyle name="20% - Accent5 4 7 3 2" xfId="12346"/>
    <cellStyle name="20% - Accent5 4 7 3 2 2" xfId="17992"/>
    <cellStyle name="20% - Accent5 4 7 3 3" xfId="15797"/>
    <cellStyle name="20% - Accent5 4 7 3 4" xfId="20816"/>
    <cellStyle name="20% - Accent5 4 7 4" xfId="13080"/>
    <cellStyle name="20% - Accent5 4 7 4 2" xfId="18724"/>
    <cellStyle name="20% - Accent5 4 7 5" xfId="10906"/>
    <cellStyle name="20% - Accent5 4 7 5 2" xfId="16553"/>
    <cellStyle name="20% - Accent5 4 7 6" xfId="14226"/>
    <cellStyle name="20% - Accent5 4 7 7" xfId="19678"/>
    <cellStyle name="20% - Accent5 4 8" xfId="3937"/>
    <cellStyle name="20% - Accent5 4 8 2" xfId="9404"/>
    <cellStyle name="20% - Accent5 4 8 2 2" xfId="11626"/>
    <cellStyle name="20% - Accent5 4 8 2 2 2" xfId="17272"/>
    <cellStyle name="20% - Accent5 4 8 2 3" xfId="15077"/>
    <cellStyle name="20% - Accent5 4 8 2 4" xfId="20137"/>
    <cellStyle name="20% - Accent5 4 8 3" xfId="10139"/>
    <cellStyle name="20% - Accent5 4 8 3 2" xfId="12347"/>
    <cellStyle name="20% - Accent5 4 8 3 2 2" xfId="17993"/>
    <cellStyle name="20% - Accent5 4 8 3 3" xfId="15798"/>
    <cellStyle name="20% - Accent5 4 8 3 4" xfId="20817"/>
    <cellStyle name="20% - Accent5 4 8 4" xfId="13081"/>
    <cellStyle name="20% - Accent5 4 8 4 2" xfId="18725"/>
    <cellStyle name="20% - Accent5 4 8 5" xfId="10907"/>
    <cellStyle name="20% - Accent5 4 8 5 2" xfId="16554"/>
    <cellStyle name="20% - Accent5 4 8 6" xfId="14227"/>
    <cellStyle name="20% - Accent5 4 8 7" xfId="19679"/>
    <cellStyle name="20% - Accent5 4 9" xfId="3930"/>
    <cellStyle name="20% - Accent5 4 9 2" xfId="9397"/>
    <cellStyle name="20% - Accent5 4 9 2 2" xfId="11619"/>
    <cellStyle name="20% - Accent5 4 9 2 2 2" xfId="17265"/>
    <cellStyle name="20% - Accent5 4 9 2 3" xfId="15070"/>
    <cellStyle name="20% - Accent5 4 9 3" xfId="10132"/>
    <cellStyle name="20% - Accent5 4 9 3 2" xfId="12340"/>
    <cellStyle name="20% - Accent5 4 9 3 2 2" xfId="17986"/>
    <cellStyle name="20% - Accent5 4 9 3 3" xfId="15791"/>
    <cellStyle name="20% - Accent5 4 9 4" xfId="13074"/>
    <cellStyle name="20% - Accent5 4 9 4 2" xfId="18718"/>
    <cellStyle name="20% - Accent5 4 9 5" xfId="10900"/>
    <cellStyle name="20% - Accent5 4 9 5 2" xfId="16547"/>
    <cellStyle name="20% - Accent5 4 9 6" xfId="14220"/>
    <cellStyle name="20% - Accent5 4 9 7" xfId="20130"/>
    <cellStyle name="20% - Accent5 5" xfId="3579"/>
    <cellStyle name="20% - Accent5 5 10" xfId="9147"/>
    <cellStyle name="20% - Accent5 5 10 2" xfId="11372"/>
    <cellStyle name="20% - Accent5 5 10 2 2" xfId="17018"/>
    <cellStyle name="20% - Accent5 5 10 3" xfId="14823"/>
    <cellStyle name="20% - Accent5 5 10 4" xfId="20818"/>
    <cellStyle name="20% - Accent5 5 11" xfId="9884"/>
    <cellStyle name="20% - Accent5 5 11 2" xfId="12093"/>
    <cellStyle name="20% - Accent5 5 11 2 2" xfId="17739"/>
    <cellStyle name="20% - Accent5 5 11 3" xfId="15544"/>
    <cellStyle name="20% - Accent5 5 12" xfId="12827"/>
    <cellStyle name="20% - Accent5 5 12 2" xfId="18471"/>
    <cellStyle name="20% - Accent5 5 13" xfId="10653"/>
    <cellStyle name="20% - Accent5 5 13 2" xfId="16300"/>
    <cellStyle name="20% - Accent5 5 14" xfId="13961"/>
    <cellStyle name="20% - Accent5 5 15" xfId="19680"/>
    <cellStyle name="20% - Accent5 5 2" xfId="3939"/>
    <cellStyle name="20% - Accent5 5 2 2" xfId="9406"/>
    <cellStyle name="20% - Accent5 5 2 2 2" xfId="11628"/>
    <cellStyle name="20% - Accent5 5 2 2 2 2" xfId="17274"/>
    <cellStyle name="20% - Accent5 5 2 2 3" xfId="15079"/>
    <cellStyle name="20% - Accent5 5 2 2 4" xfId="20139"/>
    <cellStyle name="20% - Accent5 5 2 3" xfId="10141"/>
    <cellStyle name="20% - Accent5 5 2 3 2" xfId="12349"/>
    <cellStyle name="20% - Accent5 5 2 3 2 2" xfId="17995"/>
    <cellStyle name="20% - Accent5 5 2 3 3" xfId="15800"/>
    <cellStyle name="20% - Accent5 5 2 3 4" xfId="20819"/>
    <cellStyle name="20% - Accent5 5 2 4" xfId="13083"/>
    <cellStyle name="20% - Accent5 5 2 4 2" xfId="18727"/>
    <cellStyle name="20% - Accent5 5 2 5" xfId="10909"/>
    <cellStyle name="20% - Accent5 5 2 5 2" xfId="16556"/>
    <cellStyle name="20% - Accent5 5 2 6" xfId="14229"/>
    <cellStyle name="20% - Accent5 5 2 7" xfId="14597"/>
    <cellStyle name="20% - Accent5 5 2 8" xfId="19681"/>
    <cellStyle name="20% - Accent5 5 3" xfId="3940"/>
    <cellStyle name="20% - Accent5 5 3 2" xfId="9407"/>
    <cellStyle name="20% - Accent5 5 3 2 2" xfId="11629"/>
    <cellStyle name="20% - Accent5 5 3 2 2 2" xfId="17275"/>
    <cellStyle name="20% - Accent5 5 3 2 3" xfId="15080"/>
    <cellStyle name="20% - Accent5 5 3 2 4" xfId="20140"/>
    <cellStyle name="20% - Accent5 5 3 3" xfId="10142"/>
    <cellStyle name="20% - Accent5 5 3 3 2" xfId="12350"/>
    <cellStyle name="20% - Accent5 5 3 3 2 2" xfId="17996"/>
    <cellStyle name="20% - Accent5 5 3 3 3" xfId="15801"/>
    <cellStyle name="20% - Accent5 5 3 3 4" xfId="20820"/>
    <cellStyle name="20% - Accent5 5 3 4" xfId="13084"/>
    <cellStyle name="20% - Accent5 5 3 4 2" xfId="18728"/>
    <cellStyle name="20% - Accent5 5 3 5" xfId="10910"/>
    <cellStyle name="20% - Accent5 5 3 5 2" xfId="16557"/>
    <cellStyle name="20% - Accent5 5 3 6" xfId="14230"/>
    <cellStyle name="20% - Accent5 5 3 7" xfId="19682"/>
    <cellStyle name="20% - Accent5 5 4" xfId="3941"/>
    <cellStyle name="20% - Accent5 5 4 2" xfId="9408"/>
    <cellStyle name="20% - Accent5 5 4 2 2" xfId="11630"/>
    <cellStyle name="20% - Accent5 5 4 2 2 2" xfId="17276"/>
    <cellStyle name="20% - Accent5 5 4 2 3" xfId="15081"/>
    <cellStyle name="20% - Accent5 5 4 2 4" xfId="20141"/>
    <cellStyle name="20% - Accent5 5 4 3" xfId="10143"/>
    <cellStyle name="20% - Accent5 5 4 3 2" xfId="12351"/>
    <cellStyle name="20% - Accent5 5 4 3 2 2" xfId="17997"/>
    <cellStyle name="20% - Accent5 5 4 3 3" xfId="15802"/>
    <cellStyle name="20% - Accent5 5 4 3 4" xfId="20821"/>
    <cellStyle name="20% - Accent5 5 4 4" xfId="13085"/>
    <cellStyle name="20% - Accent5 5 4 4 2" xfId="18729"/>
    <cellStyle name="20% - Accent5 5 4 5" xfId="10911"/>
    <cellStyle name="20% - Accent5 5 4 5 2" xfId="16558"/>
    <cellStyle name="20% - Accent5 5 4 6" xfId="14231"/>
    <cellStyle name="20% - Accent5 5 4 7" xfId="19683"/>
    <cellStyle name="20% - Accent5 5 5" xfId="3942"/>
    <cellStyle name="20% - Accent5 5 5 2" xfId="9409"/>
    <cellStyle name="20% - Accent5 5 5 2 2" xfId="11631"/>
    <cellStyle name="20% - Accent5 5 5 2 2 2" xfId="17277"/>
    <cellStyle name="20% - Accent5 5 5 2 3" xfId="15082"/>
    <cellStyle name="20% - Accent5 5 5 2 4" xfId="20142"/>
    <cellStyle name="20% - Accent5 5 5 3" xfId="10144"/>
    <cellStyle name="20% - Accent5 5 5 3 2" xfId="12352"/>
    <cellStyle name="20% - Accent5 5 5 3 2 2" xfId="17998"/>
    <cellStyle name="20% - Accent5 5 5 3 3" xfId="15803"/>
    <cellStyle name="20% - Accent5 5 5 3 4" xfId="20822"/>
    <cellStyle name="20% - Accent5 5 5 4" xfId="13086"/>
    <cellStyle name="20% - Accent5 5 5 4 2" xfId="18730"/>
    <cellStyle name="20% - Accent5 5 5 5" xfId="10912"/>
    <cellStyle name="20% - Accent5 5 5 5 2" xfId="16559"/>
    <cellStyle name="20% - Accent5 5 5 6" xfId="14232"/>
    <cellStyle name="20% - Accent5 5 5 7" xfId="19684"/>
    <cellStyle name="20% - Accent5 5 6" xfId="3943"/>
    <cellStyle name="20% - Accent5 5 6 2" xfId="9410"/>
    <cellStyle name="20% - Accent5 5 6 2 2" xfId="11632"/>
    <cellStyle name="20% - Accent5 5 6 2 2 2" xfId="17278"/>
    <cellStyle name="20% - Accent5 5 6 2 3" xfId="15083"/>
    <cellStyle name="20% - Accent5 5 6 2 4" xfId="20143"/>
    <cellStyle name="20% - Accent5 5 6 3" xfId="10145"/>
    <cellStyle name="20% - Accent5 5 6 3 2" xfId="12353"/>
    <cellStyle name="20% - Accent5 5 6 3 2 2" xfId="17999"/>
    <cellStyle name="20% - Accent5 5 6 3 3" xfId="15804"/>
    <cellStyle name="20% - Accent5 5 6 3 4" xfId="20823"/>
    <cellStyle name="20% - Accent5 5 6 4" xfId="13087"/>
    <cellStyle name="20% - Accent5 5 6 4 2" xfId="18731"/>
    <cellStyle name="20% - Accent5 5 6 5" xfId="10913"/>
    <cellStyle name="20% - Accent5 5 6 5 2" xfId="16560"/>
    <cellStyle name="20% - Accent5 5 6 6" xfId="14233"/>
    <cellStyle name="20% - Accent5 5 6 7" xfId="19685"/>
    <cellStyle name="20% - Accent5 5 7" xfId="3944"/>
    <cellStyle name="20% - Accent5 5 7 2" xfId="9411"/>
    <cellStyle name="20% - Accent5 5 7 2 2" xfId="11633"/>
    <cellStyle name="20% - Accent5 5 7 2 2 2" xfId="17279"/>
    <cellStyle name="20% - Accent5 5 7 2 3" xfId="15084"/>
    <cellStyle name="20% - Accent5 5 7 2 4" xfId="20144"/>
    <cellStyle name="20% - Accent5 5 7 3" xfId="10146"/>
    <cellStyle name="20% - Accent5 5 7 3 2" xfId="12354"/>
    <cellStyle name="20% - Accent5 5 7 3 2 2" xfId="18000"/>
    <cellStyle name="20% - Accent5 5 7 3 3" xfId="15805"/>
    <cellStyle name="20% - Accent5 5 7 3 4" xfId="20824"/>
    <cellStyle name="20% - Accent5 5 7 4" xfId="13088"/>
    <cellStyle name="20% - Accent5 5 7 4 2" xfId="18732"/>
    <cellStyle name="20% - Accent5 5 7 5" xfId="10914"/>
    <cellStyle name="20% - Accent5 5 7 5 2" xfId="16561"/>
    <cellStyle name="20% - Accent5 5 7 6" xfId="14234"/>
    <cellStyle name="20% - Accent5 5 7 7" xfId="19686"/>
    <cellStyle name="20% - Accent5 5 8" xfId="3945"/>
    <cellStyle name="20% - Accent5 5 8 2" xfId="9412"/>
    <cellStyle name="20% - Accent5 5 8 2 2" xfId="11634"/>
    <cellStyle name="20% - Accent5 5 8 2 2 2" xfId="17280"/>
    <cellStyle name="20% - Accent5 5 8 2 3" xfId="15085"/>
    <cellStyle name="20% - Accent5 5 8 2 4" xfId="20145"/>
    <cellStyle name="20% - Accent5 5 8 3" xfId="10147"/>
    <cellStyle name="20% - Accent5 5 8 3 2" xfId="12355"/>
    <cellStyle name="20% - Accent5 5 8 3 2 2" xfId="18001"/>
    <cellStyle name="20% - Accent5 5 8 3 3" xfId="15806"/>
    <cellStyle name="20% - Accent5 5 8 3 4" xfId="20825"/>
    <cellStyle name="20% - Accent5 5 8 4" xfId="13089"/>
    <cellStyle name="20% - Accent5 5 8 4 2" xfId="18733"/>
    <cellStyle name="20% - Accent5 5 8 5" xfId="10915"/>
    <cellStyle name="20% - Accent5 5 8 5 2" xfId="16562"/>
    <cellStyle name="20% - Accent5 5 8 6" xfId="14235"/>
    <cellStyle name="20% - Accent5 5 8 7" xfId="19687"/>
    <cellStyle name="20% - Accent5 5 9" xfId="3938"/>
    <cellStyle name="20% - Accent5 5 9 2" xfId="9405"/>
    <cellStyle name="20% - Accent5 5 9 2 2" xfId="11627"/>
    <cellStyle name="20% - Accent5 5 9 2 2 2" xfId="17273"/>
    <cellStyle name="20% - Accent5 5 9 2 3" xfId="15078"/>
    <cellStyle name="20% - Accent5 5 9 3" xfId="10140"/>
    <cellStyle name="20% - Accent5 5 9 3 2" xfId="12348"/>
    <cellStyle name="20% - Accent5 5 9 3 2 2" xfId="17994"/>
    <cellStyle name="20% - Accent5 5 9 3 3" xfId="15799"/>
    <cellStyle name="20% - Accent5 5 9 4" xfId="13082"/>
    <cellStyle name="20% - Accent5 5 9 4 2" xfId="18726"/>
    <cellStyle name="20% - Accent5 5 9 5" xfId="10908"/>
    <cellStyle name="20% - Accent5 5 9 5 2" xfId="16555"/>
    <cellStyle name="20% - Accent5 5 9 6" xfId="14228"/>
    <cellStyle name="20% - Accent5 5 9 7" xfId="20138"/>
    <cellStyle name="20% - Accent5 6" xfId="3623"/>
    <cellStyle name="20% - Accent5 6 2" xfId="3946"/>
    <cellStyle name="20% - Accent5 6 2 2" xfId="9413"/>
    <cellStyle name="20% - Accent5 6 2 2 2" xfId="11635"/>
    <cellStyle name="20% - Accent5 6 2 2 2 2" xfId="17281"/>
    <cellStyle name="20% - Accent5 6 2 2 3" xfId="15086"/>
    <cellStyle name="20% - Accent5 6 2 3" xfId="10148"/>
    <cellStyle name="20% - Accent5 6 2 3 2" xfId="12356"/>
    <cellStyle name="20% - Accent5 6 2 3 2 2" xfId="18002"/>
    <cellStyle name="20% - Accent5 6 2 3 3" xfId="15807"/>
    <cellStyle name="20% - Accent5 6 2 4" xfId="13090"/>
    <cellStyle name="20% - Accent5 6 2 4 2" xfId="18734"/>
    <cellStyle name="20% - Accent5 6 2 5" xfId="10916"/>
    <cellStyle name="20% - Accent5 6 2 5 2" xfId="16563"/>
    <cellStyle name="20% - Accent5 6 2 6" xfId="14236"/>
    <cellStyle name="20% - Accent5 6 2 7" xfId="13820"/>
    <cellStyle name="20% - Accent5 6 2 8" xfId="20146"/>
    <cellStyle name="20% - Accent5 6 3" xfId="13791"/>
    <cellStyle name="20% - Accent5 6 3 2" xfId="20826"/>
    <cellStyle name="20% - Accent5 6 4" xfId="19688"/>
    <cellStyle name="20% - Accent5 7" xfId="3695"/>
    <cellStyle name="20% - Accent5 7 2" xfId="3947"/>
    <cellStyle name="20% - Accent5 7 2 2" xfId="9414"/>
    <cellStyle name="20% - Accent5 7 2 2 2" xfId="11636"/>
    <cellStyle name="20% - Accent5 7 2 2 2 2" xfId="17282"/>
    <cellStyle name="20% - Accent5 7 2 2 3" xfId="15087"/>
    <cellStyle name="20% - Accent5 7 2 3" xfId="10149"/>
    <cellStyle name="20% - Accent5 7 2 3 2" xfId="12357"/>
    <cellStyle name="20% - Accent5 7 2 3 2 2" xfId="18003"/>
    <cellStyle name="20% - Accent5 7 2 3 3" xfId="15808"/>
    <cellStyle name="20% - Accent5 7 2 4" xfId="13091"/>
    <cellStyle name="20% - Accent5 7 2 4 2" xfId="18735"/>
    <cellStyle name="20% - Accent5 7 2 5" xfId="10917"/>
    <cellStyle name="20% - Accent5 7 2 5 2" xfId="16564"/>
    <cellStyle name="20% - Accent5 7 2 6" xfId="14237"/>
    <cellStyle name="20% - Accent5 7 2 7" xfId="13847"/>
    <cellStyle name="20% - Accent5 7 2 8" xfId="20147"/>
    <cellStyle name="20% - Accent5 7 3" xfId="9194"/>
    <cellStyle name="20% - Accent5 7 3 2" xfId="11416"/>
    <cellStyle name="20% - Accent5 7 3 2 2" xfId="17062"/>
    <cellStyle name="20% - Accent5 7 3 3" xfId="14867"/>
    <cellStyle name="20% - Accent5 7 3 4" xfId="20827"/>
    <cellStyle name="20% - Accent5 7 4" xfId="9929"/>
    <cellStyle name="20% - Accent5 7 4 2" xfId="12137"/>
    <cellStyle name="20% - Accent5 7 4 2 2" xfId="17783"/>
    <cellStyle name="20% - Accent5 7 4 3" xfId="15588"/>
    <cellStyle name="20% - Accent5 7 5" xfId="12871"/>
    <cellStyle name="20% - Accent5 7 5 2" xfId="18515"/>
    <cellStyle name="20% - Accent5 7 6" xfId="10697"/>
    <cellStyle name="20% - Accent5 7 6 2" xfId="16344"/>
    <cellStyle name="20% - Accent5 7 7" xfId="14015"/>
    <cellStyle name="20% - Accent5 7 8" xfId="19689"/>
    <cellStyle name="20% - Accent5 8" xfId="3725"/>
    <cellStyle name="20% - Accent5 8 2" xfId="3948"/>
    <cellStyle name="20% - Accent5 8 2 2" xfId="9415"/>
    <cellStyle name="20% - Accent5 8 2 2 2" xfId="11637"/>
    <cellStyle name="20% - Accent5 8 2 2 2 2" xfId="17283"/>
    <cellStyle name="20% - Accent5 8 2 2 3" xfId="15088"/>
    <cellStyle name="20% - Accent5 8 2 3" xfId="10150"/>
    <cellStyle name="20% - Accent5 8 2 3 2" xfId="12358"/>
    <cellStyle name="20% - Accent5 8 2 3 2 2" xfId="18004"/>
    <cellStyle name="20% - Accent5 8 2 3 3" xfId="15809"/>
    <cellStyle name="20% - Accent5 8 2 4" xfId="13092"/>
    <cellStyle name="20% - Accent5 8 2 4 2" xfId="18736"/>
    <cellStyle name="20% - Accent5 8 2 5" xfId="10918"/>
    <cellStyle name="20% - Accent5 8 2 5 2" xfId="16565"/>
    <cellStyle name="20% - Accent5 8 2 6" xfId="14238"/>
    <cellStyle name="20% - Accent5 8 2 7" xfId="14569"/>
    <cellStyle name="20% - Accent5 8 2 8" xfId="20148"/>
    <cellStyle name="20% - Accent5 8 3" xfId="9224"/>
    <cellStyle name="20% - Accent5 8 3 2" xfId="11446"/>
    <cellStyle name="20% - Accent5 8 3 2 2" xfId="17092"/>
    <cellStyle name="20% - Accent5 8 3 3" xfId="14897"/>
    <cellStyle name="20% - Accent5 8 3 4" xfId="20828"/>
    <cellStyle name="20% - Accent5 8 4" xfId="9959"/>
    <cellStyle name="20% - Accent5 8 4 2" xfId="12167"/>
    <cellStyle name="20% - Accent5 8 4 2 2" xfId="17813"/>
    <cellStyle name="20% - Accent5 8 4 3" xfId="15618"/>
    <cellStyle name="20% - Accent5 8 5" xfId="12901"/>
    <cellStyle name="20% - Accent5 8 5 2" xfId="18545"/>
    <cellStyle name="20% - Accent5 8 6" xfId="10727"/>
    <cellStyle name="20% - Accent5 8 6 2" xfId="16374"/>
    <cellStyle name="20% - Accent5 8 7" xfId="14045"/>
    <cellStyle name="20% - Accent5 8 8" xfId="19690"/>
    <cellStyle name="20% - Accent5 9" xfId="3949"/>
    <cellStyle name="20% - Accent5 9 2" xfId="9416"/>
    <cellStyle name="20% - Accent5 9 2 2" xfId="11638"/>
    <cellStyle name="20% - Accent5 9 2 2 2" xfId="17284"/>
    <cellStyle name="20% - Accent5 9 2 3" xfId="15089"/>
    <cellStyle name="20% - Accent5 9 2 4" xfId="20149"/>
    <cellStyle name="20% - Accent5 9 3" xfId="10151"/>
    <cellStyle name="20% - Accent5 9 3 2" xfId="12359"/>
    <cellStyle name="20% - Accent5 9 3 2 2" xfId="18005"/>
    <cellStyle name="20% - Accent5 9 3 3" xfId="15810"/>
    <cellStyle name="20% - Accent5 9 3 4" xfId="20829"/>
    <cellStyle name="20% - Accent5 9 4" xfId="13093"/>
    <cellStyle name="20% - Accent5 9 4 2" xfId="18737"/>
    <cellStyle name="20% - Accent5 9 5" xfId="10919"/>
    <cellStyle name="20% - Accent5 9 5 2" xfId="16566"/>
    <cellStyle name="20% - Accent5 9 6" xfId="14239"/>
    <cellStyle name="20% - Accent5 9 7" xfId="19418"/>
    <cellStyle name="20% - Accent5 9 8" xfId="19691"/>
    <cellStyle name="20% - Accent6" xfId="201" builtinId="50" customBuiltin="1"/>
    <cellStyle name="20% - Accent6 10" xfId="8992"/>
    <cellStyle name="20% - Accent6 10 2" xfId="9759"/>
    <cellStyle name="20% - Accent6 10 2 2" xfId="11970"/>
    <cellStyle name="20% - Accent6 10 2 2 2" xfId="17616"/>
    <cellStyle name="20% - Accent6 10 2 3" xfId="15421"/>
    <cellStyle name="20% - Accent6 10 3" xfId="10466"/>
    <cellStyle name="20% - Accent6 10 3 2" xfId="12674"/>
    <cellStyle name="20% - Accent6 10 3 2 2" xfId="18320"/>
    <cellStyle name="20% - Accent6 10 3 3" xfId="16125"/>
    <cellStyle name="20% - Accent6 10 4" xfId="13427"/>
    <cellStyle name="20% - Accent6 10 4 2" xfId="19071"/>
    <cellStyle name="20% - Accent6 10 5" xfId="11234"/>
    <cellStyle name="20% - Accent6 10 5 2" xfId="16880"/>
    <cellStyle name="20% - Accent6 10 6" xfId="14683"/>
    <cellStyle name="20% - Accent6 10 7" xfId="21105"/>
    <cellStyle name="20% - Accent6 11" xfId="9033"/>
    <cellStyle name="20% - Accent6 11 2" xfId="11275"/>
    <cellStyle name="20% - Accent6 11 2 2" xfId="16921"/>
    <cellStyle name="20% - Accent6 11 3" xfId="14724"/>
    <cellStyle name="20% - Accent6 12" xfId="9812"/>
    <cellStyle name="20% - Accent6 12 2" xfId="12021"/>
    <cellStyle name="20% - Accent6 12 2 2" xfId="17667"/>
    <cellStyle name="20% - Accent6 12 3" xfId="15472"/>
    <cellStyle name="20% - Accent6 13" xfId="10509"/>
    <cellStyle name="20% - Accent6 13 2" xfId="12718"/>
    <cellStyle name="20% - Accent6 13 2 2" xfId="18362"/>
    <cellStyle name="20% - Accent6 13 3" xfId="16162"/>
    <cellStyle name="20% - Accent6 14" xfId="10581"/>
    <cellStyle name="20% - Accent6 14 2" xfId="16229"/>
    <cellStyle name="20% - Accent6 15" xfId="13469"/>
    <cellStyle name="20% - Accent6 15 2" xfId="19112"/>
    <cellStyle name="20% - Accent6 16" xfId="13517"/>
    <cellStyle name="20% - Accent6 16 2" xfId="19156"/>
    <cellStyle name="20% - Accent6 17" xfId="13565"/>
    <cellStyle name="20% - Accent6 17 2" xfId="19200"/>
    <cellStyle name="20% - Accent6 18" xfId="13630"/>
    <cellStyle name="20% - Accent6 18 2" xfId="19261"/>
    <cellStyle name="20% - Accent6 19" xfId="13660"/>
    <cellStyle name="20% - Accent6 19 2" xfId="19290"/>
    <cellStyle name="20% - Accent6 2" xfId="221"/>
    <cellStyle name="20% - Accent6 2 10" xfId="13535"/>
    <cellStyle name="20% - Accent6 2 10 2" xfId="19174"/>
    <cellStyle name="20% - Accent6 2 11" xfId="13583"/>
    <cellStyle name="20% - Accent6 2 11 2" xfId="19218"/>
    <cellStyle name="20% - Accent6 2 12" xfId="13646"/>
    <cellStyle name="20% - Accent6 2 12 2" xfId="19277"/>
    <cellStyle name="20% - Accent6 2 13" xfId="13773"/>
    <cellStyle name="20% - Accent6 2 14" xfId="13709"/>
    <cellStyle name="20% - Accent6 2 15" xfId="19481"/>
    <cellStyle name="20% - Accent6 2 2" xfId="3680"/>
    <cellStyle name="20% - Accent6 2 2 10" xfId="12857"/>
    <cellStyle name="20% - Accent6 2 2 10 2" xfId="18501"/>
    <cellStyle name="20% - Accent6 2 2 11" xfId="10683"/>
    <cellStyle name="20% - Accent6 2 2 11 2" xfId="16330"/>
    <cellStyle name="20% - Accent6 2 2 12" xfId="14001"/>
    <cellStyle name="20% - Accent6 2 2 13" xfId="19692"/>
    <cellStyle name="20% - Accent6 2 2 2" xfId="3952"/>
    <cellStyle name="20% - Accent6 2 2 2 2" xfId="9418"/>
    <cellStyle name="20% - Accent6 2 2 2 2 2" xfId="11640"/>
    <cellStyle name="20% - Accent6 2 2 2 2 2 2" xfId="17286"/>
    <cellStyle name="20% - Accent6 2 2 2 2 3" xfId="15091"/>
    <cellStyle name="20% - Accent6 2 2 2 2 4" xfId="20151"/>
    <cellStyle name="20% - Accent6 2 2 2 3" xfId="10153"/>
    <cellStyle name="20% - Accent6 2 2 2 3 2" xfId="12361"/>
    <cellStyle name="20% - Accent6 2 2 2 3 2 2" xfId="18007"/>
    <cellStyle name="20% - Accent6 2 2 2 3 3" xfId="15812"/>
    <cellStyle name="20% - Accent6 2 2 2 3 4" xfId="20831"/>
    <cellStyle name="20% - Accent6 2 2 2 4" xfId="13095"/>
    <cellStyle name="20% - Accent6 2 2 2 4 2" xfId="18739"/>
    <cellStyle name="20% - Accent6 2 2 2 5" xfId="10921"/>
    <cellStyle name="20% - Accent6 2 2 2 5 2" xfId="16568"/>
    <cellStyle name="20% - Accent6 2 2 2 6" xfId="14242"/>
    <cellStyle name="20% - Accent6 2 2 2 7" xfId="19693"/>
    <cellStyle name="20% - Accent6 2 2 3" xfId="3953"/>
    <cellStyle name="20% - Accent6 2 2 3 2" xfId="9419"/>
    <cellStyle name="20% - Accent6 2 2 3 2 2" xfId="11641"/>
    <cellStyle name="20% - Accent6 2 2 3 2 2 2" xfId="17287"/>
    <cellStyle name="20% - Accent6 2 2 3 2 3" xfId="15092"/>
    <cellStyle name="20% - Accent6 2 2 3 2 4" xfId="20152"/>
    <cellStyle name="20% - Accent6 2 2 3 3" xfId="10154"/>
    <cellStyle name="20% - Accent6 2 2 3 3 2" xfId="12362"/>
    <cellStyle name="20% - Accent6 2 2 3 3 2 2" xfId="18008"/>
    <cellStyle name="20% - Accent6 2 2 3 3 3" xfId="15813"/>
    <cellStyle name="20% - Accent6 2 2 3 3 4" xfId="20832"/>
    <cellStyle name="20% - Accent6 2 2 3 4" xfId="13096"/>
    <cellStyle name="20% - Accent6 2 2 3 4 2" xfId="18740"/>
    <cellStyle name="20% - Accent6 2 2 3 5" xfId="10922"/>
    <cellStyle name="20% - Accent6 2 2 3 5 2" xfId="16569"/>
    <cellStyle name="20% - Accent6 2 2 3 6" xfId="14243"/>
    <cellStyle name="20% - Accent6 2 2 3 7" xfId="19694"/>
    <cellStyle name="20% - Accent6 2 2 4" xfId="3954"/>
    <cellStyle name="20% - Accent6 2 2 4 2" xfId="9420"/>
    <cellStyle name="20% - Accent6 2 2 4 2 2" xfId="11642"/>
    <cellStyle name="20% - Accent6 2 2 4 2 2 2" xfId="17288"/>
    <cellStyle name="20% - Accent6 2 2 4 2 3" xfId="15093"/>
    <cellStyle name="20% - Accent6 2 2 4 2 4" xfId="20153"/>
    <cellStyle name="20% - Accent6 2 2 4 3" xfId="10155"/>
    <cellStyle name="20% - Accent6 2 2 4 3 2" xfId="12363"/>
    <cellStyle name="20% - Accent6 2 2 4 3 2 2" xfId="18009"/>
    <cellStyle name="20% - Accent6 2 2 4 3 3" xfId="15814"/>
    <cellStyle name="20% - Accent6 2 2 4 3 4" xfId="20833"/>
    <cellStyle name="20% - Accent6 2 2 4 4" xfId="13097"/>
    <cellStyle name="20% - Accent6 2 2 4 4 2" xfId="18741"/>
    <cellStyle name="20% - Accent6 2 2 4 5" xfId="10923"/>
    <cellStyle name="20% - Accent6 2 2 4 5 2" xfId="16570"/>
    <cellStyle name="20% - Accent6 2 2 4 6" xfId="14244"/>
    <cellStyle name="20% - Accent6 2 2 4 7" xfId="19695"/>
    <cellStyle name="20% - Accent6 2 2 5" xfId="3955"/>
    <cellStyle name="20% - Accent6 2 2 5 2" xfId="9421"/>
    <cellStyle name="20% - Accent6 2 2 5 2 2" xfId="11643"/>
    <cellStyle name="20% - Accent6 2 2 5 2 2 2" xfId="17289"/>
    <cellStyle name="20% - Accent6 2 2 5 2 3" xfId="15094"/>
    <cellStyle name="20% - Accent6 2 2 5 2 4" xfId="20154"/>
    <cellStyle name="20% - Accent6 2 2 5 3" xfId="10156"/>
    <cellStyle name="20% - Accent6 2 2 5 3 2" xfId="12364"/>
    <cellStyle name="20% - Accent6 2 2 5 3 2 2" xfId="18010"/>
    <cellStyle name="20% - Accent6 2 2 5 3 3" xfId="15815"/>
    <cellStyle name="20% - Accent6 2 2 5 3 4" xfId="20834"/>
    <cellStyle name="20% - Accent6 2 2 5 4" xfId="13098"/>
    <cellStyle name="20% - Accent6 2 2 5 4 2" xfId="18742"/>
    <cellStyle name="20% - Accent6 2 2 5 5" xfId="10924"/>
    <cellStyle name="20% - Accent6 2 2 5 5 2" xfId="16571"/>
    <cellStyle name="20% - Accent6 2 2 5 6" xfId="14245"/>
    <cellStyle name="20% - Accent6 2 2 5 7" xfId="19696"/>
    <cellStyle name="20% - Accent6 2 2 6" xfId="3956"/>
    <cellStyle name="20% - Accent6 2 2 6 2" xfId="9422"/>
    <cellStyle name="20% - Accent6 2 2 6 2 2" xfId="11644"/>
    <cellStyle name="20% - Accent6 2 2 6 2 2 2" xfId="17290"/>
    <cellStyle name="20% - Accent6 2 2 6 2 3" xfId="15095"/>
    <cellStyle name="20% - Accent6 2 2 6 2 4" xfId="20155"/>
    <cellStyle name="20% - Accent6 2 2 6 3" xfId="10157"/>
    <cellStyle name="20% - Accent6 2 2 6 3 2" xfId="12365"/>
    <cellStyle name="20% - Accent6 2 2 6 3 2 2" xfId="18011"/>
    <cellStyle name="20% - Accent6 2 2 6 3 3" xfId="15816"/>
    <cellStyle name="20% - Accent6 2 2 6 3 4" xfId="20835"/>
    <cellStyle name="20% - Accent6 2 2 6 4" xfId="13099"/>
    <cellStyle name="20% - Accent6 2 2 6 4 2" xfId="18743"/>
    <cellStyle name="20% - Accent6 2 2 6 5" xfId="10925"/>
    <cellStyle name="20% - Accent6 2 2 6 5 2" xfId="16572"/>
    <cellStyle name="20% - Accent6 2 2 6 6" xfId="14246"/>
    <cellStyle name="20% - Accent6 2 2 6 7" xfId="19697"/>
    <cellStyle name="20% - Accent6 2 2 7" xfId="3951"/>
    <cellStyle name="20% - Accent6 2 2 7 2" xfId="9417"/>
    <cellStyle name="20% - Accent6 2 2 7 2 2" xfId="11639"/>
    <cellStyle name="20% - Accent6 2 2 7 2 2 2" xfId="17285"/>
    <cellStyle name="20% - Accent6 2 2 7 2 3" xfId="15090"/>
    <cellStyle name="20% - Accent6 2 2 7 3" xfId="10152"/>
    <cellStyle name="20% - Accent6 2 2 7 3 2" xfId="12360"/>
    <cellStyle name="20% - Accent6 2 2 7 3 2 2" xfId="18006"/>
    <cellStyle name="20% - Accent6 2 2 7 3 3" xfId="15811"/>
    <cellStyle name="20% - Accent6 2 2 7 4" xfId="13094"/>
    <cellStyle name="20% - Accent6 2 2 7 4 2" xfId="18738"/>
    <cellStyle name="20% - Accent6 2 2 7 5" xfId="10920"/>
    <cellStyle name="20% - Accent6 2 2 7 5 2" xfId="16567"/>
    <cellStyle name="20% - Accent6 2 2 7 6" xfId="14241"/>
    <cellStyle name="20% - Accent6 2 2 7 7" xfId="20150"/>
    <cellStyle name="20% - Accent6 2 2 8" xfId="9180"/>
    <cellStyle name="20% - Accent6 2 2 8 2" xfId="11402"/>
    <cellStyle name="20% - Accent6 2 2 8 2 2" xfId="17048"/>
    <cellStyle name="20% - Accent6 2 2 8 3" xfId="14853"/>
    <cellStyle name="20% - Accent6 2 2 8 4" xfId="20830"/>
    <cellStyle name="20% - Accent6 2 2 9" xfId="9915"/>
    <cellStyle name="20% - Accent6 2 2 9 2" xfId="12123"/>
    <cellStyle name="20% - Accent6 2 2 9 2 2" xfId="17769"/>
    <cellStyle name="20% - Accent6 2 2 9 3" xfId="15574"/>
    <cellStyle name="20% - Accent6 2 3" xfId="3957"/>
    <cellStyle name="20% - Accent6 2 4" xfId="3958"/>
    <cellStyle name="20% - Accent6 2 5" xfId="3959"/>
    <cellStyle name="20% - Accent6 2 6" xfId="3950"/>
    <cellStyle name="20% - Accent6 2 7" xfId="8946"/>
    <cellStyle name="20% - Accent6 2 7 2" xfId="9716"/>
    <cellStyle name="20% - Accent6 2 7 2 2" xfId="11927"/>
    <cellStyle name="20% - Accent6 2 7 2 2 2" xfId="17573"/>
    <cellStyle name="20% - Accent6 2 7 2 3" xfId="15378"/>
    <cellStyle name="20% - Accent6 2 7 3" xfId="10423"/>
    <cellStyle name="20% - Accent6 2 7 3 2" xfId="12631"/>
    <cellStyle name="20% - Accent6 2 7 3 2 2" xfId="18277"/>
    <cellStyle name="20% - Accent6 2 7 3 3" xfId="16082"/>
    <cellStyle name="20% - Accent6 2 7 4" xfId="13384"/>
    <cellStyle name="20% - Accent6 2 7 4 2" xfId="19028"/>
    <cellStyle name="20% - Accent6 2 7 5" xfId="11191"/>
    <cellStyle name="20% - Accent6 2 7 5 2" xfId="16837"/>
    <cellStyle name="20% - Accent6 2 7 6" xfId="14640"/>
    <cellStyle name="20% - Accent6 2 8" xfId="10525"/>
    <cellStyle name="20% - Accent6 2 8 2" xfId="16178"/>
    <cellStyle name="20% - Accent6 2 9" xfId="13487"/>
    <cellStyle name="20% - Accent6 2 9 2" xfId="19130"/>
    <cellStyle name="20% - Accent6 20" xfId="13673"/>
    <cellStyle name="20% - Accent6 20 2" xfId="19303"/>
    <cellStyle name="20% - Accent6 21" xfId="13759"/>
    <cellStyle name="20% - Accent6 22" xfId="19463"/>
    <cellStyle name="20% - Accent6 23" xfId="19952"/>
    <cellStyle name="20% - Accent6 3" xfId="222"/>
    <cellStyle name="20% - Accent6 3 2" xfId="3960"/>
    <cellStyle name="20% - Accent6 3 2 2" xfId="9423"/>
    <cellStyle name="20% - Accent6 3 2 2 2" xfId="11645"/>
    <cellStyle name="20% - Accent6 3 2 2 2 2" xfId="17291"/>
    <cellStyle name="20% - Accent6 3 2 2 3" xfId="15096"/>
    <cellStyle name="20% - Accent6 3 2 3" xfId="10158"/>
    <cellStyle name="20% - Accent6 3 2 3 2" xfId="12366"/>
    <cellStyle name="20% - Accent6 3 2 3 2 2" xfId="18012"/>
    <cellStyle name="20% - Accent6 3 2 3 3" xfId="15817"/>
    <cellStyle name="20% - Accent6 3 2 4" xfId="13100"/>
    <cellStyle name="20% - Accent6 3 2 4 2" xfId="18744"/>
    <cellStyle name="20% - Accent6 3 2 5" xfId="10926"/>
    <cellStyle name="20% - Accent6 3 2 5 2" xfId="16573"/>
    <cellStyle name="20% - Accent6 3 2 6" xfId="14248"/>
    <cellStyle name="20% - Accent6 3 2 7" xfId="20156"/>
    <cellStyle name="20% - Accent6 3 3" xfId="8959"/>
    <cellStyle name="20% - Accent6 3 3 2" xfId="9729"/>
    <cellStyle name="20% - Accent6 3 3 2 2" xfId="11940"/>
    <cellStyle name="20% - Accent6 3 3 2 2 2" xfId="17586"/>
    <cellStyle name="20% - Accent6 3 3 2 3" xfId="15391"/>
    <cellStyle name="20% - Accent6 3 3 3" xfId="10436"/>
    <cellStyle name="20% - Accent6 3 3 3 2" xfId="12644"/>
    <cellStyle name="20% - Accent6 3 3 3 2 2" xfId="18290"/>
    <cellStyle name="20% - Accent6 3 3 3 3" xfId="16095"/>
    <cellStyle name="20% - Accent6 3 3 4" xfId="13397"/>
    <cellStyle name="20% - Accent6 3 3 4 2" xfId="19041"/>
    <cellStyle name="20% - Accent6 3 3 5" xfId="11204"/>
    <cellStyle name="20% - Accent6 3 3 5 2" xfId="16850"/>
    <cellStyle name="20% - Accent6 3 3 6" xfId="14653"/>
    <cellStyle name="20% - Accent6 3 3 7" xfId="20836"/>
    <cellStyle name="20% - Accent6 3 4" xfId="10513"/>
    <cellStyle name="20% - Accent6 3 4 2" xfId="16166"/>
    <cellStyle name="20% - Accent6 3 5" xfId="13501"/>
    <cellStyle name="20% - Accent6 3 5 2" xfId="19144"/>
    <cellStyle name="20% - Accent6 3 6" xfId="13549"/>
    <cellStyle name="20% - Accent6 3 6 2" xfId="19188"/>
    <cellStyle name="20% - Accent6 3 7" xfId="13597"/>
    <cellStyle name="20% - Accent6 3 7 2" xfId="19232"/>
    <cellStyle name="20% - Accent6 3 8" xfId="19495"/>
    <cellStyle name="20% - Accent6 3 9" xfId="19698"/>
    <cellStyle name="20% - Accent6 4" xfId="3537"/>
    <cellStyle name="20% - Accent6 4 10" xfId="19699"/>
    <cellStyle name="20% - Accent6 4 2" xfId="3961"/>
    <cellStyle name="20% - Accent6 4 2 2" xfId="9424"/>
    <cellStyle name="20% - Accent6 4 2 2 2" xfId="11646"/>
    <cellStyle name="20% - Accent6 4 2 2 2 2" xfId="17292"/>
    <cellStyle name="20% - Accent6 4 2 2 3" xfId="15097"/>
    <cellStyle name="20% - Accent6 4 2 3" xfId="10159"/>
    <cellStyle name="20% - Accent6 4 2 3 2" xfId="12367"/>
    <cellStyle name="20% - Accent6 4 2 3 2 2" xfId="18013"/>
    <cellStyle name="20% - Accent6 4 2 3 3" xfId="15818"/>
    <cellStyle name="20% - Accent6 4 2 4" xfId="13101"/>
    <cellStyle name="20% - Accent6 4 2 4 2" xfId="18745"/>
    <cellStyle name="20% - Accent6 4 2 5" xfId="10927"/>
    <cellStyle name="20% - Accent6 4 2 5 2" xfId="16574"/>
    <cellStyle name="20% - Accent6 4 2 6" xfId="14249"/>
    <cellStyle name="20% - Accent6 4 2 7" xfId="20157"/>
    <cellStyle name="20% - Accent6 4 3" xfId="9116"/>
    <cellStyle name="20% - Accent6 4 3 2" xfId="11344"/>
    <cellStyle name="20% - Accent6 4 3 2 2" xfId="16990"/>
    <cellStyle name="20% - Accent6 4 3 3" xfId="14795"/>
    <cellStyle name="20% - Accent6 4 3 4" xfId="20837"/>
    <cellStyle name="20% - Accent6 4 4" xfId="9856"/>
    <cellStyle name="20% - Accent6 4 4 2" xfId="12065"/>
    <cellStyle name="20% - Accent6 4 4 2 2" xfId="17711"/>
    <cellStyle name="20% - Accent6 4 4 3" xfId="15516"/>
    <cellStyle name="20% - Accent6 4 5" xfId="12799"/>
    <cellStyle name="20% - Accent6 4 5 2" xfId="18443"/>
    <cellStyle name="20% - Accent6 4 6" xfId="10625"/>
    <cellStyle name="20% - Accent6 4 6 2" xfId="16272"/>
    <cellStyle name="20% - Accent6 4 7" xfId="13611"/>
    <cellStyle name="20% - Accent6 4 7 2" xfId="19246"/>
    <cellStyle name="20% - Accent6 4 8" xfId="13933"/>
    <cellStyle name="20% - Accent6 4 9" xfId="19509"/>
    <cellStyle name="20% - Accent6 5" xfId="3582"/>
    <cellStyle name="20% - Accent6 5 2" xfId="3962"/>
    <cellStyle name="20% - Accent6 5 2 2" xfId="9425"/>
    <cellStyle name="20% - Accent6 5 2 2 2" xfId="11647"/>
    <cellStyle name="20% - Accent6 5 2 2 2 2" xfId="17293"/>
    <cellStyle name="20% - Accent6 5 2 2 3" xfId="15098"/>
    <cellStyle name="20% - Accent6 5 2 3" xfId="10160"/>
    <cellStyle name="20% - Accent6 5 2 3 2" xfId="12368"/>
    <cellStyle name="20% - Accent6 5 2 3 2 2" xfId="18014"/>
    <cellStyle name="20% - Accent6 5 2 3 3" xfId="15819"/>
    <cellStyle name="20% - Accent6 5 2 4" xfId="13102"/>
    <cellStyle name="20% - Accent6 5 2 4 2" xfId="18746"/>
    <cellStyle name="20% - Accent6 5 2 5" xfId="10928"/>
    <cellStyle name="20% - Accent6 5 2 5 2" xfId="16575"/>
    <cellStyle name="20% - Accent6 5 2 6" xfId="14250"/>
    <cellStyle name="20% - Accent6 5 2 7" xfId="20158"/>
    <cellStyle name="20% - Accent6 5 3" xfId="9150"/>
    <cellStyle name="20% - Accent6 5 3 2" xfId="11374"/>
    <cellStyle name="20% - Accent6 5 3 2 2" xfId="17020"/>
    <cellStyle name="20% - Accent6 5 3 3" xfId="14825"/>
    <cellStyle name="20% - Accent6 5 3 4" xfId="20838"/>
    <cellStyle name="20% - Accent6 5 4" xfId="9886"/>
    <cellStyle name="20% - Accent6 5 4 2" xfId="12095"/>
    <cellStyle name="20% - Accent6 5 4 2 2" xfId="17741"/>
    <cellStyle name="20% - Accent6 5 4 3" xfId="15546"/>
    <cellStyle name="20% - Accent6 5 5" xfId="12829"/>
    <cellStyle name="20% - Accent6 5 5 2" xfId="18473"/>
    <cellStyle name="20% - Accent6 5 6" xfId="10655"/>
    <cellStyle name="20% - Accent6 5 6 2" xfId="16302"/>
    <cellStyle name="20% - Accent6 5 7" xfId="13963"/>
    <cellStyle name="20% - Accent6 5 8" xfId="19700"/>
    <cellStyle name="20% - Accent6 6" xfId="3627"/>
    <cellStyle name="20% - Accent6 6 2" xfId="3963"/>
    <cellStyle name="20% - Accent6 6 2 2" xfId="9426"/>
    <cellStyle name="20% - Accent6 6 2 2 2" xfId="11648"/>
    <cellStyle name="20% - Accent6 6 2 2 2 2" xfId="17294"/>
    <cellStyle name="20% - Accent6 6 2 2 3" xfId="15099"/>
    <cellStyle name="20% - Accent6 6 2 3" xfId="10161"/>
    <cellStyle name="20% - Accent6 6 2 3 2" xfId="12369"/>
    <cellStyle name="20% - Accent6 6 2 3 2 2" xfId="18015"/>
    <cellStyle name="20% - Accent6 6 2 3 3" xfId="15820"/>
    <cellStyle name="20% - Accent6 6 2 4" xfId="13103"/>
    <cellStyle name="20% - Accent6 6 2 4 2" xfId="18747"/>
    <cellStyle name="20% - Accent6 6 2 5" xfId="10929"/>
    <cellStyle name="20% - Accent6 6 2 5 2" xfId="16576"/>
    <cellStyle name="20% - Accent6 6 2 6" xfId="14251"/>
    <cellStyle name="20% - Accent6 6 2 7" xfId="20159"/>
    <cellStyle name="20% - Accent6 6 3" xfId="20839"/>
    <cellStyle name="20% - Accent6 6 4" xfId="19701"/>
    <cellStyle name="20% - Accent6 7" xfId="3697"/>
    <cellStyle name="20% - Accent6 7 2" xfId="3964"/>
    <cellStyle name="20% - Accent6 7 2 2" xfId="9427"/>
    <cellStyle name="20% - Accent6 7 2 2 2" xfId="11649"/>
    <cellStyle name="20% - Accent6 7 2 2 2 2" xfId="17295"/>
    <cellStyle name="20% - Accent6 7 2 2 3" xfId="15100"/>
    <cellStyle name="20% - Accent6 7 2 3" xfId="10162"/>
    <cellStyle name="20% - Accent6 7 2 3 2" xfId="12370"/>
    <cellStyle name="20% - Accent6 7 2 3 2 2" xfId="18016"/>
    <cellStyle name="20% - Accent6 7 2 3 3" xfId="15821"/>
    <cellStyle name="20% - Accent6 7 2 4" xfId="13104"/>
    <cellStyle name="20% - Accent6 7 2 4 2" xfId="18748"/>
    <cellStyle name="20% - Accent6 7 2 5" xfId="10930"/>
    <cellStyle name="20% - Accent6 7 2 5 2" xfId="16577"/>
    <cellStyle name="20% - Accent6 7 2 6" xfId="14252"/>
    <cellStyle name="20% - Accent6 7 2 7" xfId="20160"/>
    <cellStyle name="20% - Accent6 7 3" xfId="9196"/>
    <cellStyle name="20% - Accent6 7 3 2" xfId="11418"/>
    <cellStyle name="20% - Accent6 7 3 2 2" xfId="17064"/>
    <cellStyle name="20% - Accent6 7 3 3" xfId="14869"/>
    <cellStyle name="20% - Accent6 7 3 4" xfId="20840"/>
    <cellStyle name="20% - Accent6 7 4" xfId="9931"/>
    <cellStyle name="20% - Accent6 7 4 2" xfId="12139"/>
    <cellStyle name="20% - Accent6 7 4 2 2" xfId="17785"/>
    <cellStyle name="20% - Accent6 7 4 3" xfId="15590"/>
    <cellStyle name="20% - Accent6 7 5" xfId="12873"/>
    <cellStyle name="20% - Accent6 7 5 2" xfId="18517"/>
    <cellStyle name="20% - Accent6 7 6" xfId="10699"/>
    <cellStyle name="20% - Accent6 7 6 2" xfId="16346"/>
    <cellStyle name="20% - Accent6 7 7" xfId="14017"/>
    <cellStyle name="20% - Accent6 7 8" xfId="19702"/>
    <cellStyle name="20% - Accent6 8" xfId="3727"/>
    <cellStyle name="20% - Accent6 8 2" xfId="3965"/>
    <cellStyle name="20% - Accent6 8 2 2" xfId="9428"/>
    <cellStyle name="20% - Accent6 8 2 2 2" xfId="11650"/>
    <cellStyle name="20% - Accent6 8 2 2 2 2" xfId="17296"/>
    <cellStyle name="20% - Accent6 8 2 2 3" xfId="15101"/>
    <cellStyle name="20% - Accent6 8 2 3" xfId="10163"/>
    <cellStyle name="20% - Accent6 8 2 3 2" xfId="12371"/>
    <cellStyle name="20% - Accent6 8 2 3 2 2" xfId="18017"/>
    <cellStyle name="20% - Accent6 8 2 3 3" xfId="15822"/>
    <cellStyle name="20% - Accent6 8 2 4" xfId="13105"/>
    <cellStyle name="20% - Accent6 8 2 4 2" xfId="18749"/>
    <cellStyle name="20% - Accent6 8 2 5" xfId="10931"/>
    <cellStyle name="20% - Accent6 8 2 5 2" xfId="16578"/>
    <cellStyle name="20% - Accent6 8 2 6" xfId="14253"/>
    <cellStyle name="20% - Accent6 8 2 7" xfId="20161"/>
    <cellStyle name="20% - Accent6 8 3" xfId="9226"/>
    <cellStyle name="20% - Accent6 8 3 2" xfId="11448"/>
    <cellStyle name="20% - Accent6 8 3 2 2" xfId="17094"/>
    <cellStyle name="20% - Accent6 8 3 3" xfId="14899"/>
    <cellStyle name="20% - Accent6 8 3 4" xfId="20841"/>
    <cellStyle name="20% - Accent6 8 4" xfId="9961"/>
    <cellStyle name="20% - Accent6 8 4 2" xfId="12169"/>
    <cellStyle name="20% - Accent6 8 4 2 2" xfId="17815"/>
    <cellStyle name="20% - Accent6 8 4 3" xfId="15620"/>
    <cellStyle name="20% - Accent6 8 5" xfId="12903"/>
    <cellStyle name="20% - Accent6 8 5 2" xfId="18547"/>
    <cellStyle name="20% - Accent6 8 6" xfId="10729"/>
    <cellStyle name="20% - Accent6 8 6 2" xfId="16376"/>
    <cellStyle name="20% - Accent6 8 7" xfId="14047"/>
    <cellStyle name="20% - Accent6 8 8" xfId="19703"/>
    <cellStyle name="20% - Accent6 9" xfId="8973"/>
    <cellStyle name="20% - Accent6 9 2" xfId="9742"/>
    <cellStyle name="20% - Accent6 9 2 2" xfId="11953"/>
    <cellStyle name="20% - Accent6 9 2 2 2" xfId="17599"/>
    <cellStyle name="20% - Accent6 9 2 3" xfId="15404"/>
    <cellStyle name="20% - Accent6 9 3" xfId="10449"/>
    <cellStyle name="20% - Accent6 9 3 2" xfId="12657"/>
    <cellStyle name="20% - Accent6 9 3 2 2" xfId="18303"/>
    <cellStyle name="20% - Accent6 9 3 3" xfId="16108"/>
    <cellStyle name="20% - Accent6 9 4" xfId="13410"/>
    <cellStyle name="20% - Accent6 9 4 2" xfId="19054"/>
    <cellStyle name="20% - Accent6 9 5" xfId="11217"/>
    <cellStyle name="20% - Accent6 9 5 2" xfId="16863"/>
    <cellStyle name="20% - Accent6 9 6" xfId="14666"/>
    <cellStyle name="20% - Accent6 9 7" xfId="19413"/>
    <cellStyle name="40% - Accent1" xfId="182" builtinId="31" customBuiltin="1"/>
    <cellStyle name="40% - Accent1 10" xfId="3966"/>
    <cellStyle name="40% - Accent1 10 2" xfId="9429"/>
    <cellStyle name="40% - Accent1 10 2 2" xfId="11651"/>
    <cellStyle name="40% - Accent1 10 2 2 2" xfId="17297"/>
    <cellStyle name="40% - Accent1 10 2 3" xfId="15102"/>
    <cellStyle name="40% - Accent1 10 2 4" xfId="20162"/>
    <cellStyle name="40% - Accent1 10 3" xfId="10164"/>
    <cellStyle name="40% - Accent1 10 3 2" xfId="12372"/>
    <cellStyle name="40% - Accent1 10 3 2 2" xfId="18018"/>
    <cellStyle name="40% - Accent1 10 3 3" xfId="15823"/>
    <cellStyle name="40% - Accent1 10 3 4" xfId="20842"/>
    <cellStyle name="40% - Accent1 10 4" xfId="13106"/>
    <cellStyle name="40% - Accent1 10 4 2" xfId="18750"/>
    <cellStyle name="40% - Accent1 10 5" xfId="10932"/>
    <cellStyle name="40% - Accent1 10 5 2" xfId="16579"/>
    <cellStyle name="40% - Accent1 10 6" xfId="14254"/>
    <cellStyle name="40% - Accent1 10 7" xfId="19310"/>
    <cellStyle name="40% - Accent1 10 8" xfId="19704"/>
    <cellStyle name="40% - Accent1 11" xfId="3967"/>
    <cellStyle name="40% - Accent1 11 2" xfId="9430"/>
    <cellStyle name="40% - Accent1 11 2 2" xfId="11652"/>
    <cellStyle name="40% - Accent1 11 2 2 2" xfId="17298"/>
    <cellStyle name="40% - Accent1 11 2 3" xfId="15103"/>
    <cellStyle name="40% - Accent1 11 2 4" xfId="20163"/>
    <cellStyle name="40% - Accent1 11 3" xfId="10165"/>
    <cellStyle name="40% - Accent1 11 3 2" xfId="12373"/>
    <cellStyle name="40% - Accent1 11 3 2 2" xfId="18019"/>
    <cellStyle name="40% - Accent1 11 3 3" xfId="15824"/>
    <cellStyle name="40% - Accent1 11 3 4" xfId="20843"/>
    <cellStyle name="40% - Accent1 11 4" xfId="13107"/>
    <cellStyle name="40% - Accent1 11 4 2" xfId="18751"/>
    <cellStyle name="40% - Accent1 11 5" xfId="10933"/>
    <cellStyle name="40% - Accent1 11 5 2" xfId="16580"/>
    <cellStyle name="40% - Accent1 11 6" xfId="14255"/>
    <cellStyle name="40% - Accent1 11 7" xfId="19705"/>
    <cellStyle name="40% - Accent1 12" xfId="8927"/>
    <cellStyle name="40% - Accent1 12 2" xfId="9699"/>
    <cellStyle name="40% - Accent1 12 2 2" xfId="11910"/>
    <cellStyle name="40% - Accent1 12 2 2 2" xfId="17556"/>
    <cellStyle name="40% - Accent1 12 2 3" xfId="15361"/>
    <cellStyle name="40% - Accent1 12 3" xfId="10406"/>
    <cellStyle name="40% - Accent1 12 3 2" xfId="12614"/>
    <cellStyle name="40% - Accent1 12 3 2 2" xfId="18260"/>
    <cellStyle name="40% - Accent1 12 3 3" xfId="16065"/>
    <cellStyle name="40% - Accent1 12 4" xfId="13367"/>
    <cellStyle name="40% - Accent1 12 4 2" xfId="19011"/>
    <cellStyle name="40% - Accent1 12 5" xfId="11174"/>
    <cellStyle name="40% - Accent1 12 5 2" xfId="16820"/>
    <cellStyle name="40% - Accent1 12 6" xfId="14623"/>
    <cellStyle name="40% - Accent1 12 7" xfId="20406"/>
    <cellStyle name="40% - Accent1 13" xfId="8983"/>
    <cellStyle name="40% - Accent1 13 2" xfId="9750"/>
    <cellStyle name="40% - Accent1 13 2 2" xfId="11961"/>
    <cellStyle name="40% - Accent1 13 2 2 2" xfId="17607"/>
    <cellStyle name="40% - Accent1 13 2 3" xfId="15412"/>
    <cellStyle name="40% - Accent1 13 3" xfId="10457"/>
    <cellStyle name="40% - Accent1 13 3 2" xfId="12665"/>
    <cellStyle name="40% - Accent1 13 3 2 2" xfId="18311"/>
    <cellStyle name="40% - Accent1 13 3 3" xfId="16116"/>
    <cellStyle name="40% - Accent1 13 4" xfId="13418"/>
    <cellStyle name="40% - Accent1 13 4 2" xfId="19062"/>
    <cellStyle name="40% - Accent1 13 5" xfId="11225"/>
    <cellStyle name="40% - Accent1 13 5 2" xfId="16871"/>
    <cellStyle name="40% - Accent1 13 6" xfId="14674"/>
    <cellStyle name="40% - Accent1 13 7" xfId="21096"/>
    <cellStyle name="40% - Accent1 14" xfId="9024"/>
    <cellStyle name="40% - Accent1 14 2" xfId="11266"/>
    <cellStyle name="40% - Accent1 14 2 2" xfId="16912"/>
    <cellStyle name="40% - Accent1 14 3" xfId="14715"/>
    <cellStyle name="40% - Accent1 15" xfId="9803"/>
    <cellStyle name="40% - Accent1 15 2" xfId="12012"/>
    <cellStyle name="40% - Accent1 15 2 2" xfId="17658"/>
    <cellStyle name="40% - Accent1 15 3" xfId="15463"/>
    <cellStyle name="40% - Accent1 16" xfId="10550"/>
    <cellStyle name="40% - Accent1 16 2" xfId="12709"/>
    <cellStyle name="40% - Accent1 16 2 2" xfId="18353"/>
    <cellStyle name="40% - Accent1 16 3" xfId="16203"/>
    <cellStyle name="40% - Accent1 17" xfId="10572"/>
    <cellStyle name="40% - Accent1 17 2" xfId="16220"/>
    <cellStyle name="40% - Accent1 18" xfId="13460"/>
    <cellStyle name="40% - Accent1 18 2" xfId="19103"/>
    <cellStyle name="40% - Accent1 19" xfId="13508"/>
    <cellStyle name="40% - Accent1 19 2" xfId="19147"/>
    <cellStyle name="40% - Accent1 2" xfId="223"/>
    <cellStyle name="40% - Accent1 2 10" xfId="13526"/>
    <cellStyle name="40% - Accent1 2 10 2" xfId="19165"/>
    <cellStyle name="40% - Accent1 2 11" xfId="13574"/>
    <cellStyle name="40% - Accent1 2 11 2" xfId="19209"/>
    <cellStyle name="40% - Accent1 2 12" xfId="13637"/>
    <cellStyle name="40% - Accent1 2 12 2" xfId="19268"/>
    <cellStyle name="40% - Accent1 2 13" xfId="13774"/>
    <cellStyle name="40% - Accent1 2 14" xfId="13700"/>
    <cellStyle name="40% - Accent1 2 15" xfId="19472"/>
    <cellStyle name="40% - Accent1 2 2" xfId="3661"/>
    <cellStyle name="40% - Accent1 2 2 10" xfId="12848"/>
    <cellStyle name="40% - Accent1 2 2 10 2" xfId="18492"/>
    <cellStyle name="40% - Accent1 2 2 11" xfId="10674"/>
    <cellStyle name="40% - Accent1 2 2 11 2" xfId="16321"/>
    <cellStyle name="40% - Accent1 2 2 12" xfId="13987"/>
    <cellStyle name="40% - Accent1 2 2 13" xfId="19706"/>
    <cellStyle name="40% - Accent1 2 2 2" xfId="3970"/>
    <cellStyle name="40% - Accent1 2 2 2 2" xfId="9432"/>
    <cellStyle name="40% - Accent1 2 2 2 2 2" xfId="11654"/>
    <cellStyle name="40% - Accent1 2 2 2 2 2 2" xfId="17300"/>
    <cellStyle name="40% - Accent1 2 2 2 2 3" xfId="15105"/>
    <cellStyle name="40% - Accent1 2 2 2 2 4" xfId="20165"/>
    <cellStyle name="40% - Accent1 2 2 2 3" xfId="10167"/>
    <cellStyle name="40% - Accent1 2 2 2 3 2" xfId="12375"/>
    <cellStyle name="40% - Accent1 2 2 2 3 2 2" xfId="18021"/>
    <cellStyle name="40% - Accent1 2 2 2 3 3" xfId="15826"/>
    <cellStyle name="40% - Accent1 2 2 2 3 4" xfId="20845"/>
    <cellStyle name="40% - Accent1 2 2 2 4" xfId="13109"/>
    <cellStyle name="40% - Accent1 2 2 2 4 2" xfId="18753"/>
    <cellStyle name="40% - Accent1 2 2 2 5" xfId="10935"/>
    <cellStyle name="40% - Accent1 2 2 2 5 2" xfId="16582"/>
    <cellStyle name="40% - Accent1 2 2 2 6" xfId="14257"/>
    <cellStyle name="40% - Accent1 2 2 2 7" xfId="19707"/>
    <cellStyle name="40% - Accent1 2 2 3" xfId="3971"/>
    <cellStyle name="40% - Accent1 2 2 3 2" xfId="9433"/>
    <cellStyle name="40% - Accent1 2 2 3 2 2" xfId="11655"/>
    <cellStyle name="40% - Accent1 2 2 3 2 2 2" xfId="17301"/>
    <cellStyle name="40% - Accent1 2 2 3 2 3" xfId="15106"/>
    <cellStyle name="40% - Accent1 2 2 3 2 4" xfId="20166"/>
    <cellStyle name="40% - Accent1 2 2 3 3" xfId="10168"/>
    <cellStyle name="40% - Accent1 2 2 3 3 2" xfId="12376"/>
    <cellStyle name="40% - Accent1 2 2 3 3 2 2" xfId="18022"/>
    <cellStyle name="40% - Accent1 2 2 3 3 3" xfId="15827"/>
    <cellStyle name="40% - Accent1 2 2 3 3 4" xfId="20846"/>
    <cellStyle name="40% - Accent1 2 2 3 4" xfId="13110"/>
    <cellStyle name="40% - Accent1 2 2 3 4 2" xfId="18754"/>
    <cellStyle name="40% - Accent1 2 2 3 5" xfId="10936"/>
    <cellStyle name="40% - Accent1 2 2 3 5 2" xfId="16583"/>
    <cellStyle name="40% - Accent1 2 2 3 6" xfId="14258"/>
    <cellStyle name="40% - Accent1 2 2 3 7" xfId="19708"/>
    <cellStyle name="40% - Accent1 2 2 4" xfId="3972"/>
    <cellStyle name="40% - Accent1 2 2 4 2" xfId="9434"/>
    <cellStyle name="40% - Accent1 2 2 4 2 2" xfId="11656"/>
    <cellStyle name="40% - Accent1 2 2 4 2 2 2" xfId="17302"/>
    <cellStyle name="40% - Accent1 2 2 4 2 3" xfId="15107"/>
    <cellStyle name="40% - Accent1 2 2 4 2 4" xfId="20167"/>
    <cellStyle name="40% - Accent1 2 2 4 3" xfId="10169"/>
    <cellStyle name="40% - Accent1 2 2 4 3 2" xfId="12377"/>
    <cellStyle name="40% - Accent1 2 2 4 3 2 2" xfId="18023"/>
    <cellStyle name="40% - Accent1 2 2 4 3 3" xfId="15828"/>
    <cellStyle name="40% - Accent1 2 2 4 3 4" xfId="20847"/>
    <cellStyle name="40% - Accent1 2 2 4 4" xfId="13111"/>
    <cellStyle name="40% - Accent1 2 2 4 4 2" xfId="18755"/>
    <cellStyle name="40% - Accent1 2 2 4 5" xfId="10937"/>
    <cellStyle name="40% - Accent1 2 2 4 5 2" xfId="16584"/>
    <cellStyle name="40% - Accent1 2 2 4 6" xfId="14259"/>
    <cellStyle name="40% - Accent1 2 2 4 7" xfId="19709"/>
    <cellStyle name="40% - Accent1 2 2 5" xfId="3973"/>
    <cellStyle name="40% - Accent1 2 2 5 2" xfId="9435"/>
    <cellStyle name="40% - Accent1 2 2 5 2 2" xfId="11657"/>
    <cellStyle name="40% - Accent1 2 2 5 2 2 2" xfId="17303"/>
    <cellStyle name="40% - Accent1 2 2 5 2 3" xfId="15108"/>
    <cellStyle name="40% - Accent1 2 2 5 2 4" xfId="20168"/>
    <cellStyle name="40% - Accent1 2 2 5 3" xfId="10170"/>
    <cellStyle name="40% - Accent1 2 2 5 3 2" xfId="12378"/>
    <cellStyle name="40% - Accent1 2 2 5 3 2 2" xfId="18024"/>
    <cellStyle name="40% - Accent1 2 2 5 3 3" xfId="15829"/>
    <cellStyle name="40% - Accent1 2 2 5 3 4" xfId="20848"/>
    <cellStyle name="40% - Accent1 2 2 5 4" xfId="13112"/>
    <cellStyle name="40% - Accent1 2 2 5 4 2" xfId="18756"/>
    <cellStyle name="40% - Accent1 2 2 5 5" xfId="10938"/>
    <cellStyle name="40% - Accent1 2 2 5 5 2" xfId="16585"/>
    <cellStyle name="40% - Accent1 2 2 5 6" xfId="14260"/>
    <cellStyle name="40% - Accent1 2 2 5 7" xfId="19710"/>
    <cellStyle name="40% - Accent1 2 2 6" xfId="3974"/>
    <cellStyle name="40% - Accent1 2 2 6 2" xfId="9436"/>
    <cellStyle name="40% - Accent1 2 2 6 2 2" xfId="11658"/>
    <cellStyle name="40% - Accent1 2 2 6 2 2 2" xfId="17304"/>
    <cellStyle name="40% - Accent1 2 2 6 2 3" xfId="15109"/>
    <cellStyle name="40% - Accent1 2 2 6 2 4" xfId="20169"/>
    <cellStyle name="40% - Accent1 2 2 6 3" xfId="10171"/>
    <cellStyle name="40% - Accent1 2 2 6 3 2" xfId="12379"/>
    <cellStyle name="40% - Accent1 2 2 6 3 2 2" xfId="18025"/>
    <cellStyle name="40% - Accent1 2 2 6 3 3" xfId="15830"/>
    <cellStyle name="40% - Accent1 2 2 6 3 4" xfId="20849"/>
    <cellStyle name="40% - Accent1 2 2 6 4" xfId="13113"/>
    <cellStyle name="40% - Accent1 2 2 6 4 2" xfId="18757"/>
    <cellStyle name="40% - Accent1 2 2 6 5" xfId="10939"/>
    <cellStyle name="40% - Accent1 2 2 6 5 2" xfId="16586"/>
    <cellStyle name="40% - Accent1 2 2 6 6" xfId="14261"/>
    <cellStyle name="40% - Accent1 2 2 6 7" xfId="19711"/>
    <cellStyle name="40% - Accent1 2 2 7" xfId="3969"/>
    <cellStyle name="40% - Accent1 2 2 7 2" xfId="9431"/>
    <cellStyle name="40% - Accent1 2 2 7 2 2" xfId="11653"/>
    <cellStyle name="40% - Accent1 2 2 7 2 2 2" xfId="17299"/>
    <cellStyle name="40% - Accent1 2 2 7 2 3" xfId="15104"/>
    <cellStyle name="40% - Accent1 2 2 7 3" xfId="10166"/>
    <cellStyle name="40% - Accent1 2 2 7 3 2" xfId="12374"/>
    <cellStyle name="40% - Accent1 2 2 7 3 2 2" xfId="18020"/>
    <cellStyle name="40% - Accent1 2 2 7 3 3" xfId="15825"/>
    <cellStyle name="40% - Accent1 2 2 7 4" xfId="13108"/>
    <cellStyle name="40% - Accent1 2 2 7 4 2" xfId="18752"/>
    <cellStyle name="40% - Accent1 2 2 7 5" xfId="10934"/>
    <cellStyle name="40% - Accent1 2 2 7 5 2" xfId="16581"/>
    <cellStyle name="40% - Accent1 2 2 7 6" xfId="14256"/>
    <cellStyle name="40% - Accent1 2 2 7 7" xfId="20164"/>
    <cellStyle name="40% - Accent1 2 2 8" xfId="9171"/>
    <cellStyle name="40% - Accent1 2 2 8 2" xfId="11393"/>
    <cellStyle name="40% - Accent1 2 2 8 2 2" xfId="17039"/>
    <cellStyle name="40% - Accent1 2 2 8 3" xfId="14844"/>
    <cellStyle name="40% - Accent1 2 2 8 4" xfId="20844"/>
    <cellStyle name="40% - Accent1 2 2 9" xfId="9905"/>
    <cellStyle name="40% - Accent1 2 2 9 2" xfId="12114"/>
    <cellStyle name="40% - Accent1 2 2 9 2 2" xfId="17760"/>
    <cellStyle name="40% - Accent1 2 2 9 3" xfId="15565"/>
    <cellStyle name="40% - Accent1 2 3" xfId="3975"/>
    <cellStyle name="40% - Accent1 2 4" xfId="3976"/>
    <cellStyle name="40% - Accent1 2 5" xfId="3977"/>
    <cellStyle name="40% - Accent1 2 6" xfId="3968"/>
    <cellStyle name="40% - Accent1 2 6 2" xfId="20622"/>
    <cellStyle name="40% - Accent1 2 7" xfId="8939"/>
    <cellStyle name="40% - Accent1 2 7 2" xfId="9709"/>
    <cellStyle name="40% - Accent1 2 7 2 2" xfId="11920"/>
    <cellStyle name="40% - Accent1 2 7 2 2 2" xfId="17566"/>
    <cellStyle name="40% - Accent1 2 7 2 3" xfId="15371"/>
    <cellStyle name="40% - Accent1 2 7 3" xfId="10416"/>
    <cellStyle name="40% - Accent1 2 7 3 2" xfId="12624"/>
    <cellStyle name="40% - Accent1 2 7 3 2 2" xfId="18270"/>
    <cellStyle name="40% - Accent1 2 7 3 3" xfId="16075"/>
    <cellStyle name="40% - Accent1 2 7 4" xfId="13377"/>
    <cellStyle name="40% - Accent1 2 7 4 2" xfId="19021"/>
    <cellStyle name="40% - Accent1 2 7 5" xfId="11184"/>
    <cellStyle name="40% - Accent1 2 7 5 2" xfId="16830"/>
    <cellStyle name="40% - Accent1 2 7 6" xfId="14633"/>
    <cellStyle name="40% - Accent1 2 7 7" xfId="21079"/>
    <cellStyle name="40% - Accent1 2 8" xfId="10534"/>
    <cellStyle name="40% - Accent1 2 8 2" xfId="16187"/>
    <cellStyle name="40% - Accent1 2 9" xfId="13478"/>
    <cellStyle name="40% - Accent1 2 9 2" xfId="19121"/>
    <cellStyle name="40% - Accent1 20" xfId="13556"/>
    <cellStyle name="40% - Accent1 20 2" xfId="19191"/>
    <cellStyle name="40% - Accent1 21" xfId="13621"/>
    <cellStyle name="40% - Accent1 21 2" xfId="19252"/>
    <cellStyle name="40% - Accent1 22" xfId="13651"/>
    <cellStyle name="40% - Accent1 22 2" xfId="19281"/>
    <cellStyle name="40% - Accent1 23" xfId="13664"/>
    <cellStyle name="40% - Accent1 23 2" xfId="19294"/>
    <cellStyle name="40% - Accent1 24" xfId="13745"/>
    <cellStyle name="40% - Accent1 25" xfId="19454"/>
    <cellStyle name="40% - Accent1 26" xfId="19943"/>
    <cellStyle name="40% - Accent1 3" xfId="224"/>
    <cellStyle name="40% - Accent1 3 10" xfId="8949"/>
    <cellStyle name="40% - Accent1 3 10 2" xfId="9719"/>
    <cellStyle name="40% - Accent1 3 10 2 2" xfId="11930"/>
    <cellStyle name="40% - Accent1 3 10 2 2 2" xfId="17576"/>
    <cellStyle name="40% - Accent1 3 10 2 3" xfId="15381"/>
    <cellStyle name="40% - Accent1 3 10 3" xfId="10426"/>
    <cellStyle name="40% - Accent1 3 10 3 2" xfId="12634"/>
    <cellStyle name="40% - Accent1 3 10 3 2 2" xfId="18280"/>
    <cellStyle name="40% - Accent1 3 10 3 3" xfId="16085"/>
    <cellStyle name="40% - Accent1 3 10 4" xfId="13387"/>
    <cellStyle name="40% - Accent1 3 10 4 2" xfId="19031"/>
    <cellStyle name="40% - Accent1 3 10 5" xfId="11194"/>
    <cellStyle name="40% - Accent1 3 10 5 2" xfId="16840"/>
    <cellStyle name="40% - Accent1 3 10 6" xfId="14643"/>
    <cellStyle name="40% - Accent1 3 10 7" xfId="20850"/>
    <cellStyle name="40% - Accent1 3 11" xfId="10524"/>
    <cellStyle name="40% - Accent1 3 11 2" xfId="16177"/>
    <cellStyle name="40% - Accent1 3 12" xfId="13492"/>
    <cellStyle name="40% - Accent1 3 12 2" xfId="19135"/>
    <cellStyle name="40% - Accent1 3 13" xfId="13540"/>
    <cellStyle name="40% - Accent1 3 13 2" xfId="19179"/>
    <cellStyle name="40% - Accent1 3 14" xfId="13588"/>
    <cellStyle name="40% - Accent1 3 14 2" xfId="19223"/>
    <cellStyle name="40% - Accent1 3 15" xfId="19486"/>
    <cellStyle name="40% - Accent1 3 16" xfId="19712"/>
    <cellStyle name="40% - Accent1 3 2" xfId="3979"/>
    <cellStyle name="40% - Accent1 3 2 2" xfId="9438"/>
    <cellStyle name="40% - Accent1 3 2 2 2" xfId="11660"/>
    <cellStyle name="40% - Accent1 3 2 2 2 2" xfId="17306"/>
    <cellStyle name="40% - Accent1 3 2 2 3" xfId="15111"/>
    <cellStyle name="40% - Accent1 3 2 2 4" xfId="20171"/>
    <cellStyle name="40% - Accent1 3 2 3" xfId="10173"/>
    <cellStyle name="40% - Accent1 3 2 3 2" xfId="12381"/>
    <cellStyle name="40% - Accent1 3 2 3 2 2" xfId="18027"/>
    <cellStyle name="40% - Accent1 3 2 3 3" xfId="15832"/>
    <cellStyle name="40% - Accent1 3 2 3 4" xfId="20851"/>
    <cellStyle name="40% - Accent1 3 2 4" xfId="13115"/>
    <cellStyle name="40% - Accent1 3 2 4 2" xfId="18759"/>
    <cellStyle name="40% - Accent1 3 2 5" xfId="10941"/>
    <cellStyle name="40% - Accent1 3 2 5 2" xfId="16588"/>
    <cellStyle name="40% - Accent1 3 2 6" xfId="14263"/>
    <cellStyle name="40% - Accent1 3 2 7" xfId="14544"/>
    <cellStyle name="40% - Accent1 3 2 8" xfId="19713"/>
    <cellStyle name="40% - Accent1 3 3" xfId="3980"/>
    <cellStyle name="40% - Accent1 3 3 2" xfId="9439"/>
    <cellStyle name="40% - Accent1 3 3 2 2" xfId="11661"/>
    <cellStyle name="40% - Accent1 3 3 2 2 2" xfId="17307"/>
    <cellStyle name="40% - Accent1 3 3 2 3" xfId="15112"/>
    <cellStyle name="40% - Accent1 3 3 2 4" xfId="20172"/>
    <cellStyle name="40% - Accent1 3 3 3" xfId="10174"/>
    <cellStyle name="40% - Accent1 3 3 3 2" xfId="12382"/>
    <cellStyle name="40% - Accent1 3 3 3 2 2" xfId="18028"/>
    <cellStyle name="40% - Accent1 3 3 3 3" xfId="15833"/>
    <cellStyle name="40% - Accent1 3 3 3 4" xfId="20852"/>
    <cellStyle name="40% - Accent1 3 3 4" xfId="13116"/>
    <cellStyle name="40% - Accent1 3 3 4 2" xfId="18760"/>
    <cellStyle name="40% - Accent1 3 3 5" xfId="10942"/>
    <cellStyle name="40% - Accent1 3 3 5 2" xfId="16589"/>
    <cellStyle name="40% - Accent1 3 3 6" xfId="14264"/>
    <cellStyle name="40% - Accent1 3 3 7" xfId="19714"/>
    <cellStyle name="40% - Accent1 3 4" xfId="3981"/>
    <cellStyle name="40% - Accent1 3 4 2" xfId="9440"/>
    <cellStyle name="40% - Accent1 3 4 2 2" xfId="11662"/>
    <cellStyle name="40% - Accent1 3 4 2 2 2" xfId="17308"/>
    <cellStyle name="40% - Accent1 3 4 2 3" xfId="15113"/>
    <cellStyle name="40% - Accent1 3 4 2 4" xfId="20173"/>
    <cellStyle name="40% - Accent1 3 4 3" xfId="10175"/>
    <cellStyle name="40% - Accent1 3 4 3 2" xfId="12383"/>
    <cellStyle name="40% - Accent1 3 4 3 2 2" xfId="18029"/>
    <cellStyle name="40% - Accent1 3 4 3 3" xfId="15834"/>
    <cellStyle name="40% - Accent1 3 4 3 4" xfId="20853"/>
    <cellStyle name="40% - Accent1 3 4 4" xfId="13117"/>
    <cellStyle name="40% - Accent1 3 4 4 2" xfId="18761"/>
    <cellStyle name="40% - Accent1 3 4 5" xfId="10943"/>
    <cellStyle name="40% - Accent1 3 4 5 2" xfId="16590"/>
    <cellStyle name="40% - Accent1 3 4 6" xfId="14265"/>
    <cellStyle name="40% - Accent1 3 4 7" xfId="19715"/>
    <cellStyle name="40% - Accent1 3 5" xfId="3982"/>
    <cellStyle name="40% - Accent1 3 5 2" xfId="9441"/>
    <cellStyle name="40% - Accent1 3 5 2 2" xfId="11663"/>
    <cellStyle name="40% - Accent1 3 5 2 2 2" xfId="17309"/>
    <cellStyle name="40% - Accent1 3 5 2 3" xfId="15114"/>
    <cellStyle name="40% - Accent1 3 5 2 4" xfId="20174"/>
    <cellStyle name="40% - Accent1 3 5 3" xfId="10176"/>
    <cellStyle name="40% - Accent1 3 5 3 2" xfId="12384"/>
    <cellStyle name="40% - Accent1 3 5 3 2 2" xfId="18030"/>
    <cellStyle name="40% - Accent1 3 5 3 3" xfId="15835"/>
    <cellStyle name="40% - Accent1 3 5 3 4" xfId="20854"/>
    <cellStyle name="40% - Accent1 3 5 4" xfId="13118"/>
    <cellStyle name="40% - Accent1 3 5 4 2" xfId="18762"/>
    <cellStyle name="40% - Accent1 3 5 5" xfId="10944"/>
    <cellStyle name="40% - Accent1 3 5 5 2" xfId="16591"/>
    <cellStyle name="40% - Accent1 3 5 6" xfId="14266"/>
    <cellStyle name="40% - Accent1 3 5 7" xfId="19716"/>
    <cellStyle name="40% - Accent1 3 6" xfId="3983"/>
    <cellStyle name="40% - Accent1 3 6 2" xfId="9442"/>
    <cellStyle name="40% - Accent1 3 6 2 2" xfId="11664"/>
    <cellStyle name="40% - Accent1 3 6 2 2 2" xfId="17310"/>
    <cellStyle name="40% - Accent1 3 6 2 3" xfId="15115"/>
    <cellStyle name="40% - Accent1 3 6 2 4" xfId="20175"/>
    <cellStyle name="40% - Accent1 3 6 3" xfId="10177"/>
    <cellStyle name="40% - Accent1 3 6 3 2" xfId="12385"/>
    <cellStyle name="40% - Accent1 3 6 3 2 2" xfId="18031"/>
    <cellStyle name="40% - Accent1 3 6 3 3" xfId="15836"/>
    <cellStyle name="40% - Accent1 3 6 3 4" xfId="20855"/>
    <cellStyle name="40% - Accent1 3 6 4" xfId="13119"/>
    <cellStyle name="40% - Accent1 3 6 4 2" xfId="18763"/>
    <cellStyle name="40% - Accent1 3 6 5" xfId="10945"/>
    <cellStyle name="40% - Accent1 3 6 5 2" xfId="16592"/>
    <cellStyle name="40% - Accent1 3 6 6" xfId="14267"/>
    <cellStyle name="40% - Accent1 3 6 7" xfId="19717"/>
    <cellStyle name="40% - Accent1 3 7" xfId="3984"/>
    <cellStyle name="40% - Accent1 3 7 2" xfId="9443"/>
    <cellStyle name="40% - Accent1 3 7 2 2" xfId="11665"/>
    <cellStyle name="40% - Accent1 3 7 2 2 2" xfId="17311"/>
    <cellStyle name="40% - Accent1 3 7 2 3" xfId="15116"/>
    <cellStyle name="40% - Accent1 3 7 2 4" xfId="20176"/>
    <cellStyle name="40% - Accent1 3 7 3" xfId="10178"/>
    <cellStyle name="40% - Accent1 3 7 3 2" xfId="12386"/>
    <cellStyle name="40% - Accent1 3 7 3 2 2" xfId="18032"/>
    <cellStyle name="40% - Accent1 3 7 3 3" xfId="15837"/>
    <cellStyle name="40% - Accent1 3 7 3 4" xfId="20856"/>
    <cellStyle name="40% - Accent1 3 7 4" xfId="13120"/>
    <cellStyle name="40% - Accent1 3 7 4 2" xfId="18764"/>
    <cellStyle name="40% - Accent1 3 7 5" xfId="10946"/>
    <cellStyle name="40% - Accent1 3 7 5 2" xfId="16593"/>
    <cellStyle name="40% - Accent1 3 7 6" xfId="14268"/>
    <cellStyle name="40% - Accent1 3 7 7" xfId="19718"/>
    <cellStyle name="40% - Accent1 3 8" xfId="3985"/>
    <cellStyle name="40% - Accent1 3 8 2" xfId="9444"/>
    <cellStyle name="40% - Accent1 3 8 2 2" xfId="11666"/>
    <cellStyle name="40% - Accent1 3 8 2 2 2" xfId="17312"/>
    <cellStyle name="40% - Accent1 3 8 2 3" xfId="15117"/>
    <cellStyle name="40% - Accent1 3 8 2 4" xfId="20177"/>
    <cellStyle name="40% - Accent1 3 8 3" xfId="10179"/>
    <cellStyle name="40% - Accent1 3 8 3 2" xfId="12387"/>
    <cellStyle name="40% - Accent1 3 8 3 2 2" xfId="18033"/>
    <cellStyle name="40% - Accent1 3 8 3 3" xfId="15838"/>
    <cellStyle name="40% - Accent1 3 8 3 4" xfId="20857"/>
    <cellStyle name="40% - Accent1 3 8 4" xfId="13121"/>
    <cellStyle name="40% - Accent1 3 8 4 2" xfId="18765"/>
    <cellStyle name="40% - Accent1 3 8 5" xfId="10947"/>
    <cellStyle name="40% - Accent1 3 8 5 2" xfId="16594"/>
    <cellStyle name="40% - Accent1 3 8 6" xfId="14269"/>
    <cellStyle name="40% - Accent1 3 8 7" xfId="19719"/>
    <cellStyle name="40% - Accent1 3 9" xfId="3978"/>
    <cellStyle name="40% - Accent1 3 9 2" xfId="9437"/>
    <cellStyle name="40% - Accent1 3 9 2 2" xfId="11659"/>
    <cellStyle name="40% - Accent1 3 9 2 2 2" xfId="17305"/>
    <cellStyle name="40% - Accent1 3 9 2 3" xfId="15110"/>
    <cellStyle name="40% - Accent1 3 9 3" xfId="10172"/>
    <cellStyle name="40% - Accent1 3 9 3 2" xfId="12380"/>
    <cellStyle name="40% - Accent1 3 9 3 2 2" xfId="18026"/>
    <cellStyle name="40% - Accent1 3 9 3 3" xfId="15831"/>
    <cellStyle name="40% - Accent1 3 9 4" xfId="13114"/>
    <cellStyle name="40% - Accent1 3 9 4 2" xfId="18758"/>
    <cellStyle name="40% - Accent1 3 9 5" xfId="10940"/>
    <cellStyle name="40% - Accent1 3 9 5 2" xfId="16587"/>
    <cellStyle name="40% - Accent1 3 9 6" xfId="14262"/>
    <cellStyle name="40% - Accent1 3 9 7" xfId="20170"/>
    <cellStyle name="40% - Accent1 4" xfId="3528"/>
    <cellStyle name="40% - Accent1 4 10" xfId="9107"/>
    <cellStyle name="40% - Accent1 4 10 2" xfId="11335"/>
    <cellStyle name="40% - Accent1 4 10 2 2" xfId="16981"/>
    <cellStyle name="40% - Accent1 4 10 3" xfId="14786"/>
    <cellStyle name="40% - Accent1 4 10 4" xfId="20858"/>
    <cellStyle name="40% - Accent1 4 11" xfId="9847"/>
    <cellStyle name="40% - Accent1 4 11 2" xfId="12056"/>
    <cellStyle name="40% - Accent1 4 11 2 2" xfId="17702"/>
    <cellStyle name="40% - Accent1 4 11 3" xfId="15507"/>
    <cellStyle name="40% - Accent1 4 12" xfId="12790"/>
    <cellStyle name="40% - Accent1 4 12 2" xfId="18434"/>
    <cellStyle name="40% - Accent1 4 13" xfId="10616"/>
    <cellStyle name="40% - Accent1 4 13 2" xfId="16263"/>
    <cellStyle name="40% - Accent1 4 14" xfId="13602"/>
    <cellStyle name="40% - Accent1 4 14 2" xfId="19237"/>
    <cellStyle name="40% - Accent1 4 15" xfId="13924"/>
    <cellStyle name="40% - Accent1 4 16" xfId="19500"/>
    <cellStyle name="40% - Accent1 4 17" xfId="19720"/>
    <cellStyle name="40% - Accent1 4 2" xfId="3987"/>
    <cellStyle name="40% - Accent1 4 2 2" xfId="9446"/>
    <cellStyle name="40% - Accent1 4 2 2 2" xfId="11668"/>
    <cellStyle name="40% - Accent1 4 2 2 2 2" xfId="17314"/>
    <cellStyle name="40% - Accent1 4 2 2 3" xfId="15119"/>
    <cellStyle name="40% - Accent1 4 2 2 4" xfId="20179"/>
    <cellStyle name="40% - Accent1 4 2 3" xfId="10181"/>
    <cellStyle name="40% - Accent1 4 2 3 2" xfId="12389"/>
    <cellStyle name="40% - Accent1 4 2 3 2 2" xfId="18035"/>
    <cellStyle name="40% - Accent1 4 2 3 3" xfId="15840"/>
    <cellStyle name="40% - Accent1 4 2 3 4" xfId="20859"/>
    <cellStyle name="40% - Accent1 4 2 4" xfId="13123"/>
    <cellStyle name="40% - Accent1 4 2 4 2" xfId="18767"/>
    <cellStyle name="40% - Accent1 4 2 5" xfId="10949"/>
    <cellStyle name="40% - Accent1 4 2 5 2" xfId="16596"/>
    <cellStyle name="40% - Accent1 4 2 6" xfId="14271"/>
    <cellStyle name="40% - Accent1 4 2 7" xfId="19437"/>
    <cellStyle name="40% - Accent1 4 2 8" xfId="19721"/>
    <cellStyle name="40% - Accent1 4 3" xfId="3988"/>
    <cellStyle name="40% - Accent1 4 3 2" xfId="9447"/>
    <cellStyle name="40% - Accent1 4 3 2 2" xfId="11669"/>
    <cellStyle name="40% - Accent1 4 3 2 2 2" xfId="17315"/>
    <cellStyle name="40% - Accent1 4 3 2 3" xfId="15120"/>
    <cellStyle name="40% - Accent1 4 3 2 4" xfId="20180"/>
    <cellStyle name="40% - Accent1 4 3 3" xfId="10182"/>
    <cellStyle name="40% - Accent1 4 3 3 2" xfId="12390"/>
    <cellStyle name="40% - Accent1 4 3 3 2 2" xfId="18036"/>
    <cellStyle name="40% - Accent1 4 3 3 3" xfId="15841"/>
    <cellStyle name="40% - Accent1 4 3 3 4" xfId="20860"/>
    <cellStyle name="40% - Accent1 4 3 4" xfId="13124"/>
    <cellStyle name="40% - Accent1 4 3 4 2" xfId="18768"/>
    <cellStyle name="40% - Accent1 4 3 5" xfId="10950"/>
    <cellStyle name="40% - Accent1 4 3 5 2" xfId="16597"/>
    <cellStyle name="40% - Accent1 4 3 6" xfId="14272"/>
    <cellStyle name="40% - Accent1 4 3 7" xfId="19722"/>
    <cellStyle name="40% - Accent1 4 4" xfId="3989"/>
    <cellStyle name="40% - Accent1 4 4 2" xfId="9448"/>
    <cellStyle name="40% - Accent1 4 4 2 2" xfId="11670"/>
    <cellStyle name="40% - Accent1 4 4 2 2 2" xfId="17316"/>
    <cellStyle name="40% - Accent1 4 4 2 3" xfId="15121"/>
    <cellStyle name="40% - Accent1 4 4 2 4" xfId="20181"/>
    <cellStyle name="40% - Accent1 4 4 3" xfId="10183"/>
    <cellStyle name="40% - Accent1 4 4 3 2" xfId="12391"/>
    <cellStyle name="40% - Accent1 4 4 3 2 2" xfId="18037"/>
    <cellStyle name="40% - Accent1 4 4 3 3" xfId="15842"/>
    <cellStyle name="40% - Accent1 4 4 3 4" xfId="20861"/>
    <cellStyle name="40% - Accent1 4 4 4" xfId="13125"/>
    <cellStyle name="40% - Accent1 4 4 4 2" xfId="18769"/>
    <cellStyle name="40% - Accent1 4 4 5" xfId="10951"/>
    <cellStyle name="40% - Accent1 4 4 5 2" xfId="16598"/>
    <cellStyle name="40% - Accent1 4 4 6" xfId="14273"/>
    <cellStyle name="40% - Accent1 4 4 7" xfId="19723"/>
    <cellStyle name="40% - Accent1 4 5" xfId="3990"/>
    <cellStyle name="40% - Accent1 4 5 2" xfId="9449"/>
    <cellStyle name="40% - Accent1 4 5 2 2" xfId="11671"/>
    <cellStyle name="40% - Accent1 4 5 2 2 2" xfId="17317"/>
    <cellStyle name="40% - Accent1 4 5 2 3" xfId="15122"/>
    <cellStyle name="40% - Accent1 4 5 2 4" xfId="20182"/>
    <cellStyle name="40% - Accent1 4 5 3" xfId="10184"/>
    <cellStyle name="40% - Accent1 4 5 3 2" xfId="12392"/>
    <cellStyle name="40% - Accent1 4 5 3 2 2" xfId="18038"/>
    <cellStyle name="40% - Accent1 4 5 3 3" xfId="15843"/>
    <cellStyle name="40% - Accent1 4 5 3 4" xfId="20862"/>
    <cellStyle name="40% - Accent1 4 5 4" xfId="13126"/>
    <cellStyle name="40% - Accent1 4 5 4 2" xfId="18770"/>
    <cellStyle name="40% - Accent1 4 5 5" xfId="10952"/>
    <cellStyle name="40% - Accent1 4 5 5 2" xfId="16599"/>
    <cellStyle name="40% - Accent1 4 5 6" xfId="14274"/>
    <cellStyle name="40% - Accent1 4 5 7" xfId="19724"/>
    <cellStyle name="40% - Accent1 4 6" xfId="3991"/>
    <cellStyle name="40% - Accent1 4 6 2" xfId="9450"/>
    <cellStyle name="40% - Accent1 4 6 2 2" xfId="11672"/>
    <cellStyle name="40% - Accent1 4 6 2 2 2" xfId="17318"/>
    <cellStyle name="40% - Accent1 4 6 2 3" xfId="15123"/>
    <cellStyle name="40% - Accent1 4 6 2 4" xfId="20183"/>
    <cellStyle name="40% - Accent1 4 6 3" xfId="10185"/>
    <cellStyle name="40% - Accent1 4 6 3 2" xfId="12393"/>
    <cellStyle name="40% - Accent1 4 6 3 2 2" xfId="18039"/>
    <cellStyle name="40% - Accent1 4 6 3 3" xfId="15844"/>
    <cellStyle name="40% - Accent1 4 6 3 4" xfId="20863"/>
    <cellStyle name="40% - Accent1 4 6 4" xfId="13127"/>
    <cellStyle name="40% - Accent1 4 6 4 2" xfId="18771"/>
    <cellStyle name="40% - Accent1 4 6 5" xfId="10953"/>
    <cellStyle name="40% - Accent1 4 6 5 2" xfId="16600"/>
    <cellStyle name="40% - Accent1 4 6 6" xfId="14275"/>
    <cellStyle name="40% - Accent1 4 6 7" xfId="19725"/>
    <cellStyle name="40% - Accent1 4 7" xfId="3992"/>
    <cellStyle name="40% - Accent1 4 7 2" xfId="9451"/>
    <cellStyle name="40% - Accent1 4 7 2 2" xfId="11673"/>
    <cellStyle name="40% - Accent1 4 7 2 2 2" xfId="17319"/>
    <cellStyle name="40% - Accent1 4 7 2 3" xfId="15124"/>
    <cellStyle name="40% - Accent1 4 7 2 4" xfId="20184"/>
    <cellStyle name="40% - Accent1 4 7 3" xfId="10186"/>
    <cellStyle name="40% - Accent1 4 7 3 2" xfId="12394"/>
    <cellStyle name="40% - Accent1 4 7 3 2 2" xfId="18040"/>
    <cellStyle name="40% - Accent1 4 7 3 3" xfId="15845"/>
    <cellStyle name="40% - Accent1 4 7 3 4" xfId="20864"/>
    <cellStyle name="40% - Accent1 4 7 4" xfId="13128"/>
    <cellStyle name="40% - Accent1 4 7 4 2" xfId="18772"/>
    <cellStyle name="40% - Accent1 4 7 5" xfId="10954"/>
    <cellStyle name="40% - Accent1 4 7 5 2" xfId="16601"/>
    <cellStyle name="40% - Accent1 4 7 6" xfId="14276"/>
    <cellStyle name="40% - Accent1 4 7 7" xfId="19726"/>
    <cellStyle name="40% - Accent1 4 8" xfId="3993"/>
    <cellStyle name="40% - Accent1 4 8 2" xfId="9452"/>
    <cellStyle name="40% - Accent1 4 8 2 2" xfId="11674"/>
    <cellStyle name="40% - Accent1 4 8 2 2 2" xfId="17320"/>
    <cellStyle name="40% - Accent1 4 8 2 3" xfId="15125"/>
    <cellStyle name="40% - Accent1 4 8 2 4" xfId="20185"/>
    <cellStyle name="40% - Accent1 4 8 3" xfId="10187"/>
    <cellStyle name="40% - Accent1 4 8 3 2" xfId="12395"/>
    <cellStyle name="40% - Accent1 4 8 3 2 2" xfId="18041"/>
    <cellStyle name="40% - Accent1 4 8 3 3" xfId="15846"/>
    <cellStyle name="40% - Accent1 4 8 3 4" xfId="20865"/>
    <cellStyle name="40% - Accent1 4 8 4" xfId="13129"/>
    <cellStyle name="40% - Accent1 4 8 4 2" xfId="18773"/>
    <cellStyle name="40% - Accent1 4 8 5" xfId="10955"/>
    <cellStyle name="40% - Accent1 4 8 5 2" xfId="16602"/>
    <cellStyle name="40% - Accent1 4 8 6" xfId="14277"/>
    <cellStyle name="40% - Accent1 4 8 7" xfId="19727"/>
    <cellStyle name="40% - Accent1 4 9" xfId="3986"/>
    <cellStyle name="40% - Accent1 4 9 2" xfId="9445"/>
    <cellStyle name="40% - Accent1 4 9 2 2" xfId="11667"/>
    <cellStyle name="40% - Accent1 4 9 2 2 2" xfId="17313"/>
    <cellStyle name="40% - Accent1 4 9 2 3" xfId="15118"/>
    <cellStyle name="40% - Accent1 4 9 3" xfId="10180"/>
    <cellStyle name="40% - Accent1 4 9 3 2" xfId="12388"/>
    <cellStyle name="40% - Accent1 4 9 3 2 2" xfId="18034"/>
    <cellStyle name="40% - Accent1 4 9 3 3" xfId="15839"/>
    <cellStyle name="40% - Accent1 4 9 4" xfId="13122"/>
    <cellStyle name="40% - Accent1 4 9 4 2" xfId="18766"/>
    <cellStyle name="40% - Accent1 4 9 5" xfId="10948"/>
    <cellStyle name="40% - Accent1 4 9 5 2" xfId="16595"/>
    <cellStyle name="40% - Accent1 4 9 6" xfId="14270"/>
    <cellStyle name="40% - Accent1 4 9 7" xfId="20178"/>
    <cellStyle name="40% - Accent1 5" xfId="3572"/>
    <cellStyle name="40% - Accent1 5 10" xfId="9140"/>
    <cellStyle name="40% - Accent1 5 10 2" xfId="11365"/>
    <cellStyle name="40% - Accent1 5 10 2 2" xfId="17011"/>
    <cellStyle name="40% - Accent1 5 10 3" xfId="14816"/>
    <cellStyle name="40% - Accent1 5 10 4" xfId="20866"/>
    <cellStyle name="40% - Accent1 5 11" xfId="9877"/>
    <cellStyle name="40% - Accent1 5 11 2" xfId="12086"/>
    <cellStyle name="40% - Accent1 5 11 2 2" xfId="17732"/>
    <cellStyle name="40% - Accent1 5 11 3" xfId="15537"/>
    <cellStyle name="40% - Accent1 5 12" xfId="12820"/>
    <cellStyle name="40% - Accent1 5 12 2" xfId="18464"/>
    <cellStyle name="40% - Accent1 5 13" xfId="10646"/>
    <cellStyle name="40% - Accent1 5 13 2" xfId="16293"/>
    <cellStyle name="40% - Accent1 5 14" xfId="13954"/>
    <cellStyle name="40% - Accent1 5 15" xfId="19728"/>
    <cellStyle name="40% - Accent1 5 2" xfId="3995"/>
    <cellStyle name="40% - Accent1 5 2 2" xfId="9454"/>
    <cellStyle name="40% - Accent1 5 2 2 2" xfId="11676"/>
    <cellStyle name="40% - Accent1 5 2 2 2 2" xfId="17322"/>
    <cellStyle name="40% - Accent1 5 2 2 3" xfId="15127"/>
    <cellStyle name="40% - Accent1 5 2 2 4" xfId="20187"/>
    <cellStyle name="40% - Accent1 5 2 3" xfId="10189"/>
    <cellStyle name="40% - Accent1 5 2 3 2" xfId="12397"/>
    <cellStyle name="40% - Accent1 5 2 3 2 2" xfId="18043"/>
    <cellStyle name="40% - Accent1 5 2 3 3" xfId="15848"/>
    <cellStyle name="40% - Accent1 5 2 3 4" xfId="20867"/>
    <cellStyle name="40% - Accent1 5 2 4" xfId="13131"/>
    <cellStyle name="40% - Accent1 5 2 4 2" xfId="18775"/>
    <cellStyle name="40% - Accent1 5 2 5" xfId="10957"/>
    <cellStyle name="40% - Accent1 5 2 5 2" xfId="16604"/>
    <cellStyle name="40% - Accent1 5 2 6" xfId="14279"/>
    <cellStyle name="40% - Accent1 5 2 7" xfId="14774"/>
    <cellStyle name="40% - Accent1 5 2 8" xfId="19729"/>
    <cellStyle name="40% - Accent1 5 3" xfId="3996"/>
    <cellStyle name="40% - Accent1 5 3 2" xfId="9455"/>
    <cellStyle name="40% - Accent1 5 3 2 2" xfId="11677"/>
    <cellStyle name="40% - Accent1 5 3 2 2 2" xfId="17323"/>
    <cellStyle name="40% - Accent1 5 3 2 3" xfId="15128"/>
    <cellStyle name="40% - Accent1 5 3 2 4" xfId="20188"/>
    <cellStyle name="40% - Accent1 5 3 3" xfId="10190"/>
    <cellStyle name="40% - Accent1 5 3 3 2" xfId="12398"/>
    <cellStyle name="40% - Accent1 5 3 3 2 2" xfId="18044"/>
    <cellStyle name="40% - Accent1 5 3 3 3" xfId="15849"/>
    <cellStyle name="40% - Accent1 5 3 3 4" xfId="20868"/>
    <cellStyle name="40% - Accent1 5 3 4" xfId="13132"/>
    <cellStyle name="40% - Accent1 5 3 4 2" xfId="18776"/>
    <cellStyle name="40% - Accent1 5 3 5" xfId="10958"/>
    <cellStyle name="40% - Accent1 5 3 5 2" xfId="16605"/>
    <cellStyle name="40% - Accent1 5 3 6" xfId="14280"/>
    <cellStyle name="40% - Accent1 5 3 7" xfId="19730"/>
    <cellStyle name="40% - Accent1 5 4" xfId="3997"/>
    <cellStyle name="40% - Accent1 5 4 2" xfId="9456"/>
    <cellStyle name="40% - Accent1 5 4 2 2" xfId="11678"/>
    <cellStyle name="40% - Accent1 5 4 2 2 2" xfId="17324"/>
    <cellStyle name="40% - Accent1 5 4 2 3" xfId="15129"/>
    <cellStyle name="40% - Accent1 5 4 2 4" xfId="20189"/>
    <cellStyle name="40% - Accent1 5 4 3" xfId="10191"/>
    <cellStyle name="40% - Accent1 5 4 3 2" xfId="12399"/>
    <cellStyle name="40% - Accent1 5 4 3 2 2" xfId="18045"/>
    <cellStyle name="40% - Accent1 5 4 3 3" xfId="15850"/>
    <cellStyle name="40% - Accent1 5 4 3 4" xfId="20869"/>
    <cellStyle name="40% - Accent1 5 4 4" xfId="13133"/>
    <cellStyle name="40% - Accent1 5 4 4 2" xfId="18777"/>
    <cellStyle name="40% - Accent1 5 4 5" xfId="10959"/>
    <cellStyle name="40% - Accent1 5 4 5 2" xfId="16606"/>
    <cellStyle name="40% - Accent1 5 4 6" xfId="14281"/>
    <cellStyle name="40% - Accent1 5 4 7" xfId="19731"/>
    <cellStyle name="40% - Accent1 5 5" xfId="3998"/>
    <cellStyle name="40% - Accent1 5 5 2" xfId="9457"/>
    <cellStyle name="40% - Accent1 5 5 2 2" xfId="11679"/>
    <cellStyle name="40% - Accent1 5 5 2 2 2" xfId="17325"/>
    <cellStyle name="40% - Accent1 5 5 2 3" xfId="15130"/>
    <cellStyle name="40% - Accent1 5 5 2 4" xfId="20190"/>
    <cellStyle name="40% - Accent1 5 5 3" xfId="10192"/>
    <cellStyle name="40% - Accent1 5 5 3 2" xfId="12400"/>
    <cellStyle name="40% - Accent1 5 5 3 2 2" xfId="18046"/>
    <cellStyle name="40% - Accent1 5 5 3 3" xfId="15851"/>
    <cellStyle name="40% - Accent1 5 5 3 4" xfId="20870"/>
    <cellStyle name="40% - Accent1 5 5 4" xfId="13134"/>
    <cellStyle name="40% - Accent1 5 5 4 2" xfId="18778"/>
    <cellStyle name="40% - Accent1 5 5 5" xfId="10960"/>
    <cellStyle name="40% - Accent1 5 5 5 2" xfId="16607"/>
    <cellStyle name="40% - Accent1 5 5 6" xfId="14282"/>
    <cellStyle name="40% - Accent1 5 5 7" xfId="19732"/>
    <cellStyle name="40% - Accent1 5 6" xfId="3999"/>
    <cellStyle name="40% - Accent1 5 6 2" xfId="9458"/>
    <cellStyle name="40% - Accent1 5 6 2 2" xfId="11680"/>
    <cellStyle name="40% - Accent1 5 6 2 2 2" xfId="17326"/>
    <cellStyle name="40% - Accent1 5 6 2 3" xfId="15131"/>
    <cellStyle name="40% - Accent1 5 6 2 4" xfId="20191"/>
    <cellStyle name="40% - Accent1 5 6 3" xfId="10193"/>
    <cellStyle name="40% - Accent1 5 6 3 2" xfId="12401"/>
    <cellStyle name="40% - Accent1 5 6 3 2 2" xfId="18047"/>
    <cellStyle name="40% - Accent1 5 6 3 3" xfId="15852"/>
    <cellStyle name="40% - Accent1 5 6 3 4" xfId="20871"/>
    <cellStyle name="40% - Accent1 5 6 4" xfId="13135"/>
    <cellStyle name="40% - Accent1 5 6 4 2" xfId="18779"/>
    <cellStyle name="40% - Accent1 5 6 5" xfId="10961"/>
    <cellStyle name="40% - Accent1 5 6 5 2" xfId="16608"/>
    <cellStyle name="40% - Accent1 5 6 6" xfId="14283"/>
    <cellStyle name="40% - Accent1 5 6 7" xfId="19733"/>
    <cellStyle name="40% - Accent1 5 7" xfId="4000"/>
    <cellStyle name="40% - Accent1 5 7 2" xfId="9459"/>
    <cellStyle name="40% - Accent1 5 7 2 2" xfId="11681"/>
    <cellStyle name="40% - Accent1 5 7 2 2 2" xfId="17327"/>
    <cellStyle name="40% - Accent1 5 7 2 3" xfId="15132"/>
    <cellStyle name="40% - Accent1 5 7 2 4" xfId="20192"/>
    <cellStyle name="40% - Accent1 5 7 3" xfId="10194"/>
    <cellStyle name="40% - Accent1 5 7 3 2" xfId="12402"/>
    <cellStyle name="40% - Accent1 5 7 3 2 2" xfId="18048"/>
    <cellStyle name="40% - Accent1 5 7 3 3" xfId="15853"/>
    <cellStyle name="40% - Accent1 5 7 3 4" xfId="20872"/>
    <cellStyle name="40% - Accent1 5 7 4" xfId="13136"/>
    <cellStyle name="40% - Accent1 5 7 4 2" xfId="18780"/>
    <cellStyle name="40% - Accent1 5 7 5" xfId="10962"/>
    <cellStyle name="40% - Accent1 5 7 5 2" xfId="16609"/>
    <cellStyle name="40% - Accent1 5 7 6" xfId="14284"/>
    <cellStyle name="40% - Accent1 5 7 7" xfId="19734"/>
    <cellStyle name="40% - Accent1 5 8" xfId="4001"/>
    <cellStyle name="40% - Accent1 5 8 2" xfId="9460"/>
    <cellStyle name="40% - Accent1 5 8 2 2" xfId="11682"/>
    <cellStyle name="40% - Accent1 5 8 2 2 2" xfId="17328"/>
    <cellStyle name="40% - Accent1 5 8 2 3" xfId="15133"/>
    <cellStyle name="40% - Accent1 5 8 2 4" xfId="20193"/>
    <cellStyle name="40% - Accent1 5 8 3" xfId="10195"/>
    <cellStyle name="40% - Accent1 5 8 3 2" xfId="12403"/>
    <cellStyle name="40% - Accent1 5 8 3 2 2" xfId="18049"/>
    <cellStyle name="40% - Accent1 5 8 3 3" xfId="15854"/>
    <cellStyle name="40% - Accent1 5 8 3 4" xfId="20873"/>
    <cellStyle name="40% - Accent1 5 8 4" xfId="13137"/>
    <cellStyle name="40% - Accent1 5 8 4 2" xfId="18781"/>
    <cellStyle name="40% - Accent1 5 8 5" xfId="10963"/>
    <cellStyle name="40% - Accent1 5 8 5 2" xfId="16610"/>
    <cellStyle name="40% - Accent1 5 8 6" xfId="14285"/>
    <cellStyle name="40% - Accent1 5 8 7" xfId="19735"/>
    <cellStyle name="40% - Accent1 5 9" xfId="3994"/>
    <cellStyle name="40% - Accent1 5 9 2" xfId="9453"/>
    <cellStyle name="40% - Accent1 5 9 2 2" xfId="11675"/>
    <cellStyle name="40% - Accent1 5 9 2 2 2" xfId="17321"/>
    <cellStyle name="40% - Accent1 5 9 2 3" xfId="15126"/>
    <cellStyle name="40% - Accent1 5 9 3" xfId="10188"/>
    <cellStyle name="40% - Accent1 5 9 3 2" xfId="12396"/>
    <cellStyle name="40% - Accent1 5 9 3 2 2" xfId="18042"/>
    <cellStyle name="40% - Accent1 5 9 3 3" xfId="15847"/>
    <cellStyle name="40% - Accent1 5 9 4" xfId="13130"/>
    <cellStyle name="40% - Accent1 5 9 4 2" xfId="18774"/>
    <cellStyle name="40% - Accent1 5 9 5" xfId="10956"/>
    <cellStyle name="40% - Accent1 5 9 5 2" xfId="16603"/>
    <cellStyle name="40% - Accent1 5 9 6" xfId="14278"/>
    <cellStyle name="40% - Accent1 5 9 7" xfId="20186"/>
    <cellStyle name="40% - Accent1 6" xfId="3608"/>
    <cellStyle name="40% - Accent1 6 2" xfId="4002"/>
    <cellStyle name="40% - Accent1 6 2 2" xfId="9461"/>
    <cellStyle name="40% - Accent1 6 2 2 2" xfId="11683"/>
    <cellStyle name="40% - Accent1 6 2 2 2 2" xfId="17329"/>
    <cellStyle name="40% - Accent1 6 2 2 3" xfId="15134"/>
    <cellStyle name="40% - Accent1 6 2 3" xfId="10196"/>
    <cellStyle name="40% - Accent1 6 2 3 2" xfId="12404"/>
    <cellStyle name="40% - Accent1 6 2 3 2 2" xfId="18050"/>
    <cellStyle name="40% - Accent1 6 2 3 3" xfId="15855"/>
    <cellStyle name="40% - Accent1 6 2 4" xfId="13138"/>
    <cellStyle name="40% - Accent1 6 2 4 2" xfId="18782"/>
    <cellStyle name="40% - Accent1 6 2 5" xfId="10964"/>
    <cellStyle name="40% - Accent1 6 2 5 2" xfId="16611"/>
    <cellStyle name="40% - Accent1 6 2 6" xfId="14286"/>
    <cellStyle name="40% - Accent1 6 2 7" xfId="14570"/>
    <cellStyle name="40% - Accent1 6 2 8" xfId="20194"/>
    <cellStyle name="40% - Accent1 6 3" xfId="14549"/>
    <cellStyle name="40% - Accent1 6 3 2" xfId="20874"/>
    <cellStyle name="40% - Accent1 6 4" xfId="19736"/>
    <cellStyle name="40% - Accent1 7" xfId="3688"/>
    <cellStyle name="40% - Accent1 7 2" xfId="4003"/>
    <cellStyle name="40% - Accent1 7 2 2" xfId="9462"/>
    <cellStyle name="40% - Accent1 7 2 2 2" xfId="11684"/>
    <cellStyle name="40% - Accent1 7 2 2 2 2" xfId="17330"/>
    <cellStyle name="40% - Accent1 7 2 2 3" xfId="15135"/>
    <cellStyle name="40% - Accent1 7 2 3" xfId="10197"/>
    <cellStyle name="40% - Accent1 7 2 3 2" xfId="12405"/>
    <cellStyle name="40% - Accent1 7 2 3 2 2" xfId="18051"/>
    <cellStyle name="40% - Accent1 7 2 3 3" xfId="15856"/>
    <cellStyle name="40% - Accent1 7 2 4" xfId="13139"/>
    <cellStyle name="40% - Accent1 7 2 4 2" xfId="18783"/>
    <cellStyle name="40% - Accent1 7 2 5" xfId="10965"/>
    <cellStyle name="40% - Accent1 7 2 5 2" xfId="16612"/>
    <cellStyle name="40% - Accent1 7 2 6" xfId="14287"/>
    <cellStyle name="40% - Accent1 7 2 7" xfId="13852"/>
    <cellStyle name="40% - Accent1 7 2 8" xfId="20195"/>
    <cellStyle name="40% - Accent1 7 3" xfId="9187"/>
    <cellStyle name="40% - Accent1 7 3 2" xfId="11409"/>
    <cellStyle name="40% - Accent1 7 3 2 2" xfId="17055"/>
    <cellStyle name="40% - Accent1 7 3 3" xfId="14860"/>
    <cellStyle name="40% - Accent1 7 3 4" xfId="20875"/>
    <cellStyle name="40% - Accent1 7 4" xfId="9922"/>
    <cellStyle name="40% - Accent1 7 4 2" xfId="12130"/>
    <cellStyle name="40% - Accent1 7 4 2 2" xfId="17776"/>
    <cellStyle name="40% - Accent1 7 4 3" xfId="15581"/>
    <cellStyle name="40% - Accent1 7 5" xfId="12864"/>
    <cellStyle name="40% - Accent1 7 5 2" xfId="18508"/>
    <cellStyle name="40% - Accent1 7 6" xfId="10690"/>
    <cellStyle name="40% - Accent1 7 6 2" xfId="16337"/>
    <cellStyle name="40% - Accent1 7 7" xfId="14008"/>
    <cellStyle name="40% - Accent1 7 8" xfId="19737"/>
    <cellStyle name="40% - Accent1 8" xfId="3718"/>
    <cellStyle name="40% - Accent1 8 2" xfId="4004"/>
    <cellStyle name="40% - Accent1 8 2 2" xfId="9463"/>
    <cellStyle name="40% - Accent1 8 2 2 2" xfId="11685"/>
    <cellStyle name="40% - Accent1 8 2 2 2 2" xfId="17331"/>
    <cellStyle name="40% - Accent1 8 2 2 3" xfId="15136"/>
    <cellStyle name="40% - Accent1 8 2 3" xfId="10198"/>
    <cellStyle name="40% - Accent1 8 2 3 2" xfId="12406"/>
    <cellStyle name="40% - Accent1 8 2 3 2 2" xfId="18052"/>
    <cellStyle name="40% - Accent1 8 2 3 3" xfId="15857"/>
    <cellStyle name="40% - Accent1 8 2 4" xfId="13140"/>
    <cellStyle name="40% - Accent1 8 2 4 2" xfId="18784"/>
    <cellStyle name="40% - Accent1 8 2 5" xfId="10966"/>
    <cellStyle name="40% - Accent1 8 2 5 2" xfId="16613"/>
    <cellStyle name="40% - Accent1 8 2 6" xfId="14288"/>
    <cellStyle name="40% - Accent1 8 2 7" xfId="19391"/>
    <cellStyle name="40% - Accent1 8 2 8" xfId="20196"/>
    <cellStyle name="40% - Accent1 8 3" xfId="9217"/>
    <cellStyle name="40% - Accent1 8 3 2" xfId="11439"/>
    <cellStyle name="40% - Accent1 8 3 2 2" xfId="17085"/>
    <cellStyle name="40% - Accent1 8 3 3" xfId="14890"/>
    <cellStyle name="40% - Accent1 8 3 4" xfId="20876"/>
    <cellStyle name="40% - Accent1 8 4" xfId="9952"/>
    <cellStyle name="40% - Accent1 8 4 2" xfId="12160"/>
    <cellStyle name="40% - Accent1 8 4 2 2" xfId="17806"/>
    <cellStyle name="40% - Accent1 8 4 3" xfId="15611"/>
    <cellStyle name="40% - Accent1 8 5" xfId="12894"/>
    <cellStyle name="40% - Accent1 8 5 2" xfId="18538"/>
    <cellStyle name="40% - Accent1 8 6" xfId="10720"/>
    <cellStyle name="40% - Accent1 8 6 2" xfId="16367"/>
    <cellStyle name="40% - Accent1 8 7" xfId="14038"/>
    <cellStyle name="40% - Accent1 8 8" xfId="19738"/>
    <cellStyle name="40% - Accent1 9" xfId="4005"/>
    <cellStyle name="40% - Accent1 9 2" xfId="9464"/>
    <cellStyle name="40% - Accent1 9 2 2" xfId="11686"/>
    <cellStyle name="40% - Accent1 9 2 2 2" xfId="17332"/>
    <cellStyle name="40% - Accent1 9 2 3" xfId="15137"/>
    <cellStyle name="40% - Accent1 9 2 4" xfId="20197"/>
    <cellStyle name="40% - Accent1 9 3" xfId="10199"/>
    <cellStyle name="40% - Accent1 9 3 2" xfId="12407"/>
    <cellStyle name="40% - Accent1 9 3 2 2" xfId="18053"/>
    <cellStyle name="40% - Accent1 9 3 3" xfId="15858"/>
    <cellStyle name="40% - Accent1 9 3 4" xfId="20877"/>
    <cellStyle name="40% - Accent1 9 4" xfId="13141"/>
    <cellStyle name="40% - Accent1 9 4 2" xfId="18785"/>
    <cellStyle name="40% - Accent1 9 5" xfId="10967"/>
    <cellStyle name="40% - Accent1 9 5 2" xfId="16614"/>
    <cellStyle name="40% - Accent1 9 6" xfId="14289"/>
    <cellStyle name="40% - Accent1 9 7" xfId="19422"/>
    <cellStyle name="40% - Accent1 9 8" xfId="19739"/>
    <cellStyle name="40% - Accent2" xfId="186" builtinId="35" customBuiltin="1"/>
    <cellStyle name="40% - Accent2 10" xfId="4006"/>
    <cellStyle name="40% - Accent2 10 2" xfId="9465"/>
    <cellStyle name="40% - Accent2 10 2 2" xfId="11687"/>
    <cellStyle name="40% - Accent2 10 2 2 2" xfId="17333"/>
    <cellStyle name="40% - Accent2 10 2 3" xfId="15138"/>
    <cellStyle name="40% - Accent2 10 2 4" xfId="20198"/>
    <cellStyle name="40% - Accent2 10 3" xfId="10200"/>
    <cellStyle name="40% - Accent2 10 3 2" xfId="12408"/>
    <cellStyle name="40% - Accent2 10 3 2 2" xfId="18054"/>
    <cellStyle name="40% - Accent2 10 3 3" xfId="15859"/>
    <cellStyle name="40% - Accent2 10 3 4" xfId="20878"/>
    <cellStyle name="40% - Accent2 10 4" xfId="13142"/>
    <cellStyle name="40% - Accent2 10 4 2" xfId="18786"/>
    <cellStyle name="40% - Accent2 10 5" xfId="10968"/>
    <cellStyle name="40% - Accent2 10 5 2" xfId="16615"/>
    <cellStyle name="40% - Accent2 10 6" xfId="14290"/>
    <cellStyle name="40% - Accent2 10 7" xfId="14503"/>
    <cellStyle name="40% - Accent2 10 8" xfId="19740"/>
    <cellStyle name="40% - Accent2 11" xfId="4007"/>
    <cellStyle name="40% - Accent2 11 2" xfId="9466"/>
    <cellStyle name="40% - Accent2 11 2 2" xfId="11688"/>
    <cellStyle name="40% - Accent2 11 2 2 2" xfId="17334"/>
    <cellStyle name="40% - Accent2 11 2 3" xfId="15139"/>
    <cellStyle name="40% - Accent2 11 2 4" xfId="20199"/>
    <cellStyle name="40% - Accent2 11 3" xfId="10201"/>
    <cellStyle name="40% - Accent2 11 3 2" xfId="12409"/>
    <cellStyle name="40% - Accent2 11 3 2 2" xfId="18055"/>
    <cellStyle name="40% - Accent2 11 3 3" xfId="15860"/>
    <cellStyle name="40% - Accent2 11 3 4" xfId="20879"/>
    <cellStyle name="40% - Accent2 11 4" xfId="13143"/>
    <cellStyle name="40% - Accent2 11 4 2" xfId="18787"/>
    <cellStyle name="40% - Accent2 11 5" xfId="10969"/>
    <cellStyle name="40% - Accent2 11 5 2" xfId="16616"/>
    <cellStyle name="40% - Accent2 11 6" xfId="14291"/>
    <cellStyle name="40% - Accent2 11 7" xfId="19741"/>
    <cellStyle name="40% - Accent2 12" xfId="8926"/>
    <cellStyle name="40% - Accent2 12 2" xfId="9698"/>
    <cellStyle name="40% - Accent2 12 2 2" xfId="11909"/>
    <cellStyle name="40% - Accent2 12 2 2 2" xfId="17555"/>
    <cellStyle name="40% - Accent2 12 2 3" xfId="15360"/>
    <cellStyle name="40% - Accent2 12 3" xfId="10405"/>
    <cellStyle name="40% - Accent2 12 3 2" xfId="12613"/>
    <cellStyle name="40% - Accent2 12 3 2 2" xfId="18259"/>
    <cellStyle name="40% - Accent2 12 3 3" xfId="16064"/>
    <cellStyle name="40% - Accent2 12 4" xfId="13366"/>
    <cellStyle name="40% - Accent2 12 4 2" xfId="19010"/>
    <cellStyle name="40% - Accent2 12 5" xfId="11173"/>
    <cellStyle name="40% - Accent2 12 5 2" xfId="16819"/>
    <cellStyle name="40% - Accent2 12 6" xfId="14622"/>
    <cellStyle name="40% - Accent2 12 7" xfId="20582"/>
    <cellStyle name="40% - Accent2 13" xfId="8985"/>
    <cellStyle name="40% - Accent2 13 2" xfId="9752"/>
    <cellStyle name="40% - Accent2 13 2 2" xfId="11963"/>
    <cellStyle name="40% - Accent2 13 2 2 2" xfId="17609"/>
    <cellStyle name="40% - Accent2 13 2 3" xfId="15414"/>
    <cellStyle name="40% - Accent2 13 3" xfId="10459"/>
    <cellStyle name="40% - Accent2 13 3 2" xfId="12667"/>
    <cellStyle name="40% - Accent2 13 3 2 2" xfId="18313"/>
    <cellStyle name="40% - Accent2 13 3 3" xfId="16118"/>
    <cellStyle name="40% - Accent2 13 4" xfId="13420"/>
    <cellStyle name="40% - Accent2 13 4 2" xfId="19064"/>
    <cellStyle name="40% - Accent2 13 5" xfId="11227"/>
    <cellStyle name="40% - Accent2 13 5 2" xfId="16873"/>
    <cellStyle name="40% - Accent2 13 6" xfId="14676"/>
    <cellStyle name="40% - Accent2 13 7" xfId="21098"/>
    <cellStyle name="40% - Accent2 14" xfId="9026"/>
    <cellStyle name="40% - Accent2 14 2" xfId="11268"/>
    <cellStyle name="40% - Accent2 14 2 2" xfId="16914"/>
    <cellStyle name="40% - Accent2 14 3" xfId="14717"/>
    <cellStyle name="40% - Accent2 15" xfId="9805"/>
    <cellStyle name="40% - Accent2 15 2" xfId="12014"/>
    <cellStyle name="40% - Accent2 15 2 2" xfId="17660"/>
    <cellStyle name="40% - Accent2 15 3" xfId="15465"/>
    <cellStyle name="40% - Accent2 16" xfId="10548"/>
    <cellStyle name="40% - Accent2 16 2" xfId="12711"/>
    <cellStyle name="40% - Accent2 16 2 2" xfId="18355"/>
    <cellStyle name="40% - Accent2 16 3" xfId="16201"/>
    <cellStyle name="40% - Accent2 17" xfId="10574"/>
    <cellStyle name="40% - Accent2 17 2" xfId="16222"/>
    <cellStyle name="40% - Accent2 18" xfId="13462"/>
    <cellStyle name="40% - Accent2 18 2" xfId="19105"/>
    <cellStyle name="40% - Accent2 19" xfId="13510"/>
    <cellStyle name="40% - Accent2 19 2" xfId="19149"/>
    <cellStyle name="40% - Accent2 2" xfId="225"/>
    <cellStyle name="40% - Accent2 2 10" xfId="13528"/>
    <cellStyle name="40% - Accent2 2 10 2" xfId="19167"/>
    <cellStyle name="40% - Accent2 2 11" xfId="13576"/>
    <cellStyle name="40% - Accent2 2 11 2" xfId="19211"/>
    <cellStyle name="40% - Accent2 2 12" xfId="13639"/>
    <cellStyle name="40% - Accent2 2 12 2" xfId="19270"/>
    <cellStyle name="40% - Accent2 2 13" xfId="13775"/>
    <cellStyle name="40% - Accent2 2 14" xfId="13702"/>
    <cellStyle name="40% - Accent2 2 15" xfId="19474"/>
    <cellStyle name="40% - Accent2 2 2" xfId="3665"/>
    <cellStyle name="40% - Accent2 2 2 10" xfId="12850"/>
    <cellStyle name="40% - Accent2 2 2 10 2" xfId="18494"/>
    <cellStyle name="40% - Accent2 2 2 11" xfId="10676"/>
    <cellStyle name="40% - Accent2 2 2 11 2" xfId="16323"/>
    <cellStyle name="40% - Accent2 2 2 12" xfId="13990"/>
    <cellStyle name="40% - Accent2 2 2 13" xfId="19742"/>
    <cellStyle name="40% - Accent2 2 2 2" xfId="4010"/>
    <cellStyle name="40% - Accent2 2 2 2 2" xfId="9468"/>
    <cellStyle name="40% - Accent2 2 2 2 2 2" xfId="11690"/>
    <cellStyle name="40% - Accent2 2 2 2 2 2 2" xfId="17336"/>
    <cellStyle name="40% - Accent2 2 2 2 2 3" xfId="15141"/>
    <cellStyle name="40% - Accent2 2 2 2 2 4" xfId="20201"/>
    <cellStyle name="40% - Accent2 2 2 2 3" xfId="10203"/>
    <cellStyle name="40% - Accent2 2 2 2 3 2" xfId="12411"/>
    <cellStyle name="40% - Accent2 2 2 2 3 2 2" xfId="18057"/>
    <cellStyle name="40% - Accent2 2 2 2 3 3" xfId="15862"/>
    <cellStyle name="40% - Accent2 2 2 2 3 4" xfId="20881"/>
    <cellStyle name="40% - Accent2 2 2 2 4" xfId="13145"/>
    <cellStyle name="40% - Accent2 2 2 2 4 2" xfId="18789"/>
    <cellStyle name="40% - Accent2 2 2 2 5" xfId="10971"/>
    <cellStyle name="40% - Accent2 2 2 2 5 2" xfId="16618"/>
    <cellStyle name="40% - Accent2 2 2 2 6" xfId="14293"/>
    <cellStyle name="40% - Accent2 2 2 2 7" xfId="19743"/>
    <cellStyle name="40% - Accent2 2 2 3" xfId="4011"/>
    <cellStyle name="40% - Accent2 2 2 3 2" xfId="9469"/>
    <cellStyle name="40% - Accent2 2 2 3 2 2" xfId="11691"/>
    <cellStyle name="40% - Accent2 2 2 3 2 2 2" xfId="17337"/>
    <cellStyle name="40% - Accent2 2 2 3 2 3" xfId="15142"/>
    <cellStyle name="40% - Accent2 2 2 3 2 4" xfId="20202"/>
    <cellStyle name="40% - Accent2 2 2 3 3" xfId="10204"/>
    <cellStyle name="40% - Accent2 2 2 3 3 2" xfId="12412"/>
    <cellStyle name="40% - Accent2 2 2 3 3 2 2" xfId="18058"/>
    <cellStyle name="40% - Accent2 2 2 3 3 3" xfId="15863"/>
    <cellStyle name="40% - Accent2 2 2 3 3 4" xfId="20882"/>
    <cellStyle name="40% - Accent2 2 2 3 4" xfId="13146"/>
    <cellStyle name="40% - Accent2 2 2 3 4 2" xfId="18790"/>
    <cellStyle name="40% - Accent2 2 2 3 5" xfId="10972"/>
    <cellStyle name="40% - Accent2 2 2 3 5 2" xfId="16619"/>
    <cellStyle name="40% - Accent2 2 2 3 6" xfId="14294"/>
    <cellStyle name="40% - Accent2 2 2 3 7" xfId="19744"/>
    <cellStyle name="40% - Accent2 2 2 4" xfId="4012"/>
    <cellStyle name="40% - Accent2 2 2 4 2" xfId="9470"/>
    <cellStyle name="40% - Accent2 2 2 4 2 2" xfId="11692"/>
    <cellStyle name="40% - Accent2 2 2 4 2 2 2" xfId="17338"/>
    <cellStyle name="40% - Accent2 2 2 4 2 3" xfId="15143"/>
    <cellStyle name="40% - Accent2 2 2 4 2 4" xfId="20203"/>
    <cellStyle name="40% - Accent2 2 2 4 3" xfId="10205"/>
    <cellStyle name="40% - Accent2 2 2 4 3 2" xfId="12413"/>
    <cellStyle name="40% - Accent2 2 2 4 3 2 2" xfId="18059"/>
    <cellStyle name="40% - Accent2 2 2 4 3 3" xfId="15864"/>
    <cellStyle name="40% - Accent2 2 2 4 3 4" xfId="20883"/>
    <cellStyle name="40% - Accent2 2 2 4 4" xfId="13147"/>
    <cellStyle name="40% - Accent2 2 2 4 4 2" xfId="18791"/>
    <cellStyle name="40% - Accent2 2 2 4 5" xfId="10973"/>
    <cellStyle name="40% - Accent2 2 2 4 5 2" xfId="16620"/>
    <cellStyle name="40% - Accent2 2 2 4 6" xfId="14295"/>
    <cellStyle name="40% - Accent2 2 2 4 7" xfId="19745"/>
    <cellStyle name="40% - Accent2 2 2 5" xfId="4013"/>
    <cellStyle name="40% - Accent2 2 2 5 2" xfId="9471"/>
    <cellStyle name="40% - Accent2 2 2 5 2 2" xfId="11693"/>
    <cellStyle name="40% - Accent2 2 2 5 2 2 2" xfId="17339"/>
    <cellStyle name="40% - Accent2 2 2 5 2 3" xfId="15144"/>
    <cellStyle name="40% - Accent2 2 2 5 2 4" xfId="20204"/>
    <cellStyle name="40% - Accent2 2 2 5 3" xfId="10206"/>
    <cellStyle name="40% - Accent2 2 2 5 3 2" xfId="12414"/>
    <cellStyle name="40% - Accent2 2 2 5 3 2 2" xfId="18060"/>
    <cellStyle name="40% - Accent2 2 2 5 3 3" xfId="15865"/>
    <cellStyle name="40% - Accent2 2 2 5 3 4" xfId="20884"/>
    <cellStyle name="40% - Accent2 2 2 5 4" xfId="13148"/>
    <cellStyle name="40% - Accent2 2 2 5 4 2" xfId="18792"/>
    <cellStyle name="40% - Accent2 2 2 5 5" xfId="10974"/>
    <cellStyle name="40% - Accent2 2 2 5 5 2" xfId="16621"/>
    <cellStyle name="40% - Accent2 2 2 5 6" xfId="14296"/>
    <cellStyle name="40% - Accent2 2 2 5 7" xfId="19746"/>
    <cellStyle name="40% - Accent2 2 2 6" xfId="4014"/>
    <cellStyle name="40% - Accent2 2 2 6 2" xfId="9472"/>
    <cellStyle name="40% - Accent2 2 2 6 2 2" xfId="11694"/>
    <cellStyle name="40% - Accent2 2 2 6 2 2 2" xfId="17340"/>
    <cellStyle name="40% - Accent2 2 2 6 2 3" xfId="15145"/>
    <cellStyle name="40% - Accent2 2 2 6 2 4" xfId="20205"/>
    <cellStyle name="40% - Accent2 2 2 6 3" xfId="10207"/>
    <cellStyle name="40% - Accent2 2 2 6 3 2" xfId="12415"/>
    <cellStyle name="40% - Accent2 2 2 6 3 2 2" xfId="18061"/>
    <cellStyle name="40% - Accent2 2 2 6 3 3" xfId="15866"/>
    <cellStyle name="40% - Accent2 2 2 6 3 4" xfId="20885"/>
    <cellStyle name="40% - Accent2 2 2 6 4" xfId="13149"/>
    <cellStyle name="40% - Accent2 2 2 6 4 2" xfId="18793"/>
    <cellStyle name="40% - Accent2 2 2 6 5" xfId="10975"/>
    <cellStyle name="40% - Accent2 2 2 6 5 2" xfId="16622"/>
    <cellStyle name="40% - Accent2 2 2 6 6" xfId="14297"/>
    <cellStyle name="40% - Accent2 2 2 6 7" xfId="19747"/>
    <cellStyle name="40% - Accent2 2 2 7" xfId="4009"/>
    <cellStyle name="40% - Accent2 2 2 7 2" xfId="9467"/>
    <cellStyle name="40% - Accent2 2 2 7 2 2" xfId="11689"/>
    <cellStyle name="40% - Accent2 2 2 7 2 2 2" xfId="17335"/>
    <cellStyle name="40% - Accent2 2 2 7 2 3" xfId="15140"/>
    <cellStyle name="40% - Accent2 2 2 7 3" xfId="10202"/>
    <cellStyle name="40% - Accent2 2 2 7 3 2" xfId="12410"/>
    <cellStyle name="40% - Accent2 2 2 7 3 2 2" xfId="18056"/>
    <cellStyle name="40% - Accent2 2 2 7 3 3" xfId="15861"/>
    <cellStyle name="40% - Accent2 2 2 7 4" xfId="13144"/>
    <cellStyle name="40% - Accent2 2 2 7 4 2" xfId="18788"/>
    <cellStyle name="40% - Accent2 2 2 7 5" xfId="10970"/>
    <cellStyle name="40% - Accent2 2 2 7 5 2" xfId="16617"/>
    <cellStyle name="40% - Accent2 2 2 7 6" xfId="14292"/>
    <cellStyle name="40% - Accent2 2 2 7 7" xfId="20200"/>
    <cellStyle name="40% - Accent2 2 2 8" xfId="9173"/>
    <cellStyle name="40% - Accent2 2 2 8 2" xfId="11395"/>
    <cellStyle name="40% - Accent2 2 2 8 2 2" xfId="17041"/>
    <cellStyle name="40% - Accent2 2 2 8 3" xfId="14846"/>
    <cellStyle name="40% - Accent2 2 2 8 4" xfId="20880"/>
    <cellStyle name="40% - Accent2 2 2 9" xfId="9908"/>
    <cellStyle name="40% - Accent2 2 2 9 2" xfId="12116"/>
    <cellStyle name="40% - Accent2 2 2 9 2 2" xfId="17762"/>
    <cellStyle name="40% - Accent2 2 2 9 3" xfId="15567"/>
    <cellStyle name="40% - Accent2 2 3" xfId="4015"/>
    <cellStyle name="40% - Accent2 2 4" xfId="4016"/>
    <cellStyle name="40% - Accent2 2 5" xfId="4017"/>
    <cellStyle name="40% - Accent2 2 6" xfId="4008"/>
    <cellStyle name="40% - Accent2 2 6 2" xfId="20477"/>
    <cellStyle name="40% - Accent2 2 7" xfId="8966"/>
    <cellStyle name="40% - Accent2 2 7 2" xfId="9736"/>
    <cellStyle name="40% - Accent2 2 7 2 2" xfId="11947"/>
    <cellStyle name="40% - Accent2 2 7 2 2 2" xfId="17593"/>
    <cellStyle name="40% - Accent2 2 7 2 3" xfId="15398"/>
    <cellStyle name="40% - Accent2 2 7 3" xfId="10443"/>
    <cellStyle name="40% - Accent2 2 7 3 2" xfId="12651"/>
    <cellStyle name="40% - Accent2 2 7 3 2 2" xfId="18297"/>
    <cellStyle name="40% - Accent2 2 7 3 3" xfId="16102"/>
    <cellStyle name="40% - Accent2 2 7 4" xfId="13404"/>
    <cellStyle name="40% - Accent2 2 7 4 2" xfId="19048"/>
    <cellStyle name="40% - Accent2 2 7 5" xfId="11211"/>
    <cellStyle name="40% - Accent2 2 7 5 2" xfId="16857"/>
    <cellStyle name="40% - Accent2 2 7 6" xfId="14660"/>
    <cellStyle name="40% - Accent2 2 7 7" xfId="21077"/>
    <cellStyle name="40% - Accent2 2 8" xfId="10532"/>
    <cellStyle name="40% - Accent2 2 8 2" xfId="16185"/>
    <cellStyle name="40% - Accent2 2 9" xfId="13480"/>
    <cellStyle name="40% - Accent2 2 9 2" xfId="19123"/>
    <cellStyle name="40% - Accent2 20" xfId="13558"/>
    <cellStyle name="40% - Accent2 20 2" xfId="19193"/>
    <cellStyle name="40% - Accent2 21" xfId="13623"/>
    <cellStyle name="40% - Accent2 21 2" xfId="19254"/>
    <cellStyle name="40% - Accent2 22" xfId="13653"/>
    <cellStyle name="40% - Accent2 22 2" xfId="19283"/>
    <cellStyle name="40% - Accent2 23" xfId="13666"/>
    <cellStyle name="40% - Accent2 23 2" xfId="19296"/>
    <cellStyle name="40% - Accent2 24" xfId="13748"/>
    <cellStyle name="40% - Accent2 25" xfId="19456"/>
    <cellStyle name="40% - Accent2 26" xfId="19945"/>
    <cellStyle name="40% - Accent2 3" xfId="226"/>
    <cellStyle name="40% - Accent2 3 10" xfId="8950"/>
    <cellStyle name="40% - Accent2 3 10 2" xfId="9720"/>
    <cellStyle name="40% - Accent2 3 10 2 2" xfId="11931"/>
    <cellStyle name="40% - Accent2 3 10 2 2 2" xfId="17577"/>
    <cellStyle name="40% - Accent2 3 10 2 3" xfId="15382"/>
    <cellStyle name="40% - Accent2 3 10 3" xfId="10427"/>
    <cellStyle name="40% - Accent2 3 10 3 2" xfId="12635"/>
    <cellStyle name="40% - Accent2 3 10 3 2 2" xfId="18281"/>
    <cellStyle name="40% - Accent2 3 10 3 3" xfId="16086"/>
    <cellStyle name="40% - Accent2 3 10 4" xfId="13388"/>
    <cellStyle name="40% - Accent2 3 10 4 2" xfId="19032"/>
    <cellStyle name="40% - Accent2 3 10 5" xfId="11195"/>
    <cellStyle name="40% - Accent2 3 10 5 2" xfId="16841"/>
    <cellStyle name="40% - Accent2 3 10 6" xfId="14644"/>
    <cellStyle name="40% - Accent2 3 10 7" xfId="20886"/>
    <cellStyle name="40% - Accent2 3 11" xfId="10520"/>
    <cellStyle name="40% - Accent2 3 11 2" xfId="16173"/>
    <cellStyle name="40% - Accent2 3 12" xfId="13494"/>
    <cellStyle name="40% - Accent2 3 12 2" xfId="19137"/>
    <cellStyle name="40% - Accent2 3 13" xfId="13542"/>
    <cellStyle name="40% - Accent2 3 13 2" xfId="19181"/>
    <cellStyle name="40% - Accent2 3 14" xfId="13590"/>
    <cellStyle name="40% - Accent2 3 14 2" xfId="19225"/>
    <cellStyle name="40% - Accent2 3 15" xfId="19488"/>
    <cellStyle name="40% - Accent2 3 16" xfId="19748"/>
    <cellStyle name="40% - Accent2 3 2" xfId="4019"/>
    <cellStyle name="40% - Accent2 3 2 2" xfId="9474"/>
    <cellStyle name="40% - Accent2 3 2 2 2" xfId="11696"/>
    <cellStyle name="40% - Accent2 3 2 2 2 2" xfId="17342"/>
    <cellStyle name="40% - Accent2 3 2 2 3" xfId="15147"/>
    <cellStyle name="40% - Accent2 3 2 2 4" xfId="20207"/>
    <cellStyle name="40% - Accent2 3 2 3" xfId="10209"/>
    <cellStyle name="40% - Accent2 3 2 3 2" xfId="12417"/>
    <cellStyle name="40% - Accent2 3 2 3 2 2" xfId="18063"/>
    <cellStyle name="40% - Accent2 3 2 3 3" xfId="15868"/>
    <cellStyle name="40% - Accent2 3 2 3 4" xfId="20887"/>
    <cellStyle name="40% - Accent2 3 2 4" xfId="13151"/>
    <cellStyle name="40% - Accent2 3 2 4 2" xfId="18795"/>
    <cellStyle name="40% - Accent2 3 2 5" xfId="10977"/>
    <cellStyle name="40% - Accent2 3 2 5 2" xfId="16624"/>
    <cellStyle name="40% - Accent2 3 2 6" xfId="14299"/>
    <cellStyle name="40% - Accent2 3 2 7" xfId="14488"/>
    <cellStyle name="40% - Accent2 3 2 8" xfId="19749"/>
    <cellStyle name="40% - Accent2 3 3" xfId="4020"/>
    <cellStyle name="40% - Accent2 3 3 2" xfId="9475"/>
    <cellStyle name="40% - Accent2 3 3 2 2" xfId="11697"/>
    <cellStyle name="40% - Accent2 3 3 2 2 2" xfId="17343"/>
    <cellStyle name="40% - Accent2 3 3 2 3" xfId="15148"/>
    <cellStyle name="40% - Accent2 3 3 2 4" xfId="20208"/>
    <cellStyle name="40% - Accent2 3 3 3" xfId="10210"/>
    <cellStyle name="40% - Accent2 3 3 3 2" xfId="12418"/>
    <cellStyle name="40% - Accent2 3 3 3 2 2" xfId="18064"/>
    <cellStyle name="40% - Accent2 3 3 3 3" xfId="15869"/>
    <cellStyle name="40% - Accent2 3 3 3 4" xfId="20888"/>
    <cellStyle name="40% - Accent2 3 3 4" xfId="13152"/>
    <cellStyle name="40% - Accent2 3 3 4 2" xfId="18796"/>
    <cellStyle name="40% - Accent2 3 3 5" xfId="10978"/>
    <cellStyle name="40% - Accent2 3 3 5 2" xfId="16625"/>
    <cellStyle name="40% - Accent2 3 3 6" xfId="14300"/>
    <cellStyle name="40% - Accent2 3 3 7" xfId="19750"/>
    <cellStyle name="40% - Accent2 3 4" xfId="4021"/>
    <cellStyle name="40% - Accent2 3 4 2" xfId="9476"/>
    <cellStyle name="40% - Accent2 3 4 2 2" xfId="11698"/>
    <cellStyle name="40% - Accent2 3 4 2 2 2" xfId="17344"/>
    <cellStyle name="40% - Accent2 3 4 2 3" xfId="15149"/>
    <cellStyle name="40% - Accent2 3 4 2 4" xfId="20209"/>
    <cellStyle name="40% - Accent2 3 4 3" xfId="10211"/>
    <cellStyle name="40% - Accent2 3 4 3 2" xfId="12419"/>
    <cellStyle name="40% - Accent2 3 4 3 2 2" xfId="18065"/>
    <cellStyle name="40% - Accent2 3 4 3 3" xfId="15870"/>
    <cellStyle name="40% - Accent2 3 4 3 4" xfId="20889"/>
    <cellStyle name="40% - Accent2 3 4 4" xfId="13153"/>
    <cellStyle name="40% - Accent2 3 4 4 2" xfId="18797"/>
    <cellStyle name="40% - Accent2 3 4 5" xfId="10979"/>
    <cellStyle name="40% - Accent2 3 4 5 2" xfId="16626"/>
    <cellStyle name="40% - Accent2 3 4 6" xfId="14301"/>
    <cellStyle name="40% - Accent2 3 4 7" xfId="19751"/>
    <cellStyle name="40% - Accent2 3 5" xfId="4022"/>
    <cellStyle name="40% - Accent2 3 5 2" xfId="9477"/>
    <cellStyle name="40% - Accent2 3 5 2 2" xfId="11699"/>
    <cellStyle name="40% - Accent2 3 5 2 2 2" xfId="17345"/>
    <cellStyle name="40% - Accent2 3 5 2 3" xfId="15150"/>
    <cellStyle name="40% - Accent2 3 5 2 4" xfId="20210"/>
    <cellStyle name="40% - Accent2 3 5 3" xfId="10212"/>
    <cellStyle name="40% - Accent2 3 5 3 2" xfId="12420"/>
    <cellStyle name="40% - Accent2 3 5 3 2 2" xfId="18066"/>
    <cellStyle name="40% - Accent2 3 5 3 3" xfId="15871"/>
    <cellStyle name="40% - Accent2 3 5 3 4" xfId="20890"/>
    <cellStyle name="40% - Accent2 3 5 4" xfId="13154"/>
    <cellStyle name="40% - Accent2 3 5 4 2" xfId="18798"/>
    <cellStyle name="40% - Accent2 3 5 5" xfId="10980"/>
    <cellStyle name="40% - Accent2 3 5 5 2" xfId="16627"/>
    <cellStyle name="40% - Accent2 3 5 6" xfId="14302"/>
    <cellStyle name="40% - Accent2 3 5 7" xfId="19752"/>
    <cellStyle name="40% - Accent2 3 6" xfId="4023"/>
    <cellStyle name="40% - Accent2 3 6 2" xfId="9478"/>
    <cellStyle name="40% - Accent2 3 6 2 2" xfId="11700"/>
    <cellStyle name="40% - Accent2 3 6 2 2 2" xfId="17346"/>
    <cellStyle name="40% - Accent2 3 6 2 3" xfId="15151"/>
    <cellStyle name="40% - Accent2 3 6 2 4" xfId="20211"/>
    <cellStyle name="40% - Accent2 3 6 3" xfId="10213"/>
    <cellStyle name="40% - Accent2 3 6 3 2" xfId="12421"/>
    <cellStyle name="40% - Accent2 3 6 3 2 2" xfId="18067"/>
    <cellStyle name="40% - Accent2 3 6 3 3" xfId="15872"/>
    <cellStyle name="40% - Accent2 3 6 3 4" xfId="20891"/>
    <cellStyle name="40% - Accent2 3 6 4" xfId="13155"/>
    <cellStyle name="40% - Accent2 3 6 4 2" xfId="18799"/>
    <cellStyle name="40% - Accent2 3 6 5" xfId="10981"/>
    <cellStyle name="40% - Accent2 3 6 5 2" xfId="16628"/>
    <cellStyle name="40% - Accent2 3 6 6" xfId="14303"/>
    <cellStyle name="40% - Accent2 3 6 7" xfId="19753"/>
    <cellStyle name="40% - Accent2 3 7" xfId="4024"/>
    <cellStyle name="40% - Accent2 3 7 2" xfId="9479"/>
    <cellStyle name="40% - Accent2 3 7 2 2" xfId="11701"/>
    <cellStyle name="40% - Accent2 3 7 2 2 2" xfId="17347"/>
    <cellStyle name="40% - Accent2 3 7 2 3" xfId="15152"/>
    <cellStyle name="40% - Accent2 3 7 2 4" xfId="20212"/>
    <cellStyle name="40% - Accent2 3 7 3" xfId="10214"/>
    <cellStyle name="40% - Accent2 3 7 3 2" xfId="12422"/>
    <cellStyle name="40% - Accent2 3 7 3 2 2" xfId="18068"/>
    <cellStyle name="40% - Accent2 3 7 3 3" xfId="15873"/>
    <cellStyle name="40% - Accent2 3 7 3 4" xfId="20892"/>
    <cellStyle name="40% - Accent2 3 7 4" xfId="13156"/>
    <cellStyle name="40% - Accent2 3 7 4 2" xfId="18800"/>
    <cellStyle name="40% - Accent2 3 7 5" xfId="10982"/>
    <cellStyle name="40% - Accent2 3 7 5 2" xfId="16629"/>
    <cellStyle name="40% - Accent2 3 7 6" xfId="14304"/>
    <cellStyle name="40% - Accent2 3 7 7" xfId="19754"/>
    <cellStyle name="40% - Accent2 3 8" xfId="4025"/>
    <cellStyle name="40% - Accent2 3 8 2" xfId="9480"/>
    <cellStyle name="40% - Accent2 3 8 2 2" xfId="11702"/>
    <cellStyle name="40% - Accent2 3 8 2 2 2" xfId="17348"/>
    <cellStyle name="40% - Accent2 3 8 2 3" xfId="15153"/>
    <cellStyle name="40% - Accent2 3 8 2 4" xfId="20213"/>
    <cellStyle name="40% - Accent2 3 8 3" xfId="10215"/>
    <cellStyle name="40% - Accent2 3 8 3 2" xfId="12423"/>
    <cellStyle name="40% - Accent2 3 8 3 2 2" xfId="18069"/>
    <cellStyle name="40% - Accent2 3 8 3 3" xfId="15874"/>
    <cellStyle name="40% - Accent2 3 8 3 4" xfId="20893"/>
    <cellStyle name="40% - Accent2 3 8 4" xfId="13157"/>
    <cellStyle name="40% - Accent2 3 8 4 2" xfId="18801"/>
    <cellStyle name="40% - Accent2 3 8 5" xfId="10983"/>
    <cellStyle name="40% - Accent2 3 8 5 2" xfId="16630"/>
    <cellStyle name="40% - Accent2 3 8 6" xfId="14305"/>
    <cellStyle name="40% - Accent2 3 8 7" xfId="19755"/>
    <cellStyle name="40% - Accent2 3 9" xfId="4018"/>
    <cellStyle name="40% - Accent2 3 9 2" xfId="9473"/>
    <cellStyle name="40% - Accent2 3 9 2 2" xfId="11695"/>
    <cellStyle name="40% - Accent2 3 9 2 2 2" xfId="17341"/>
    <cellStyle name="40% - Accent2 3 9 2 3" xfId="15146"/>
    <cellStyle name="40% - Accent2 3 9 3" xfId="10208"/>
    <cellStyle name="40% - Accent2 3 9 3 2" xfId="12416"/>
    <cellStyle name="40% - Accent2 3 9 3 2 2" xfId="18062"/>
    <cellStyle name="40% - Accent2 3 9 3 3" xfId="15867"/>
    <cellStyle name="40% - Accent2 3 9 4" xfId="13150"/>
    <cellStyle name="40% - Accent2 3 9 4 2" xfId="18794"/>
    <cellStyle name="40% - Accent2 3 9 5" xfId="10976"/>
    <cellStyle name="40% - Accent2 3 9 5 2" xfId="16623"/>
    <cellStyle name="40% - Accent2 3 9 6" xfId="14298"/>
    <cellStyle name="40% - Accent2 3 9 7" xfId="20206"/>
    <cellStyle name="40% - Accent2 4" xfId="3530"/>
    <cellStyle name="40% - Accent2 4 10" xfId="9109"/>
    <cellStyle name="40% - Accent2 4 10 2" xfId="11337"/>
    <cellStyle name="40% - Accent2 4 10 2 2" xfId="16983"/>
    <cellStyle name="40% - Accent2 4 10 3" xfId="14788"/>
    <cellStyle name="40% - Accent2 4 10 4" xfId="20894"/>
    <cellStyle name="40% - Accent2 4 11" xfId="9849"/>
    <cellStyle name="40% - Accent2 4 11 2" xfId="12058"/>
    <cellStyle name="40% - Accent2 4 11 2 2" xfId="17704"/>
    <cellStyle name="40% - Accent2 4 11 3" xfId="15509"/>
    <cellStyle name="40% - Accent2 4 12" xfId="12792"/>
    <cellStyle name="40% - Accent2 4 12 2" xfId="18436"/>
    <cellStyle name="40% - Accent2 4 13" xfId="10618"/>
    <cellStyle name="40% - Accent2 4 13 2" xfId="16265"/>
    <cellStyle name="40% - Accent2 4 14" xfId="13604"/>
    <cellStyle name="40% - Accent2 4 14 2" xfId="19239"/>
    <cellStyle name="40% - Accent2 4 15" xfId="13926"/>
    <cellStyle name="40% - Accent2 4 16" xfId="19502"/>
    <cellStyle name="40% - Accent2 4 17" xfId="19756"/>
    <cellStyle name="40% - Accent2 4 2" xfId="4027"/>
    <cellStyle name="40% - Accent2 4 2 2" xfId="9482"/>
    <cellStyle name="40% - Accent2 4 2 2 2" xfId="11704"/>
    <cellStyle name="40% - Accent2 4 2 2 2 2" xfId="17350"/>
    <cellStyle name="40% - Accent2 4 2 2 3" xfId="15155"/>
    <cellStyle name="40% - Accent2 4 2 2 4" xfId="20215"/>
    <cellStyle name="40% - Accent2 4 2 3" xfId="10217"/>
    <cellStyle name="40% - Accent2 4 2 3 2" xfId="12425"/>
    <cellStyle name="40% - Accent2 4 2 3 2 2" xfId="18071"/>
    <cellStyle name="40% - Accent2 4 2 3 3" xfId="15876"/>
    <cellStyle name="40% - Accent2 4 2 3 4" xfId="20895"/>
    <cellStyle name="40% - Accent2 4 2 4" xfId="13159"/>
    <cellStyle name="40% - Accent2 4 2 4 2" xfId="18803"/>
    <cellStyle name="40% - Accent2 4 2 5" xfId="10985"/>
    <cellStyle name="40% - Accent2 4 2 5 2" xfId="16632"/>
    <cellStyle name="40% - Accent2 4 2 6" xfId="14307"/>
    <cellStyle name="40% - Accent2 4 2 7" xfId="13879"/>
    <cellStyle name="40% - Accent2 4 2 8" xfId="19757"/>
    <cellStyle name="40% - Accent2 4 3" xfId="4028"/>
    <cellStyle name="40% - Accent2 4 3 2" xfId="9483"/>
    <cellStyle name="40% - Accent2 4 3 2 2" xfId="11705"/>
    <cellStyle name="40% - Accent2 4 3 2 2 2" xfId="17351"/>
    <cellStyle name="40% - Accent2 4 3 2 3" xfId="15156"/>
    <cellStyle name="40% - Accent2 4 3 2 4" xfId="20216"/>
    <cellStyle name="40% - Accent2 4 3 3" xfId="10218"/>
    <cellStyle name="40% - Accent2 4 3 3 2" xfId="12426"/>
    <cellStyle name="40% - Accent2 4 3 3 2 2" xfId="18072"/>
    <cellStyle name="40% - Accent2 4 3 3 3" xfId="15877"/>
    <cellStyle name="40% - Accent2 4 3 3 4" xfId="20896"/>
    <cellStyle name="40% - Accent2 4 3 4" xfId="13160"/>
    <cellStyle name="40% - Accent2 4 3 4 2" xfId="18804"/>
    <cellStyle name="40% - Accent2 4 3 5" xfId="10986"/>
    <cellStyle name="40% - Accent2 4 3 5 2" xfId="16633"/>
    <cellStyle name="40% - Accent2 4 3 6" xfId="14308"/>
    <cellStyle name="40% - Accent2 4 3 7" xfId="19758"/>
    <cellStyle name="40% - Accent2 4 4" xfId="4029"/>
    <cellStyle name="40% - Accent2 4 4 2" xfId="9484"/>
    <cellStyle name="40% - Accent2 4 4 2 2" xfId="11706"/>
    <cellStyle name="40% - Accent2 4 4 2 2 2" xfId="17352"/>
    <cellStyle name="40% - Accent2 4 4 2 3" xfId="15157"/>
    <cellStyle name="40% - Accent2 4 4 2 4" xfId="20217"/>
    <cellStyle name="40% - Accent2 4 4 3" xfId="10219"/>
    <cellStyle name="40% - Accent2 4 4 3 2" xfId="12427"/>
    <cellStyle name="40% - Accent2 4 4 3 2 2" xfId="18073"/>
    <cellStyle name="40% - Accent2 4 4 3 3" xfId="15878"/>
    <cellStyle name="40% - Accent2 4 4 3 4" xfId="20897"/>
    <cellStyle name="40% - Accent2 4 4 4" xfId="13161"/>
    <cellStyle name="40% - Accent2 4 4 4 2" xfId="18805"/>
    <cellStyle name="40% - Accent2 4 4 5" xfId="10987"/>
    <cellStyle name="40% - Accent2 4 4 5 2" xfId="16634"/>
    <cellStyle name="40% - Accent2 4 4 6" xfId="14309"/>
    <cellStyle name="40% - Accent2 4 4 7" xfId="19759"/>
    <cellStyle name="40% - Accent2 4 5" xfId="4030"/>
    <cellStyle name="40% - Accent2 4 5 2" xfId="9485"/>
    <cellStyle name="40% - Accent2 4 5 2 2" xfId="11707"/>
    <cellStyle name="40% - Accent2 4 5 2 2 2" xfId="17353"/>
    <cellStyle name="40% - Accent2 4 5 2 3" xfId="15158"/>
    <cellStyle name="40% - Accent2 4 5 2 4" xfId="20218"/>
    <cellStyle name="40% - Accent2 4 5 3" xfId="10220"/>
    <cellStyle name="40% - Accent2 4 5 3 2" xfId="12428"/>
    <cellStyle name="40% - Accent2 4 5 3 2 2" xfId="18074"/>
    <cellStyle name="40% - Accent2 4 5 3 3" xfId="15879"/>
    <cellStyle name="40% - Accent2 4 5 3 4" xfId="20898"/>
    <cellStyle name="40% - Accent2 4 5 4" xfId="13162"/>
    <cellStyle name="40% - Accent2 4 5 4 2" xfId="18806"/>
    <cellStyle name="40% - Accent2 4 5 5" xfId="10988"/>
    <cellStyle name="40% - Accent2 4 5 5 2" xfId="16635"/>
    <cellStyle name="40% - Accent2 4 5 6" xfId="14310"/>
    <cellStyle name="40% - Accent2 4 5 7" xfId="19760"/>
    <cellStyle name="40% - Accent2 4 6" xfId="4031"/>
    <cellStyle name="40% - Accent2 4 6 2" xfId="9486"/>
    <cellStyle name="40% - Accent2 4 6 2 2" xfId="11708"/>
    <cellStyle name="40% - Accent2 4 6 2 2 2" xfId="17354"/>
    <cellStyle name="40% - Accent2 4 6 2 3" xfId="15159"/>
    <cellStyle name="40% - Accent2 4 6 2 4" xfId="20219"/>
    <cellStyle name="40% - Accent2 4 6 3" xfId="10221"/>
    <cellStyle name="40% - Accent2 4 6 3 2" xfId="12429"/>
    <cellStyle name="40% - Accent2 4 6 3 2 2" xfId="18075"/>
    <cellStyle name="40% - Accent2 4 6 3 3" xfId="15880"/>
    <cellStyle name="40% - Accent2 4 6 3 4" xfId="20899"/>
    <cellStyle name="40% - Accent2 4 6 4" xfId="13163"/>
    <cellStyle name="40% - Accent2 4 6 4 2" xfId="18807"/>
    <cellStyle name="40% - Accent2 4 6 5" xfId="10989"/>
    <cellStyle name="40% - Accent2 4 6 5 2" xfId="16636"/>
    <cellStyle name="40% - Accent2 4 6 6" xfId="14311"/>
    <cellStyle name="40% - Accent2 4 6 7" xfId="19761"/>
    <cellStyle name="40% - Accent2 4 7" xfId="4032"/>
    <cellStyle name="40% - Accent2 4 7 2" xfId="9487"/>
    <cellStyle name="40% - Accent2 4 7 2 2" xfId="11709"/>
    <cellStyle name="40% - Accent2 4 7 2 2 2" xfId="17355"/>
    <cellStyle name="40% - Accent2 4 7 2 3" xfId="15160"/>
    <cellStyle name="40% - Accent2 4 7 2 4" xfId="20220"/>
    <cellStyle name="40% - Accent2 4 7 3" xfId="10222"/>
    <cellStyle name="40% - Accent2 4 7 3 2" xfId="12430"/>
    <cellStyle name="40% - Accent2 4 7 3 2 2" xfId="18076"/>
    <cellStyle name="40% - Accent2 4 7 3 3" xfId="15881"/>
    <cellStyle name="40% - Accent2 4 7 3 4" xfId="20900"/>
    <cellStyle name="40% - Accent2 4 7 4" xfId="13164"/>
    <cellStyle name="40% - Accent2 4 7 4 2" xfId="18808"/>
    <cellStyle name="40% - Accent2 4 7 5" xfId="10990"/>
    <cellStyle name="40% - Accent2 4 7 5 2" xfId="16637"/>
    <cellStyle name="40% - Accent2 4 7 6" xfId="14312"/>
    <cellStyle name="40% - Accent2 4 7 7" xfId="19762"/>
    <cellStyle name="40% - Accent2 4 8" xfId="4033"/>
    <cellStyle name="40% - Accent2 4 8 2" xfId="9488"/>
    <cellStyle name="40% - Accent2 4 8 2 2" xfId="11710"/>
    <cellStyle name="40% - Accent2 4 8 2 2 2" xfId="17356"/>
    <cellStyle name="40% - Accent2 4 8 2 3" xfId="15161"/>
    <cellStyle name="40% - Accent2 4 8 2 4" xfId="20221"/>
    <cellStyle name="40% - Accent2 4 8 3" xfId="10223"/>
    <cellStyle name="40% - Accent2 4 8 3 2" xfId="12431"/>
    <cellStyle name="40% - Accent2 4 8 3 2 2" xfId="18077"/>
    <cellStyle name="40% - Accent2 4 8 3 3" xfId="15882"/>
    <cellStyle name="40% - Accent2 4 8 3 4" xfId="20901"/>
    <cellStyle name="40% - Accent2 4 8 4" xfId="13165"/>
    <cellStyle name="40% - Accent2 4 8 4 2" xfId="18809"/>
    <cellStyle name="40% - Accent2 4 8 5" xfId="10991"/>
    <cellStyle name="40% - Accent2 4 8 5 2" xfId="16638"/>
    <cellStyle name="40% - Accent2 4 8 6" xfId="14313"/>
    <cellStyle name="40% - Accent2 4 8 7" xfId="19763"/>
    <cellStyle name="40% - Accent2 4 9" xfId="4026"/>
    <cellStyle name="40% - Accent2 4 9 2" xfId="9481"/>
    <cellStyle name="40% - Accent2 4 9 2 2" xfId="11703"/>
    <cellStyle name="40% - Accent2 4 9 2 2 2" xfId="17349"/>
    <cellStyle name="40% - Accent2 4 9 2 3" xfId="15154"/>
    <cellStyle name="40% - Accent2 4 9 3" xfId="10216"/>
    <cellStyle name="40% - Accent2 4 9 3 2" xfId="12424"/>
    <cellStyle name="40% - Accent2 4 9 3 2 2" xfId="18070"/>
    <cellStyle name="40% - Accent2 4 9 3 3" xfId="15875"/>
    <cellStyle name="40% - Accent2 4 9 4" xfId="13158"/>
    <cellStyle name="40% - Accent2 4 9 4 2" xfId="18802"/>
    <cellStyle name="40% - Accent2 4 9 5" xfId="10984"/>
    <cellStyle name="40% - Accent2 4 9 5 2" xfId="16631"/>
    <cellStyle name="40% - Accent2 4 9 6" xfId="14306"/>
    <cellStyle name="40% - Accent2 4 9 7" xfId="20214"/>
    <cellStyle name="40% - Accent2 5" xfId="3574"/>
    <cellStyle name="40% - Accent2 5 10" xfId="9142"/>
    <cellStyle name="40% - Accent2 5 10 2" xfId="11367"/>
    <cellStyle name="40% - Accent2 5 10 2 2" xfId="17013"/>
    <cellStyle name="40% - Accent2 5 10 3" xfId="14818"/>
    <cellStyle name="40% - Accent2 5 10 4" xfId="20902"/>
    <cellStyle name="40% - Accent2 5 11" xfId="9879"/>
    <cellStyle name="40% - Accent2 5 11 2" xfId="12088"/>
    <cellStyle name="40% - Accent2 5 11 2 2" xfId="17734"/>
    <cellStyle name="40% - Accent2 5 11 3" xfId="15539"/>
    <cellStyle name="40% - Accent2 5 12" xfId="12822"/>
    <cellStyle name="40% - Accent2 5 12 2" xfId="18466"/>
    <cellStyle name="40% - Accent2 5 13" xfId="10648"/>
    <cellStyle name="40% - Accent2 5 13 2" xfId="16295"/>
    <cellStyle name="40% - Accent2 5 14" xfId="13956"/>
    <cellStyle name="40% - Accent2 5 15" xfId="19764"/>
    <cellStyle name="40% - Accent2 5 2" xfId="4035"/>
    <cellStyle name="40% - Accent2 5 2 2" xfId="9490"/>
    <cellStyle name="40% - Accent2 5 2 2 2" xfId="11712"/>
    <cellStyle name="40% - Accent2 5 2 2 2 2" xfId="17358"/>
    <cellStyle name="40% - Accent2 5 2 2 3" xfId="15163"/>
    <cellStyle name="40% - Accent2 5 2 2 4" xfId="20223"/>
    <cellStyle name="40% - Accent2 5 2 3" xfId="10225"/>
    <cellStyle name="40% - Accent2 5 2 3 2" xfId="12433"/>
    <cellStyle name="40% - Accent2 5 2 3 2 2" xfId="18079"/>
    <cellStyle name="40% - Accent2 5 2 3 3" xfId="15884"/>
    <cellStyle name="40% - Accent2 5 2 3 4" xfId="20903"/>
    <cellStyle name="40% - Accent2 5 2 4" xfId="13167"/>
    <cellStyle name="40% - Accent2 5 2 4 2" xfId="18811"/>
    <cellStyle name="40% - Accent2 5 2 5" xfId="10993"/>
    <cellStyle name="40% - Accent2 5 2 5 2" xfId="16640"/>
    <cellStyle name="40% - Accent2 5 2 6" xfId="14315"/>
    <cellStyle name="40% - Accent2 5 2 7" xfId="19325"/>
    <cellStyle name="40% - Accent2 5 2 8" xfId="19765"/>
    <cellStyle name="40% - Accent2 5 3" xfId="4036"/>
    <cellStyle name="40% - Accent2 5 3 2" xfId="9491"/>
    <cellStyle name="40% - Accent2 5 3 2 2" xfId="11713"/>
    <cellStyle name="40% - Accent2 5 3 2 2 2" xfId="17359"/>
    <cellStyle name="40% - Accent2 5 3 2 3" xfId="15164"/>
    <cellStyle name="40% - Accent2 5 3 2 4" xfId="20224"/>
    <cellStyle name="40% - Accent2 5 3 3" xfId="10226"/>
    <cellStyle name="40% - Accent2 5 3 3 2" xfId="12434"/>
    <cellStyle name="40% - Accent2 5 3 3 2 2" xfId="18080"/>
    <cellStyle name="40% - Accent2 5 3 3 3" xfId="15885"/>
    <cellStyle name="40% - Accent2 5 3 3 4" xfId="20904"/>
    <cellStyle name="40% - Accent2 5 3 4" xfId="13168"/>
    <cellStyle name="40% - Accent2 5 3 4 2" xfId="18812"/>
    <cellStyle name="40% - Accent2 5 3 5" xfId="10994"/>
    <cellStyle name="40% - Accent2 5 3 5 2" xfId="16641"/>
    <cellStyle name="40% - Accent2 5 3 6" xfId="14316"/>
    <cellStyle name="40% - Accent2 5 3 7" xfId="19766"/>
    <cellStyle name="40% - Accent2 5 4" xfId="4037"/>
    <cellStyle name="40% - Accent2 5 4 2" xfId="9492"/>
    <cellStyle name="40% - Accent2 5 4 2 2" xfId="11714"/>
    <cellStyle name="40% - Accent2 5 4 2 2 2" xfId="17360"/>
    <cellStyle name="40% - Accent2 5 4 2 3" xfId="15165"/>
    <cellStyle name="40% - Accent2 5 4 2 4" xfId="20225"/>
    <cellStyle name="40% - Accent2 5 4 3" xfId="10227"/>
    <cellStyle name="40% - Accent2 5 4 3 2" xfId="12435"/>
    <cellStyle name="40% - Accent2 5 4 3 2 2" xfId="18081"/>
    <cellStyle name="40% - Accent2 5 4 3 3" xfId="15886"/>
    <cellStyle name="40% - Accent2 5 4 3 4" xfId="20905"/>
    <cellStyle name="40% - Accent2 5 4 4" xfId="13169"/>
    <cellStyle name="40% - Accent2 5 4 4 2" xfId="18813"/>
    <cellStyle name="40% - Accent2 5 4 5" xfId="10995"/>
    <cellStyle name="40% - Accent2 5 4 5 2" xfId="16642"/>
    <cellStyle name="40% - Accent2 5 4 6" xfId="14317"/>
    <cellStyle name="40% - Accent2 5 4 7" xfId="19767"/>
    <cellStyle name="40% - Accent2 5 5" xfId="4038"/>
    <cellStyle name="40% - Accent2 5 5 2" xfId="9493"/>
    <cellStyle name="40% - Accent2 5 5 2 2" xfId="11715"/>
    <cellStyle name="40% - Accent2 5 5 2 2 2" xfId="17361"/>
    <cellStyle name="40% - Accent2 5 5 2 3" xfId="15166"/>
    <cellStyle name="40% - Accent2 5 5 2 4" xfId="20226"/>
    <cellStyle name="40% - Accent2 5 5 3" xfId="10228"/>
    <cellStyle name="40% - Accent2 5 5 3 2" xfId="12436"/>
    <cellStyle name="40% - Accent2 5 5 3 2 2" xfId="18082"/>
    <cellStyle name="40% - Accent2 5 5 3 3" xfId="15887"/>
    <cellStyle name="40% - Accent2 5 5 3 4" xfId="20906"/>
    <cellStyle name="40% - Accent2 5 5 4" xfId="13170"/>
    <cellStyle name="40% - Accent2 5 5 4 2" xfId="18814"/>
    <cellStyle name="40% - Accent2 5 5 5" xfId="10996"/>
    <cellStyle name="40% - Accent2 5 5 5 2" xfId="16643"/>
    <cellStyle name="40% - Accent2 5 5 6" xfId="14318"/>
    <cellStyle name="40% - Accent2 5 5 7" xfId="19768"/>
    <cellStyle name="40% - Accent2 5 6" xfId="4039"/>
    <cellStyle name="40% - Accent2 5 6 2" xfId="9494"/>
    <cellStyle name="40% - Accent2 5 6 2 2" xfId="11716"/>
    <cellStyle name="40% - Accent2 5 6 2 2 2" xfId="17362"/>
    <cellStyle name="40% - Accent2 5 6 2 3" xfId="15167"/>
    <cellStyle name="40% - Accent2 5 6 2 4" xfId="20227"/>
    <cellStyle name="40% - Accent2 5 6 3" xfId="10229"/>
    <cellStyle name="40% - Accent2 5 6 3 2" xfId="12437"/>
    <cellStyle name="40% - Accent2 5 6 3 2 2" xfId="18083"/>
    <cellStyle name="40% - Accent2 5 6 3 3" xfId="15888"/>
    <cellStyle name="40% - Accent2 5 6 3 4" xfId="20907"/>
    <cellStyle name="40% - Accent2 5 6 4" xfId="13171"/>
    <cellStyle name="40% - Accent2 5 6 4 2" xfId="18815"/>
    <cellStyle name="40% - Accent2 5 6 5" xfId="10997"/>
    <cellStyle name="40% - Accent2 5 6 5 2" xfId="16644"/>
    <cellStyle name="40% - Accent2 5 6 6" xfId="14319"/>
    <cellStyle name="40% - Accent2 5 6 7" xfId="19769"/>
    <cellStyle name="40% - Accent2 5 7" xfId="4040"/>
    <cellStyle name="40% - Accent2 5 7 2" xfId="9495"/>
    <cellStyle name="40% - Accent2 5 7 2 2" xfId="11717"/>
    <cellStyle name="40% - Accent2 5 7 2 2 2" xfId="17363"/>
    <cellStyle name="40% - Accent2 5 7 2 3" xfId="15168"/>
    <cellStyle name="40% - Accent2 5 7 2 4" xfId="20228"/>
    <cellStyle name="40% - Accent2 5 7 3" xfId="10230"/>
    <cellStyle name="40% - Accent2 5 7 3 2" xfId="12438"/>
    <cellStyle name="40% - Accent2 5 7 3 2 2" xfId="18084"/>
    <cellStyle name="40% - Accent2 5 7 3 3" xfId="15889"/>
    <cellStyle name="40% - Accent2 5 7 3 4" xfId="20908"/>
    <cellStyle name="40% - Accent2 5 7 4" xfId="13172"/>
    <cellStyle name="40% - Accent2 5 7 4 2" xfId="18816"/>
    <cellStyle name="40% - Accent2 5 7 5" xfId="10998"/>
    <cellStyle name="40% - Accent2 5 7 5 2" xfId="16645"/>
    <cellStyle name="40% - Accent2 5 7 6" xfId="14320"/>
    <cellStyle name="40% - Accent2 5 7 7" xfId="19770"/>
    <cellStyle name="40% - Accent2 5 8" xfId="4041"/>
    <cellStyle name="40% - Accent2 5 8 2" xfId="9496"/>
    <cellStyle name="40% - Accent2 5 8 2 2" xfId="11718"/>
    <cellStyle name="40% - Accent2 5 8 2 2 2" xfId="17364"/>
    <cellStyle name="40% - Accent2 5 8 2 3" xfId="15169"/>
    <cellStyle name="40% - Accent2 5 8 2 4" xfId="20229"/>
    <cellStyle name="40% - Accent2 5 8 3" xfId="10231"/>
    <cellStyle name="40% - Accent2 5 8 3 2" xfId="12439"/>
    <cellStyle name="40% - Accent2 5 8 3 2 2" xfId="18085"/>
    <cellStyle name="40% - Accent2 5 8 3 3" xfId="15890"/>
    <cellStyle name="40% - Accent2 5 8 3 4" xfId="20909"/>
    <cellStyle name="40% - Accent2 5 8 4" xfId="13173"/>
    <cellStyle name="40% - Accent2 5 8 4 2" xfId="18817"/>
    <cellStyle name="40% - Accent2 5 8 5" xfId="10999"/>
    <cellStyle name="40% - Accent2 5 8 5 2" xfId="16646"/>
    <cellStyle name="40% - Accent2 5 8 6" xfId="14321"/>
    <cellStyle name="40% - Accent2 5 8 7" xfId="19771"/>
    <cellStyle name="40% - Accent2 5 9" xfId="4034"/>
    <cellStyle name="40% - Accent2 5 9 2" xfId="9489"/>
    <cellStyle name="40% - Accent2 5 9 2 2" xfId="11711"/>
    <cellStyle name="40% - Accent2 5 9 2 2 2" xfId="17357"/>
    <cellStyle name="40% - Accent2 5 9 2 3" xfId="15162"/>
    <cellStyle name="40% - Accent2 5 9 3" xfId="10224"/>
    <cellStyle name="40% - Accent2 5 9 3 2" xfId="12432"/>
    <cellStyle name="40% - Accent2 5 9 3 2 2" xfId="18078"/>
    <cellStyle name="40% - Accent2 5 9 3 3" xfId="15883"/>
    <cellStyle name="40% - Accent2 5 9 4" xfId="13166"/>
    <cellStyle name="40% - Accent2 5 9 4 2" xfId="18810"/>
    <cellStyle name="40% - Accent2 5 9 5" xfId="10992"/>
    <cellStyle name="40% - Accent2 5 9 5 2" xfId="16639"/>
    <cellStyle name="40% - Accent2 5 9 6" xfId="14314"/>
    <cellStyle name="40% - Accent2 5 9 7" xfId="20222"/>
    <cellStyle name="40% - Accent2 6" xfId="3612"/>
    <cellStyle name="40% - Accent2 6 2" xfId="4042"/>
    <cellStyle name="40% - Accent2 6 2 2" xfId="9497"/>
    <cellStyle name="40% - Accent2 6 2 2 2" xfId="11719"/>
    <cellStyle name="40% - Accent2 6 2 2 2 2" xfId="17365"/>
    <cellStyle name="40% - Accent2 6 2 2 3" xfId="15170"/>
    <cellStyle name="40% - Accent2 6 2 3" xfId="10232"/>
    <cellStyle name="40% - Accent2 6 2 3 2" xfId="12440"/>
    <cellStyle name="40% - Accent2 6 2 3 2 2" xfId="18086"/>
    <cellStyle name="40% - Accent2 6 2 3 3" xfId="15891"/>
    <cellStyle name="40% - Accent2 6 2 4" xfId="13174"/>
    <cellStyle name="40% - Accent2 6 2 4 2" xfId="18818"/>
    <cellStyle name="40% - Accent2 6 2 5" xfId="11000"/>
    <cellStyle name="40% - Accent2 6 2 5 2" xfId="16647"/>
    <cellStyle name="40% - Accent2 6 2 6" xfId="14322"/>
    <cellStyle name="40% - Accent2 6 2 7" xfId="14542"/>
    <cellStyle name="40% - Accent2 6 2 8" xfId="20230"/>
    <cellStyle name="40% - Accent2 6 3" xfId="19326"/>
    <cellStyle name="40% - Accent2 6 3 2" xfId="20910"/>
    <cellStyle name="40% - Accent2 6 4" xfId="19772"/>
    <cellStyle name="40% - Accent2 7" xfId="3690"/>
    <cellStyle name="40% - Accent2 7 2" xfId="4043"/>
    <cellStyle name="40% - Accent2 7 2 2" xfId="9498"/>
    <cellStyle name="40% - Accent2 7 2 2 2" xfId="11720"/>
    <cellStyle name="40% - Accent2 7 2 2 2 2" xfId="17366"/>
    <cellStyle name="40% - Accent2 7 2 2 3" xfId="15171"/>
    <cellStyle name="40% - Accent2 7 2 3" xfId="10233"/>
    <cellStyle name="40% - Accent2 7 2 3 2" xfId="12441"/>
    <cellStyle name="40% - Accent2 7 2 3 2 2" xfId="18087"/>
    <cellStyle name="40% - Accent2 7 2 3 3" xfId="15892"/>
    <cellStyle name="40% - Accent2 7 2 4" xfId="13175"/>
    <cellStyle name="40% - Accent2 7 2 4 2" xfId="18819"/>
    <cellStyle name="40% - Accent2 7 2 5" xfId="11001"/>
    <cellStyle name="40% - Accent2 7 2 5 2" xfId="16648"/>
    <cellStyle name="40% - Accent2 7 2 6" xfId="14323"/>
    <cellStyle name="40% - Accent2 7 2 7" xfId="14599"/>
    <cellStyle name="40% - Accent2 7 2 8" xfId="20231"/>
    <cellStyle name="40% - Accent2 7 3" xfId="9189"/>
    <cellStyle name="40% - Accent2 7 3 2" xfId="11411"/>
    <cellStyle name="40% - Accent2 7 3 2 2" xfId="17057"/>
    <cellStyle name="40% - Accent2 7 3 3" xfId="14862"/>
    <cellStyle name="40% - Accent2 7 3 4" xfId="20911"/>
    <cellStyle name="40% - Accent2 7 4" xfId="9924"/>
    <cellStyle name="40% - Accent2 7 4 2" xfId="12132"/>
    <cellStyle name="40% - Accent2 7 4 2 2" xfId="17778"/>
    <cellStyle name="40% - Accent2 7 4 3" xfId="15583"/>
    <cellStyle name="40% - Accent2 7 5" xfId="12866"/>
    <cellStyle name="40% - Accent2 7 5 2" xfId="18510"/>
    <cellStyle name="40% - Accent2 7 6" xfId="10692"/>
    <cellStyle name="40% - Accent2 7 6 2" xfId="16339"/>
    <cellStyle name="40% - Accent2 7 7" xfId="14010"/>
    <cellStyle name="40% - Accent2 7 8" xfId="19773"/>
    <cellStyle name="40% - Accent2 8" xfId="3720"/>
    <cellStyle name="40% - Accent2 8 2" xfId="4044"/>
    <cellStyle name="40% - Accent2 8 2 2" xfId="9499"/>
    <cellStyle name="40% - Accent2 8 2 2 2" xfId="11721"/>
    <cellStyle name="40% - Accent2 8 2 2 2 2" xfId="17367"/>
    <cellStyle name="40% - Accent2 8 2 2 3" xfId="15172"/>
    <cellStyle name="40% - Accent2 8 2 3" xfId="10234"/>
    <cellStyle name="40% - Accent2 8 2 3 2" xfId="12442"/>
    <cellStyle name="40% - Accent2 8 2 3 2 2" xfId="18088"/>
    <cellStyle name="40% - Accent2 8 2 3 3" xfId="15893"/>
    <cellStyle name="40% - Accent2 8 2 4" xfId="13176"/>
    <cellStyle name="40% - Accent2 8 2 4 2" xfId="18820"/>
    <cellStyle name="40% - Accent2 8 2 5" xfId="11002"/>
    <cellStyle name="40% - Accent2 8 2 5 2" xfId="16649"/>
    <cellStyle name="40% - Accent2 8 2 6" xfId="14324"/>
    <cellStyle name="40% - Accent2 8 2 7" xfId="13807"/>
    <cellStyle name="40% - Accent2 8 2 8" xfId="20232"/>
    <cellStyle name="40% - Accent2 8 3" xfId="9219"/>
    <cellStyle name="40% - Accent2 8 3 2" xfId="11441"/>
    <cellStyle name="40% - Accent2 8 3 2 2" xfId="17087"/>
    <cellStyle name="40% - Accent2 8 3 3" xfId="14892"/>
    <cellStyle name="40% - Accent2 8 3 4" xfId="20912"/>
    <cellStyle name="40% - Accent2 8 4" xfId="9954"/>
    <cellStyle name="40% - Accent2 8 4 2" xfId="12162"/>
    <cellStyle name="40% - Accent2 8 4 2 2" xfId="17808"/>
    <cellStyle name="40% - Accent2 8 4 3" xfId="15613"/>
    <cellStyle name="40% - Accent2 8 5" xfId="12896"/>
    <cellStyle name="40% - Accent2 8 5 2" xfId="18540"/>
    <cellStyle name="40% - Accent2 8 6" xfId="10722"/>
    <cellStyle name="40% - Accent2 8 6 2" xfId="16369"/>
    <cellStyle name="40% - Accent2 8 7" xfId="14040"/>
    <cellStyle name="40% - Accent2 8 8" xfId="19774"/>
    <cellStyle name="40% - Accent2 9" xfId="4045"/>
    <cellStyle name="40% - Accent2 9 2" xfId="9500"/>
    <cellStyle name="40% - Accent2 9 2 2" xfId="11722"/>
    <cellStyle name="40% - Accent2 9 2 2 2" xfId="17368"/>
    <cellStyle name="40% - Accent2 9 2 3" xfId="15173"/>
    <cellStyle name="40% - Accent2 9 2 4" xfId="20233"/>
    <cellStyle name="40% - Accent2 9 3" xfId="10235"/>
    <cellStyle name="40% - Accent2 9 3 2" xfId="12443"/>
    <cellStyle name="40% - Accent2 9 3 2 2" xfId="18089"/>
    <cellStyle name="40% - Accent2 9 3 3" xfId="15894"/>
    <cellStyle name="40% - Accent2 9 3 4" xfId="20913"/>
    <cellStyle name="40% - Accent2 9 4" xfId="13177"/>
    <cellStyle name="40% - Accent2 9 4 2" xfId="18821"/>
    <cellStyle name="40% - Accent2 9 5" xfId="11003"/>
    <cellStyle name="40% - Accent2 9 5 2" xfId="16650"/>
    <cellStyle name="40% - Accent2 9 6" xfId="14325"/>
    <cellStyle name="40% - Accent2 9 7" xfId="13913"/>
    <cellStyle name="40% - Accent2 9 8" xfId="19775"/>
    <cellStyle name="40% - Accent3" xfId="190" builtinId="39" customBuiltin="1"/>
    <cellStyle name="40% - Accent3 10" xfId="4046"/>
    <cellStyle name="40% - Accent3 10 2" xfId="9501"/>
    <cellStyle name="40% - Accent3 10 2 2" xfId="11723"/>
    <cellStyle name="40% - Accent3 10 2 2 2" xfId="17369"/>
    <cellStyle name="40% - Accent3 10 2 3" xfId="15174"/>
    <cellStyle name="40% - Accent3 10 2 4" xfId="20234"/>
    <cellStyle name="40% - Accent3 10 3" xfId="10236"/>
    <cellStyle name="40% - Accent3 10 3 2" xfId="12444"/>
    <cellStyle name="40% - Accent3 10 3 2 2" xfId="18090"/>
    <cellStyle name="40% - Accent3 10 3 3" xfId="15895"/>
    <cellStyle name="40% - Accent3 10 3 4" xfId="20914"/>
    <cellStyle name="40% - Accent3 10 4" xfId="13178"/>
    <cellStyle name="40% - Accent3 10 4 2" xfId="18822"/>
    <cellStyle name="40% - Accent3 10 5" xfId="11004"/>
    <cellStyle name="40% - Accent3 10 5 2" xfId="16651"/>
    <cellStyle name="40% - Accent3 10 6" xfId="14326"/>
    <cellStyle name="40% - Accent3 10 7" xfId="19330"/>
    <cellStyle name="40% - Accent3 10 8" xfId="19776"/>
    <cellStyle name="40% - Accent3 11" xfId="4047"/>
    <cellStyle name="40% - Accent3 11 2" xfId="9502"/>
    <cellStyle name="40% - Accent3 11 2 2" xfId="11724"/>
    <cellStyle name="40% - Accent3 11 2 2 2" xfId="17370"/>
    <cellStyle name="40% - Accent3 11 2 3" xfId="15175"/>
    <cellStyle name="40% - Accent3 11 2 4" xfId="20235"/>
    <cellStyle name="40% - Accent3 11 3" xfId="10237"/>
    <cellStyle name="40% - Accent3 11 3 2" xfId="12445"/>
    <cellStyle name="40% - Accent3 11 3 2 2" xfId="18091"/>
    <cellStyle name="40% - Accent3 11 3 3" xfId="15896"/>
    <cellStyle name="40% - Accent3 11 3 4" xfId="20915"/>
    <cellStyle name="40% - Accent3 11 4" xfId="13179"/>
    <cellStyle name="40% - Accent3 11 4 2" xfId="18823"/>
    <cellStyle name="40% - Accent3 11 5" xfId="11005"/>
    <cellStyle name="40% - Accent3 11 5 2" xfId="16652"/>
    <cellStyle name="40% - Accent3 11 6" xfId="14327"/>
    <cellStyle name="40% - Accent3 11 7" xfId="19777"/>
    <cellStyle name="40% - Accent3 12" xfId="8928"/>
    <cellStyle name="40% - Accent3 12 2" xfId="9700"/>
    <cellStyle name="40% - Accent3 12 2 2" xfId="11911"/>
    <cellStyle name="40% - Accent3 12 2 2 2" xfId="17557"/>
    <cellStyle name="40% - Accent3 12 2 3" xfId="15362"/>
    <cellStyle name="40% - Accent3 12 3" xfId="10407"/>
    <cellStyle name="40% - Accent3 12 3 2" xfId="12615"/>
    <cellStyle name="40% - Accent3 12 3 2 2" xfId="18261"/>
    <cellStyle name="40% - Accent3 12 3 3" xfId="16066"/>
    <cellStyle name="40% - Accent3 12 4" xfId="13368"/>
    <cellStyle name="40% - Accent3 12 4 2" xfId="19012"/>
    <cellStyle name="40% - Accent3 12 5" xfId="11175"/>
    <cellStyle name="40% - Accent3 12 5 2" xfId="16821"/>
    <cellStyle name="40% - Accent3 12 6" xfId="14624"/>
    <cellStyle name="40% - Accent3 12 7" xfId="20589"/>
    <cellStyle name="40% - Accent3 13" xfId="8987"/>
    <cellStyle name="40% - Accent3 13 2" xfId="9754"/>
    <cellStyle name="40% - Accent3 13 2 2" xfId="11965"/>
    <cellStyle name="40% - Accent3 13 2 2 2" xfId="17611"/>
    <cellStyle name="40% - Accent3 13 2 3" xfId="15416"/>
    <cellStyle name="40% - Accent3 13 3" xfId="10461"/>
    <cellStyle name="40% - Accent3 13 3 2" xfId="12669"/>
    <cellStyle name="40% - Accent3 13 3 2 2" xfId="18315"/>
    <cellStyle name="40% - Accent3 13 3 3" xfId="16120"/>
    <cellStyle name="40% - Accent3 13 4" xfId="13422"/>
    <cellStyle name="40% - Accent3 13 4 2" xfId="19066"/>
    <cellStyle name="40% - Accent3 13 5" xfId="11229"/>
    <cellStyle name="40% - Accent3 13 5 2" xfId="16875"/>
    <cellStyle name="40% - Accent3 13 6" xfId="14678"/>
    <cellStyle name="40% - Accent3 13 7" xfId="21100"/>
    <cellStyle name="40% - Accent3 14" xfId="9028"/>
    <cellStyle name="40% - Accent3 14 2" xfId="11270"/>
    <cellStyle name="40% - Accent3 14 2 2" xfId="16916"/>
    <cellStyle name="40% - Accent3 14 3" xfId="14719"/>
    <cellStyle name="40% - Accent3 15" xfId="9807"/>
    <cellStyle name="40% - Accent3 15 2" xfId="12016"/>
    <cellStyle name="40% - Accent3 15 2 2" xfId="17662"/>
    <cellStyle name="40% - Accent3 15 3" xfId="15467"/>
    <cellStyle name="40% - Accent3 16" xfId="10546"/>
    <cellStyle name="40% - Accent3 16 2" xfId="12713"/>
    <cellStyle name="40% - Accent3 16 2 2" xfId="18357"/>
    <cellStyle name="40% - Accent3 16 3" xfId="16199"/>
    <cellStyle name="40% - Accent3 17" xfId="10576"/>
    <cellStyle name="40% - Accent3 17 2" xfId="16224"/>
    <cellStyle name="40% - Accent3 18" xfId="13464"/>
    <cellStyle name="40% - Accent3 18 2" xfId="19107"/>
    <cellStyle name="40% - Accent3 19" xfId="13512"/>
    <cellStyle name="40% - Accent3 19 2" xfId="19151"/>
    <cellStyle name="40% - Accent3 2" xfId="227"/>
    <cellStyle name="40% - Accent3 2 10" xfId="13530"/>
    <cellStyle name="40% - Accent3 2 10 2" xfId="19169"/>
    <cellStyle name="40% - Accent3 2 11" xfId="13578"/>
    <cellStyle name="40% - Accent3 2 11 2" xfId="19213"/>
    <cellStyle name="40% - Accent3 2 12" xfId="13641"/>
    <cellStyle name="40% - Accent3 2 12 2" xfId="19272"/>
    <cellStyle name="40% - Accent3 2 13" xfId="13776"/>
    <cellStyle name="40% - Accent3 2 14" xfId="13704"/>
    <cellStyle name="40% - Accent3 2 15" xfId="19476"/>
    <cellStyle name="40% - Accent3 2 2" xfId="3669"/>
    <cellStyle name="40% - Accent3 2 2 10" xfId="12852"/>
    <cellStyle name="40% - Accent3 2 2 10 2" xfId="18496"/>
    <cellStyle name="40% - Accent3 2 2 11" xfId="10678"/>
    <cellStyle name="40% - Accent3 2 2 11 2" xfId="16325"/>
    <cellStyle name="40% - Accent3 2 2 12" xfId="13993"/>
    <cellStyle name="40% - Accent3 2 2 13" xfId="19778"/>
    <cellStyle name="40% - Accent3 2 2 2" xfId="4050"/>
    <cellStyle name="40% - Accent3 2 2 2 2" xfId="9504"/>
    <cellStyle name="40% - Accent3 2 2 2 2 2" xfId="11726"/>
    <cellStyle name="40% - Accent3 2 2 2 2 2 2" xfId="17372"/>
    <cellStyle name="40% - Accent3 2 2 2 2 3" xfId="15177"/>
    <cellStyle name="40% - Accent3 2 2 2 2 4" xfId="20237"/>
    <cellStyle name="40% - Accent3 2 2 2 3" xfId="10239"/>
    <cellStyle name="40% - Accent3 2 2 2 3 2" xfId="12447"/>
    <cellStyle name="40% - Accent3 2 2 2 3 2 2" xfId="18093"/>
    <cellStyle name="40% - Accent3 2 2 2 3 3" xfId="15898"/>
    <cellStyle name="40% - Accent3 2 2 2 3 4" xfId="20917"/>
    <cellStyle name="40% - Accent3 2 2 2 4" xfId="13181"/>
    <cellStyle name="40% - Accent3 2 2 2 4 2" xfId="18825"/>
    <cellStyle name="40% - Accent3 2 2 2 5" xfId="11007"/>
    <cellStyle name="40% - Accent3 2 2 2 5 2" xfId="16654"/>
    <cellStyle name="40% - Accent3 2 2 2 6" xfId="14329"/>
    <cellStyle name="40% - Accent3 2 2 2 7" xfId="19779"/>
    <cellStyle name="40% - Accent3 2 2 3" xfId="4051"/>
    <cellStyle name="40% - Accent3 2 2 3 2" xfId="9505"/>
    <cellStyle name="40% - Accent3 2 2 3 2 2" xfId="11727"/>
    <cellStyle name="40% - Accent3 2 2 3 2 2 2" xfId="17373"/>
    <cellStyle name="40% - Accent3 2 2 3 2 3" xfId="15178"/>
    <cellStyle name="40% - Accent3 2 2 3 2 4" xfId="20238"/>
    <cellStyle name="40% - Accent3 2 2 3 3" xfId="10240"/>
    <cellStyle name="40% - Accent3 2 2 3 3 2" xfId="12448"/>
    <cellStyle name="40% - Accent3 2 2 3 3 2 2" xfId="18094"/>
    <cellStyle name="40% - Accent3 2 2 3 3 3" xfId="15899"/>
    <cellStyle name="40% - Accent3 2 2 3 3 4" xfId="20918"/>
    <cellStyle name="40% - Accent3 2 2 3 4" xfId="13182"/>
    <cellStyle name="40% - Accent3 2 2 3 4 2" xfId="18826"/>
    <cellStyle name="40% - Accent3 2 2 3 5" xfId="11008"/>
    <cellStyle name="40% - Accent3 2 2 3 5 2" xfId="16655"/>
    <cellStyle name="40% - Accent3 2 2 3 6" xfId="14330"/>
    <cellStyle name="40% - Accent3 2 2 3 7" xfId="19780"/>
    <cellStyle name="40% - Accent3 2 2 4" xfId="4052"/>
    <cellStyle name="40% - Accent3 2 2 4 2" xfId="9506"/>
    <cellStyle name="40% - Accent3 2 2 4 2 2" xfId="11728"/>
    <cellStyle name="40% - Accent3 2 2 4 2 2 2" xfId="17374"/>
    <cellStyle name="40% - Accent3 2 2 4 2 3" xfId="15179"/>
    <cellStyle name="40% - Accent3 2 2 4 2 4" xfId="20239"/>
    <cellStyle name="40% - Accent3 2 2 4 3" xfId="10241"/>
    <cellStyle name="40% - Accent3 2 2 4 3 2" xfId="12449"/>
    <cellStyle name="40% - Accent3 2 2 4 3 2 2" xfId="18095"/>
    <cellStyle name="40% - Accent3 2 2 4 3 3" xfId="15900"/>
    <cellStyle name="40% - Accent3 2 2 4 3 4" xfId="20919"/>
    <cellStyle name="40% - Accent3 2 2 4 4" xfId="13183"/>
    <cellStyle name="40% - Accent3 2 2 4 4 2" xfId="18827"/>
    <cellStyle name="40% - Accent3 2 2 4 5" xfId="11009"/>
    <cellStyle name="40% - Accent3 2 2 4 5 2" xfId="16656"/>
    <cellStyle name="40% - Accent3 2 2 4 6" xfId="14331"/>
    <cellStyle name="40% - Accent3 2 2 4 7" xfId="19781"/>
    <cellStyle name="40% - Accent3 2 2 5" xfId="4053"/>
    <cellStyle name="40% - Accent3 2 2 5 2" xfId="9507"/>
    <cellStyle name="40% - Accent3 2 2 5 2 2" xfId="11729"/>
    <cellStyle name="40% - Accent3 2 2 5 2 2 2" xfId="17375"/>
    <cellStyle name="40% - Accent3 2 2 5 2 3" xfId="15180"/>
    <cellStyle name="40% - Accent3 2 2 5 2 4" xfId="20240"/>
    <cellStyle name="40% - Accent3 2 2 5 3" xfId="10242"/>
    <cellStyle name="40% - Accent3 2 2 5 3 2" xfId="12450"/>
    <cellStyle name="40% - Accent3 2 2 5 3 2 2" xfId="18096"/>
    <cellStyle name="40% - Accent3 2 2 5 3 3" xfId="15901"/>
    <cellStyle name="40% - Accent3 2 2 5 3 4" xfId="20920"/>
    <cellStyle name="40% - Accent3 2 2 5 4" xfId="13184"/>
    <cellStyle name="40% - Accent3 2 2 5 4 2" xfId="18828"/>
    <cellStyle name="40% - Accent3 2 2 5 5" xfId="11010"/>
    <cellStyle name="40% - Accent3 2 2 5 5 2" xfId="16657"/>
    <cellStyle name="40% - Accent3 2 2 5 6" xfId="14332"/>
    <cellStyle name="40% - Accent3 2 2 5 7" xfId="19782"/>
    <cellStyle name="40% - Accent3 2 2 6" xfId="4054"/>
    <cellStyle name="40% - Accent3 2 2 6 2" xfId="9508"/>
    <cellStyle name="40% - Accent3 2 2 6 2 2" xfId="11730"/>
    <cellStyle name="40% - Accent3 2 2 6 2 2 2" xfId="17376"/>
    <cellStyle name="40% - Accent3 2 2 6 2 3" xfId="15181"/>
    <cellStyle name="40% - Accent3 2 2 6 2 4" xfId="20241"/>
    <cellStyle name="40% - Accent3 2 2 6 3" xfId="10243"/>
    <cellStyle name="40% - Accent3 2 2 6 3 2" xfId="12451"/>
    <cellStyle name="40% - Accent3 2 2 6 3 2 2" xfId="18097"/>
    <cellStyle name="40% - Accent3 2 2 6 3 3" xfId="15902"/>
    <cellStyle name="40% - Accent3 2 2 6 3 4" xfId="20921"/>
    <cellStyle name="40% - Accent3 2 2 6 4" xfId="13185"/>
    <cellStyle name="40% - Accent3 2 2 6 4 2" xfId="18829"/>
    <cellStyle name="40% - Accent3 2 2 6 5" xfId="11011"/>
    <cellStyle name="40% - Accent3 2 2 6 5 2" xfId="16658"/>
    <cellStyle name="40% - Accent3 2 2 6 6" xfId="14333"/>
    <cellStyle name="40% - Accent3 2 2 6 7" xfId="19783"/>
    <cellStyle name="40% - Accent3 2 2 7" xfId="4049"/>
    <cellStyle name="40% - Accent3 2 2 7 2" xfId="9503"/>
    <cellStyle name="40% - Accent3 2 2 7 2 2" xfId="11725"/>
    <cellStyle name="40% - Accent3 2 2 7 2 2 2" xfId="17371"/>
    <cellStyle name="40% - Accent3 2 2 7 2 3" xfId="15176"/>
    <cellStyle name="40% - Accent3 2 2 7 3" xfId="10238"/>
    <cellStyle name="40% - Accent3 2 2 7 3 2" xfId="12446"/>
    <cellStyle name="40% - Accent3 2 2 7 3 2 2" xfId="18092"/>
    <cellStyle name="40% - Accent3 2 2 7 3 3" xfId="15897"/>
    <cellStyle name="40% - Accent3 2 2 7 4" xfId="13180"/>
    <cellStyle name="40% - Accent3 2 2 7 4 2" xfId="18824"/>
    <cellStyle name="40% - Accent3 2 2 7 5" xfId="11006"/>
    <cellStyle name="40% - Accent3 2 2 7 5 2" xfId="16653"/>
    <cellStyle name="40% - Accent3 2 2 7 6" xfId="14328"/>
    <cellStyle name="40% - Accent3 2 2 7 7" xfId="20236"/>
    <cellStyle name="40% - Accent3 2 2 8" xfId="9175"/>
    <cellStyle name="40% - Accent3 2 2 8 2" xfId="11397"/>
    <cellStyle name="40% - Accent3 2 2 8 2 2" xfId="17043"/>
    <cellStyle name="40% - Accent3 2 2 8 3" xfId="14848"/>
    <cellStyle name="40% - Accent3 2 2 8 4" xfId="20916"/>
    <cellStyle name="40% - Accent3 2 2 9" xfId="9910"/>
    <cellStyle name="40% - Accent3 2 2 9 2" xfId="12118"/>
    <cellStyle name="40% - Accent3 2 2 9 2 2" xfId="17764"/>
    <cellStyle name="40% - Accent3 2 2 9 3" xfId="15569"/>
    <cellStyle name="40% - Accent3 2 3" xfId="4055"/>
    <cellStyle name="40% - Accent3 2 4" xfId="4056"/>
    <cellStyle name="40% - Accent3 2 5" xfId="4057"/>
    <cellStyle name="40% - Accent3 2 6" xfId="4048"/>
    <cellStyle name="40% - Accent3 2 6 2" xfId="20565"/>
    <cellStyle name="40% - Accent3 2 7" xfId="8942"/>
    <cellStyle name="40% - Accent3 2 7 2" xfId="9712"/>
    <cellStyle name="40% - Accent3 2 7 2 2" xfId="11923"/>
    <cellStyle name="40% - Accent3 2 7 2 2 2" xfId="17569"/>
    <cellStyle name="40% - Accent3 2 7 2 3" xfId="15374"/>
    <cellStyle name="40% - Accent3 2 7 3" xfId="10419"/>
    <cellStyle name="40% - Accent3 2 7 3 2" xfId="12627"/>
    <cellStyle name="40% - Accent3 2 7 3 2 2" xfId="18273"/>
    <cellStyle name="40% - Accent3 2 7 3 3" xfId="16078"/>
    <cellStyle name="40% - Accent3 2 7 4" xfId="13380"/>
    <cellStyle name="40% - Accent3 2 7 4 2" xfId="19024"/>
    <cellStyle name="40% - Accent3 2 7 5" xfId="11187"/>
    <cellStyle name="40% - Accent3 2 7 5 2" xfId="16833"/>
    <cellStyle name="40% - Accent3 2 7 6" xfId="14636"/>
    <cellStyle name="40% - Accent3 2 7 7" xfId="21075"/>
    <cellStyle name="40% - Accent3 2 8" xfId="10506"/>
    <cellStyle name="40% - Accent3 2 8 2" xfId="16159"/>
    <cellStyle name="40% - Accent3 2 9" xfId="13482"/>
    <cellStyle name="40% - Accent3 2 9 2" xfId="19125"/>
    <cellStyle name="40% - Accent3 20" xfId="13560"/>
    <cellStyle name="40% - Accent3 20 2" xfId="19195"/>
    <cellStyle name="40% - Accent3 21" xfId="13625"/>
    <cellStyle name="40% - Accent3 21 2" xfId="19256"/>
    <cellStyle name="40% - Accent3 22" xfId="13655"/>
    <cellStyle name="40% - Accent3 22 2" xfId="19285"/>
    <cellStyle name="40% - Accent3 23" xfId="13668"/>
    <cellStyle name="40% - Accent3 23 2" xfId="19298"/>
    <cellStyle name="40% - Accent3 24" xfId="13751"/>
    <cellStyle name="40% - Accent3 25" xfId="19458"/>
    <cellStyle name="40% - Accent3 26" xfId="19947"/>
    <cellStyle name="40% - Accent3 3" xfId="228"/>
    <cellStyle name="40% - Accent3 3 10" xfId="8967"/>
    <cellStyle name="40% - Accent3 3 10 2" xfId="9737"/>
    <cellStyle name="40% - Accent3 3 10 2 2" xfId="11948"/>
    <cellStyle name="40% - Accent3 3 10 2 2 2" xfId="17594"/>
    <cellStyle name="40% - Accent3 3 10 2 3" xfId="15399"/>
    <cellStyle name="40% - Accent3 3 10 3" xfId="10444"/>
    <cellStyle name="40% - Accent3 3 10 3 2" xfId="12652"/>
    <cellStyle name="40% - Accent3 3 10 3 2 2" xfId="18298"/>
    <cellStyle name="40% - Accent3 3 10 3 3" xfId="16103"/>
    <cellStyle name="40% - Accent3 3 10 4" xfId="13405"/>
    <cellStyle name="40% - Accent3 3 10 4 2" xfId="19049"/>
    <cellStyle name="40% - Accent3 3 10 5" xfId="11212"/>
    <cellStyle name="40% - Accent3 3 10 5 2" xfId="16858"/>
    <cellStyle name="40% - Accent3 3 10 6" xfId="14661"/>
    <cellStyle name="40% - Accent3 3 10 7" xfId="20922"/>
    <cellStyle name="40% - Accent3 3 11" xfId="10518"/>
    <cellStyle name="40% - Accent3 3 11 2" xfId="16171"/>
    <cellStyle name="40% - Accent3 3 12" xfId="13496"/>
    <cellStyle name="40% - Accent3 3 12 2" xfId="19139"/>
    <cellStyle name="40% - Accent3 3 13" xfId="13544"/>
    <cellStyle name="40% - Accent3 3 13 2" xfId="19183"/>
    <cellStyle name="40% - Accent3 3 14" xfId="13592"/>
    <cellStyle name="40% - Accent3 3 14 2" xfId="19227"/>
    <cellStyle name="40% - Accent3 3 15" xfId="19490"/>
    <cellStyle name="40% - Accent3 3 16" xfId="19784"/>
    <cellStyle name="40% - Accent3 3 2" xfId="4059"/>
    <cellStyle name="40% - Accent3 3 2 2" xfId="9510"/>
    <cellStyle name="40% - Accent3 3 2 2 2" xfId="11732"/>
    <cellStyle name="40% - Accent3 3 2 2 2 2" xfId="17378"/>
    <cellStyle name="40% - Accent3 3 2 2 3" xfId="15183"/>
    <cellStyle name="40% - Accent3 3 2 2 4" xfId="20243"/>
    <cellStyle name="40% - Accent3 3 2 3" xfId="10245"/>
    <cellStyle name="40% - Accent3 3 2 3 2" xfId="12453"/>
    <cellStyle name="40% - Accent3 3 2 3 2 2" xfId="18099"/>
    <cellStyle name="40% - Accent3 3 2 3 3" xfId="15904"/>
    <cellStyle name="40% - Accent3 3 2 3 4" xfId="20923"/>
    <cellStyle name="40% - Accent3 3 2 4" xfId="13187"/>
    <cellStyle name="40% - Accent3 3 2 4 2" xfId="18831"/>
    <cellStyle name="40% - Accent3 3 2 5" xfId="11013"/>
    <cellStyle name="40% - Accent3 3 2 5 2" xfId="16660"/>
    <cellStyle name="40% - Accent3 3 2 6" xfId="14335"/>
    <cellStyle name="40% - Accent3 3 2 7" xfId="19306"/>
    <cellStyle name="40% - Accent3 3 2 8" xfId="19785"/>
    <cellStyle name="40% - Accent3 3 3" xfId="4060"/>
    <cellStyle name="40% - Accent3 3 3 2" xfId="9511"/>
    <cellStyle name="40% - Accent3 3 3 2 2" xfId="11733"/>
    <cellStyle name="40% - Accent3 3 3 2 2 2" xfId="17379"/>
    <cellStyle name="40% - Accent3 3 3 2 3" xfId="15184"/>
    <cellStyle name="40% - Accent3 3 3 2 4" xfId="20244"/>
    <cellStyle name="40% - Accent3 3 3 3" xfId="10246"/>
    <cellStyle name="40% - Accent3 3 3 3 2" xfId="12454"/>
    <cellStyle name="40% - Accent3 3 3 3 2 2" xfId="18100"/>
    <cellStyle name="40% - Accent3 3 3 3 3" xfId="15905"/>
    <cellStyle name="40% - Accent3 3 3 3 4" xfId="20924"/>
    <cellStyle name="40% - Accent3 3 3 4" xfId="13188"/>
    <cellStyle name="40% - Accent3 3 3 4 2" xfId="18832"/>
    <cellStyle name="40% - Accent3 3 3 5" xfId="11014"/>
    <cellStyle name="40% - Accent3 3 3 5 2" xfId="16661"/>
    <cellStyle name="40% - Accent3 3 3 6" xfId="14336"/>
    <cellStyle name="40% - Accent3 3 3 7" xfId="19786"/>
    <cellStyle name="40% - Accent3 3 4" xfId="4061"/>
    <cellStyle name="40% - Accent3 3 4 2" xfId="9512"/>
    <cellStyle name="40% - Accent3 3 4 2 2" xfId="11734"/>
    <cellStyle name="40% - Accent3 3 4 2 2 2" xfId="17380"/>
    <cellStyle name="40% - Accent3 3 4 2 3" xfId="15185"/>
    <cellStyle name="40% - Accent3 3 4 2 4" xfId="20245"/>
    <cellStyle name="40% - Accent3 3 4 3" xfId="10247"/>
    <cellStyle name="40% - Accent3 3 4 3 2" xfId="12455"/>
    <cellStyle name="40% - Accent3 3 4 3 2 2" xfId="18101"/>
    <cellStyle name="40% - Accent3 3 4 3 3" xfId="15906"/>
    <cellStyle name="40% - Accent3 3 4 3 4" xfId="20925"/>
    <cellStyle name="40% - Accent3 3 4 4" xfId="13189"/>
    <cellStyle name="40% - Accent3 3 4 4 2" xfId="18833"/>
    <cellStyle name="40% - Accent3 3 4 5" xfId="11015"/>
    <cellStyle name="40% - Accent3 3 4 5 2" xfId="16662"/>
    <cellStyle name="40% - Accent3 3 4 6" xfId="14337"/>
    <cellStyle name="40% - Accent3 3 4 7" xfId="19787"/>
    <cellStyle name="40% - Accent3 3 5" xfId="4062"/>
    <cellStyle name="40% - Accent3 3 5 2" xfId="9513"/>
    <cellStyle name="40% - Accent3 3 5 2 2" xfId="11735"/>
    <cellStyle name="40% - Accent3 3 5 2 2 2" xfId="17381"/>
    <cellStyle name="40% - Accent3 3 5 2 3" xfId="15186"/>
    <cellStyle name="40% - Accent3 3 5 2 4" xfId="20246"/>
    <cellStyle name="40% - Accent3 3 5 3" xfId="10248"/>
    <cellStyle name="40% - Accent3 3 5 3 2" xfId="12456"/>
    <cellStyle name="40% - Accent3 3 5 3 2 2" xfId="18102"/>
    <cellStyle name="40% - Accent3 3 5 3 3" xfId="15907"/>
    <cellStyle name="40% - Accent3 3 5 3 4" xfId="20926"/>
    <cellStyle name="40% - Accent3 3 5 4" xfId="13190"/>
    <cellStyle name="40% - Accent3 3 5 4 2" xfId="18834"/>
    <cellStyle name="40% - Accent3 3 5 5" xfId="11016"/>
    <cellStyle name="40% - Accent3 3 5 5 2" xfId="16663"/>
    <cellStyle name="40% - Accent3 3 5 6" xfId="14338"/>
    <cellStyle name="40% - Accent3 3 5 7" xfId="19788"/>
    <cellStyle name="40% - Accent3 3 6" xfId="4063"/>
    <cellStyle name="40% - Accent3 3 6 2" xfId="9514"/>
    <cellStyle name="40% - Accent3 3 6 2 2" xfId="11736"/>
    <cellStyle name="40% - Accent3 3 6 2 2 2" xfId="17382"/>
    <cellStyle name="40% - Accent3 3 6 2 3" xfId="15187"/>
    <cellStyle name="40% - Accent3 3 6 2 4" xfId="20247"/>
    <cellStyle name="40% - Accent3 3 6 3" xfId="10249"/>
    <cellStyle name="40% - Accent3 3 6 3 2" xfId="12457"/>
    <cellStyle name="40% - Accent3 3 6 3 2 2" xfId="18103"/>
    <cellStyle name="40% - Accent3 3 6 3 3" xfId="15908"/>
    <cellStyle name="40% - Accent3 3 6 3 4" xfId="20927"/>
    <cellStyle name="40% - Accent3 3 6 4" xfId="13191"/>
    <cellStyle name="40% - Accent3 3 6 4 2" xfId="18835"/>
    <cellStyle name="40% - Accent3 3 6 5" xfId="11017"/>
    <cellStyle name="40% - Accent3 3 6 5 2" xfId="16664"/>
    <cellStyle name="40% - Accent3 3 6 6" xfId="14339"/>
    <cellStyle name="40% - Accent3 3 6 7" xfId="19789"/>
    <cellStyle name="40% - Accent3 3 7" xfId="4064"/>
    <cellStyle name="40% - Accent3 3 7 2" xfId="9515"/>
    <cellStyle name="40% - Accent3 3 7 2 2" xfId="11737"/>
    <cellStyle name="40% - Accent3 3 7 2 2 2" xfId="17383"/>
    <cellStyle name="40% - Accent3 3 7 2 3" xfId="15188"/>
    <cellStyle name="40% - Accent3 3 7 2 4" xfId="20248"/>
    <cellStyle name="40% - Accent3 3 7 3" xfId="10250"/>
    <cellStyle name="40% - Accent3 3 7 3 2" xfId="12458"/>
    <cellStyle name="40% - Accent3 3 7 3 2 2" xfId="18104"/>
    <cellStyle name="40% - Accent3 3 7 3 3" xfId="15909"/>
    <cellStyle name="40% - Accent3 3 7 3 4" xfId="20928"/>
    <cellStyle name="40% - Accent3 3 7 4" xfId="13192"/>
    <cellStyle name="40% - Accent3 3 7 4 2" xfId="18836"/>
    <cellStyle name="40% - Accent3 3 7 5" xfId="11018"/>
    <cellStyle name="40% - Accent3 3 7 5 2" xfId="16665"/>
    <cellStyle name="40% - Accent3 3 7 6" xfId="14340"/>
    <cellStyle name="40% - Accent3 3 7 7" xfId="19790"/>
    <cellStyle name="40% - Accent3 3 8" xfId="4065"/>
    <cellStyle name="40% - Accent3 3 8 2" xfId="9516"/>
    <cellStyle name="40% - Accent3 3 8 2 2" xfId="11738"/>
    <cellStyle name="40% - Accent3 3 8 2 2 2" xfId="17384"/>
    <cellStyle name="40% - Accent3 3 8 2 3" xfId="15189"/>
    <cellStyle name="40% - Accent3 3 8 2 4" xfId="20249"/>
    <cellStyle name="40% - Accent3 3 8 3" xfId="10251"/>
    <cellStyle name="40% - Accent3 3 8 3 2" xfId="12459"/>
    <cellStyle name="40% - Accent3 3 8 3 2 2" xfId="18105"/>
    <cellStyle name="40% - Accent3 3 8 3 3" xfId="15910"/>
    <cellStyle name="40% - Accent3 3 8 3 4" xfId="20929"/>
    <cellStyle name="40% - Accent3 3 8 4" xfId="13193"/>
    <cellStyle name="40% - Accent3 3 8 4 2" xfId="18837"/>
    <cellStyle name="40% - Accent3 3 8 5" xfId="11019"/>
    <cellStyle name="40% - Accent3 3 8 5 2" xfId="16666"/>
    <cellStyle name="40% - Accent3 3 8 6" xfId="14341"/>
    <cellStyle name="40% - Accent3 3 8 7" xfId="19791"/>
    <cellStyle name="40% - Accent3 3 9" xfId="4058"/>
    <cellStyle name="40% - Accent3 3 9 2" xfId="9509"/>
    <cellStyle name="40% - Accent3 3 9 2 2" xfId="11731"/>
    <cellStyle name="40% - Accent3 3 9 2 2 2" xfId="17377"/>
    <cellStyle name="40% - Accent3 3 9 2 3" xfId="15182"/>
    <cellStyle name="40% - Accent3 3 9 3" xfId="10244"/>
    <cellStyle name="40% - Accent3 3 9 3 2" xfId="12452"/>
    <cellStyle name="40% - Accent3 3 9 3 2 2" xfId="18098"/>
    <cellStyle name="40% - Accent3 3 9 3 3" xfId="15903"/>
    <cellStyle name="40% - Accent3 3 9 4" xfId="13186"/>
    <cellStyle name="40% - Accent3 3 9 4 2" xfId="18830"/>
    <cellStyle name="40% - Accent3 3 9 5" xfId="11012"/>
    <cellStyle name="40% - Accent3 3 9 5 2" xfId="16659"/>
    <cellStyle name="40% - Accent3 3 9 6" xfId="14334"/>
    <cellStyle name="40% - Accent3 3 9 7" xfId="20242"/>
    <cellStyle name="40% - Accent3 4" xfId="3532"/>
    <cellStyle name="40% - Accent3 4 10" xfId="9111"/>
    <cellStyle name="40% - Accent3 4 10 2" xfId="11339"/>
    <cellStyle name="40% - Accent3 4 10 2 2" xfId="16985"/>
    <cellStyle name="40% - Accent3 4 10 3" xfId="14790"/>
    <cellStyle name="40% - Accent3 4 10 4" xfId="20930"/>
    <cellStyle name="40% - Accent3 4 11" xfId="9851"/>
    <cellStyle name="40% - Accent3 4 11 2" xfId="12060"/>
    <cellStyle name="40% - Accent3 4 11 2 2" xfId="17706"/>
    <cellStyle name="40% - Accent3 4 11 3" xfId="15511"/>
    <cellStyle name="40% - Accent3 4 12" xfId="12794"/>
    <cellStyle name="40% - Accent3 4 12 2" xfId="18438"/>
    <cellStyle name="40% - Accent3 4 13" xfId="10620"/>
    <cellStyle name="40% - Accent3 4 13 2" xfId="16267"/>
    <cellStyle name="40% - Accent3 4 14" xfId="13606"/>
    <cellStyle name="40% - Accent3 4 14 2" xfId="19241"/>
    <cellStyle name="40% - Accent3 4 15" xfId="13928"/>
    <cellStyle name="40% - Accent3 4 16" xfId="19504"/>
    <cellStyle name="40% - Accent3 4 17" xfId="19792"/>
    <cellStyle name="40% - Accent3 4 2" xfId="4067"/>
    <cellStyle name="40% - Accent3 4 2 2" xfId="9518"/>
    <cellStyle name="40% - Accent3 4 2 2 2" xfId="11740"/>
    <cellStyle name="40% - Accent3 4 2 2 2 2" xfId="17386"/>
    <cellStyle name="40% - Accent3 4 2 2 3" xfId="15191"/>
    <cellStyle name="40% - Accent3 4 2 2 4" xfId="20251"/>
    <cellStyle name="40% - Accent3 4 2 3" xfId="10253"/>
    <cellStyle name="40% - Accent3 4 2 3 2" xfId="12461"/>
    <cellStyle name="40% - Accent3 4 2 3 2 2" xfId="18107"/>
    <cellStyle name="40% - Accent3 4 2 3 3" xfId="15912"/>
    <cellStyle name="40% - Accent3 4 2 3 4" xfId="20931"/>
    <cellStyle name="40% - Accent3 4 2 4" xfId="13195"/>
    <cellStyle name="40% - Accent3 4 2 4 2" xfId="18839"/>
    <cellStyle name="40% - Accent3 4 2 5" xfId="11021"/>
    <cellStyle name="40% - Accent3 4 2 5 2" xfId="16668"/>
    <cellStyle name="40% - Accent3 4 2 6" xfId="14343"/>
    <cellStyle name="40% - Accent3 4 2 7" xfId="19406"/>
    <cellStyle name="40% - Accent3 4 2 8" xfId="19793"/>
    <cellStyle name="40% - Accent3 4 3" xfId="4068"/>
    <cellStyle name="40% - Accent3 4 3 2" xfId="9519"/>
    <cellStyle name="40% - Accent3 4 3 2 2" xfId="11741"/>
    <cellStyle name="40% - Accent3 4 3 2 2 2" xfId="17387"/>
    <cellStyle name="40% - Accent3 4 3 2 3" xfId="15192"/>
    <cellStyle name="40% - Accent3 4 3 2 4" xfId="20252"/>
    <cellStyle name="40% - Accent3 4 3 3" xfId="10254"/>
    <cellStyle name="40% - Accent3 4 3 3 2" xfId="12462"/>
    <cellStyle name="40% - Accent3 4 3 3 2 2" xfId="18108"/>
    <cellStyle name="40% - Accent3 4 3 3 3" xfId="15913"/>
    <cellStyle name="40% - Accent3 4 3 3 4" xfId="20932"/>
    <cellStyle name="40% - Accent3 4 3 4" xfId="13196"/>
    <cellStyle name="40% - Accent3 4 3 4 2" xfId="18840"/>
    <cellStyle name="40% - Accent3 4 3 5" xfId="11022"/>
    <cellStyle name="40% - Accent3 4 3 5 2" xfId="16669"/>
    <cellStyle name="40% - Accent3 4 3 6" xfId="14344"/>
    <cellStyle name="40% - Accent3 4 3 7" xfId="19794"/>
    <cellStyle name="40% - Accent3 4 4" xfId="4069"/>
    <cellStyle name="40% - Accent3 4 4 2" xfId="9520"/>
    <cellStyle name="40% - Accent3 4 4 2 2" xfId="11742"/>
    <cellStyle name="40% - Accent3 4 4 2 2 2" xfId="17388"/>
    <cellStyle name="40% - Accent3 4 4 2 3" xfId="15193"/>
    <cellStyle name="40% - Accent3 4 4 2 4" xfId="20253"/>
    <cellStyle name="40% - Accent3 4 4 3" xfId="10255"/>
    <cellStyle name="40% - Accent3 4 4 3 2" xfId="12463"/>
    <cellStyle name="40% - Accent3 4 4 3 2 2" xfId="18109"/>
    <cellStyle name="40% - Accent3 4 4 3 3" xfId="15914"/>
    <cellStyle name="40% - Accent3 4 4 3 4" xfId="20933"/>
    <cellStyle name="40% - Accent3 4 4 4" xfId="13197"/>
    <cellStyle name="40% - Accent3 4 4 4 2" xfId="18841"/>
    <cellStyle name="40% - Accent3 4 4 5" xfId="11023"/>
    <cellStyle name="40% - Accent3 4 4 5 2" xfId="16670"/>
    <cellStyle name="40% - Accent3 4 4 6" xfId="14345"/>
    <cellStyle name="40% - Accent3 4 4 7" xfId="19795"/>
    <cellStyle name="40% - Accent3 4 5" xfId="4070"/>
    <cellStyle name="40% - Accent3 4 5 2" xfId="9521"/>
    <cellStyle name="40% - Accent3 4 5 2 2" xfId="11743"/>
    <cellStyle name="40% - Accent3 4 5 2 2 2" xfId="17389"/>
    <cellStyle name="40% - Accent3 4 5 2 3" xfId="15194"/>
    <cellStyle name="40% - Accent3 4 5 2 4" xfId="20254"/>
    <cellStyle name="40% - Accent3 4 5 3" xfId="10256"/>
    <cellStyle name="40% - Accent3 4 5 3 2" xfId="12464"/>
    <cellStyle name="40% - Accent3 4 5 3 2 2" xfId="18110"/>
    <cellStyle name="40% - Accent3 4 5 3 3" xfId="15915"/>
    <cellStyle name="40% - Accent3 4 5 3 4" xfId="20934"/>
    <cellStyle name="40% - Accent3 4 5 4" xfId="13198"/>
    <cellStyle name="40% - Accent3 4 5 4 2" xfId="18842"/>
    <cellStyle name="40% - Accent3 4 5 5" xfId="11024"/>
    <cellStyle name="40% - Accent3 4 5 5 2" xfId="16671"/>
    <cellStyle name="40% - Accent3 4 5 6" xfId="14346"/>
    <cellStyle name="40% - Accent3 4 5 7" xfId="19796"/>
    <cellStyle name="40% - Accent3 4 6" xfId="4071"/>
    <cellStyle name="40% - Accent3 4 6 2" xfId="9522"/>
    <cellStyle name="40% - Accent3 4 6 2 2" xfId="11744"/>
    <cellStyle name="40% - Accent3 4 6 2 2 2" xfId="17390"/>
    <cellStyle name="40% - Accent3 4 6 2 3" xfId="15195"/>
    <cellStyle name="40% - Accent3 4 6 2 4" xfId="20255"/>
    <cellStyle name="40% - Accent3 4 6 3" xfId="10257"/>
    <cellStyle name="40% - Accent3 4 6 3 2" xfId="12465"/>
    <cellStyle name="40% - Accent3 4 6 3 2 2" xfId="18111"/>
    <cellStyle name="40% - Accent3 4 6 3 3" xfId="15916"/>
    <cellStyle name="40% - Accent3 4 6 3 4" xfId="20935"/>
    <cellStyle name="40% - Accent3 4 6 4" xfId="13199"/>
    <cellStyle name="40% - Accent3 4 6 4 2" xfId="18843"/>
    <cellStyle name="40% - Accent3 4 6 5" xfId="11025"/>
    <cellStyle name="40% - Accent3 4 6 5 2" xfId="16672"/>
    <cellStyle name="40% - Accent3 4 6 6" xfId="14347"/>
    <cellStyle name="40% - Accent3 4 6 7" xfId="19797"/>
    <cellStyle name="40% - Accent3 4 7" xfId="4072"/>
    <cellStyle name="40% - Accent3 4 7 2" xfId="9523"/>
    <cellStyle name="40% - Accent3 4 7 2 2" xfId="11745"/>
    <cellStyle name="40% - Accent3 4 7 2 2 2" xfId="17391"/>
    <cellStyle name="40% - Accent3 4 7 2 3" xfId="15196"/>
    <cellStyle name="40% - Accent3 4 7 2 4" xfId="20256"/>
    <cellStyle name="40% - Accent3 4 7 3" xfId="10258"/>
    <cellStyle name="40% - Accent3 4 7 3 2" xfId="12466"/>
    <cellStyle name="40% - Accent3 4 7 3 2 2" xfId="18112"/>
    <cellStyle name="40% - Accent3 4 7 3 3" xfId="15917"/>
    <cellStyle name="40% - Accent3 4 7 3 4" xfId="20936"/>
    <cellStyle name="40% - Accent3 4 7 4" xfId="13200"/>
    <cellStyle name="40% - Accent3 4 7 4 2" xfId="18844"/>
    <cellStyle name="40% - Accent3 4 7 5" xfId="11026"/>
    <cellStyle name="40% - Accent3 4 7 5 2" xfId="16673"/>
    <cellStyle name="40% - Accent3 4 7 6" xfId="14348"/>
    <cellStyle name="40% - Accent3 4 7 7" xfId="19798"/>
    <cellStyle name="40% - Accent3 4 8" xfId="4073"/>
    <cellStyle name="40% - Accent3 4 8 2" xfId="9524"/>
    <cellStyle name="40% - Accent3 4 8 2 2" xfId="11746"/>
    <cellStyle name="40% - Accent3 4 8 2 2 2" xfId="17392"/>
    <cellStyle name="40% - Accent3 4 8 2 3" xfId="15197"/>
    <cellStyle name="40% - Accent3 4 8 2 4" xfId="20257"/>
    <cellStyle name="40% - Accent3 4 8 3" xfId="10259"/>
    <cellStyle name="40% - Accent3 4 8 3 2" xfId="12467"/>
    <cellStyle name="40% - Accent3 4 8 3 2 2" xfId="18113"/>
    <cellStyle name="40% - Accent3 4 8 3 3" xfId="15918"/>
    <cellStyle name="40% - Accent3 4 8 3 4" xfId="20937"/>
    <cellStyle name="40% - Accent3 4 8 4" xfId="13201"/>
    <cellStyle name="40% - Accent3 4 8 4 2" xfId="18845"/>
    <cellStyle name="40% - Accent3 4 8 5" xfId="11027"/>
    <cellStyle name="40% - Accent3 4 8 5 2" xfId="16674"/>
    <cellStyle name="40% - Accent3 4 8 6" xfId="14349"/>
    <cellStyle name="40% - Accent3 4 8 7" xfId="19799"/>
    <cellStyle name="40% - Accent3 4 9" xfId="4066"/>
    <cellStyle name="40% - Accent3 4 9 2" xfId="9517"/>
    <cellStyle name="40% - Accent3 4 9 2 2" xfId="11739"/>
    <cellStyle name="40% - Accent3 4 9 2 2 2" xfId="17385"/>
    <cellStyle name="40% - Accent3 4 9 2 3" xfId="15190"/>
    <cellStyle name="40% - Accent3 4 9 3" xfId="10252"/>
    <cellStyle name="40% - Accent3 4 9 3 2" xfId="12460"/>
    <cellStyle name="40% - Accent3 4 9 3 2 2" xfId="18106"/>
    <cellStyle name="40% - Accent3 4 9 3 3" xfId="15911"/>
    <cellStyle name="40% - Accent3 4 9 4" xfId="13194"/>
    <cellStyle name="40% - Accent3 4 9 4 2" xfId="18838"/>
    <cellStyle name="40% - Accent3 4 9 5" xfId="11020"/>
    <cellStyle name="40% - Accent3 4 9 5 2" xfId="16667"/>
    <cellStyle name="40% - Accent3 4 9 6" xfId="14342"/>
    <cellStyle name="40% - Accent3 4 9 7" xfId="20250"/>
    <cellStyle name="40% - Accent3 5" xfId="3576"/>
    <cellStyle name="40% - Accent3 5 10" xfId="9144"/>
    <cellStyle name="40% - Accent3 5 10 2" xfId="11369"/>
    <cellStyle name="40% - Accent3 5 10 2 2" xfId="17015"/>
    <cellStyle name="40% - Accent3 5 10 3" xfId="14820"/>
    <cellStyle name="40% - Accent3 5 10 4" xfId="20938"/>
    <cellStyle name="40% - Accent3 5 11" xfId="9881"/>
    <cellStyle name="40% - Accent3 5 11 2" xfId="12090"/>
    <cellStyle name="40% - Accent3 5 11 2 2" xfId="17736"/>
    <cellStyle name="40% - Accent3 5 11 3" xfId="15541"/>
    <cellStyle name="40% - Accent3 5 12" xfId="12824"/>
    <cellStyle name="40% - Accent3 5 12 2" xfId="18468"/>
    <cellStyle name="40% - Accent3 5 13" xfId="10650"/>
    <cellStyle name="40% - Accent3 5 13 2" xfId="16297"/>
    <cellStyle name="40% - Accent3 5 14" xfId="13958"/>
    <cellStyle name="40% - Accent3 5 15" xfId="19800"/>
    <cellStyle name="40% - Accent3 5 2" xfId="4075"/>
    <cellStyle name="40% - Accent3 5 2 2" xfId="9526"/>
    <cellStyle name="40% - Accent3 5 2 2 2" xfId="11748"/>
    <cellStyle name="40% - Accent3 5 2 2 2 2" xfId="17394"/>
    <cellStyle name="40% - Accent3 5 2 2 3" xfId="15199"/>
    <cellStyle name="40% - Accent3 5 2 2 4" xfId="20259"/>
    <cellStyle name="40% - Accent3 5 2 3" xfId="10261"/>
    <cellStyle name="40% - Accent3 5 2 3 2" xfId="12469"/>
    <cellStyle name="40% - Accent3 5 2 3 2 2" xfId="18115"/>
    <cellStyle name="40% - Accent3 5 2 3 3" xfId="15920"/>
    <cellStyle name="40% - Accent3 5 2 3 4" xfId="20939"/>
    <cellStyle name="40% - Accent3 5 2 4" xfId="13203"/>
    <cellStyle name="40% - Accent3 5 2 4 2" xfId="18847"/>
    <cellStyle name="40% - Accent3 5 2 5" xfId="11029"/>
    <cellStyle name="40% - Accent3 5 2 5 2" xfId="16676"/>
    <cellStyle name="40% - Accent3 5 2 6" xfId="14351"/>
    <cellStyle name="40% - Accent3 5 2 7" xfId="19443"/>
    <cellStyle name="40% - Accent3 5 2 8" xfId="19801"/>
    <cellStyle name="40% - Accent3 5 3" xfId="4076"/>
    <cellStyle name="40% - Accent3 5 3 2" xfId="9527"/>
    <cellStyle name="40% - Accent3 5 3 2 2" xfId="11749"/>
    <cellStyle name="40% - Accent3 5 3 2 2 2" xfId="17395"/>
    <cellStyle name="40% - Accent3 5 3 2 3" xfId="15200"/>
    <cellStyle name="40% - Accent3 5 3 2 4" xfId="20260"/>
    <cellStyle name="40% - Accent3 5 3 3" xfId="10262"/>
    <cellStyle name="40% - Accent3 5 3 3 2" xfId="12470"/>
    <cellStyle name="40% - Accent3 5 3 3 2 2" xfId="18116"/>
    <cellStyle name="40% - Accent3 5 3 3 3" xfId="15921"/>
    <cellStyle name="40% - Accent3 5 3 3 4" xfId="20940"/>
    <cellStyle name="40% - Accent3 5 3 4" xfId="13204"/>
    <cellStyle name="40% - Accent3 5 3 4 2" xfId="18848"/>
    <cellStyle name="40% - Accent3 5 3 5" xfId="11030"/>
    <cellStyle name="40% - Accent3 5 3 5 2" xfId="16677"/>
    <cellStyle name="40% - Accent3 5 3 6" xfId="14352"/>
    <cellStyle name="40% - Accent3 5 3 7" xfId="19802"/>
    <cellStyle name="40% - Accent3 5 4" xfId="4077"/>
    <cellStyle name="40% - Accent3 5 4 2" xfId="9528"/>
    <cellStyle name="40% - Accent3 5 4 2 2" xfId="11750"/>
    <cellStyle name="40% - Accent3 5 4 2 2 2" xfId="17396"/>
    <cellStyle name="40% - Accent3 5 4 2 3" xfId="15201"/>
    <cellStyle name="40% - Accent3 5 4 2 4" xfId="20261"/>
    <cellStyle name="40% - Accent3 5 4 3" xfId="10263"/>
    <cellStyle name="40% - Accent3 5 4 3 2" xfId="12471"/>
    <cellStyle name="40% - Accent3 5 4 3 2 2" xfId="18117"/>
    <cellStyle name="40% - Accent3 5 4 3 3" xfId="15922"/>
    <cellStyle name="40% - Accent3 5 4 3 4" xfId="20941"/>
    <cellStyle name="40% - Accent3 5 4 4" xfId="13205"/>
    <cellStyle name="40% - Accent3 5 4 4 2" xfId="18849"/>
    <cellStyle name="40% - Accent3 5 4 5" xfId="11031"/>
    <cellStyle name="40% - Accent3 5 4 5 2" xfId="16678"/>
    <cellStyle name="40% - Accent3 5 4 6" xfId="14353"/>
    <cellStyle name="40% - Accent3 5 4 7" xfId="19803"/>
    <cellStyle name="40% - Accent3 5 5" xfId="4078"/>
    <cellStyle name="40% - Accent3 5 5 2" xfId="9529"/>
    <cellStyle name="40% - Accent3 5 5 2 2" xfId="11751"/>
    <cellStyle name="40% - Accent3 5 5 2 2 2" xfId="17397"/>
    <cellStyle name="40% - Accent3 5 5 2 3" xfId="15202"/>
    <cellStyle name="40% - Accent3 5 5 2 4" xfId="20262"/>
    <cellStyle name="40% - Accent3 5 5 3" xfId="10264"/>
    <cellStyle name="40% - Accent3 5 5 3 2" xfId="12472"/>
    <cellStyle name="40% - Accent3 5 5 3 2 2" xfId="18118"/>
    <cellStyle name="40% - Accent3 5 5 3 3" xfId="15923"/>
    <cellStyle name="40% - Accent3 5 5 3 4" xfId="20942"/>
    <cellStyle name="40% - Accent3 5 5 4" xfId="13206"/>
    <cellStyle name="40% - Accent3 5 5 4 2" xfId="18850"/>
    <cellStyle name="40% - Accent3 5 5 5" xfId="11032"/>
    <cellStyle name="40% - Accent3 5 5 5 2" xfId="16679"/>
    <cellStyle name="40% - Accent3 5 5 6" xfId="14354"/>
    <cellStyle name="40% - Accent3 5 5 7" xfId="19804"/>
    <cellStyle name="40% - Accent3 5 6" xfId="4079"/>
    <cellStyle name="40% - Accent3 5 6 2" xfId="9530"/>
    <cellStyle name="40% - Accent3 5 6 2 2" xfId="11752"/>
    <cellStyle name="40% - Accent3 5 6 2 2 2" xfId="17398"/>
    <cellStyle name="40% - Accent3 5 6 2 3" xfId="15203"/>
    <cellStyle name="40% - Accent3 5 6 2 4" xfId="20263"/>
    <cellStyle name="40% - Accent3 5 6 3" xfId="10265"/>
    <cellStyle name="40% - Accent3 5 6 3 2" xfId="12473"/>
    <cellStyle name="40% - Accent3 5 6 3 2 2" xfId="18119"/>
    <cellStyle name="40% - Accent3 5 6 3 3" xfId="15924"/>
    <cellStyle name="40% - Accent3 5 6 3 4" xfId="20943"/>
    <cellStyle name="40% - Accent3 5 6 4" xfId="13207"/>
    <cellStyle name="40% - Accent3 5 6 4 2" xfId="18851"/>
    <cellStyle name="40% - Accent3 5 6 5" xfId="11033"/>
    <cellStyle name="40% - Accent3 5 6 5 2" xfId="16680"/>
    <cellStyle name="40% - Accent3 5 6 6" xfId="14355"/>
    <cellStyle name="40% - Accent3 5 6 7" xfId="19805"/>
    <cellStyle name="40% - Accent3 5 7" xfId="4080"/>
    <cellStyle name="40% - Accent3 5 7 2" xfId="9531"/>
    <cellStyle name="40% - Accent3 5 7 2 2" xfId="11753"/>
    <cellStyle name="40% - Accent3 5 7 2 2 2" xfId="17399"/>
    <cellStyle name="40% - Accent3 5 7 2 3" xfId="15204"/>
    <cellStyle name="40% - Accent3 5 7 2 4" xfId="20264"/>
    <cellStyle name="40% - Accent3 5 7 3" xfId="10266"/>
    <cellStyle name="40% - Accent3 5 7 3 2" xfId="12474"/>
    <cellStyle name="40% - Accent3 5 7 3 2 2" xfId="18120"/>
    <cellStyle name="40% - Accent3 5 7 3 3" xfId="15925"/>
    <cellStyle name="40% - Accent3 5 7 3 4" xfId="20944"/>
    <cellStyle name="40% - Accent3 5 7 4" xfId="13208"/>
    <cellStyle name="40% - Accent3 5 7 4 2" xfId="18852"/>
    <cellStyle name="40% - Accent3 5 7 5" xfId="11034"/>
    <cellStyle name="40% - Accent3 5 7 5 2" xfId="16681"/>
    <cellStyle name="40% - Accent3 5 7 6" xfId="14356"/>
    <cellStyle name="40% - Accent3 5 7 7" xfId="19806"/>
    <cellStyle name="40% - Accent3 5 8" xfId="4081"/>
    <cellStyle name="40% - Accent3 5 8 2" xfId="9532"/>
    <cellStyle name="40% - Accent3 5 8 2 2" xfId="11754"/>
    <cellStyle name="40% - Accent3 5 8 2 2 2" xfId="17400"/>
    <cellStyle name="40% - Accent3 5 8 2 3" xfId="15205"/>
    <cellStyle name="40% - Accent3 5 8 2 4" xfId="20265"/>
    <cellStyle name="40% - Accent3 5 8 3" xfId="10267"/>
    <cellStyle name="40% - Accent3 5 8 3 2" xfId="12475"/>
    <cellStyle name="40% - Accent3 5 8 3 2 2" xfId="18121"/>
    <cellStyle name="40% - Accent3 5 8 3 3" xfId="15926"/>
    <cellStyle name="40% - Accent3 5 8 3 4" xfId="20945"/>
    <cellStyle name="40% - Accent3 5 8 4" xfId="13209"/>
    <cellStyle name="40% - Accent3 5 8 4 2" xfId="18853"/>
    <cellStyle name="40% - Accent3 5 8 5" xfId="11035"/>
    <cellStyle name="40% - Accent3 5 8 5 2" xfId="16682"/>
    <cellStyle name="40% - Accent3 5 8 6" xfId="14357"/>
    <cellStyle name="40% - Accent3 5 8 7" xfId="19807"/>
    <cellStyle name="40% - Accent3 5 9" xfId="4074"/>
    <cellStyle name="40% - Accent3 5 9 2" xfId="9525"/>
    <cellStyle name="40% - Accent3 5 9 2 2" xfId="11747"/>
    <cellStyle name="40% - Accent3 5 9 2 2 2" xfId="17393"/>
    <cellStyle name="40% - Accent3 5 9 2 3" xfId="15198"/>
    <cellStyle name="40% - Accent3 5 9 3" xfId="10260"/>
    <cellStyle name="40% - Accent3 5 9 3 2" xfId="12468"/>
    <cellStyle name="40% - Accent3 5 9 3 2 2" xfId="18114"/>
    <cellStyle name="40% - Accent3 5 9 3 3" xfId="15919"/>
    <cellStyle name="40% - Accent3 5 9 4" xfId="13202"/>
    <cellStyle name="40% - Accent3 5 9 4 2" xfId="18846"/>
    <cellStyle name="40% - Accent3 5 9 5" xfId="11028"/>
    <cellStyle name="40% - Accent3 5 9 5 2" xfId="16675"/>
    <cellStyle name="40% - Accent3 5 9 6" xfId="14350"/>
    <cellStyle name="40% - Accent3 5 9 7" xfId="20258"/>
    <cellStyle name="40% - Accent3 6" xfId="3616"/>
    <cellStyle name="40% - Accent3 6 2" xfId="4082"/>
    <cellStyle name="40% - Accent3 6 2 2" xfId="9533"/>
    <cellStyle name="40% - Accent3 6 2 2 2" xfId="11755"/>
    <cellStyle name="40% - Accent3 6 2 2 2 2" xfId="17401"/>
    <cellStyle name="40% - Accent3 6 2 2 3" xfId="15206"/>
    <cellStyle name="40% - Accent3 6 2 3" xfId="10268"/>
    <cellStyle name="40% - Accent3 6 2 3 2" xfId="12476"/>
    <cellStyle name="40% - Accent3 6 2 3 2 2" xfId="18122"/>
    <cellStyle name="40% - Accent3 6 2 3 3" xfId="15927"/>
    <cellStyle name="40% - Accent3 6 2 4" xfId="13210"/>
    <cellStyle name="40% - Accent3 6 2 4 2" xfId="18854"/>
    <cellStyle name="40% - Accent3 6 2 5" xfId="11036"/>
    <cellStyle name="40% - Accent3 6 2 5 2" xfId="16683"/>
    <cellStyle name="40% - Accent3 6 2 6" xfId="14358"/>
    <cellStyle name="40% - Accent3 6 2 7" xfId="14487"/>
    <cellStyle name="40% - Accent3 6 2 8" xfId="20266"/>
    <cellStyle name="40% - Accent3 6 3" xfId="14474"/>
    <cellStyle name="40% - Accent3 6 3 2" xfId="20946"/>
    <cellStyle name="40% - Accent3 6 4" xfId="19808"/>
    <cellStyle name="40% - Accent3 7" xfId="3692"/>
    <cellStyle name="40% - Accent3 7 2" xfId="4083"/>
    <cellStyle name="40% - Accent3 7 2 2" xfId="9534"/>
    <cellStyle name="40% - Accent3 7 2 2 2" xfId="11756"/>
    <cellStyle name="40% - Accent3 7 2 2 2 2" xfId="17402"/>
    <cellStyle name="40% - Accent3 7 2 2 3" xfId="15207"/>
    <cellStyle name="40% - Accent3 7 2 3" xfId="10269"/>
    <cellStyle name="40% - Accent3 7 2 3 2" xfId="12477"/>
    <cellStyle name="40% - Accent3 7 2 3 2 2" xfId="18123"/>
    <cellStyle name="40% - Accent3 7 2 3 3" xfId="15928"/>
    <cellStyle name="40% - Accent3 7 2 4" xfId="13211"/>
    <cellStyle name="40% - Accent3 7 2 4 2" xfId="18855"/>
    <cellStyle name="40% - Accent3 7 2 5" xfId="11037"/>
    <cellStyle name="40% - Accent3 7 2 5 2" xfId="16684"/>
    <cellStyle name="40% - Accent3 7 2 6" xfId="14359"/>
    <cellStyle name="40% - Accent3 7 2 7" xfId="14605"/>
    <cellStyle name="40% - Accent3 7 2 8" xfId="20267"/>
    <cellStyle name="40% - Accent3 7 3" xfId="9191"/>
    <cellStyle name="40% - Accent3 7 3 2" xfId="11413"/>
    <cellStyle name="40% - Accent3 7 3 2 2" xfId="17059"/>
    <cellStyle name="40% - Accent3 7 3 3" xfId="14864"/>
    <cellStyle name="40% - Accent3 7 3 4" xfId="20947"/>
    <cellStyle name="40% - Accent3 7 4" xfId="9926"/>
    <cellStyle name="40% - Accent3 7 4 2" xfId="12134"/>
    <cellStyle name="40% - Accent3 7 4 2 2" xfId="17780"/>
    <cellStyle name="40% - Accent3 7 4 3" xfId="15585"/>
    <cellStyle name="40% - Accent3 7 5" xfId="12868"/>
    <cellStyle name="40% - Accent3 7 5 2" xfId="18512"/>
    <cellStyle name="40% - Accent3 7 6" xfId="10694"/>
    <cellStyle name="40% - Accent3 7 6 2" xfId="16341"/>
    <cellStyle name="40% - Accent3 7 7" xfId="14012"/>
    <cellStyle name="40% - Accent3 7 8" xfId="19809"/>
    <cellStyle name="40% - Accent3 8" xfId="3722"/>
    <cellStyle name="40% - Accent3 8 2" xfId="4084"/>
    <cellStyle name="40% - Accent3 8 2 2" xfId="9535"/>
    <cellStyle name="40% - Accent3 8 2 2 2" xfId="11757"/>
    <cellStyle name="40% - Accent3 8 2 2 2 2" xfId="17403"/>
    <cellStyle name="40% - Accent3 8 2 2 3" xfId="15208"/>
    <cellStyle name="40% - Accent3 8 2 3" xfId="10270"/>
    <cellStyle name="40% - Accent3 8 2 3 2" xfId="12478"/>
    <cellStyle name="40% - Accent3 8 2 3 2 2" xfId="18124"/>
    <cellStyle name="40% - Accent3 8 2 3 3" xfId="15929"/>
    <cellStyle name="40% - Accent3 8 2 4" xfId="13212"/>
    <cellStyle name="40% - Accent3 8 2 4 2" xfId="18856"/>
    <cellStyle name="40% - Accent3 8 2 5" xfId="11038"/>
    <cellStyle name="40% - Accent3 8 2 5 2" xfId="16685"/>
    <cellStyle name="40% - Accent3 8 2 6" xfId="14360"/>
    <cellStyle name="40% - Accent3 8 2 7" xfId="13897"/>
    <cellStyle name="40% - Accent3 8 2 8" xfId="20268"/>
    <cellStyle name="40% - Accent3 8 3" xfId="9221"/>
    <cellStyle name="40% - Accent3 8 3 2" xfId="11443"/>
    <cellStyle name="40% - Accent3 8 3 2 2" xfId="17089"/>
    <cellStyle name="40% - Accent3 8 3 3" xfId="14894"/>
    <cellStyle name="40% - Accent3 8 3 4" xfId="20948"/>
    <cellStyle name="40% - Accent3 8 4" xfId="9956"/>
    <cellStyle name="40% - Accent3 8 4 2" xfId="12164"/>
    <cellStyle name="40% - Accent3 8 4 2 2" xfId="17810"/>
    <cellStyle name="40% - Accent3 8 4 3" xfId="15615"/>
    <cellStyle name="40% - Accent3 8 5" xfId="12898"/>
    <cellStyle name="40% - Accent3 8 5 2" xfId="18542"/>
    <cellStyle name="40% - Accent3 8 6" xfId="10724"/>
    <cellStyle name="40% - Accent3 8 6 2" xfId="16371"/>
    <cellStyle name="40% - Accent3 8 7" xfId="14042"/>
    <cellStyle name="40% - Accent3 8 8" xfId="19810"/>
    <cellStyle name="40% - Accent3 9" xfId="4085"/>
    <cellStyle name="40% - Accent3 9 2" xfId="9536"/>
    <cellStyle name="40% - Accent3 9 2 2" xfId="11758"/>
    <cellStyle name="40% - Accent3 9 2 2 2" xfId="17404"/>
    <cellStyle name="40% - Accent3 9 2 3" xfId="15209"/>
    <cellStyle name="40% - Accent3 9 2 4" xfId="20269"/>
    <cellStyle name="40% - Accent3 9 3" xfId="10271"/>
    <cellStyle name="40% - Accent3 9 3 2" xfId="12479"/>
    <cellStyle name="40% - Accent3 9 3 2 2" xfId="18125"/>
    <cellStyle name="40% - Accent3 9 3 3" xfId="15930"/>
    <cellStyle name="40% - Accent3 9 3 4" xfId="20949"/>
    <cellStyle name="40% - Accent3 9 4" xfId="13213"/>
    <cellStyle name="40% - Accent3 9 4 2" xfId="18857"/>
    <cellStyle name="40% - Accent3 9 5" xfId="11039"/>
    <cellStyle name="40% - Accent3 9 5 2" xfId="16686"/>
    <cellStyle name="40% - Accent3 9 6" xfId="14361"/>
    <cellStyle name="40% - Accent3 9 7" xfId="14557"/>
    <cellStyle name="40% - Accent3 9 8" xfId="19811"/>
    <cellStyle name="40% - Accent4" xfId="194" builtinId="43" customBuiltin="1"/>
    <cellStyle name="40% - Accent4 10" xfId="4086"/>
    <cellStyle name="40% - Accent4 10 2" xfId="9537"/>
    <cellStyle name="40% - Accent4 10 2 2" xfId="11759"/>
    <cellStyle name="40% - Accent4 10 2 2 2" xfId="17405"/>
    <cellStyle name="40% - Accent4 10 2 3" xfId="15210"/>
    <cellStyle name="40% - Accent4 10 2 4" xfId="20270"/>
    <cellStyle name="40% - Accent4 10 3" xfId="10272"/>
    <cellStyle name="40% - Accent4 10 3 2" xfId="12480"/>
    <cellStyle name="40% - Accent4 10 3 2 2" xfId="18126"/>
    <cellStyle name="40% - Accent4 10 3 3" xfId="15931"/>
    <cellStyle name="40% - Accent4 10 3 4" xfId="20950"/>
    <cellStyle name="40% - Accent4 10 4" xfId="13214"/>
    <cellStyle name="40% - Accent4 10 4 2" xfId="18858"/>
    <cellStyle name="40% - Accent4 10 5" xfId="11040"/>
    <cellStyle name="40% - Accent4 10 5 2" xfId="16687"/>
    <cellStyle name="40% - Accent4 10 6" xfId="14362"/>
    <cellStyle name="40% - Accent4 10 7" xfId="19410"/>
    <cellStyle name="40% - Accent4 10 8" xfId="19812"/>
    <cellStyle name="40% - Accent4 11" xfId="4087"/>
    <cellStyle name="40% - Accent4 11 2" xfId="9538"/>
    <cellStyle name="40% - Accent4 11 2 2" xfId="11760"/>
    <cellStyle name="40% - Accent4 11 2 2 2" xfId="17406"/>
    <cellStyle name="40% - Accent4 11 2 3" xfId="15211"/>
    <cellStyle name="40% - Accent4 11 2 4" xfId="20271"/>
    <cellStyle name="40% - Accent4 11 3" xfId="10273"/>
    <cellStyle name="40% - Accent4 11 3 2" xfId="12481"/>
    <cellStyle name="40% - Accent4 11 3 2 2" xfId="18127"/>
    <cellStyle name="40% - Accent4 11 3 3" xfId="15932"/>
    <cellStyle name="40% - Accent4 11 3 4" xfId="20951"/>
    <cellStyle name="40% - Accent4 11 4" xfId="13215"/>
    <cellStyle name="40% - Accent4 11 4 2" xfId="18859"/>
    <cellStyle name="40% - Accent4 11 5" xfId="11041"/>
    <cellStyle name="40% - Accent4 11 5 2" xfId="16688"/>
    <cellStyle name="40% - Accent4 11 6" xfId="14363"/>
    <cellStyle name="40% - Accent4 11 7" xfId="19813"/>
    <cellStyle name="40% - Accent4 12" xfId="8929"/>
    <cellStyle name="40% - Accent4 12 2" xfId="9701"/>
    <cellStyle name="40% - Accent4 12 2 2" xfId="11912"/>
    <cellStyle name="40% - Accent4 12 2 2 2" xfId="17558"/>
    <cellStyle name="40% - Accent4 12 2 3" xfId="15363"/>
    <cellStyle name="40% - Accent4 12 3" xfId="10408"/>
    <cellStyle name="40% - Accent4 12 3 2" xfId="12616"/>
    <cellStyle name="40% - Accent4 12 3 2 2" xfId="18262"/>
    <cellStyle name="40% - Accent4 12 3 3" xfId="16067"/>
    <cellStyle name="40% - Accent4 12 4" xfId="13369"/>
    <cellStyle name="40% - Accent4 12 4 2" xfId="19013"/>
    <cellStyle name="40% - Accent4 12 5" xfId="11176"/>
    <cellStyle name="40% - Accent4 12 5 2" xfId="16822"/>
    <cellStyle name="40% - Accent4 12 6" xfId="14625"/>
    <cellStyle name="40% - Accent4 12 7" xfId="20412"/>
    <cellStyle name="40% - Accent4 13" xfId="8989"/>
    <cellStyle name="40% - Accent4 13 2" xfId="9756"/>
    <cellStyle name="40% - Accent4 13 2 2" xfId="11967"/>
    <cellStyle name="40% - Accent4 13 2 2 2" xfId="17613"/>
    <cellStyle name="40% - Accent4 13 2 3" xfId="15418"/>
    <cellStyle name="40% - Accent4 13 3" xfId="10463"/>
    <cellStyle name="40% - Accent4 13 3 2" xfId="12671"/>
    <cellStyle name="40% - Accent4 13 3 2 2" xfId="18317"/>
    <cellStyle name="40% - Accent4 13 3 3" xfId="16122"/>
    <cellStyle name="40% - Accent4 13 4" xfId="13424"/>
    <cellStyle name="40% - Accent4 13 4 2" xfId="19068"/>
    <cellStyle name="40% - Accent4 13 5" xfId="11231"/>
    <cellStyle name="40% - Accent4 13 5 2" xfId="16877"/>
    <cellStyle name="40% - Accent4 13 6" xfId="14680"/>
    <cellStyle name="40% - Accent4 13 7" xfId="21102"/>
    <cellStyle name="40% - Accent4 14" xfId="9030"/>
    <cellStyle name="40% - Accent4 14 2" xfId="11272"/>
    <cellStyle name="40% - Accent4 14 2 2" xfId="16918"/>
    <cellStyle name="40% - Accent4 14 3" xfId="14721"/>
    <cellStyle name="40% - Accent4 15" xfId="9809"/>
    <cellStyle name="40% - Accent4 15 2" xfId="12018"/>
    <cellStyle name="40% - Accent4 15 2 2" xfId="17664"/>
    <cellStyle name="40% - Accent4 15 3" xfId="15469"/>
    <cellStyle name="40% - Accent4 16" xfId="10544"/>
    <cellStyle name="40% - Accent4 16 2" xfId="12715"/>
    <cellStyle name="40% - Accent4 16 2 2" xfId="18359"/>
    <cellStyle name="40% - Accent4 16 3" xfId="16197"/>
    <cellStyle name="40% - Accent4 17" xfId="10578"/>
    <cellStyle name="40% - Accent4 17 2" xfId="16226"/>
    <cellStyle name="40% - Accent4 18" xfId="13466"/>
    <cellStyle name="40% - Accent4 18 2" xfId="19109"/>
    <cellStyle name="40% - Accent4 19" xfId="13514"/>
    <cellStyle name="40% - Accent4 19 2" xfId="19153"/>
    <cellStyle name="40% - Accent4 2" xfId="229"/>
    <cellStyle name="40% - Accent4 2 10" xfId="13532"/>
    <cellStyle name="40% - Accent4 2 10 2" xfId="19171"/>
    <cellStyle name="40% - Accent4 2 11" xfId="13580"/>
    <cellStyle name="40% - Accent4 2 11 2" xfId="19215"/>
    <cellStyle name="40% - Accent4 2 12" xfId="13643"/>
    <cellStyle name="40% - Accent4 2 12 2" xfId="19274"/>
    <cellStyle name="40% - Accent4 2 13" xfId="13777"/>
    <cellStyle name="40% - Accent4 2 14" xfId="13706"/>
    <cellStyle name="40% - Accent4 2 15" xfId="19478"/>
    <cellStyle name="40% - Accent4 2 2" xfId="3673"/>
    <cellStyle name="40% - Accent4 2 2 10" xfId="12854"/>
    <cellStyle name="40% - Accent4 2 2 10 2" xfId="18498"/>
    <cellStyle name="40% - Accent4 2 2 11" xfId="10680"/>
    <cellStyle name="40% - Accent4 2 2 11 2" xfId="16327"/>
    <cellStyle name="40% - Accent4 2 2 12" xfId="13996"/>
    <cellStyle name="40% - Accent4 2 2 13" xfId="19814"/>
    <cellStyle name="40% - Accent4 2 2 2" xfId="4090"/>
    <cellStyle name="40% - Accent4 2 2 2 2" xfId="9540"/>
    <cellStyle name="40% - Accent4 2 2 2 2 2" xfId="11762"/>
    <cellStyle name="40% - Accent4 2 2 2 2 2 2" xfId="17408"/>
    <cellStyle name="40% - Accent4 2 2 2 2 3" xfId="15213"/>
    <cellStyle name="40% - Accent4 2 2 2 2 4" xfId="20273"/>
    <cellStyle name="40% - Accent4 2 2 2 3" xfId="10275"/>
    <cellStyle name="40% - Accent4 2 2 2 3 2" xfId="12483"/>
    <cellStyle name="40% - Accent4 2 2 2 3 2 2" xfId="18129"/>
    <cellStyle name="40% - Accent4 2 2 2 3 3" xfId="15934"/>
    <cellStyle name="40% - Accent4 2 2 2 3 4" xfId="20953"/>
    <cellStyle name="40% - Accent4 2 2 2 4" xfId="13217"/>
    <cellStyle name="40% - Accent4 2 2 2 4 2" xfId="18861"/>
    <cellStyle name="40% - Accent4 2 2 2 5" xfId="11043"/>
    <cellStyle name="40% - Accent4 2 2 2 5 2" xfId="16690"/>
    <cellStyle name="40% - Accent4 2 2 2 6" xfId="14365"/>
    <cellStyle name="40% - Accent4 2 2 2 7" xfId="19815"/>
    <cellStyle name="40% - Accent4 2 2 3" xfId="4091"/>
    <cellStyle name="40% - Accent4 2 2 3 2" xfId="9541"/>
    <cellStyle name="40% - Accent4 2 2 3 2 2" xfId="11763"/>
    <cellStyle name="40% - Accent4 2 2 3 2 2 2" xfId="17409"/>
    <cellStyle name="40% - Accent4 2 2 3 2 3" xfId="15214"/>
    <cellStyle name="40% - Accent4 2 2 3 2 4" xfId="20274"/>
    <cellStyle name="40% - Accent4 2 2 3 3" xfId="10276"/>
    <cellStyle name="40% - Accent4 2 2 3 3 2" xfId="12484"/>
    <cellStyle name="40% - Accent4 2 2 3 3 2 2" xfId="18130"/>
    <cellStyle name="40% - Accent4 2 2 3 3 3" xfId="15935"/>
    <cellStyle name="40% - Accent4 2 2 3 3 4" xfId="20954"/>
    <cellStyle name="40% - Accent4 2 2 3 4" xfId="13218"/>
    <cellStyle name="40% - Accent4 2 2 3 4 2" xfId="18862"/>
    <cellStyle name="40% - Accent4 2 2 3 5" xfId="11044"/>
    <cellStyle name="40% - Accent4 2 2 3 5 2" xfId="16691"/>
    <cellStyle name="40% - Accent4 2 2 3 6" xfId="14366"/>
    <cellStyle name="40% - Accent4 2 2 3 7" xfId="19816"/>
    <cellStyle name="40% - Accent4 2 2 4" xfId="4092"/>
    <cellStyle name="40% - Accent4 2 2 4 2" xfId="9542"/>
    <cellStyle name="40% - Accent4 2 2 4 2 2" xfId="11764"/>
    <cellStyle name="40% - Accent4 2 2 4 2 2 2" xfId="17410"/>
    <cellStyle name="40% - Accent4 2 2 4 2 3" xfId="15215"/>
    <cellStyle name="40% - Accent4 2 2 4 2 4" xfId="20275"/>
    <cellStyle name="40% - Accent4 2 2 4 3" xfId="10277"/>
    <cellStyle name="40% - Accent4 2 2 4 3 2" xfId="12485"/>
    <cellStyle name="40% - Accent4 2 2 4 3 2 2" xfId="18131"/>
    <cellStyle name="40% - Accent4 2 2 4 3 3" xfId="15936"/>
    <cellStyle name="40% - Accent4 2 2 4 3 4" xfId="20955"/>
    <cellStyle name="40% - Accent4 2 2 4 4" xfId="13219"/>
    <cellStyle name="40% - Accent4 2 2 4 4 2" xfId="18863"/>
    <cellStyle name="40% - Accent4 2 2 4 5" xfId="11045"/>
    <cellStyle name="40% - Accent4 2 2 4 5 2" xfId="16692"/>
    <cellStyle name="40% - Accent4 2 2 4 6" xfId="14367"/>
    <cellStyle name="40% - Accent4 2 2 4 7" xfId="19817"/>
    <cellStyle name="40% - Accent4 2 2 5" xfId="4093"/>
    <cellStyle name="40% - Accent4 2 2 5 2" xfId="9543"/>
    <cellStyle name="40% - Accent4 2 2 5 2 2" xfId="11765"/>
    <cellStyle name="40% - Accent4 2 2 5 2 2 2" xfId="17411"/>
    <cellStyle name="40% - Accent4 2 2 5 2 3" xfId="15216"/>
    <cellStyle name="40% - Accent4 2 2 5 2 4" xfId="20276"/>
    <cellStyle name="40% - Accent4 2 2 5 3" xfId="10278"/>
    <cellStyle name="40% - Accent4 2 2 5 3 2" xfId="12486"/>
    <cellStyle name="40% - Accent4 2 2 5 3 2 2" xfId="18132"/>
    <cellStyle name="40% - Accent4 2 2 5 3 3" xfId="15937"/>
    <cellStyle name="40% - Accent4 2 2 5 3 4" xfId="20956"/>
    <cellStyle name="40% - Accent4 2 2 5 4" xfId="13220"/>
    <cellStyle name="40% - Accent4 2 2 5 4 2" xfId="18864"/>
    <cellStyle name="40% - Accent4 2 2 5 5" xfId="11046"/>
    <cellStyle name="40% - Accent4 2 2 5 5 2" xfId="16693"/>
    <cellStyle name="40% - Accent4 2 2 5 6" xfId="14368"/>
    <cellStyle name="40% - Accent4 2 2 5 7" xfId="19818"/>
    <cellStyle name="40% - Accent4 2 2 6" xfId="4094"/>
    <cellStyle name="40% - Accent4 2 2 6 2" xfId="9544"/>
    <cellStyle name="40% - Accent4 2 2 6 2 2" xfId="11766"/>
    <cellStyle name="40% - Accent4 2 2 6 2 2 2" xfId="17412"/>
    <cellStyle name="40% - Accent4 2 2 6 2 3" xfId="15217"/>
    <cellStyle name="40% - Accent4 2 2 6 2 4" xfId="20277"/>
    <cellStyle name="40% - Accent4 2 2 6 3" xfId="10279"/>
    <cellStyle name="40% - Accent4 2 2 6 3 2" xfId="12487"/>
    <cellStyle name="40% - Accent4 2 2 6 3 2 2" xfId="18133"/>
    <cellStyle name="40% - Accent4 2 2 6 3 3" xfId="15938"/>
    <cellStyle name="40% - Accent4 2 2 6 3 4" xfId="20957"/>
    <cellStyle name="40% - Accent4 2 2 6 4" xfId="13221"/>
    <cellStyle name="40% - Accent4 2 2 6 4 2" xfId="18865"/>
    <cellStyle name="40% - Accent4 2 2 6 5" xfId="11047"/>
    <cellStyle name="40% - Accent4 2 2 6 5 2" xfId="16694"/>
    <cellStyle name="40% - Accent4 2 2 6 6" xfId="14369"/>
    <cellStyle name="40% - Accent4 2 2 6 7" xfId="19819"/>
    <cellStyle name="40% - Accent4 2 2 7" xfId="4089"/>
    <cellStyle name="40% - Accent4 2 2 7 2" xfId="9539"/>
    <cellStyle name="40% - Accent4 2 2 7 2 2" xfId="11761"/>
    <cellStyle name="40% - Accent4 2 2 7 2 2 2" xfId="17407"/>
    <cellStyle name="40% - Accent4 2 2 7 2 3" xfId="15212"/>
    <cellStyle name="40% - Accent4 2 2 7 3" xfId="10274"/>
    <cellStyle name="40% - Accent4 2 2 7 3 2" xfId="12482"/>
    <cellStyle name="40% - Accent4 2 2 7 3 2 2" xfId="18128"/>
    <cellStyle name="40% - Accent4 2 2 7 3 3" xfId="15933"/>
    <cellStyle name="40% - Accent4 2 2 7 4" xfId="13216"/>
    <cellStyle name="40% - Accent4 2 2 7 4 2" xfId="18860"/>
    <cellStyle name="40% - Accent4 2 2 7 5" xfId="11042"/>
    <cellStyle name="40% - Accent4 2 2 7 5 2" xfId="16689"/>
    <cellStyle name="40% - Accent4 2 2 7 6" xfId="14364"/>
    <cellStyle name="40% - Accent4 2 2 7 7" xfId="20272"/>
    <cellStyle name="40% - Accent4 2 2 8" xfId="9177"/>
    <cellStyle name="40% - Accent4 2 2 8 2" xfId="11399"/>
    <cellStyle name="40% - Accent4 2 2 8 2 2" xfId="17045"/>
    <cellStyle name="40% - Accent4 2 2 8 3" xfId="14850"/>
    <cellStyle name="40% - Accent4 2 2 8 4" xfId="20952"/>
    <cellStyle name="40% - Accent4 2 2 9" xfId="9912"/>
    <cellStyle name="40% - Accent4 2 2 9 2" xfId="12120"/>
    <cellStyle name="40% - Accent4 2 2 9 2 2" xfId="17766"/>
    <cellStyle name="40% - Accent4 2 2 9 3" xfId="15571"/>
    <cellStyle name="40% - Accent4 2 3" xfId="4095"/>
    <cellStyle name="40% - Accent4 2 4" xfId="4096"/>
    <cellStyle name="40% - Accent4 2 5" xfId="4097"/>
    <cellStyle name="40% - Accent4 2 6" xfId="4088"/>
    <cellStyle name="40% - Accent4 2 6 2" xfId="20480"/>
    <cellStyle name="40% - Accent4 2 7" xfId="8944"/>
    <cellStyle name="40% - Accent4 2 7 2" xfId="9714"/>
    <cellStyle name="40% - Accent4 2 7 2 2" xfId="11925"/>
    <cellStyle name="40% - Accent4 2 7 2 2 2" xfId="17571"/>
    <cellStyle name="40% - Accent4 2 7 2 3" xfId="15376"/>
    <cellStyle name="40% - Accent4 2 7 3" xfId="10421"/>
    <cellStyle name="40% - Accent4 2 7 3 2" xfId="12629"/>
    <cellStyle name="40% - Accent4 2 7 3 2 2" xfId="18275"/>
    <cellStyle name="40% - Accent4 2 7 3 3" xfId="16080"/>
    <cellStyle name="40% - Accent4 2 7 4" xfId="13382"/>
    <cellStyle name="40% - Accent4 2 7 4 2" xfId="19026"/>
    <cellStyle name="40% - Accent4 2 7 5" xfId="11189"/>
    <cellStyle name="40% - Accent4 2 7 5 2" xfId="16835"/>
    <cellStyle name="40% - Accent4 2 7 6" xfId="14638"/>
    <cellStyle name="40% - Accent4 2 7 7" xfId="21073"/>
    <cellStyle name="40% - Accent4 2 8" xfId="10530"/>
    <cellStyle name="40% - Accent4 2 8 2" xfId="16183"/>
    <cellStyle name="40% - Accent4 2 9" xfId="13484"/>
    <cellStyle name="40% - Accent4 2 9 2" xfId="19127"/>
    <cellStyle name="40% - Accent4 20" xfId="13562"/>
    <cellStyle name="40% - Accent4 20 2" xfId="19197"/>
    <cellStyle name="40% - Accent4 21" xfId="13627"/>
    <cellStyle name="40% - Accent4 21 2" xfId="19258"/>
    <cellStyle name="40% - Accent4 22" xfId="13657"/>
    <cellStyle name="40% - Accent4 22 2" xfId="19287"/>
    <cellStyle name="40% - Accent4 23" xfId="13670"/>
    <cellStyle name="40% - Accent4 23 2" xfId="19300"/>
    <cellStyle name="40% - Accent4 24" xfId="13754"/>
    <cellStyle name="40% - Accent4 25" xfId="19460"/>
    <cellStyle name="40% - Accent4 26" xfId="19949"/>
    <cellStyle name="40% - Accent4 3" xfId="230"/>
    <cellStyle name="40% - Accent4 3 10" xfId="8953"/>
    <cellStyle name="40% - Accent4 3 10 2" xfId="9723"/>
    <cellStyle name="40% - Accent4 3 10 2 2" xfId="11934"/>
    <cellStyle name="40% - Accent4 3 10 2 2 2" xfId="17580"/>
    <cellStyle name="40% - Accent4 3 10 2 3" xfId="15385"/>
    <cellStyle name="40% - Accent4 3 10 3" xfId="10430"/>
    <cellStyle name="40% - Accent4 3 10 3 2" xfId="12638"/>
    <cellStyle name="40% - Accent4 3 10 3 2 2" xfId="18284"/>
    <cellStyle name="40% - Accent4 3 10 3 3" xfId="16089"/>
    <cellStyle name="40% - Accent4 3 10 4" xfId="13391"/>
    <cellStyle name="40% - Accent4 3 10 4 2" xfId="19035"/>
    <cellStyle name="40% - Accent4 3 10 5" xfId="11198"/>
    <cellStyle name="40% - Accent4 3 10 5 2" xfId="16844"/>
    <cellStyle name="40% - Accent4 3 10 6" xfId="14647"/>
    <cellStyle name="40% - Accent4 3 10 7" xfId="20958"/>
    <cellStyle name="40% - Accent4 3 11" xfId="10516"/>
    <cellStyle name="40% - Accent4 3 11 2" xfId="16169"/>
    <cellStyle name="40% - Accent4 3 12" xfId="13498"/>
    <cellStyle name="40% - Accent4 3 12 2" xfId="19141"/>
    <cellStyle name="40% - Accent4 3 13" xfId="13546"/>
    <cellStyle name="40% - Accent4 3 13 2" xfId="19185"/>
    <cellStyle name="40% - Accent4 3 14" xfId="13594"/>
    <cellStyle name="40% - Accent4 3 14 2" xfId="19229"/>
    <cellStyle name="40% - Accent4 3 15" xfId="19492"/>
    <cellStyle name="40% - Accent4 3 16" xfId="19820"/>
    <cellStyle name="40% - Accent4 3 2" xfId="4099"/>
    <cellStyle name="40% - Accent4 3 2 2" xfId="9546"/>
    <cellStyle name="40% - Accent4 3 2 2 2" xfId="11768"/>
    <cellStyle name="40% - Accent4 3 2 2 2 2" xfId="17414"/>
    <cellStyle name="40% - Accent4 3 2 2 3" xfId="15219"/>
    <cellStyle name="40% - Accent4 3 2 2 4" xfId="20279"/>
    <cellStyle name="40% - Accent4 3 2 3" xfId="10281"/>
    <cellStyle name="40% - Accent4 3 2 3 2" xfId="12489"/>
    <cellStyle name="40% - Accent4 3 2 3 2 2" xfId="18135"/>
    <cellStyle name="40% - Accent4 3 2 3 3" xfId="15940"/>
    <cellStyle name="40% - Accent4 3 2 3 4" xfId="20959"/>
    <cellStyle name="40% - Accent4 3 2 4" xfId="13223"/>
    <cellStyle name="40% - Accent4 3 2 4 2" xfId="18867"/>
    <cellStyle name="40% - Accent4 3 2 5" xfId="11049"/>
    <cellStyle name="40% - Accent4 3 2 5 2" xfId="16696"/>
    <cellStyle name="40% - Accent4 3 2 6" xfId="14371"/>
    <cellStyle name="40% - Accent4 3 2 7" xfId="19314"/>
    <cellStyle name="40% - Accent4 3 2 8" xfId="19821"/>
    <cellStyle name="40% - Accent4 3 3" xfId="4100"/>
    <cellStyle name="40% - Accent4 3 3 2" xfId="9547"/>
    <cellStyle name="40% - Accent4 3 3 2 2" xfId="11769"/>
    <cellStyle name="40% - Accent4 3 3 2 2 2" xfId="17415"/>
    <cellStyle name="40% - Accent4 3 3 2 3" xfId="15220"/>
    <cellStyle name="40% - Accent4 3 3 2 4" xfId="20280"/>
    <cellStyle name="40% - Accent4 3 3 3" xfId="10282"/>
    <cellStyle name="40% - Accent4 3 3 3 2" xfId="12490"/>
    <cellStyle name="40% - Accent4 3 3 3 2 2" xfId="18136"/>
    <cellStyle name="40% - Accent4 3 3 3 3" xfId="15941"/>
    <cellStyle name="40% - Accent4 3 3 3 4" xfId="20960"/>
    <cellStyle name="40% - Accent4 3 3 4" xfId="13224"/>
    <cellStyle name="40% - Accent4 3 3 4 2" xfId="18868"/>
    <cellStyle name="40% - Accent4 3 3 5" xfId="11050"/>
    <cellStyle name="40% - Accent4 3 3 5 2" xfId="16697"/>
    <cellStyle name="40% - Accent4 3 3 6" xfId="14372"/>
    <cellStyle name="40% - Accent4 3 3 7" xfId="19822"/>
    <cellStyle name="40% - Accent4 3 4" xfId="4101"/>
    <cellStyle name="40% - Accent4 3 4 2" xfId="9548"/>
    <cellStyle name="40% - Accent4 3 4 2 2" xfId="11770"/>
    <cellStyle name="40% - Accent4 3 4 2 2 2" xfId="17416"/>
    <cellStyle name="40% - Accent4 3 4 2 3" xfId="15221"/>
    <cellStyle name="40% - Accent4 3 4 2 4" xfId="20281"/>
    <cellStyle name="40% - Accent4 3 4 3" xfId="10283"/>
    <cellStyle name="40% - Accent4 3 4 3 2" xfId="12491"/>
    <cellStyle name="40% - Accent4 3 4 3 2 2" xfId="18137"/>
    <cellStyle name="40% - Accent4 3 4 3 3" xfId="15942"/>
    <cellStyle name="40% - Accent4 3 4 3 4" xfId="20961"/>
    <cellStyle name="40% - Accent4 3 4 4" xfId="13225"/>
    <cellStyle name="40% - Accent4 3 4 4 2" xfId="18869"/>
    <cellStyle name="40% - Accent4 3 4 5" xfId="11051"/>
    <cellStyle name="40% - Accent4 3 4 5 2" xfId="16698"/>
    <cellStyle name="40% - Accent4 3 4 6" xfId="14373"/>
    <cellStyle name="40% - Accent4 3 4 7" xfId="19823"/>
    <cellStyle name="40% - Accent4 3 5" xfId="4102"/>
    <cellStyle name="40% - Accent4 3 5 2" xfId="9549"/>
    <cellStyle name="40% - Accent4 3 5 2 2" xfId="11771"/>
    <cellStyle name="40% - Accent4 3 5 2 2 2" xfId="17417"/>
    <cellStyle name="40% - Accent4 3 5 2 3" xfId="15222"/>
    <cellStyle name="40% - Accent4 3 5 2 4" xfId="20282"/>
    <cellStyle name="40% - Accent4 3 5 3" xfId="10284"/>
    <cellStyle name="40% - Accent4 3 5 3 2" xfId="12492"/>
    <cellStyle name="40% - Accent4 3 5 3 2 2" xfId="18138"/>
    <cellStyle name="40% - Accent4 3 5 3 3" xfId="15943"/>
    <cellStyle name="40% - Accent4 3 5 3 4" xfId="20962"/>
    <cellStyle name="40% - Accent4 3 5 4" xfId="13226"/>
    <cellStyle name="40% - Accent4 3 5 4 2" xfId="18870"/>
    <cellStyle name="40% - Accent4 3 5 5" xfId="11052"/>
    <cellStyle name="40% - Accent4 3 5 5 2" xfId="16699"/>
    <cellStyle name="40% - Accent4 3 5 6" xfId="14374"/>
    <cellStyle name="40% - Accent4 3 5 7" xfId="19824"/>
    <cellStyle name="40% - Accent4 3 6" xfId="4103"/>
    <cellStyle name="40% - Accent4 3 6 2" xfId="9550"/>
    <cellStyle name="40% - Accent4 3 6 2 2" xfId="11772"/>
    <cellStyle name="40% - Accent4 3 6 2 2 2" xfId="17418"/>
    <cellStyle name="40% - Accent4 3 6 2 3" xfId="15223"/>
    <cellStyle name="40% - Accent4 3 6 2 4" xfId="20283"/>
    <cellStyle name="40% - Accent4 3 6 3" xfId="10285"/>
    <cellStyle name="40% - Accent4 3 6 3 2" xfId="12493"/>
    <cellStyle name="40% - Accent4 3 6 3 2 2" xfId="18139"/>
    <cellStyle name="40% - Accent4 3 6 3 3" xfId="15944"/>
    <cellStyle name="40% - Accent4 3 6 3 4" xfId="20963"/>
    <cellStyle name="40% - Accent4 3 6 4" xfId="13227"/>
    <cellStyle name="40% - Accent4 3 6 4 2" xfId="18871"/>
    <cellStyle name="40% - Accent4 3 6 5" xfId="11053"/>
    <cellStyle name="40% - Accent4 3 6 5 2" xfId="16700"/>
    <cellStyle name="40% - Accent4 3 6 6" xfId="14375"/>
    <cellStyle name="40% - Accent4 3 6 7" xfId="19825"/>
    <cellStyle name="40% - Accent4 3 7" xfId="4104"/>
    <cellStyle name="40% - Accent4 3 7 2" xfId="9551"/>
    <cellStyle name="40% - Accent4 3 7 2 2" xfId="11773"/>
    <cellStyle name="40% - Accent4 3 7 2 2 2" xfId="17419"/>
    <cellStyle name="40% - Accent4 3 7 2 3" xfId="15224"/>
    <cellStyle name="40% - Accent4 3 7 2 4" xfId="20284"/>
    <cellStyle name="40% - Accent4 3 7 3" xfId="10286"/>
    <cellStyle name="40% - Accent4 3 7 3 2" xfId="12494"/>
    <cellStyle name="40% - Accent4 3 7 3 2 2" xfId="18140"/>
    <cellStyle name="40% - Accent4 3 7 3 3" xfId="15945"/>
    <cellStyle name="40% - Accent4 3 7 3 4" xfId="20964"/>
    <cellStyle name="40% - Accent4 3 7 4" xfId="13228"/>
    <cellStyle name="40% - Accent4 3 7 4 2" xfId="18872"/>
    <cellStyle name="40% - Accent4 3 7 5" xfId="11054"/>
    <cellStyle name="40% - Accent4 3 7 5 2" xfId="16701"/>
    <cellStyle name="40% - Accent4 3 7 6" xfId="14376"/>
    <cellStyle name="40% - Accent4 3 7 7" xfId="19826"/>
    <cellStyle name="40% - Accent4 3 8" xfId="4105"/>
    <cellStyle name="40% - Accent4 3 8 2" xfId="9552"/>
    <cellStyle name="40% - Accent4 3 8 2 2" xfId="11774"/>
    <cellStyle name="40% - Accent4 3 8 2 2 2" xfId="17420"/>
    <cellStyle name="40% - Accent4 3 8 2 3" xfId="15225"/>
    <cellStyle name="40% - Accent4 3 8 2 4" xfId="20285"/>
    <cellStyle name="40% - Accent4 3 8 3" xfId="10287"/>
    <cellStyle name="40% - Accent4 3 8 3 2" xfId="12495"/>
    <cellStyle name="40% - Accent4 3 8 3 2 2" xfId="18141"/>
    <cellStyle name="40% - Accent4 3 8 3 3" xfId="15946"/>
    <cellStyle name="40% - Accent4 3 8 3 4" xfId="20965"/>
    <cellStyle name="40% - Accent4 3 8 4" xfId="13229"/>
    <cellStyle name="40% - Accent4 3 8 4 2" xfId="18873"/>
    <cellStyle name="40% - Accent4 3 8 5" xfId="11055"/>
    <cellStyle name="40% - Accent4 3 8 5 2" xfId="16702"/>
    <cellStyle name="40% - Accent4 3 8 6" xfId="14377"/>
    <cellStyle name="40% - Accent4 3 8 7" xfId="19827"/>
    <cellStyle name="40% - Accent4 3 9" xfId="4098"/>
    <cellStyle name="40% - Accent4 3 9 2" xfId="9545"/>
    <cellStyle name="40% - Accent4 3 9 2 2" xfId="11767"/>
    <cellStyle name="40% - Accent4 3 9 2 2 2" xfId="17413"/>
    <cellStyle name="40% - Accent4 3 9 2 3" xfId="15218"/>
    <cellStyle name="40% - Accent4 3 9 3" xfId="10280"/>
    <cellStyle name="40% - Accent4 3 9 3 2" xfId="12488"/>
    <cellStyle name="40% - Accent4 3 9 3 2 2" xfId="18134"/>
    <cellStyle name="40% - Accent4 3 9 3 3" xfId="15939"/>
    <cellStyle name="40% - Accent4 3 9 4" xfId="13222"/>
    <cellStyle name="40% - Accent4 3 9 4 2" xfId="18866"/>
    <cellStyle name="40% - Accent4 3 9 5" xfId="11048"/>
    <cellStyle name="40% - Accent4 3 9 5 2" xfId="16695"/>
    <cellStyle name="40% - Accent4 3 9 6" xfId="14370"/>
    <cellStyle name="40% - Accent4 3 9 7" xfId="20278"/>
    <cellStyle name="40% - Accent4 4" xfId="3534"/>
    <cellStyle name="40% - Accent4 4 10" xfId="9113"/>
    <cellStyle name="40% - Accent4 4 10 2" xfId="11341"/>
    <cellStyle name="40% - Accent4 4 10 2 2" xfId="16987"/>
    <cellStyle name="40% - Accent4 4 10 3" xfId="14792"/>
    <cellStyle name="40% - Accent4 4 10 4" xfId="20966"/>
    <cellStyle name="40% - Accent4 4 11" xfId="9853"/>
    <cellStyle name="40% - Accent4 4 11 2" xfId="12062"/>
    <cellStyle name="40% - Accent4 4 11 2 2" xfId="17708"/>
    <cellStyle name="40% - Accent4 4 11 3" xfId="15513"/>
    <cellStyle name="40% - Accent4 4 12" xfId="12796"/>
    <cellStyle name="40% - Accent4 4 12 2" xfId="18440"/>
    <cellStyle name="40% - Accent4 4 13" xfId="10622"/>
    <cellStyle name="40% - Accent4 4 13 2" xfId="16269"/>
    <cellStyle name="40% - Accent4 4 14" xfId="13608"/>
    <cellStyle name="40% - Accent4 4 14 2" xfId="19243"/>
    <cellStyle name="40% - Accent4 4 15" xfId="13930"/>
    <cellStyle name="40% - Accent4 4 16" xfId="19506"/>
    <cellStyle name="40% - Accent4 4 17" xfId="19828"/>
    <cellStyle name="40% - Accent4 4 2" xfId="4107"/>
    <cellStyle name="40% - Accent4 4 2 2" xfId="9554"/>
    <cellStyle name="40% - Accent4 4 2 2 2" xfId="11776"/>
    <cellStyle name="40% - Accent4 4 2 2 2 2" xfId="17422"/>
    <cellStyle name="40% - Accent4 4 2 2 3" xfId="15227"/>
    <cellStyle name="40% - Accent4 4 2 2 4" xfId="20287"/>
    <cellStyle name="40% - Accent4 4 2 3" xfId="10289"/>
    <cellStyle name="40% - Accent4 4 2 3 2" xfId="12497"/>
    <cellStyle name="40% - Accent4 4 2 3 2 2" xfId="18143"/>
    <cellStyle name="40% - Accent4 4 2 3 3" xfId="15948"/>
    <cellStyle name="40% - Accent4 4 2 3 4" xfId="20967"/>
    <cellStyle name="40% - Accent4 4 2 4" xfId="13231"/>
    <cellStyle name="40% - Accent4 4 2 4 2" xfId="18875"/>
    <cellStyle name="40% - Accent4 4 2 5" xfId="11057"/>
    <cellStyle name="40% - Accent4 4 2 5 2" xfId="16704"/>
    <cellStyle name="40% - Accent4 4 2 6" xfId="14379"/>
    <cellStyle name="40% - Accent4 4 2 7" xfId="19305"/>
    <cellStyle name="40% - Accent4 4 2 8" xfId="19829"/>
    <cellStyle name="40% - Accent4 4 3" xfId="4108"/>
    <cellStyle name="40% - Accent4 4 3 2" xfId="9555"/>
    <cellStyle name="40% - Accent4 4 3 2 2" xfId="11777"/>
    <cellStyle name="40% - Accent4 4 3 2 2 2" xfId="17423"/>
    <cellStyle name="40% - Accent4 4 3 2 3" xfId="15228"/>
    <cellStyle name="40% - Accent4 4 3 2 4" xfId="20288"/>
    <cellStyle name="40% - Accent4 4 3 3" xfId="10290"/>
    <cellStyle name="40% - Accent4 4 3 3 2" xfId="12498"/>
    <cellStyle name="40% - Accent4 4 3 3 2 2" xfId="18144"/>
    <cellStyle name="40% - Accent4 4 3 3 3" xfId="15949"/>
    <cellStyle name="40% - Accent4 4 3 3 4" xfId="20968"/>
    <cellStyle name="40% - Accent4 4 3 4" xfId="13232"/>
    <cellStyle name="40% - Accent4 4 3 4 2" xfId="18876"/>
    <cellStyle name="40% - Accent4 4 3 5" xfId="11058"/>
    <cellStyle name="40% - Accent4 4 3 5 2" xfId="16705"/>
    <cellStyle name="40% - Accent4 4 3 6" xfId="14380"/>
    <cellStyle name="40% - Accent4 4 3 7" xfId="19830"/>
    <cellStyle name="40% - Accent4 4 4" xfId="4109"/>
    <cellStyle name="40% - Accent4 4 4 2" xfId="9556"/>
    <cellStyle name="40% - Accent4 4 4 2 2" xfId="11778"/>
    <cellStyle name="40% - Accent4 4 4 2 2 2" xfId="17424"/>
    <cellStyle name="40% - Accent4 4 4 2 3" xfId="15229"/>
    <cellStyle name="40% - Accent4 4 4 2 4" xfId="20289"/>
    <cellStyle name="40% - Accent4 4 4 3" xfId="10291"/>
    <cellStyle name="40% - Accent4 4 4 3 2" xfId="12499"/>
    <cellStyle name="40% - Accent4 4 4 3 2 2" xfId="18145"/>
    <cellStyle name="40% - Accent4 4 4 3 3" xfId="15950"/>
    <cellStyle name="40% - Accent4 4 4 3 4" xfId="20969"/>
    <cellStyle name="40% - Accent4 4 4 4" xfId="13233"/>
    <cellStyle name="40% - Accent4 4 4 4 2" xfId="18877"/>
    <cellStyle name="40% - Accent4 4 4 5" xfId="11059"/>
    <cellStyle name="40% - Accent4 4 4 5 2" xfId="16706"/>
    <cellStyle name="40% - Accent4 4 4 6" xfId="14381"/>
    <cellStyle name="40% - Accent4 4 4 7" xfId="19831"/>
    <cellStyle name="40% - Accent4 4 5" xfId="4110"/>
    <cellStyle name="40% - Accent4 4 5 2" xfId="9557"/>
    <cellStyle name="40% - Accent4 4 5 2 2" xfId="11779"/>
    <cellStyle name="40% - Accent4 4 5 2 2 2" xfId="17425"/>
    <cellStyle name="40% - Accent4 4 5 2 3" xfId="15230"/>
    <cellStyle name="40% - Accent4 4 5 2 4" xfId="20290"/>
    <cellStyle name="40% - Accent4 4 5 3" xfId="10292"/>
    <cellStyle name="40% - Accent4 4 5 3 2" xfId="12500"/>
    <cellStyle name="40% - Accent4 4 5 3 2 2" xfId="18146"/>
    <cellStyle name="40% - Accent4 4 5 3 3" xfId="15951"/>
    <cellStyle name="40% - Accent4 4 5 3 4" xfId="20970"/>
    <cellStyle name="40% - Accent4 4 5 4" xfId="13234"/>
    <cellStyle name="40% - Accent4 4 5 4 2" xfId="18878"/>
    <cellStyle name="40% - Accent4 4 5 5" xfId="11060"/>
    <cellStyle name="40% - Accent4 4 5 5 2" xfId="16707"/>
    <cellStyle name="40% - Accent4 4 5 6" xfId="14382"/>
    <cellStyle name="40% - Accent4 4 5 7" xfId="19832"/>
    <cellStyle name="40% - Accent4 4 6" xfId="4111"/>
    <cellStyle name="40% - Accent4 4 6 2" xfId="9558"/>
    <cellStyle name="40% - Accent4 4 6 2 2" xfId="11780"/>
    <cellStyle name="40% - Accent4 4 6 2 2 2" xfId="17426"/>
    <cellStyle name="40% - Accent4 4 6 2 3" xfId="15231"/>
    <cellStyle name="40% - Accent4 4 6 2 4" xfId="20291"/>
    <cellStyle name="40% - Accent4 4 6 3" xfId="10293"/>
    <cellStyle name="40% - Accent4 4 6 3 2" xfId="12501"/>
    <cellStyle name="40% - Accent4 4 6 3 2 2" xfId="18147"/>
    <cellStyle name="40% - Accent4 4 6 3 3" xfId="15952"/>
    <cellStyle name="40% - Accent4 4 6 3 4" xfId="20971"/>
    <cellStyle name="40% - Accent4 4 6 4" xfId="13235"/>
    <cellStyle name="40% - Accent4 4 6 4 2" xfId="18879"/>
    <cellStyle name="40% - Accent4 4 6 5" xfId="11061"/>
    <cellStyle name="40% - Accent4 4 6 5 2" xfId="16708"/>
    <cellStyle name="40% - Accent4 4 6 6" xfId="14383"/>
    <cellStyle name="40% - Accent4 4 6 7" xfId="19833"/>
    <cellStyle name="40% - Accent4 4 7" xfId="4112"/>
    <cellStyle name="40% - Accent4 4 7 2" xfId="9559"/>
    <cellStyle name="40% - Accent4 4 7 2 2" xfId="11781"/>
    <cellStyle name="40% - Accent4 4 7 2 2 2" xfId="17427"/>
    <cellStyle name="40% - Accent4 4 7 2 3" xfId="15232"/>
    <cellStyle name="40% - Accent4 4 7 2 4" xfId="20292"/>
    <cellStyle name="40% - Accent4 4 7 3" xfId="10294"/>
    <cellStyle name="40% - Accent4 4 7 3 2" xfId="12502"/>
    <cellStyle name="40% - Accent4 4 7 3 2 2" xfId="18148"/>
    <cellStyle name="40% - Accent4 4 7 3 3" xfId="15953"/>
    <cellStyle name="40% - Accent4 4 7 3 4" xfId="20972"/>
    <cellStyle name="40% - Accent4 4 7 4" xfId="13236"/>
    <cellStyle name="40% - Accent4 4 7 4 2" xfId="18880"/>
    <cellStyle name="40% - Accent4 4 7 5" xfId="11062"/>
    <cellStyle name="40% - Accent4 4 7 5 2" xfId="16709"/>
    <cellStyle name="40% - Accent4 4 7 6" xfId="14384"/>
    <cellStyle name="40% - Accent4 4 7 7" xfId="19834"/>
    <cellStyle name="40% - Accent4 4 8" xfId="4113"/>
    <cellStyle name="40% - Accent4 4 8 2" xfId="9560"/>
    <cellStyle name="40% - Accent4 4 8 2 2" xfId="11782"/>
    <cellStyle name="40% - Accent4 4 8 2 2 2" xfId="17428"/>
    <cellStyle name="40% - Accent4 4 8 2 3" xfId="15233"/>
    <cellStyle name="40% - Accent4 4 8 2 4" xfId="20293"/>
    <cellStyle name="40% - Accent4 4 8 3" xfId="10295"/>
    <cellStyle name="40% - Accent4 4 8 3 2" xfId="12503"/>
    <cellStyle name="40% - Accent4 4 8 3 2 2" xfId="18149"/>
    <cellStyle name="40% - Accent4 4 8 3 3" xfId="15954"/>
    <cellStyle name="40% - Accent4 4 8 3 4" xfId="20973"/>
    <cellStyle name="40% - Accent4 4 8 4" xfId="13237"/>
    <cellStyle name="40% - Accent4 4 8 4 2" xfId="18881"/>
    <cellStyle name="40% - Accent4 4 8 5" xfId="11063"/>
    <cellStyle name="40% - Accent4 4 8 5 2" xfId="16710"/>
    <cellStyle name="40% - Accent4 4 8 6" xfId="14385"/>
    <cellStyle name="40% - Accent4 4 8 7" xfId="19835"/>
    <cellStyle name="40% - Accent4 4 9" xfId="4106"/>
    <cellStyle name="40% - Accent4 4 9 2" xfId="9553"/>
    <cellStyle name="40% - Accent4 4 9 2 2" xfId="11775"/>
    <cellStyle name="40% - Accent4 4 9 2 2 2" xfId="17421"/>
    <cellStyle name="40% - Accent4 4 9 2 3" xfId="15226"/>
    <cellStyle name="40% - Accent4 4 9 3" xfId="10288"/>
    <cellStyle name="40% - Accent4 4 9 3 2" xfId="12496"/>
    <cellStyle name="40% - Accent4 4 9 3 2 2" xfId="18142"/>
    <cellStyle name="40% - Accent4 4 9 3 3" xfId="15947"/>
    <cellStyle name="40% - Accent4 4 9 4" xfId="13230"/>
    <cellStyle name="40% - Accent4 4 9 4 2" xfId="18874"/>
    <cellStyle name="40% - Accent4 4 9 5" xfId="11056"/>
    <cellStyle name="40% - Accent4 4 9 5 2" xfId="16703"/>
    <cellStyle name="40% - Accent4 4 9 6" xfId="14378"/>
    <cellStyle name="40% - Accent4 4 9 7" xfId="20286"/>
    <cellStyle name="40% - Accent4 5" xfId="3578"/>
    <cellStyle name="40% - Accent4 5 10" xfId="9146"/>
    <cellStyle name="40% - Accent4 5 10 2" xfId="11371"/>
    <cellStyle name="40% - Accent4 5 10 2 2" xfId="17017"/>
    <cellStyle name="40% - Accent4 5 10 3" xfId="14822"/>
    <cellStyle name="40% - Accent4 5 10 4" xfId="20974"/>
    <cellStyle name="40% - Accent4 5 11" xfId="9883"/>
    <cellStyle name="40% - Accent4 5 11 2" xfId="12092"/>
    <cellStyle name="40% - Accent4 5 11 2 2" xfId="17738"/>
    <cellStyle name="40% - Accent4 5 11 3" xfId="15543"/>
    <cellStyle name="40% - Accent4 5 12" xfId="12826"/>
    <cellStyle name="40% - Accent4 5 12 2" xfId="18470"/>
    <cellStyle name="40% - Accent4 5 13" xfId="10652"/>
    <cellStyle name="40% - Accent4 5 13 2" xfId="16299"/>
    <cellStyle name="40% - Accent4 5 14" xfId="13960"/>
    <cellStyle name="40% - Accent4 5 15" xfId="19836"/>
    <cellStyle name="40% - Accent4 5 2" xfId="4115"/>
    <cellStyle name="40% - Accent4 5 2 2" xfId="9562"/>
    <cellStyle name="40% - Accent4 5 2 2 2" xfId="11784"/>
    <cellStyle name="40% - Accent4 5 2 2 2 2" xfId="17430"/>
    <cellStyle name="40% - Accent4 5 2 2 3" xfId="15235"/>
    <cellStyle name="40% - Accent4 5 2 2 4" xfId="20295"/>
    <cellStyle name="40% - Accent4 5 2 3" xfId="10297"/>
    <cellStyle name="40% - Accent4 5 2 3 2" xfId="12505"/>
    <cellStyle name="40% - Accent4 5 2 3 2 2" xfId="18151"/>
    <cellStyle name="40% - Accent4 5 2 3 3" xfId="15956"/>
    <cellStyle name="40% - Accent4 5 2 3 4" xfId="20975"/>
    <cellStyle name="40% - Accent4 5 2 4" xfId="13239"/>
    <cellStyle name="40% - Accent4 5 2 4 2" xfId="18883"/>
    <cellStyle name="40% - Accent4 5 2 5" xfId="11065"/>
    <cellStyle name="40% - Accent4 5 2 5 2" xfId="16712"/>
    <cellStyle name="40% - Accent4 5 2 6" xfId="14387"/>
    <cellStyle name="40% - Accent4 5 2 7" xfId="19375"/>
    <cellStyle name="40% - Accent4 5 2 8" xfId="19837"/>
    <cellStyle name="40% - Accent4 5 3" xfId="4116"/>
    <cellStyle name="40% - Accent4 5 3 2" xfId="9563"/>
    <cellStyle name="40% - Accent4 5 3 2 2" xfId="11785"/>
    <cellStyle name="40% - Accent4 5 3 2 2 2" xfId="17431"/>
    <cellStyle name="40% - Accent4 5 3 2 3" xfId="15236"/>
    <cellStyle name="40% - Accent4 5 3 2 4" xfId="20296"/>
    <cellStyle name="40% - Accent4 5 3 3" xfId="10298"/>
    <cellStyle name="40% - Accent4 5 3 3 2" xfId="12506"/>
    <cellStyle name="40% - Accent4 5 3 3 2 2" xfId="18152"/>
    <cellStyle name="40% - Accent4 5 3 3 3" xfId="15957"/>
    <cellStyle name="40% - Accent4 5 3 3 4" xfId="20976"/>
    <cellStyle name="40% - Accent4 5 3 4" xfId="13240"/>
    <cellStyle name="40% - Accent4 5 3 4 2" xfId="18884"/>
    <cellStyle name="40% - Accent4 5 3 5" xfId="11066"/>
    <cellStyle name="40% - Accent4 5 3 5 2" xfId="16713"/>
    <cellStyle name="40% - Accent4 5 3 6" xfId="14388"/>
    <cellStyle name="40% - Accent4 5 3 7" xfId="19838"/>
    <cellStyle name="40% - Accent4 5 4" xfId="4117"/>
    <cellStyle name="40% - Accent4 5 4 2" xfId="9564"/>
    <cellStyle name="40% - Accent4 5 4 2 2" xfId="11786"/>
    <cellStyle name="40% - Accent4 5 4 2 2 2" xfId="17432"/>
    <cellStyle name="40% - Accent4 5 4 2 3" xfId="15237"/>
    <cellStyle name="40% - Accent4 5 4 2 4" xfId="20297"/>
    <cellStyle name="40% - Accent4 5 4 3" xfId="10299"/>
    <cellStyle name="40% - Accent4 5 4 3 2" xfId="12507"/>
    <cellStyle name="40% - Accent4 5 4 3 2 2" xfId="18153"/>
    <cellStyle name="40% - Accent4 5 4 3 3" xfId="15958"/>
    <cellStyle name="40% - Accent4 5 4 3 4" xfId="20977"/>
    <cellStyle name="40% - Accent4 5 4 4" xfId="13241"/>
    <cellStyle name="40% - Accent4 5 4 4 2" xfId="18885"/>
    <cellStyle name="40% - Accent4 5 4 5" xfId="11067"/>
    <cellStyle name="40% - Accent4 5 4 5 2" xfId="16714"/>
    <cellStyle name="40% - Accent4 5 4 6" xfId="14389"/>
    <cellStyle name="40% - Accent4 5 4 7" xfId="19839"/>
    <cellStyle name="40% - Accent4 5 5" xfId="4118"/>
    <cellStyle name="40% - Accent4 5 5 2" xfId="9565"/>
    <cellStyle name="40% - Accent4 5 5 2 2" xfId="11787"/>
    <cellStyle name="40% - Accent4 5 5 2 2 2" xfId="17433"/>
    <cellStyle name="40% - Accent4 5 5 2 3" xfId="15238"/>
    <cellStyle name="40% - Accent4 5 5 2 4" xfId="20298"/>
    <cellStyle name="40% - Accent4 5 5 3" xfId="10300"/>
    <cellStyle name="40% - Accent4 5 5 3 2" xfId="12508"/>
    <cellStyle name="40% - Accent4 5 5 3 2 2" xfId="18154"/>
    <cellStyle name="40% - Accent4 5 5 3 3" xfId="15959"/>
    <cellStyle name="40% - Accent4 5 5 3 4" xfId="20978"/>
    <cellStyle name="40% - Accent4 5 5 4" xfId="13242"/>
    <cellStyle name="40% - Accent4 5 5 4 2" xfId="18886"/>
    <cellStyle name="40% - Accent4 5 5 5" xfId="11068"/>
    <cellStyle name="40% - Accent4 5 5 5 2" xfId="16715"/>
    <cellStyle name="40% - Accent4 5 5 6" xfId="14390"/>
    <cellStyle name="40% - Accent4 5 5 7" xfId="19840"/>
    <cellStyle name="40% - Accent4 5 6" xfId="4119"/>
    <cellStyle name="40% - Accent4 5 6 2" xfId="9566"/>
    <cellStyle name="40% - Accent4 5 6 2 2" xfId="11788"/>
    <cellStyle name="40% - Accent4 5 6 2 2 2" xfId="17434"/>
    <cellStyle name="40% - Accent4 5 6 2 3" xfId="15239"/>
    <cellStyle name="40% - Accent4 5 6 2 4" xfId="20299"/>
    <cellStyle name="40% - Accent4 5 6 3" xfId="10301"/>
    <cellStyle name="40% - Accent4 5 6 3 2" xfId="12509"/>
    <cellStyle name="40% - Accent4 5 6 3 2 2" xfId="18155"/>
    <cellStyle name="40% - Accent4 5 6 3 3" xfId="15960"/>
    <cellStyle name="40% - Accent4 5 6 3 4" xfId="20979"/>
    <cellStyle name="40% - Accent4 5 6 4" xfId="13243"/>
    <cellStyle name="40% - Accent4 5 6 4 2" xfId="18887"/>
    <cellStyle name="40% - Accent4 5 6 5" xfId="11069"/>
    <cellStyle name="40% - Accent4 5 6 5 2" xfId="16716"/>
    <cellStyle name="40% - Accent4 5 6 6" xfId="14391"/>
    <cellStyle name="40% - Accent4 5 6 7" xfId="19841"/>
    <cellStyle name="40% - Accent4 5 7" xfId="4120"/>
    <cellStyle name="40% - Accent4 5 7 2" xfId="9567"/>
    <cellStyle name="40% - Accent4 5 7 2 2" xfId="11789"/>
    <cellStyle name="40% - Accent4 5 7 2 2 2" xfId="17435"/>
    <cellStyle name="40% - Accent4 5 7 2 3" xfId="15240"/>
    <cellStyle name="40% - Accent4 5 7 2 4" xfId="20300"/>
    <cellStyle name="40% - Accent4 5 7 3" xfId="10302"/>
    <cellStyle name="40% - Accent4 5 7 3 2" xfId="12510"/>
    <cellStyle name="40% - Accent4 5 7 3 2 2" xfId="18156"/>
    <cellStyle name="40% - Accent4 5 7 3 3" xfId="15961"/>
    <cellStyle name="40% - Accent4 5 7 3 4" xfId="20980"/>
    <cellStyle name="40% - Accent4 5 7 4" xfId="13244"/>
    <cellStyle name="40% - Accent4 5 7 4 2" xfId="18888"/>
    <cellStyle name="40% - Accent4 5 7 5" xfId="11070"/>
    <cellStyle name="40% - Accent4 5 7 5 2" xfId="16717"/>
    <cellStyle name="40% - Accent4 5 7 6" xfId="14392"/>
    <cellStyle name="40% - Accent4 5 7 7" xfId="19842"/>
    <cellStyle name="40% - Accent4 5 8" xfId="4121"/>
    <cellStyle name="40% - Accent4 5 8 2" xfId="9568"/>
    <cellStyle name="40% - Accent4 5 8 2 2" xfId="11790"/>
    <cellStyle name="40% - Accent4 5 8 2 2 2" xfId="17436"/>
    <cellStyle name="40% - Accent4 5 8 2 3" xfId="15241"/>
    <cellStyle name="40% - Accent4 5 8 2 4" xfId="20301"/>
    <cellStyle name="40% - Accent4 5 8 3" xfId="10303"/>
    <cellStyle name="40% - Accent4 5 8 3 2" xfId="12511"/>
    <cellStyle name="40% - Accent4 5 8 3 2 2" xfId="18157"/>
    <cellStyle name="40% - Accent4 5 8 3 3" xfId="15962"/>
    <cellStyle name="40% - Accent4 5 8 3 4" xfId="20981"/>
    <cellStyle name="40% - Accent4 5 8 4" xfId="13245"/>
    <cellStyle name="40% - Accent4 5 8 4 2" xfId="18889"/>
    <cellStyle name="40% - Accent4 5 8 5" xfId="11071"/>
    <cellStyle name="40% - Accent4 5 8 5 2" xfId="16718"/>
    <cellStyle name="40% - Accent4 5 8 6" xfId="14393"/>
    <cellStyle name="40% - Accent4 5 8 7" xfId="19843"/>
    <cellStyle name="40% - Accent4 5 9" xfId="4114"/>
    <cellStyle name="40% - Accent4 5 9 2" xfId="9561"/>
    <cellStyle name="40% - Accent4 5 9 2 2" xfId="11783"/>
    <cellStyle name="40% - Accent4 5 9 2 2 2" xfId="17429"/>
    <cellStyle name="40% - Accent4 5 9 2 3" xfId="15234"/>
    <cellStyle name="40% - Accent4 5 9 3" xfId="10296"/>
    <cellStyle name="40% - Accent4 5 9 3 2" xfId="12504"/>
    <cellStyle name="40% - Accent4 5 9 3 2 2" xfId="18150"/>
    <cellStyle name="40% - Accent4 5 9 3 3" xfId="15955"/>
    <cellStyle name="40% - Accent4 5 9 4" xfId="13238"/>
    <cellStyle name="40% - Accent4 5 9 4 2" xfId="18882"/>
    <cellStyle name="40% - Accent4 5 9 5" xfId="11064"/>
    <cellStyle name="40% - Accent4 5 9 5 2" xfId="16711"/>
    <cellStyle name="40% - Accent4 5 9 6" xfId="14386"/>
    <cellStyle name="40% - Accent4 5 9 7" xfId="20294"/>
    <cellStyle name="40% - Accent4 6" xfId="3620"/>
    <cellStyle name="40% - Accent4 6 2" xfId="4122"/>
    <cellStyle name="40% - Accent4 6 2 2" xfId="9569"/>
    <cellStyle name="40% - Accent4 6 2 2 2" xfId="11791"/>
    <cellStyle name="40% - Accent4 6 2 2 2 2" xfId="17437"/>
    <cellStyle name="40% - Accent4 6 2 2 3" xfId="15242"/>
    <cellStyle name="40% - Accent4 6 2 3" xfId="10304"/>
    <cellStyle name="40% - Accent4 6 2 3 2" xfId="12512"/>
    <cellStyle name="40% - Accent4 6 2 3 2 2" xfId="18158"/>
    <cellStyle name="40% - Accent4 6 2 3 3" xfId="15963"/>
    <cellStyle name="40% - Accent4 6 2 4" xfId="13246"/>
    <cellStyle name="40% - Accent4 6 2 4 2" xfId="18890"/>
    <cellStyle name="40% - Accent4 6 2 5" xfId="11072"/>
    <cellStyle name="40% - Accent4 6 2 5 2" xfId="16719"/>
    <cellStyle name="40% - Accent4 6 2 6" xfId="14394"/>
    <cellStyle name="40% - Accent4 6 2 7" xfId="14747"/>
    <cellStyle name="40% - Accent4 6 2 8" xfId="20302"/>
    <cellStyle name="40% - Accent4 6 3" xfId="13808"/>
    <cellStyle name="40% - Accent4 6 3 2" xfId="20982"/>
    <cellStyle name="40% - Accent4 6 4" xfId="19844"/>
    <cellStyle name="40% - Accent4 7" xfId="3694"/>
    <cellStyle name="40% - Accent4 7 2" xfId="4123"/>
    <cellStyle name="40% - Accent4 7 2 2" xfId="9570"/>
    <cellStyle name="40% - Accent4 7 2 2 2" xfId="11792"/>
    <cellStyle name="40% - Accent4 7 2 2 2 2" xfId="17438"/>
    <cellStyle name="40% - Accent4 7 2 2 3" xfId="15243"/>
    <cellStyle name="40% - Accent4 7 2 3" xfId="10305"/>
    <cellStyle name="40% - Accent4 7 2 3 2" xfId="12513"/>
    <cellStyle name="40% - Accent4 7 2 3 2 2" xfId="18159"/>
    <cellStyle name="40% - Accent4 7 2 3 3" xfId="15964"/>
    <cellStyle name="40% - Accent4 7 2 4" xfId="13247"/>
    <cellStyle name="40% - Accent4 7 2 4 2" xfId="18891"/>
    <cellStyle name="40% - Accent4 7 2 5" xfId="11073"/>
    <cellStyle name="40% - Accent4 7 2 5 2" xfId="16720"/>
    <cellStyle name="40% - Accent4 7 2 6" xfId="14395"/>
    <cellStyle name="40% - Accent4 7 2 7" xfId="14604"/>
    <cellStyle name="40% - Accent4 7 2 8" xfId="20303"/>
    <cellStyle name="40% - Accent4 7 3" xfId="9193"/>
    <cellStyle name="40% - Accent4 7 3 2" xfId="11415"/>
    <cellStyle name="40% - Accent4 7 3 2 2" xfId="17061"/>
    <cellStyle name="40% - Accent4 7 3 3" xfId="14866"/>
    <cellStyle name="40% - Accent4 7 3 4" xfId="20983"/>
    <cellStyle name="40% - Accent4 7 4" xfId="9928"/>
    <cellStyle name="40% - Accent4 7 4 2" xfId="12136"/>
    <cellStyle name="40% - Accent4 7 4 2 2" xfId="17782"/>
    <cellStyle name="40% - Accent4 7 4 3" xfId="15587"/>
    <cellStyle name="40% - Accent4 7 5" xfId="12870"/>
    <cellStyle name="40% - Accent4 7 5 2" xfId="18514"/>
    <cellStyle name="40% - Accent4 7 6" xfId="10696"/>
    <cellStyle name="40% - Accent4 7 6 2" xfId="16343"/>
    <cellStyle name="40% - Accent4 7 7" xfId="14014"/>
    <cellStyle name="40% - Accent4 7 8" xfId="19845"/>
    <cellStyle name="40% - Accent4 8" xfId="3724"/>
    <cellStyle name="40% - Accent4 8 2" xfId="4124"/>
    <cellStyle name="40% - Accent4 8 2 2" xfId="9571"/>
    <cellStyle name="40% - Accent4 8 2 2 2" xfId="11793"/>
    <cellStyle name="40% - Accent4 8 2 2 2 2" xfId="17439"/>
    <cellStyle name="40% - Accent4 8 2 2 3" xfId="15244"/>
    <cellStyle name="40% - Accent4 8 2 3" xfId="10306"/>
    <cellStyle name="40% - Accent4 8 2 3 2" xfId="12514"/>
    <cellStyle name="40% - Accent4 8 2 3 2 2" xfId="18160"/>
    <cellStyle name="40% - Accent4 8 2 3 3" xfId="15965"/>
    <cellStyle name="40% - Accent4 8 2 4" xfId="13248"/>
    <cellStyle name="40% - Accent4 8 2 4 2" xfId="18892"/>
    <cellStyle name="40% - Accent4 8 2 5" xfId="11074"/>
    <cellStyle name="40% - Accent4 8 2 5 2" xfId="16721"/>
    <cellStyle name="40% - Accent4 8 2 6" xfId="14396"/>
    <cellStyle name="40% - Accent4 8 2 7" xfId="13888"/>
    <cellStyle name="40% - Accent4 8 2 8" xfId="20304"/>
    <cellStyle name="40% - Accent4 8 3" xfId="9223"/>
    <cellStyle name="40% - Accent4 8 3 2" xfId="11445"/>
    <cellStyle name="40% - Accent4 8 3 2 2" xfId="17091"/>
    <cellStyle name="40% - Accent4 8 3 3" xfId="14896"/>
    <cellStyle name="40% - Accent4 8 3 4" xfId="20984"/>
    <cellStyle name="40% - Accent4 8 4" xfId="9958"/>
    <cellStyle name="40% - Accent4 8 4 2" xfId="12166"/>
    <cellStyle name="40% - Accent4 8 4 2 2" xfId="17812"/>
    <cellStyle name="40% - Accent4 8 4 3" xfId="15617"/>
    <cellStyle name="40% - Accent4 8 5" xfId="12900"/>
    <cellStyle name="40% - Accent4 8 5 2" xfId="18544"/>
    <cellStyle name="40% - Accent4 8 6" xfId="10726"/>
    <cellStyle name="40% - Accent4 8 6 2" xfId="16373"/>
    <cellStyle name="40% - Accent4 8 7" xfId="14044"/>
    <cellStyle name="40% - Accent4 8 8" xfId="19846"/>
    <cellStyle name="40% - Accent4 9" xfId="4125"/>
    <cellStyle name="40% - Accent4 9 2" xfId="9572"/>
    <cellStyle name="40% - Accent4 9 2 2" xfId="11794"/>
    <cellStyle name="40% - Accent4 9 2 2 2" xfId="17440"/>
    <cellStyle name="40% - Accent4 9 2 3" xfId="15245"/>
    <cellStyle name="40% - Accent4 9 2 4" xfId="20305"/>
    <cellStyle name="40% - Accent4 9 3" xfId="10307"/>
    <cellStyle name="40% - Accent4 9 3 2" xfId="12515"/>
    <cellStyle name="40% - Accent4 9 3 2 2" xfId="18161"/>
    <cellStyle name="40% - Accent4 9 3 3" xfId="15966"/>
    <cellStyle name="40% - Accent4 9 3 4" xfId="20985"/>
    <cellStyle name="40% - Accent4 9 4" xfId="13249"/>
    <cellStyle name="40% - Accent4 9 4 2" xfId="18893"/>
    <cellStyle name="40% - Accent4 9 5" xfId="11075"/>
    <cellStyle name="40% - Accent4 9 5 2" xfId="16722"/>
    <cellStyle name="40% - Accent4 9 6" xfId="14397"/>
    <cellStyle name="40% - Accent4 9 7" xfId="19356"/>
    <cellStyle name="40% - Accent4 9 8" xfId="19847"/>
    <cellStyle name="40% - Accent5" xfId="198" builtinId="47" customBuiltin="1"/>
    <cellStyle name="40% - Accent5 10" xfId="4126"/>
    <cellStyle name="40% - Accent5 10 2" xfId="9573"/>
    <cellStyle name="40% - Accent5 10 2 2" xfId="11795"/>
    <cellStyle name="40% - Accent5 10 2 2 2" xfId="17441"/>
    <cellStyle name="40% - Accent5 10 2 3" xfId="15246"/>
    <cellStyle name="40% - Accent5 10 2 4" xfId="20306"/>
    <cellStyle name="40% - Accent5 10 3" xfId="10308"/>
    <cellStyle name="40% - Accent5 10 3 2" xfId="12516"/>
    <cellStyle name="40% - Accent5 10 3 2 2" xfId="18162"/>
    <cellStyle name="40% - Accent5 10 3 3" xfId="15967"/>
    <cellStyle name="40% - Accent5 10 3 4" xfId="20986"/>
    <cellStyle name="40% - Accent5 10 4" xfId="13250"/>
    <cellStyle name="40% - Accent5 10 4 2" xfId="18894"/>
    <cellStyle name="40% - Accent5 10 5" xfId="11076"/>
    <cellStyle name="40% - Accent5 10 5 2" xfId="16723"/>
    <cellStyle name="40% - Accent5 10 6" xfId="14398"/>
    <cellStyle name="40% - Accent5 10 7" xfId="14247"/>
    <cellStyle name="40% - Accent5 10 8" xfId="19848"/>
    <cellStyle name="40% - Accent5 11" xfId="4127"/>
    <cellStyle name="40% - Accent5 11 2" xfId="9574"/>
    <cellStyle name="40% - Accent5 11 2 2" xfId="11796"/>
    <cellStyle name="40% - Accent5 11 2 2 2" xfId="17442"/>
    <cellStyle name="40% - Accent5 11 2 3" xfId="15247"/>
    <cellStyle name="40% - Accent5 11 2 4" xfId="20307"/>
    <cellStyle name="40% - Accent5 11 3" xfId="10309"/>
    <cellStyle name="40% - Accent5 11 3 2" xfId="12517"/>
    <cellStyle name="40% - Accent5 11 3 2 2" xfId="18163"/>
    <cellStyle name="40% - Accent5 11 3 3" xfId="15968"/>
    <cellStyle name="40% - Accent5 11 3 4" xfId="20987"/>
    <cellStyle name="40% - Accent5 11 4" xfId="13251"/>
    <cellStyle name="40% - Accent5 11 4 2" xfId="18895"/>
    <cellStyle name="40% - Accent5 11 5" xfId="11077"/>
    <cellStyle name="40% - Accent5 11 5 2" xfId="16724"/>
    <cellStyle name="40% - Accent5 11 6" xfId="14399"/>
    <cellStyle name="40% - Accent5 11 7" xfId="19849"/>
    <cellStyle name="40% - Accent5 12" xfId="8933"/>
    <cellStyle name="40% - Accent5 12 2" xfId="9703"/>
    <cellStyle name="40% - Accent5 12 2 2" xfId="11914"/>
    <cellStyle name="40% - Accent5 12 2 2 2" xfId="17560"/>
    <cellStyle name="40% - Accent5 12 2 3" xfId="15365"/>
    <cellStyle name="40% - Accent5 12 3" xfId="10410"/>
    <cellStyle name="40% - Accent5 12 3 2" xfId="12618"/>
    <cellStyle name="40% - Accent5 12 3 2 2" xfId="18264"/>
    <cellStyle name="40% - Accent5 12 3 3" xfId="16069"/>
    <cellStyle name="40% - Accent5 12 4" xfId="13371"/>
    <cellStyle name="40% - Accent5 12 4 2" xfId="19015"/>
    <cellStyle name="40% - Accent5 12 5" xfId="11178"/>
    <cellStyle name="40% - Accent5 12 5 2" xfId="16824"/>
    <cellStyle name="40% - Accent5 12 6" xfId="14627"/>
    <cellStyle name="40% - Accent5 12 7" xfId="20520"/>
    <cellStyle name="40% - Accent5 13" xfId="8991"/>
    <cellStyle name="40% - Accent5 13 2" xfId="9758"/>
    <cellStyle name="40% - Accent5 13 2 2" xfId="11969"/>
    <cellStyle name="40% - Accent5 13 2 2 2" xfId="17615"/>
    <cellStyle name="40% - Accent5 13 2 3" xfId="15420"/>
    <cellStyle name="40% - Accent5 13 3" xfId="10465"/>
    <cellStyle name="40% - Accent5 13 3 2" xfId="12673"/>
    <cellStyle name="40% - Accent5 13 3 2 2" xfId="18319"/>
    <cellStyle name="40% - Accent5 13 3 3" xfId="16124"/>
    <cellStyle name="40% - Accent5 13 4" xfId="13426"/>
    <cellStyle name="40% - Accent5 13 4 2" xfId="19070"/>
    <cellStyle name="40% - Accent5 13 5" xfId="11233"/>
    <cellStyle name="40% - Accent5 13 5 2" xfId="16879"/>
    <cellStyle name="40% - Accent5 13 6" xfId="14682"/>
    <cellStyle name="40% - Accent5 13 7" xfId="21104"/>
    <cellStyle name="40% - Accent5 14" xfId="9032"/>
    <cellStyle name="40% - Accent5 14 2" xfId="11274"/>
    <cellStyle name="40% - Accent5 14 2 2" xfId="16920"/>
    <cellStyle name="40% - Accent5 14 3" xfId="14723"/>
    <cellStyle name="40% - Accent5 15" xfId="9811"/>
    <cellStyle name="40% - Accent5 15 2" xfId="12020"/>
    <cellStyle name="40% - Accent5 15 2 2" xfId="17666"/>
    <cellStyle name="40% - Accent5 15 3" xfId="15471"/>
    <cellStyle name="40% - Accent5 16" xfId="10542"/>
    <cellStyle name="40% - Accent5 16 2" xfId="12717"/>
    <cellStyle name="40% - Accent5 16 2 2" xfId="18361"/>
    <cellStyle name="40% - Accent5 16 3" xfId="16195"/>
    <cellStyle name="40% - Accent5 17" xfId="10580"/>
    <cellStyle name="40% - Accent5 17 2" xfId="16228"/>
    <cellStyle name="40% - Accent5 18" xfId="13468"/>
    <cellStyle name="40% - Accent5 18 2" xfId="19111"/>
    <cellStyle name="40% - Accent5 19" xfId="13516"/>
    <cellStyle name="40% - Accent5 19 2" xfId="19155"/>
    <cellStyle name="40% - Accent5 2" xfId="231"/>
    <cellStyle name="40% - Accent5 2 10" xfId="13534"/>
    <cellStyle name="40% - Accent5 2 10 2" xfId="19173"/>
    <cellStyle name="40% - Accent5 2 11" xfId="13582"/>
    <cellStyle name="40% - Accent5 2 11 2" xfId="19217"/>
    <cellStyle name="40% - Accent5 2 12" xfId="13645"/>
    <cellStyle name="40% - Accent5 2 12 2" xfId="19276"/>
    <cellStyle name="40% - Accent5 2 13" xfId="13778"/>
    <cellStyle name="40% - Accent5 2 14" xfId="13708"/>
    <cellStyle name="40% - Accent5 2 15" xfId="19480"/>
    <cellStyle name="40% - Accent5 2 2" xfId="3677"/>
    <cellStyle name="40% - Accent5 2 2 10" xfId="12856"/>
    <cellStyle name="40% - Accent5 2 2 10 2" xfId="18500"/>
    <cellStyle name="40% - Accent5 2 2 11" xfId="10682"/>
    <cellStyle name="40% - Accent5 2 2 11 2" xfId="16329"/>
    <cellStyle name="40% - Accent5 2 2 12" xfId="13999"/>
    <cellStyle name="40% - Accent5 2 2 13" xfId="19850"/>
    <cellStyle name="40% - Accent5 2 2 2" xfId="4130"/>
    <cellStyle name="40% - Accent5 2 2 2 2" xfId="9576"/>
    <cellStyle name="40% - Accent5 2 2 2 2 2" xfId="11798"/>
    <cellStyle name="40% - Accent5 2 2 2 2 2 2" xfId="17444"/>
    <cellStyle name="40% - Accent5 2 2 2 2 3" xfId="15249"/>
    <cellStyle name="40% - Accent5 2 2 2 2 4" xfId="20309"/>
    <cellStyle name="40% - Accent5 2 2 2 3" xfId="10311"/>
    <cellStyle name="40% - Accent5 2 2 2 3 2" xfId="12519"/>
    <cellStyle name="40% - Accent5 2 2 2 3 2 2" xfId="18165"/>
    <cellStyle name="40% - Accent5 2 2 2 3 3" xfId="15970"/>
    <cellStyle name="40% - Accent5 2 2 2 3 4" xfId="20989"/>
    <cellStyle name="40% - Accent5 2 2 2 4" xfId="13253"/>
    <cellStyle name="40% - Accent5 2 2 2 4 2" xfId="18897"/>
    <cellStyle name="40% - Accent5 2 2 2 5" xfId="11079"/>
    <cellStyle name="40% - Accent5 2 2 2 5 2" xfId="16726"/>
    <cellStyle name="40% - Accent5 2 2 2 6" xfId="14401"/>
    <cellStyle name="40% - Accent5 2 2 2 7" xfId="19851"/>
    <cellStyle name="40% - Accent5 2 2 3" xfId="4131"/>
    <cellStyle name="40% - Accent5 2 2 3 2" xfId="9577"/>
    <cellStyle name="40% - Accent5 2 2 3 2 2" xfId="11799"/>
    <cellStyle name="40% - Accent5 2 2 3 2 2 2" xfId="17445"/>
    <cellStyle name="40% - Accent5 2 2 3 2 3" xfId="15250"/>
    <cellStyle name="40% - Accent5 2 2 3 2 4" xfId="20310"/>
    <cellStyle name="40% - Accent5 2 2 3 3" xfId="10312"/>
    <cellStyle name="40% - Accent5 2 2 3 3 2" xfId="12520"/>
    <cellStyle name="40% - Accent5 2 2 3 3 2 2" xfId="18166"/>
    <cellStyle name="40% - Accent5 2 2 3 3 3" xfId="15971"/>
    <cellStyle name="40% - Accent5 2 2 3 3 4" xfId="20990"/>
    <cellStyle name="40% - Accent5 2 2 3 4" xfId="13254"/>
    <cellStyle name="40% - Accent5 2 2 3 4 2" xfId="18898"/>
    <cellStyle name="40% - Accent5 2 2 3 5" xfId="11080"/>
    <cellStyle name="40% - Accent5 2 2 3 5 2" xfId="16727"/>
    <cellStyle name="40% - Accent5 2 2 3 6" xfId="14402"/>
    <cellStyle name="40% - Accent5 2 2 3 7" xfId="19852"/>
    <cellStyle name="40% - Accent5 2 2 4" xfId="4132"/>
    <cellStyle name="40% - Accent5 2 2 4 2" xfId="9578"/>
    <cellStyle name="40% - Accent5 2 2 4 2 2" xfId="11800"/>
    <cellStyle name="40% - Accent5 2 2 4 2 2 2" xfId="17446"/>
    <cellStyle name="40% - Accent5 2 2 4 2 3" xfId="15251"/>
    <cellStyle name="40% - Accent5 2 2 4 2 4" xfId="20311"/>
    <cellStyle name="40% - Accent5 2 2 4 3" xfId="10313"/>
    <cellStyle name="40% - Accent5 2 2 4 3 2" xfId="12521"/>
    <cellStyle name="40% - Accent5 2 2 4 3 2 2" xfId="18167"/>
    <cellStyle name="40% - Accent5 2 2 4 3 3" xfId="15972"/>
    <cellStyle name="40% - Accent5 2 2 4 3 4" xfId="20991"/>
    <cellStyle name="40% - Accent5 2 2 4 4" xfId="13255"/>
    <cellStyle name="40% - Accent5 2 2 4 4 2" xfId="18899"/>
    <cellStyle name="40% - Accent5 2 2 4 5" xfId="11081"/>
    <cellStyle name="40% - Accent5 2 2 4 5 2" xfId="16728"/>
    <cellStyle name="40% - Accent5 2 2 4 6" xfId="14403"/>
    <cellStyle name="40% - Accent5 2 2 4 7" xfId="19853"/>
    <cellStyle name="40% - Accent5 2 2 5" xfId="4133"/>
    <cellStyle name="40% - Accent5 2 2 5 2" xfId="9579"/>
    <cellStyle name="40% - Accent5 2 2 5 2 2" xfId="11801"/>
    <cellStyle name="40% - Accent5 2 2 5 2 2 2" xfId="17447"/>
    <cellStyle name="40% - Accent5 2 2 5 2 3" xfId="15252"/>
    <cellStyle name="40% - Accent5 2 2 5 2 4" xfId="20312"/>
    <cellStyle name="40% - Accent5 2 2 5 3" xfId="10314"/>
    <cellStyle name="40% - Accent5 2 2 5 3 2" xfId="12522"/>
    <cellStyle name="40% - Accent5 2 2 5 3 2 2" xfId="18168"/>
    <cellStyle name="40% - Accent5 2 2 5 3 3" xfId="15973"/>
    <cellStyle name="40% - Accent5 2 2 5 3 4" xfId="20992"/>
    <cellStyle name="40% - Accent5 2 2 5 4" xfId="13256"/>
    <cellStyle name="40% - Accent5 2 2 5 4 2" xfId="18900"/>
    <cellStyle name="40% - Accent5 2 2 5 5" xfId="11082"/>
    <cellStyle name="40% - Accent5 2 2 5 5 2" xfId="16729"/>
    <cellStyle name="40% - Accent5 2 2 5 6" xfId="14404"/>
    <cellStyle name="40% - Accent5 2 2 5 7" xfId="19854"/>
    <cellStyle name="40% - Accent5 2 2 6" xfId="4134"/>
    <cellStyle name="40% - Accent5 2 2 6 2" xfId="9580"/>
    <cellStyle name="40% - Accent5 2 2 6 2 2" xfId="11802"/>
    <cellStyle name="40% - Accent5 2 2 6 2 2 2" xfId="17448"/>
    <cellStyle name="40% - Accent5 2 2 6 2 3" xfId="15253"/>
    <cellStyle name="40% - Accent5 2 2 6 2 4" xfId="20313"/>
    <cellStyle name="40% - Accent5 2 2 6 3" xfId="10315"/>
    <cellStyle name="40% - Accent5 2 2 6 3 2" xfId="12523"/>
    <cellStyle name="40% - Accent5 2 2 6 3 2 2" xfId="18169"/>
    <cellStyle name="40% - Accent5 2 2 6 3 3" xfId="15974"/>
    <cellStyle name="40% - Accent5 2 2 6 3 4" xfId="20993"/>
    <cellStyle name="40% - Accent5 2 2 6 4" xfId="13257"/>
    <cellStyle name="40% - Accent5 2 2 6 4 2" xfId="18901"/>
    <cellStyle name="40% - Accent5 2 2 6 5" xfId="11083"/>
    <cellStyle name="40% - Accent5 2 2 6 5 2" xfId="16730"/>
    <cellStyle name="40% - Accent5 2 2 6 6" xfId="14405"/>
    <cellStyle name="40% - Accent5 2 2 6 7" xfId="19855"/>
    <cellStyle name="40% - Accent5 2 2 7" xfId="4129"/>
    <cellStyle name="40% - Accent5 2 2 7 2" xfId="9575"/>
    <cellStyle name="40% - Accent5 2 2 7 2 2" xfId="11797"/>
    <cellStyle name="40% - Accent5 2 2 7 2 2 2" xfId="17443"/>
    <cellStyle name="40% - Accent5 2 2 7 2 3" xfId="15248"/>
    <cellStyle name="40% - Accent5 2 2 7 3" xfId="10310"/>
    <cellStyle name="40% - Accent5 2 2 7 3 2" xfId="12518"/>
    <cellStyle name="40% - Accent5 2 2 7 3 2 2" xfId="18164"/>
    <cellStyle name="40% - Accent5 2 2 7 3 3" xfId="15969"/>
    <cellStyle name="40% - Accent5 2 2 7 4" xfId="13252"/>
    <cellStyle name="40% - Accent5 2 2 7 4 2" xfId="18896"/>
    <cellStyle name="40% - Accent5 2 2 7 5" xfId="11078"/>
    <cellStyle name="40% - Accent5 2 2 7 5 2" xfId="16725"/>
    <cellStyle name="40% - Accent5 2 2 7 6" xfId="14400"/>
    <cellStyle name="40% - Accent5 2 2 7 7" xfId="20308"/>
    <cellStyle name="40% - Accent5 2 2 8" xfId="9179"/>
    <cellStyle name="40% - Accent5 2 2 8 2" xfId="11401"/>
    <cellStyle name="40% - Accent5 2 2 8 2 2" xfId="17047"/>
    <cellStyle name="40% - Accent5 2 2 8 3" xfId="14852"/>
    <cellStyle name="40% - Accent5 2 2 8 4" xfId="20988"/>
    <cellStyle name="40% - Accent5 2 2 9" xfId="9914"/>
    <cellStyle name="40% - Accent5 2 2 9 2" xfId="12122"/>
    <cellStyle name="40% - Accent5 2 2 9 2 2" xfId="17768"/>
    <cellStyle name="40% - Accent5 2 2 9 3" xfId="15573"/>
    <cellStyle name="40% - Accent5 2 3" xfId="4135"/>
    <cellStyle name="40% - Accent5 2 4" xfId="4136"/>
    <cellStyle name="40% - Accent5 2 5" xfId="4137"/>
    <cellStyle name="40% - Accent5 2 6" xfId="4128"/>
    <cellStyle name="40% - Accent5 2 6 2" xfId="20514"/>
    <cellStyle name="40% - Accent5 2 7" xfId="8945"/>
    <cellStyle name="40% - Accent5 2 7 2" xfId="9715"/>
    <cellStyle name="40% - Accent5 2 7 2 2" xfId="11926"/>
    <cellStyle name="40% - Accent5 2 7 2 2 2" xfId="17572"/>
    <cellStyle name="40% - Accent5 2 7 2 3" xfId="15377"/>
    <cellStyle name="40% - Accent5 2 7 3" xfId="10422"/>
    <cellStyle name="40% - Accent5 2 7 3 2" xfId="12630"/>
    <cellStyle name="40% - Accent5 2 7 3 2 2" xfId="18276"/>
    <cellStyle name="40% - Accent5 2 7 3 3" xfId="16081"/>
    <cellStyle name="40% - Accent5 2 7 4" xfId="13383"/>
    <cellStyle name="40% - Accent5 2 7 4 2" xfId="19027"/>
    <cellStyle name="40% - Accent5 2 7 5" xfId="11190"/>
    <cellStyle name="40% - Accent5 2 7 5 2" xfId="16836"/>
    <cellStyle name="40% - Accent5 2 7 6" xfId="14639"/>
    <cellStyle name="40% - Accent5 2 7 7" xfId="21071"/>
    <cellStyle name="40% - Accent5 2 8" xfId="10529"/>
    <cellStyle name="40% - Accent5 2 8 2" xfId="16182"/>
    <cellStyle name="40% - Accent5 2 9" xfId="13486"/>
    <cellStyle name="40% - Accent5 2 9 2" xfId="19129"/>
    <cellStyle name="40% - Accent5 20" xfId="13564"/>
    <cellStyle name="40% - Accent5 20 2" xfId="19199"/>
    <cellStyle name="40% - Accent5 21" xfId="13629"/>
    <cellStyle name="40% - Accent5 21 2" xfId="19260"/>
    <cellStyle name="40% - Accent5 22" xfId="13659"/>
    <cellStyle name="40% - Accent5 22 2" xfId="19289"/>
    <cellStyle name="40% - Accent5 23" xfId="13672"/>
    <cellStyle name="40% - Accent5 23 2" xfId="19302"/>
    <cellStyle name="40% - Accent5 24" xfId="13757"/>
    <cellStyle name="40% - Accent5 25" xfId="19462"/>
    <cellStyle name="40% - Accent5 26" xfId="19951"/>
    <cellStyle name="40% - Accent5 3" xfId="232"/>
    <cellStyle name="40% - Accent5 3 10" xfId="8957"/>
    <cellStyle name="40% - Accent5 3 10 2" xfId="9727"/>
    <cellStyle name="40% - Accent5 3 10 2 2" xfId="11938"/>
    <cellStyle name="40% - Accent5 3 10 2 2 2" xfId="17584"/>
    <cellStyle name="40% - Accent5 3 10 2 3" xfId="15389"/>
    <cellStyle name="40% - Accent5 3 10 3" xfId="10434"/>
    <cellStyle name="40% - Accent5 3 10 3 2" xfId="12642"/>
    <cellStyle name="40% - Accent5 3 10 3 2 2" xfId="18288"/>
    <cellStyle name="40% - Accent5 3 10 3 3" xfId="16093"/>
    <cellStyle name="40% - Accent5 3 10 4" xfId="13395"/>
    <cellStyle name="40% - Accent5 3 10 4 2" xfId="19039"/>
    <cellStyle name="40% - Accent5 3 10 5" xfId="11202"/>
    <cellStyle name="40% - Accent5 3 10 5 2" xfId="16848"/>
    <cellStyle name="40% - Accent5 3 10 6" xfId="14651"/>
    <cellStyle name="40% - Accent5 3 10 7" xfId="20994"/>
    <cellStyle name="40% - Accent5 3 11" xfId="10514"/>
    <cellStyle name="40% - Accent5 3 11 2" xfId="16167"/>
    <cellStyle name="40% - Accent5 3 12" xfId="13500"/>
    <cellStyle name="40% - Accent5 3 12 2" xfId="19143"/>
    <cellStyle name="40% - Accent5 3 13" xfId="13548"/>
    <cellStyle name="40% - Accent5 3 13 2" xfId="19187"/>
    <cellStyle name="40% - Accent5 3 14" xfId="13596"/>
    <cellStyle name="40% - Accent5 3 14 2" xfId="19231"/>
    <cellStyle name="40% - Accent5 3 15" xfId="19494"/>
    <cellStyle name="40% - Accent5 3 16" xfId="19856"/>
    <cellStyle name="40% - Accent5 3 2" xfId="4139"/>
    <cellStyle name="40% - Accent5 3 2 2" xfId="9582"/>
    <cellStyle name="40% - Accent5 3 2 2 2" xfId="11804"/>
    <cellStyle name="40% - Accent5 3 2 2 2 2" xfId="17450"/>
    <cellStyle name="40% - Accent5 3 2 2 3" xfId="15255"/>
    <cellStyle name="40% - Accent5 3 2 2 4" xfId="20316"/>
    <cellStyle name="40% - Accent5 3 2 3" xfId="10317"/>
    <cellStyle name="40% - Accent5 3 2 3 2" xfId="12525"/>
    <cellStyle name="40% - Accent5 3 2 3 2 2" xfId="18171"/>
    <cellStyle name="40% - Accent5 3 2 3 3" xfId="15976"/>
    <cellStyle name="40% - Accent5 3 2 3 4" xfId="20995"/>
    <cellStyle name="40% - Accent5 3 2 4" xfId="13259"/>
    <cellStyle name="40% - Accent5 3 2 4 2" xfId="18903"/>
    <cellStyle name="40% - Accent5 3 2 5" xfId="11085"/>
    <cellStyle name="40% - Accent5 3 2 5 2" xfId="16732"/>
    <cellStyle name="40% - Accent5 3 2 6" xfId="14407"/>
    <cellStyle name="40% - Accent5 3 2 7" xfId="19399"/>
    <cellStyle name="40% - Accent5 3 2 8" xfId="19857"/>
    <cellStyle name="40% - Accent5 3 3" xfId="4140"/>
    <cellStyle name="40% - Accent5 3 3 2" xfId="9583"/>
    <cellStyle name="40% - Accent5 3 3 2 2" xfId="11805"/>
    <cellStyle name="40% - Accent5 3 3 2 2 2" xfId="17451"/>
    <cellStyle name="40% - Accent5 3 3 2 3" xfId="15256"/>
    <cellStyle name="40% - Accent5 3 3 2 4" xfId="20317"/>
    <cellStyle name="40% - Accent5 3 3 3" xfId="10318"/>
    <cellStyle name="40% - Accent5 3 3 3 2" xfId="12526"/>
    <cellStyle name="40% - Accent5 3 3 3 2 2" xfId="18172"/>
    <cellStyle name="40% - Accent5 3 3 3 3" xfId="15977"/>
    <cellStyle name="40% - Accent5 3 3 3 4" xfId="20996"/>
    <cellStyle name="40% - Accent5 3 3 4" xfId="13260"/>
    <cellStyle name="40% - Accent5 3 3 4 2" xfId="18904"/>
    <cellStyle name="40% - Accent5 3 3 5" xfId="11086"/>
    <cellStyle name="40% - Accent5 3 3 5 2" xfId="16733"/>
    <cellStyle name="40% - Accent5 3 3 6" xfId="14408"/>
    <cellStyle name="40% - Accent5 3 3 7" xfId="19858"/>
    <cellStyle name="40% - Accent5 3 4" xfId="4141"/>
    <cellStyle name="40% - Accent5 3 4 2" xfId="9584"/>
    <cellStyle name="40% - Accent5 3 4 2 2" xfId="11806"/>
    <cellStyle name="40% - Accent5 3 4 2 2 2" xfId="17452"/>
    <cellStyle name="40% - Accent5 3 4 2 3" xfId="15257"/>
    <cellStyle name="40% - Accent5 3 4 2 4" xfId="20318"/>
    <cellStyle name="40% - Accent5 3 4 3" xfId="10319"/>
    <cellStyle name="40% - Accent5 3 4 3 2" xfId="12527"/>
    <cellStyle name="40% - Accent5 3 4 3 2 2" xfId="18173"/>
    <cellStyle name="40% - Accent5 3 4 3 3" xfId="15978"/>
    <cellStyle name="40% - Accent5 3 4 3 4" xfId="20997"/>
    <cellStyle name="40% - Accent5 3 4 4" xfId="13261"/>
    <cellStyle name="40% - Accent5 3 4 4 2" xfId="18905"/>
    <cellStyle name="40% - Accent5 3 4 5" xfId="11087"/>
    <cellStyle name="40% - Accent5 3 4 5 2" xfId="16734"/>
    <cellStyle name="40% - Accent5 3 4 6" xfId="14409"/>
    <cellStyle name="40% - Accent5 3 4 7" xfId="19859"/>
    <cellStyle name="40% - Accent5 3 5" xfId="4142"/>
    <cellStyle name="40% - Accent5 3 5 2" xfId="9585"/>
    <cellStyle name="40% - Accent5 3 5 2 2" xfId="11807"/>
    <cellStyle name="40% - Accent5 3 5 2 2 2" xfId="17453"/>
    <cellStyle name="40% - Accent5 3 5 2 3" xfId="15258"/>
    <cellStyle name="40% - Accent5 3 5 2 4" xfId="20319"/>
    <cellStyle name="40% - Accent5 3 5 3" xfId="10320"/>
    <cellStyle name="40% - Accent5 3 5 3 2" xfId="12528"/>
    <cellStyle name="40% - Accent5 3 5 3 2 2" xfId="18174"/>
    <cellStyle name="40% - Accent5 3 5 3 3" xfId="15979"/>
    <cellStyle name="40% - Accent5 3 5 3 4" xfId="20998"/>
    <cellStyle name="40% - Accent5 3 5 4" xfId="13262"/>
    <cellStyle name="40% - Accent5 3 5 4 2" xfId="18906"/>
    <cellStyle name="40% - Accent5 3 5 5" xfId="11088"/>
    <cellStyle name="40% - Accent5 3 5 5 2" xfId="16735"/>
    <cellStyle name="40% - Accent5 3 5 6" xfId="14410"/>
    <cellStyle name="40% - Accent5 3 5 7" xfId="19860"/>
    <cellStyle name="40% - Accent5 3 6" xfId="4143"/>
    <cellStyle name="40% - Accent5 3 6 2" xfId="9586"/>
    <cellStyle name="40% - Accent5 3 6 2 2" xfId="11808"/>
    <cellStyle name="40% - Accent5 3 6 2 2 2" xfId="17454"/>
    <cellStyle name="40% - Accent5 3 6 2 3" xfId="15259"/>
    <cellStyle name="40% - Accent5 3 6 2 4" xfId="20320"/>
    <cellStyle name="40% - Accent5 3 6 3" xfId="10321"/>
    <cellStyle name="40% - Accent5 3 6 3 2" xfId="12529"/>
    <cellStyle name="40% - Accent5 3 6 3 2 2" xfId="18175"/>
    <cellStyle name="40% - Accent5 3 6 3 3" xfId="15980"/>
    <cellStyle name="40% - Accent5 3 6 3 4" xfId="20999"/>
    <cellStyle name="40% - Accent5 3 6 4" xfId="13263"/>
    <cellStyle name="40% - Accent5 3 6 4 2" xfId="18907"/>
    <cellStyle name="40% - Accent5 3 6 5" xfId="11089"/>
    <cellStyle name="40% - Accent5 3 6 5 2" xfId="16736"/>
    <cellStyle name="40% - Accent5 3 6 6" xfId="14411"/>
    <cellStyle name="40% - Accent5 3 6 7" xfId="19861"/>
    <cellStyle name="40% - Accent5 3 7" xfId="4144"/>
    <cellStyle name="40% - Accent5 3 7 2" xfId="9587"/>
    <cellStyle name="40% - Accent5 3 7 2 2" xfId="11809"/>
    <cellStyle name="40% - Accent5 3 7 2 2 2" xfId="17455"/>
    <cellStyle name="40% - Accent5 3 7 2 3" xfId="15260"/>
    <cellStyle name="40% - Accent5 3 7 2 4" xfId="20321"/>
    <cellStyle name="40% - Accent5 3 7 3" xfId="10322"/>
    <cellStyle name="40% - Accent5 3 7 3 2" xfId="12530"/>
    <cellStyle name="40% - Accent5 3 7 3 2 2" xfId="18176"/>
    <cellStyle name="40% - Accent5 3 7 3 3" xfId="15981"/>
    <cellStyle name="40% - Accent5 3 7 3 4" xfId="21000"/>
    <cellStyle name="40% - Accent5 3 7 4" xfId="13264"/>
    <cellStyle name="40% - Accent5 3 7 4 2" xfId="18908"/>
    <cellStyle name="40% - Accent5 3 7 5" xfId="11090"/>
    <cellStyle name="40% - Accent5 3 7 5 2" xfId="16737"/>
    <cellStyle name="40% - Accent5 3 7 6" xfId="14412"/>
    <cellStyle name="40% - Accent5 3 7 7" xfId="19862"/>
    <cellStyle name="40% - Accent5 3 8" xfId="4145"/>
    <cellStyle name="40% - Accent5 3 8 2" xfId="9588"/>
    <cellStyle name="40% - Accent5 3 8 2 2" xfId="11810"/>
    <cellStyle name="40% - Accent5 3 8 2 2 2" xfId="17456"/>
    <cellStyle name="40% - Accent5 3 8 2 3" xfId="15261"/>
    <cellStyle name="40% - Accent5 3 8 2 4" xfId="20322"/>
    <cellStyle name="40% - Accent5 3 8 3" xfId="10323"/>
    <cellStyle name="40% - Accent5 3 8 3 2" xfId="12531"/>
    <cellStyle name="40% - Accent5 3 8 3 2 2" xfId="18177"/>
    <cellStyle name="40% - Accent5 3 8 3 3" xfId="15982"/>
    <cellStyle name="40% - Accent5 3 8 3 4" xfId="21001"/>
    <cellStyle name="40% - Accent5 3 8 4" xfId="13265"/>
    <cellStyle name="40% - Accent5 3 8 4 2" xfId="18909"/>
    <cellStyle name="40% - Accent5 3 8 5" xfId="11091"/>
    <cellStyle name="40% - Accent5 3 8 5 2" xfId="16738"/>
    <cellStyle name="40% - Accent5 3 8 6" xfId="14413"/>
    <cellStyle name="40% - Accent5 3 8 7" xfId="19863"/>
    <cellStyle name="40% - Accent5 3 9" xfId="4138"/>
    <cellStyle name="40% - Accent5 3 9 2" xfId="9581"/>
    <cellStyle name="40% - Accent5 3 9 2 2" xfId="11803"/>
    <cellStyle name="40% - Accent5 3 9 2 2 2" xfId="17449"/>
    <cellStyle name="40% - Accent5 3 9 2 3" xfId="15254"/>
    <cellStyle name="40% - Accent5 3 9 3" xfId="10316"/>
    <cellStyle name="40% - Accent5 3 9 3 2" xfId="12524"/>
    <cellStyle name="40% - Accent5 3 9 3 2 2" xfId="18170"/>
    <cellStyle name="40% - Accent5 3 9 3 3" xfId="15975"/>
    <cellStyle name="40% - Accent5 3 9 4" xfId="13258"/>
    <cellStyle name="40% - Accent5 3 9 4 2" xfId="18902"/>
    <cellStyle name="40% - Accent5 3 9 5" xfId="11084"/>
    <cellStyle name="40% - Accent5 3 9 5 2" xfId="16731"/>
    <cellStyle name="40% - Accent5 3 9 6" xfId="14406"/>
    <cellStyle name="40% - Accent5 3 9 7" xfId="20315"/>
    <cellStyle name="40% - Accent5 4" xfId="3536"/>
    <cellStyle name="40% - Accent5 4 10" xfId="9115"/>
    <cellStyle name="40% - Accent5 4 10 2" xfId="11343"/>
    <cellStyle name="40% - Accent5 4 10 2 2" xfId="16989"/>
    <cellStyle name="40% - Accent5 4 10 3" xfId="14794"/>
    <cellStyle name="40% - Accent5 4 10 4" xfId="21002"/>
    <cellStyle name="40% - Accent5 4 11" xfId="9855"/>
    <cellStyle name="40% - Accent5 4 11 2" xfId="12064"/>
    <cellStyle name="40% - Accent5 4 11 2 2" xfId="17710"/>
    <cellStyle name="40% - Accent5 4 11 3" xfId="15515"/>
    <cellStyle name="40% - Accent5 4 12" xfId="12798"/>
    <cellStyle name="40% - Accent5 4 12 2" xfId="18442"/>
    <cellStyle name="40% - Accent5 4 13" xfId="10624"/>
    <cellStyle name="40% - Accent5 4 13 2" xfId="16271"/>
    <cellStyle name="40% - Accent5 4 14" xfId="13610"/>
    <cellStyle name="40% - Accent5 4 14 2" xfId="19245"/>
    <cellStyle name="40% - Accent5 4 15" xfId="13932"/>
    <cellStyle name="40% - Accent5 4 16" xfId="19508"/>
    <cellStyle name="40% - Accent5 4 17" xfId="19864"/>
    <cellStyle name="40% - Accent5 4 2" xfId="4147"/>
    <cellStyle name="40% - Accent5 4 2 2" xfId="9590"/>
    <cellStyle name="40% - Accent5 4 2 2 2" xfId="11812"/>
    <cellStyle name="40% - Accent5 4 2 2 2 2" xfId="17458"/>
    <cellStyle name="40% - Accent5 4 2 2 3" xfId="15263"/>
    <cellStyle name="40% - Accent5 4 2 2 4" xfId="20324"/>
    <cellStyle name="40% - Accent5 4 2 3" xfId="10325"/>
    <cellStyle name="40% - Accent5 4 2 3 2" xfId="12533"/>
    <cellStyle name="40% - Accent5 4 2 3 2 2" xfId="18179"/>
    <cellStyle name="40% - Accent5 4 2 3 3" xfId="15984"/>
    <cellStyle name="40% - Accent5 4 2 3 4" xfId="21003"/>
    <cellStyle name="40% - Accent5 4 2 4" xfId="13267"/>
    <cellStyle name="40% - Accent5 4 2 4 2" xfId="18911"/>
    <cellStyle name="40% - Accent5 4 2 5" xfId="11093"/>
    <cellStyle name="40% - Accent5 4 2 5 2" xfId="16740"/>
    <cellStyle name="40% - Accent5 4 2 6" xfId="14415"/>
    <cellStyle name="40% - Accent5 4 2 7" xfId="13786"/>
    <cellStyle name="40% - Accent5 4 2 8" xfId="19865"/>
    <cellStyle name="40% - Accent5 4 3" xfId="4148"/>
    <cellStyle name="40% - Accent5 4 3 2" xfId="9591"/>
    <cellStyle name="40% - Accent5 4 3 2 2" xfId="11813"/>
    <cellStyle name="40% - Accent5 4 3 2 2 2" xfId="17459"/>
    <cellStyle name="40% - Accent5 4 3 2 3" xfId="15264"/>
    <cellStyle name="40% - Accent5 4 3 2 4" xfId="20325"/>
    <cellStyle name="40% - Accent5 4 3 3" xfId="10326"/>
    <cellStyle name="40% - Accent5 4 3 3 2" xfId="12534"/>
    <cellStyle name="40% - Accent5 4 3 3 2 2" xfId="18180"/>
    <cellStyle name="40% - Accent5 4 3 3 3" xfId="15985"/>
    <cellStyle name="40% - Accent5 4 3 3 4" xfId="21004"/>
    <cellStyle name="40% - Accent5 4 3 4" xfId="13268"/>
    <cellStyle name="40% - Accent5 4 3 4 2" xfId="18912"/>
    <cellStyle name="40% - Accent5 4 3 5" xfId="11094"/>
    <cellStyle name="40% - Accent5 4 3 5 2" xfId="16741"/>
    <cellStyle name="40% - Accent5 4 3 6" xfId="14416"/>
    <cellStyle name="40% - Accent5 4 3 7" xfId="19866"/>
    <cellStyle name="40% - Accent5 4 4" xfId="4149"/>
    <cellStyle name="40% - Accent5 4 4 2" xfId="9592"/>
    <cellStyle name="40% - Accent5 4 4 2 2" xfId="11814"/>
    <cellStyle name="40% - Accent5 4 4 2 2 2" xfId="17460"/>
    <cellStyle name="40% - Accent5 4 4 2 3" xfId="15265"/>
    <cellStyle name="40% - Accent5 4 4 2 4" xfId="20326"/>
    <cellStyle name="40% - Accent5 4 4 3" xfId="10327"/>
    <cellStyle name="40% - Accent5 4 4 3 2" xfId="12535"/>
    <cellStyle name="40% - Accent5 4 4 3 2 2" xfId="18181"/>
    <cellStyle name="40% - Accent5 4 4 3 3" xfId="15986"/>
    <cellStyle name="40% - Accent5 4 4 3 4" xfId="21005"/>
    <cellStyle name="40% - Accent5 4 4 4" xfId="13269"/>
    <cellStyle name="40% - Accent5 4 4 4 2" xfId="18913"/>
    <cellStyle name="40% - Accent5 4 4 5" xfId="11095"/>
    <cellStyle name="40% - Accent5 4 4 5 2" xfId="16742"/>
    <cellStyle name="40% - Accent5 4 4 6" xfId="14417"/>
    <cellStyle name="40% - Accent5 4 4 7" xfId="19867"/>
    <cellStyle name="40% - Accent5 4 5" xfId="4150"/>
    <cellStyle name="40% - Accent5 4 5 2" xfId="9593"/>
    <cellStyle name="40% - Accent5 4 5 2 2" xfId="11815"/>
    <cellStyle name="40% - Accent5 4 5 2 2 2" xfId="17461"/>
    <cellStyle name="40% - Accent5 4 5 2 3" xfId="15266"/>
    <cellStyle name="40% - Accent5 4 5 2 4" xfId="20327"/>
    <cellStyle name="40% - Accent5 4 5 3" xfId="10328"/>
    <cellStyle name="40% - Accent5 4 5 3 2" xfId="12536"/>
    <cellStyle name="40% - Accent5 4 5 3 2 2" xfId="18182"/>
    <cellStyle name="40% - Accent5 4 5 3 3" xfId="15987"/>
    <cellStyle name="40% - Accent5 4 5 3 4" xfId="21006"/>
    <cellStyle name="40% - Accent5 4 5 4" xfId="13270"/>
    <cellStyle name="40% - Accent5 4 5 4 2" xfId="18914"/>
    <cellStyle name="40% - Accent5 4 5 5" xfId="11096"/>
    <cellStyle name="40% - Accent5 4 5 5 2" xfId="16743"/>
    <cellStyle name="40% - Accent5 4 5 6" xfId="14418"/>
    <cellStyle name="40% - Accent5 4 5 7" xfId="19868"/>
    <cellStyle name="40% - Accent5 4 6" xfId="4151"/>
    <cellStyle name="40% - Accent5 4 6 2" xfId="9594"/>
    <cellStyle name="40% - Accent5 4 6 2 2" xfId="11816"/>
    <cellStyle name="40% - Accent5 4 6 2 2 2" xfId="17462"/>
    <cellStyle name="40% - Accent5 4 6 2 3" xfId="15267"/>
    <cellStyle name="40% - Accent5 4 6 2 4" xfId="20328"/>
    <cellStyle name="40% - Accent5 4 6 3" xfId="10329"/>
    <cellStyle name="40% - Accent5 4 6 3 2" xfId="12537"/>
    <cellStyle name="40% - Accent5 4 6 3 2 2" xfId="18183"/>
    <cellStyle name="40% - Accent5 4 6 3 3" xfId="15988"/>
    <cellStyle name="40% - Accent5 4 6 3 4" xfId="21007"/>
    <cellStyle name="40% - Accent5 4 6 4" xfId="13271"/>
    <cellStyle name="40% - Accent5 4 6 4 2" xfId="18915"/>
    <cellStyle name="40% - Accent5 4 6 5" xfId="11097"/>
    <cellStyle name="40% - Accent5 4 6 5 2" xfId="16744"/>
    <cellStyle name="40% - Accent5 4 6 6" xfId="14419"/>
    <cellStyle name="40% - Accent5 4 6 7" xfId="19869"/>
    <cellStyle name="40% - Accent5 4 7" xfId="4152"/>
    <cellStyle name="40% - Accent5 4 7 2" xfId="9595"/>
    <cellStyle name="40% - Accent5 4 7 2 2" xfId="11817"/>
    <cellStyle name="40% - Accent5 4 7 2 2 2" xfId="17463"/>
    <cellStyle name="40% - Accent5 4 7 2 3" xfId="15268"/>
    <cellStyle name="40% - Accent5 4 7 2 4" xfId="20329"/>
    <cellStyle name="40% - Accent5 4 7 3" xfId="10330"/>
    <cellStyle name="40% - Accent5 4 7 3 2" xfId="12538"/>
    <cellStyle name="40% - Accent5 4 7 3 2 2" xfId="18184"/>
    <cellStyle name="40% - Accent5 4 7 3 3" xfId="15989"/>
    <cellStyle name="40% - Accent5 4 7 3 4" xfId="21008"/>
    <cellStyle name="40% - Accent5 4 7 4" xfId="13272"/>
    <cellStyle name="40% - Accent5 4 7 4 2" xfId="18916"/>
    <cellStyle name="40% - Accent5 4 7 5" xfId="11098"/>
    <cellStyle name="40% - Accent5 4 7 5 2" xfId="16745"/>
    <cellStyle name="40% - Accent5 4 7 6" xfId="14420"/>
    <cellStyle name="40% - Accent5 4 7 7" xfId="19870"/>
    <cellStyle name="40% - Accent5 4 8" xfId="4153"/>
    <cellStyle name="40% - Accent5 4 8 2" xfId="9596"/>
    <cellStyle name="40% - Accent5 4 8 2 2" xfId="11818"/>
    <cellStyle name="40% - Accent5 4 8 2 2 2" xfId="17464"/>
    <cellStyle name="40% - Accent5 4 8 2 3" xfId="15269"/>
    <cellStyle name="40% - Accent5 4 8 2 4" xfId="20330"/>
    <cellStyle name="40% - Accent5 4 8 3" xfId="10331"/>
    <cellStyle name="40% - Accent5 4 8 3 2" xfId="12539"/>
    <cellStyle name="40% - Accent5 4 8 3 2 2" xfId="18185"/>
    <cellStyle name="40% - Accent5 4 8 3 3" xfId="15990"/>
    <cellStyle name="40% - Accent5 4 8 3 4" xfId="21009"/>
    <cellStyle name="40% - Accent5 4 8 4" xfId="13273"/>
    <cellStyle name="40% - Accent5 4 8 4 2" xfId="18917"/>
    <cellStyle name="40% - Accent5 4 8 5" xfId="11099"/>
    <cellStyle name="40% - Accent5 4 8 5 2" xfId="16746"/>
    <cellStyle name="40% - Accent5 4 8 6" xfId="14421"/>
    <cellStyle name="40% - Accent5 4 8 7" xfId="19871"/>
    <cellStyle name="40% - Accent5 4 9" xfId="4146"/>
    <cellStyle name="40% - Accent5 4 9 2" xfId="9589"/>
    <cellStyle name="40% - Accent5 4 9 2 2" xfId="11811"/>
    <cellStyle name="40% - Accent5 4 9 2 2 2" xfId="17457"/>
    <cellStyle name="40% - Accent5 4 9 2 3" xfId="15262"/>
    <cellStyle name="40% - Accent5 4 9 3" xfId="10324"/>
    <cellStyle name="40% - Accent5 4 9 3 2" xfId="12532"/>
    <cellStyle name="40% - Accent5 4 9 3 2 2" xfId="18178"/>
    <cellStyle name="40% - Accent5 4 9 3 3" xfId="15983"/>
    <cellStyle name="40% - Accent5 4 9 4" xfId="13266"/>
    <cellStyle name="40% - Accent5 4 9 4 2" xfId="18910"/>
    <cellStyle name="40% - Accent5 4 9 5" xfId="11092"/>
    <cellStyle name="40% - Accent5 4 9 5 2" xfId="16739"/>
    <cellStyle name="40% - Accent5 4 9 6" xfId="14414"/>
    <cellStyle name="40% - Accent5 4 9 7" xfId="20323"/>
    <cellStyle name="40% - Accent5 5" xfId="3580"/>
    <cellStyle name="40% - Accent5 5 10" xfId="9148"/>
    <cellStyle name="40% - Accent5 5 10 2" xfId="11373"/>
    <cellStyle name="40% - Accent5 5 10 2 2" xfId="17019"/>
    <cellStyle name="40% - Accent5 5 10 3" xfId="14824"/>
    <cellStyle name="40% - Accent5 5 10 4" xfId="21010"/>
    <cellStyle name="40% - Accent5 5 11" xfId="9885"/>
    <cellStyle name="40% - Accent5 5 11 2" xfId="12094"/>
    <cellStyle name="40% - Accent5 5 11 2 2" xfId="17740"/>
    <cellStyle name="40% - Accent5 5 11 3" xfId="15545"/>
    <cellStyle name="40% - Accent5 5 12" xfId="12828"/>
    <cellStyle name="40% - Accent5 5 12 2" xfId="18472"/>
    <cellStyle name="40% - Accent5 5 13" xfId="10654"/>
    <cellStyle name="40% - Accent5 5 13 2" xfId="16301"/>
    <cellStyle name="40% - Accent5 5 14" xfId="13962"/>
    <cellStyle name="40% - Accent5 5 15" xfId="19872"/>
    <cellStyle name="40% - Accent5 5 2" xfId="4155"/>
    <cellStyle name="40% - Accent5 5 2 2" xfId="9598"/>
    <cellStyle name="40% - Accent5 5 2 2 2" xfId="11820"/>
    <cellStyle name="40% - Accent5 5 2 2 2 2" xfId="17466"/>
    <cellStyle name="40% - Accent5 5 2 2 3" xfId="15271"/>
    <cellStyle name="40% - Accent5 5 2 2 4" xfId="20332"/>
    <cellStyle name="40% - Accent5 5 2 3" xfId="10333"/>
    <cellStyle name="40% - Accent5 5 2 3 2" xfId="12541"/>
    <cellStyle name="40% - Accent5 5 2 3 2 2" xfId="18187"/>
    <cellStyle name="40% - Accent5 5 2 3 3" xfId="15992"/>
    <cellStyle name="40% - Accent5 5 2 3 4" xfId="21011"/>
    <cellStyle name="40% - Accent5 5 2 4" xfId="13275"/>
    <cellStyle name="40% - Accent5 5 2 4 2" xfId="18919"/>
    <cellStyle name="40% - Accent5 5 2 5" xfId="11101"/>
    <cellStyle name="40% - Accent5 5 2 5 2" xfId="16748"/>
    <cellStyle name="40% - Accent5 5 2 6" xfId="14423"/>
    <cellStyle name="40% - Accent5 5 2 7" xfId="19409"/>
    <cellStyle name="40% - Accent5 5 2 8" xfId="19873"/>
    <cellStyle name="40% - Accent5 5 3" xfId="4156"/>
    <cellStyle name="40% - Accent5 5 3 2" xfId="9599"/>
    <cellStyle name="40% - Accent5 5 3 2 2" xfId="11821"/>
    <cellStyle name="40% - Accent5 5 3 2 2 2" xfId="17467"/>
    <cellStyle name="40% - Accent5 5 3 2 3" xfId="15272"/>
    <cellStyle name="40% - Accent5 5 3 2 4" xfId="20333"/>
    <cellStyle name="40% - Accent5 5 3 3" xfId="10334"/>
    <cellStyle name="40% - Accent5 5 3 3 2" xfId="12542"/>
    <cellStyle name="40% - Accent5 5 3 3 2 2" xfId="18188"/>
    <cellStyle name="40% - Accent5 5 3 3 3" xfId="15993"/>
    <cellStyle name="40% - Accent5 5 3 3 4" xfId="21012"/>
    <cellStyle name="40% - Accent5 5 3 4" xfId="13276"/>
    <cellStyle name="40% - Accent5 5 3 4 2" xfId="18920"/>
    <cellStyle name="40% - Accent5 5 3 5" xfId="11102"/>
    <cellStyle name="40% - Accent5 5 3 5 2" xfId="16749"/>
    <cellStyle name="40% - Accent5 5 3 6" xfId="14424"/>
    <cellStyle name="40% - Accent5 5 3 7" xfId="19874"/>
    <cellStyle name="40% - Accent5 5 4" xfId="4157"/>
    <cellStyle name="40% - Accent5 5 4 2" xfId="9600"/>
    <cellStyle name="40% - Accent5 5 4 2 2" xfId="11822"/>
    <cellStyle name="40% - Accent5 5 4 2 2 2" xfId="17468"/>
    <cellStyle name="40% - Accent5 5 4 2 3" xfId="15273"/>
    <cellStyle name="40% - Accent5 5 4 2 4" xfId="20334"/>
    <cellStyle name="40% - Accent5 5 4 3" xfId="10335"/>
    <cellStyle name="40% - Accent5 5 4 3 2" xfId="12543"/>
    <cellStyle name="40% - Accent5 5 4 3 2 2" xfId="18189"/>
    <cellStyle name="40% - Accent5 5 4 3 3" xfId="15994"/>
    <cellStyle name="40% - Accent5 5 4 3 4" xfId="21013"/>
    <cellStyle name="40% - Accent5 5 4 4" xfId="13277"/>
    <cellStyle name="40% - Accent5 5 4 4 2" xfId="18921"/>
    <cellStyle name="40% - Accent5 5 4 5" xfId="11103"/>
    <cellStyle name="40% - Accent5 5 4 5 2" xfId="16750"/>
    <cellStyle name="40% - Accent5 5 4 6" xfId="14425"/>
    <cellStyle name="40% - Accent5 5 4 7" xfId="19875"/>
    <cellStyle name="40% - Accent5 5 5" xfId="4158"/>
    <cellStyle name="40% - Accent5 5 5 2" xfId="9601"/>
    <cellStyle name="40% - Accent5 5 5 2 2" xfId="11823"/>
    <cellStyle name="40% - Accent5 5 5 2 2 2" xfId="17469"/>
    <cellStyle name="40% - Accent5 5 5 2 3" xfId="15274"/>
    <cellStyle name="40% - Accent5 5 5 2 4" xfId="20335"/>
    <cellStyle name="40% - Accent5 5 5 3" xfId="10336"/>
    <cellStyle name="40% - Accent5 5 5 3 2" xfId="12544"/>
    <cellStyle name="40% - Accent5 5 5 3 2 2" xfId="18190"/>
    <cellStyle name="40% - Accent5 5 5 3 3" xfId="15995"/>
    <cellStyle name="40% - Accent5 5 5 3 4" xfId="21014"/>
    <cellStyle name="40% - Accent5 5 5 4" xfId="13278"/>
    <cellStyle name="40% - Accent5 5 5 4 2" xfId="18922"/>
    <cellStyle name="40% - Accent5 5 5 5" xfId="11104"/>
    <cellStyle name="40% - Accent5 5 5 5 2" xfId="16751"/>
    <cellStyle name="40% - Accent5 5 5 6" xfId="14426"/>
    <cellStyle name="40% - Accent5 5 5 7" xfId="19876"/>
    <cellStyle name="40% - Accent5 5 6" xfId="4159"/>
    <cellStyle name="40% - Accent5 5 6 2" xfId="9602"/>
    <cellStyle name="40% - Accent5 5 6 2 2" xfId="11824"/>
    <cellStyle name="40% - Accent5 5 6 2 2 2" xfId="17470"/>
    <cellStyle name="40% - Accent5 5 6 2 3" xfId="15275"/>
    <cellStyle name="40% - Accent5 5 6 2 4" xfId="20336"/>
    <cellStyle name="40% - Accent5 5 6 3" xfId="10337"/>
    <cellStyle name="40% - Accent5 5 6 3 2" xfId="12545"/>
    <cellStyle name="40% - Accent5 5 6 3 2 2" xfId="18191"/>
    <cellStyle name="40% - Accent5 5 6 3 3" xfId="15996"/>
    <cellStyle name="40% - Accent5 5 6 3 4" xfId="21015"/>
    <cellStyle name="40% - Accent5 5 6 4" xfId="13279"/>
    <cellStyle name="40% - Accent5 5 6 4 2" xfId="18923"/>
    <cellStyle name="40% - Accent5 5 6 5" xfId="11105"/>
    <cellStyle name="40% - Accent5 5 6 5 2" xfId="16752"/>
    <cellStyle name="40% - Accent5 5 6 6" xfId="14427"/>
    <cellStyle name="40% - Accent5 5 6 7" xfId="19877"/>
    <cellStyle name="40% - Accent5 5 7" xfId="4160"/>
    <cellStyle name="40% - Accent5 5 7 2" xfId="9603"/>
    <cellStyle name="40% - Accent5 5 7 2 2" xfId="11825"/>
    <cellStyle name="40% - Accent5 5 7 2 2 2" xfId="17471"/>
    <cellStyle name="40% - Accent5 5 7 2 3" xfId="15276"/>
    <cellStyle name="40% - Accent5 5 7 2 4" xfId="20337"/>
    <cellStyle name="40% - Accent5 5 7 3" xfId="10338"/>
    <cellStyle name="40% - Accent5 5 7 3 2" xfId="12546"/>
    <cellStyle name="40% - Accent5 5 7 3 2 2" xfId="18192"/>
    <cellStyle name="40% - Accent5 5 7 3 3" xfId="15997"/>
    <cellStyle name="40% - Accent5 5 7 3 4" xfId="21016"/>
    <cellStyle name="40% - Accent5 5 7 4" xfId="13280"/>
    <cellStyle name="40% - Accent5 5 7 4 2" xfId="18924"/>
    <cellStyle name="40% - Accent5 5 7 5" xfId="11106"/>
    <cellStyle name="40% - Accent5 5 7 5 2" xfId="16753"/>
    <cellStyle name="40% - Accent5 5 7 6" xfId="14428"/>
    <cellStyle name="40% - Accent5 5 7 7" xfId="19878"/>
    <cellStyle name="40% - Accent5 5 8" xfId="4161"/>
    <cellStyle name="40% - Accent5 5 8 2" xfId="9604"/>
    <cellStyle name="40% - Accent5 5 8 2 2" xfId="11826"/>
    <cellStyle name="40% - Accent5 5 8 2 2 2" xfId="17472"/>
    <cellStyle name="40% - Accent5 5 8 2 3" xfId="15277"/>
    <cellStyle name="40% - Accent5 5 8 2 4" xfId="20338"/>
    <cellStyle name="40% - Accent5 5 8 3" xfId="10339"/>
    <cellStyle name="40% - Accent5 5 8 3 2" xfId="12547"/>
    <cellStyle name="40% - Accent5 5 8 3 2 2" xfId="18193"/>
    <cellStyle name="40% - Accent5 5 8 3 3" xfId="15998"/>
    <cellStyle name="40% - Accent5 5 8 3 4" xfId="21017"/>
    <cellStyle name="40% - Accent5 5 8 4" xfId="13281"/>
    <cellStyle name="40% - Accent5 5 8 4 2" xfId="18925"/>
    <cellStyle name="40% - Accent5 5 8 5" xfId="11107"/>
    <cellStyle name="40% - Accent5 5 8 5 2" xfId="16754"/>
    <cellStyle name="40% - Accent5 5 8 6" xfId="14429"/>
    <cellStyle name="40% - Accent5 5 8 7" xfId="19879"/>
    <cellStyle name="40% - Accent5 5 9" xfId="4154"/>
    <cellStyle name="40% - Accent5 5 9 2" xfId="9597"/>
    <cellStyle name="40% - Accent5 5 9 2 2" xfId="11819"/>
    <cellStyle name="40% - Accent5 5 9 2 2 2" xfId="17465"/>
    <cellStyle name="40% - Accent5 5 9 2 3" xfId="15270"/>
    <cellStyle name="40% - Accent5 5 9 3" xfId="10332"/>
    <cellStyle name="40% - Accent5 5 9 3 2" xfId="12540"/>
    <cellStyle name="40% - Accent5 5 9 3 2 2" xfId="18186"/>
    <cellStyle name="40% - Accent5 5 9 3 3" xfId="15991"/>
    <cellStyle name="40% - Accent5 5 9 4" xfId="13274"/>
    <cellStyle name="40% - Accent5 5 9 4 2" xfId="18918"/>
    <cellStyle name="40% - Accent5 5 9 5" xfId="11100"/>
    <cellStyle name="40% - Accent5 5 9 5 2" xfId="16747"/>
    <cellStyle name="40% - Accent5 5 9 6" xfId="14422"/>
    <cellStyle name="40% - Accent5 5 9 7" xfId="20331"/>
    <cellStyle name="40% - Accent5 6" xfId="3624"/>
    <cellStyle name="40% - Accent5 6 2" xfId="4162"/>
    <cellStyle name="40% - Accent5 6 2 2" xfId="9605"/>
    <cellStyle name="40% - Accent5 6 2 2 2" xfId="11827"/>
    <cellStyle name="40% - Accent5 6 2 2 2 2" xfId="17473"/>
    <cellStyle name="40% - Accent5 6 2 2 3" xfId="15278"/>
    <cellStyle name="40% - Accent5 6 2 3" xfId="10340"/>
    <cellStyle name="40% - Accent5 6 2 3 2" xfId="12548"/>
    <cellStyle name="40% - Accent5 6 2 3 2 2" xfId="18194"/>
    <cellStyle name="40% - Accent5 6 2 3 3" xfId="15999"/>
    <cellStyle name="40% - Accent5 6 2 4" xfId="13282"/>
    <cellStyle name="40% - Accent5 6 2 4 2" xfId="18926"/>
    <cellStyle name="40% - Accent5 6 2 5" xfId="11108"/>
    <cellStyle name="40% - Accent5 6 2 5 2" xfId="16755"/>
    <cellStyle name="40% - Accent5 6 2 6" xfId="14430"/>
    <cellStyle name="40% - Accent5 6 2 7" xfId="13885"/>
    <cellStyle name="40% - Accent5 6 2 8" xfId="20339"/>
    <cellStyle name="40% - Accent5 6 3" xfId="13854"/>
    <cellStyle name="40% - Accent5 6 3 2" xfId="21018"/>
    <cellStyle name="40% - Accent5 6 4" xfId="19880"/>
    <cellStyle name="40% - Accent5 7" xfId="3696"/>
    <cellStyle name="40% - Accent5 7 2" xfId="4163"/>
    <cellStyle name="40% - Accent5 7 2 2" xfId="9606"/>
    <cellStyle name="40% - Accent5 7 2 2 2" xfId="11828"/>
    <cellStyle name="40% - Accent5 7 2 2 2 2" xfId="17474"/>
    <cellStyle name="40% - Accent5 7 2 2 3" xfId="15279"/>
    <cellStyle name="40% - Accent5 7 2 3" xfId="10341"/>
    <cellStyle name="40% - Accent5 7 2 3 2" xfId="12549"/>
    <cellStyle name="40% - Accent5 7 2 3 2 2" xfId="18195"/>
    <cellStyle name="40% - Accent5 7 2 3 3" xfId="16000"/>
    <cellStyle name="40% - Accent5 7 2 4" xfId="13283"/>
    <cellStyle name="40% - Accent5 7 2 4 2" xfId="18927"/>
    <cellStyle name="40% - Accent5 7 2 5" xfId="11109"/>
    <cellStyle name="40% - Accent5 7 2 5 2" xfId="16756"/>
    <cellStyle name="40% - Accent5 7 2 6" xfId="14431"/>
    <cellStyle name="40% - Accent5 7 2 7" xfId="19348"/>
    <cellStyle name="40% - Accent5 7 2 8" xfId="20340"/>
    <cellStyle name="40% - Accent5 7 3" xfId="9195"/>
    <cellStyle name="40% - Accent5 7 3 2" xfId="11417"/>
    <cellStyle name="40% - Accent5 7 3 2 2" xfId="17063"/>
    <cellStyle name="40% - Accent5 7 3 3" xfId="14868"/>
    <cellStyle name="40% - Accent5 7 3 4" xfId="21019"/>
    <cellStyle name="40% - Accent5 7 4" xfId="9930"/>
    <cellStyle name="40% - Accent5 7 4 2" xfId="12138"/>
    <cellStyle name="40% - Accent5 7 4 2 2" xfId="17784"/>
    <cellStyle name="40% - Accent5 7 4 3" xfId="15589"/>
    <cellStyle name="40% - Accent5 7 5" xfId="12872"/>
    <cellStyle name="40% - Accent5 7 5 2" xfId="18516"/>
    <cellStyle name="40% - Accent5 7 6" xfId="10698"/>
    <cellStyle name="40% - Accent5 7 6 2" xfId="16345"/>
    <cellStyle name="40% - Accent5 7 7" xfId="14016"/>
    <cellStyle name="40% - Accent5 7 8" xfId="19881"/>
    <cellStyle name="40% - Accent5 8" xfId="3726"/>
    <cellStyle name="40% - Accent5 8 2" xfId="4164"/>
    <cellStyle name="40% - Accent5 8 2 2" xfId="9607"/>
    <cellStyle name="40% - Accent5 8 2 2 2" xfId="11829"/>
    <cellStyle name="40% - Accent5 8 2 2 2 2" xfId="17475"/>
    <cellStyle name="40% - Accent5 8 2 2 3" xfId="15280"/>
    <cellStyle name="40% - Accent5 8 2 3" xfId="10342"/>
    <cellStyle name="40% - Accent5 8 2 3 2" xfId="12550"/>
    <cellStyle name="40% - Accent5 8 2 3 2 2" xfId="18196"/>
    <cellStyle name="40% - Accent5 8 2 3 3" xfId="16001"/>
    <cellStyle name="40% - Accent5 8 2 4" xfId="13284"/>
    <cellStyle name="40% - Accent5 8 2 4 2" xfId="18928"/>
    <cellStyle name="40% - Accent5 8 2 5" xfId="11110"/>
    <cellStyle name="40% - Accent5 8 2 5 2" xfId="16757"/>
    <cellStyle name="40% - Accent5 8 2 6" xfId="14432"/>
    <cellStyle name="40% - Accent5 8 2 7" xfId="13906"/>
    <cellStyle name="40% - Accent5 8 2 8" xfId="20341"/>
    <cellStyle name="40% - Accent5 8 3" xfId="9225"/>
    <cellStyle name="40% - Accent5 8 3 2" xfId="11447"/>
    <cellStyle name="40% - Accent5 8 3 2 2" xfId="17093"/>
    <cellStyle name="40% - Accent5 8 3 3" xfId="14898"/>
    <cellStyle name="40% - Accent5 8 3 4" xfId="21020"/>
    <cellStyle name="40% - Accent5 8 4" xfId="9960"/>
    <cellStyle name="40% - Accent5 8 4 2" xfId="12168"/>
    <cellStyle name="40% - Accent5 8 4 2 2" xfId="17814"/>
    <cellStyle name="40% - Accent5 8 4 3" xfId="15619"/>
    <cellStyle name="40% - Accent5 8 5" xfId="12902"/>
    <cellStyle name="40% - Accent5 8 5 2" xfId="18546"/>
    <cellStyle name="40% - Accent5 8 6" xfId="10728"/>
    <cellStyle name="40% - Accent5 8 6 2" xfId="16375"/>
    <cellStyle name="40% - Accent5 8 7" xfId="14046"/>
    <cellStyle name="40% - Accent5 8 8" xfId="19882"/>
    <cellStyle name="40% - Accent5 9" xfId="4165"/>
    <cellStyle name="40% - Accent5 9 2" xfId="9608"/>
    <cellStyle name="40% - Accent5 9 2 2" xfId="11830"/>
    <cellStyle name="40% - Accent5 9 2 2 2" xfId="17476"/>
    <cellStyle name="40% - Accent5 9 2 3" xfId="15281"/>
    <cellStyle name="40% - Accent5 9 2 4" xfId="20342"/>
    <cellStyle name="40% - Accent5 9 3" xfId="10343"/>
    <cellStyle name="40% - Accent5 9 3 2" xfId="12551"/>
    <cellStyle name="40% - Accent5 9 3 2 2" xfId="18197"/>
    <cellStyle name="40% - Accent5 9 3 3" xfId="16002"/>
    <cellStyle name="40% - Accent5 9 3 4" xfId="21021"/>
    <cellStyle name="40% - Accent5 9 4" xfId="13285"/>
    <cellStyle name="40% - Accent5 9 4 2" xfId="18929"/>
    <cellStyle name="40% - Accent5 9 5" xfId="11111"/>
    <cellStyle name="40% - Accent5 9 5 2" xfId="16758"/>
    <cellStyle name="40% - Accent5 9 6" xfId="14433"/>
    <cellStyle name="40% - Accent5 9 7" xfId="19427"/>
    <cellStyle name="40% - Accent5 9 8" xfId="19883"/>
    <cellStyle name="40% - Accent6" xfId="202" builtinId="51" customBuiltin="1"/>
    <cellStyle name="40% - Accent6 10" xfId="4166"/>
    <cellStyle name="40% - Accent6 10 2" xfId="9609"/>
    <cellStyle name="40% - Accent6 10 2 2" xfId="11831"/>
    <cellStyle name="40% - Accent6 10 2 2 2" xfId="17477"/>
    <cellStyle name="40% - Accent6 10 2 3" xfId="15282"/>
    <cellStyle name="40% - Accent6 10 2 4" xfId="20343"/>
    <cellStyle name="40% - Accent6 10 3" xfId="10344"/>
    <cellStyle name="40% - Accent6 10 3 2" xfId="12552"/>
    <cellStyle name="40% - Accent6 10 3 2 2" xfId="18198"/>
    <cellStyle name="40% - Accent6 10 3 3" xfId="16003"/>
    <cellStyle name="40% - Accent6 10 3 4" xfId="21022"/>
    <cellStyle name="40% - Accent6 10 4" xfId="13286"/>
    <cellStyle name="40% - Accent6 10 4 2" xfId="18930"/>
    <cellStyle name="40% - Accent6 10 5" xfId="11112"/>
    <cellStyle name="40% - Accent6 10 5 2" xfId="16759"/>
    <cellStyle name="40% - Accent6 10 6" xfId="14434"/>
    <cellStyle name="40% - Accent6 10 7" xfId="14573"/>
    <cellStyle name="40% - Accent6 10 8" xfId="19884"/>
    <cellStyle name="40% - Accent6 11" xfId="4167"/>
    <cellStyle name="40% - Accent6 11 2" xfId="9610"/>
    <cellStyle name="40% - Accent6 11 2 2" xfId="11832"/>
    <cellStyle name="40% - Accent6 11 2 2 2" xfId="17478"/>
    <cellStyle name="40% - Accent6 11 2 3" xfId="15283"/>
    <cellStyle name="40% - Accent6 11 2 4" xfId="20344"/>
    <cellStyle name="40% - Accent6 11 3" xfId="10345"/>
    <cellStyle name="40% - Accent6 11 3 2" xfId="12553"/>
    <cellStyle name="40% - Accent6 11 3 2 2" xfId="18199"/>
    <cellStyle name="40% - Accent6 11 3 3" xfId="16004"/>
    <cellStyle name="40% - Accent6 11 3 4" xfId="21023"/>
    <cellStyle name="40% - Accent6 11 4" xfId="13287"/>
    <cellStyle name="40% - Accent6 11 4 2" xfId="18931"/>
    <cellStyle name="40% - Accent6 11 5" xfId="11113"/>
    <cellStyle name="40% - Accent6 11 5 2" xfId="16760"/>
    <cellStyle name="40% - Accent6 11 6" xfId="14435"/>
    <cellStyle name="40% - Accent6 11 7" xfId="19885"/>
    <cellStyle name="40% - Accent6 12" xfId="8934"/>
    <cellStyle name="40% - Accent6 12 2" xfId="9704"/>
    <cellStyle name="40% - Accent6 12 2 2" xfId="11915"/>
    <cellStyle name="40% - Accent6 12 2 2 2" xfId="17561"/>
    <cellStyle name="40% - Accent6 12 2 3" xfId="15366"/>
    <cellStyle name="40% - Accent6 12 3" xfId="10411"/>
    <cellStyle name="40% - Accent6 12 3 2" xfId="12619"/>
    <cellStyle name="40% - Accent6 12 3 2 2" xfId="18265"/>
    <cellStyle name="40% - Accent6 12 3 3" xfId="16070"/>
    <cellStyle name="40% - Accent6 12 4" xfId="13372"/>
    <cellStyle name="40% - Accent6 12 4 2" xfId="19016"/>
    <cellStyle name="40% - Accent6 12 5" xfId="11179"/>
    <cellStyle name="40% - Accent6 12 5 2" xfId="16825"/>
    <cellStyle name="40% - Accent6 12 6" xfId="14628"/>
    <cellStyle name="40% - Accent6 12 7" xfId="20524"/>
    <cellStyle name="40% - Accent6 13" xfId="8993"/>
    <cellStyle name="40% - Accent6 13 2" xfId="9760"/>
    <cellStyle name="40% - Accent6 13 2 2" xfId="11971"/>
    <cellStyle name="40% - Accent6 13 2 2 2" xfId="17617"/>
    <cellStyle name="40% - Accent6 13 2 3" xfId="15422"/>
    <cellStyle name="40% - Accent6 13 3" xfId="10467"/>
    <cellStyle name="40% - Accent6 13 3 2" xfId="12675"/>
    <cellStyle name="40% - Accent6 13 3 2 2" xfId="18321"/>
    <cellStyle name="40% - Accent6 13 3 3" xfId="16126"/>
    <cellStyle name="40% - Accent6 13 4" xfId="13428"/>
    <cellStyle name="40% - Accent6 13 4 2" xfId="19072"/>
    <cellStyle name="40% - Accent6 13 5" xfId="11235"/>
    <cellStyle name="40% - Accent6 13 5 2" xfId="16881"/>
    <cellStyle name="40% - Accent6 13 6" xfId="14684"/>
    <cellStyle name="40% - Accent6 13 7" xfId="21106"/>
    <cellStyle name="40% - Accent6 14" xfId="9034"/>
    <cellStyle name="40% - Accent6 14 2" xfId="11276"/>
    <cellStyle name="40% - Accent6 14 2 2" xfId="16922"/>
    <cellStyle name="40% - Accent6 14 3" xfId="14725"/>
    <cellStyle name="40% - Accent6 15" xfId="9813"/>
    <cellStyle name="40% - Accent6 15 2" xfId="12022"/>
    <cellStyle name="40% - Accent6 15 2 2" xfId="17668"/>
    <cellStyle name="40% - Accent6 15 3" xfId="15473"/>
    <cellStyle name="40% - Accent6 16" xfId="10507"/>
    <cellStyle name="40% - Accent6 16 2" xfId="12719"/>
    <cellStyle name="40% - Accent6 16 2 2" xfId="18363"/>
    <cellStyle name="40% - Accent6 16 3" xfId="16160"/>
    <cellStyle name="40% - Accent6 17" xfId="10582"/>
    <cellStyle name="40% - Accent6 17 2" xfId="16230"/>
    <cellStyle name="40% - Accent6 18" xfId="13470"/>
    <cellStyle name="40% - Accent6 18 2" xfId="19113"/>
    <cellStyle name="40% - Accent6 19" xfId="13518"/>
    <cellStyle name="40% - Accent6 19 2" xfId="19157"/>
    <cellStyle name="40% - Accent6 2" xfId="233"/>
    <cellStyle name="40% - Accent6 2 10" xfId="13536"/>
    <cellStyle name="40% - Accent6 2 10 2" xfId="19175"/>
    <cellStyle name="40% - Accent6 2 11" xfId="13584"/>
    <cellStyle name="40% - Accent6 2 11 2" xfId="19219"/>
    <cellStyle name="40% - Accent6 2 12" xfId="13647"/>
    <cellStyle name="40% - Accent6 2 12 2" xfId="19278"/>
    <cellStyle name="40% - Accent6 2 13" xfId="13779"/>
    <cellStyle name="40% - Accent6 2 14" xfId="13710"/>
    <cellStyle name="40% - Accent6 2 15" xfId="19482"/>
    <cellStyle name="40% - Accent6 2 2" xfId="3681"/>
    <cellStyle name="40% - Accent6 2 2 10" xfId="12858"/>
    <cellStyle name="40% - Accent6 2 2 10 2" xfId="18502"/>
    <cellStyle name="40% - Accent6 2 2 11" xfId="10684"/>
    <cellStyle name="40% - Accent6 2 2 11 2" xfId="16331"/>
    <cellStyle name="40% - Accent6 2 2 12" xfId="14002"/>
    <cellStyle name="40% - Accent6 2 2 13" xfId="19886"/>
    <cellStyle name="40% - Accent6 2 2 2" xfId="4170"/>
    <cellStyle name="40% - Accent6 2 2 2 2" xfId="9612"/>
    <cellStyle name="40% - Accent6 2 2 2 2 2" xfId="11834"/>
    <cellStyle name="40% - Accent6 2 2 2 2 2 2" xfId="17480"/>
    <cellStyle name="40% - Accent6 2 2 2 2 3" xfId="15285"/>
    <cellStyle name="40% - Accent6 2 2 2 2 4" xfId="20346"/>
    <cellStyle name="40% - Accent6 2 2 2 3" xfId="10347"/>
    <cellStyle name="40% - Accent6 2 2 2 3 2" xfId="12555"/>
    <cellStyle name="40% - Accent6 2 2 2 3 2 2" xfId="18201"/>
    <cellStyle name="40% - Accent6 2 2 2 3 3" xfId="16006"/>
    <cellStyle name="40% - Accent6 2 2 2 3 4" xfId="21025"/>
    <cellStyle name="40% - Accent6 2 2 2 4" xfId="13289"/>
    <cellStyle name="40% - Accent6 2 2 2 4 2" xfId="18933"/>
    <cellStyle name="40% - Accent6 2 2 2 5" xfId="11115"/>
    <cellStyle name="40% - Accent6 2 2 2 5 2" xfId="16762"/>
    <cellStyle name="40% - Accent6 2 2 2 6" xfId="14437"/>
    <cellStyle name="40% - Accent6 2 2 2 7" xfId="19887"/>
    <cellStyle name="40% - Accent6 2 2 3" xfId="4171"/>
    <cellStyle name="40% - Accent6 2 2 3 2" xfId="9613"/>
    <cellStyle name="40% - Accent6 2 2 3 2 2" xfId="11835"/>
    <cellStyle name="40% - Accent6 2 2 3 2 2 2" xfId="17481"/>
    <cellStyle name="40% - Accent6 2 2 3 2 3" xfId="15286"/>
    <cellStyle name="40% - Accent6 2 2 3 2 4" xfId="20347"/>
    <cellStyle name="40% - Accent6 2 2 3 3" xfId="10348"/>
    <cellStyle name="40% - Accent6 2 2 3 3 2" xfId="12556"/>
    <cellStyle name="40% - Accent6 2 2 3 3 2 2" xfId="18202"/>
    <cellStyle name="40% - Accent6 2 2 3 3 3" xfId="16007"/>
    <cellStyle name="40% - Accent6 2 2 3 3 4" xfId="21026"/>
    <cellStyle name="40% - Accent6 2 2 3 4" xfId="13290"/>
    <cellStyle name="40% - Accent6 2 2 3 4 2" xfId="18934"/>
    <cellStyle name="40% - Accent6 2 2 3 5" xfId="11116"/>
    <cellStyle name="40% - Accent6 2 2 3 5 2" xfId="16763"/>
    <cellStyle name="40% - Accent6 2 2 3 6" xfId="14438"/>
    <cellStyle name="40% - Accent6 2 2 3 7" xfId="19888"/>
    <cellStyle name="40% - Accent6 2 2 4" xfId="4172"/>
    <cellStyle name="40% - Accent6 2 2 4 2" xfId="9614"/>
    <cellStyle name="40% - Accent6 2 2 4 2 2" xfId="11836"/>
    <cellStyle name="40% - Accent6 2 2 4 2 2 2" xfId="17482"/>
    <cellStyle name="40% - Accent6 2 2 4 2 3" xfId="15287"/>
    <cellStyle name="40% - Accent6 2 2 4 2 4" xfId="20348"/>
    <cellStyle name="40% - Accent6 2 2 4 3" xfId="10349"/>
    <cellStyle name="40% - Accent6 2 2 4 3 2" xfId="12557"/>
    <cellStyle name="40% - Accent6 2 2 4 3 2 2" xfId="18203"/>
    <cellStyle name="40% - Accent6 2 2 4 3 3" xfId="16008"/>
    <cellStyle name="40% - Accent6 2 2 4 3 4" xfId="21027"/>
    <cellStyle name="40% - Accent6 2 2 4 4" xfId="13291"/>
    <cellStyle name="40% - Accent6 2 2 4 4 2" xfId="18935"/>
    <cellStyle name="40% - Accent6 2 2 4 5" xfId="11117"/>
    <cellStyle name="40% - Accent6 2 2 4 5 2" xfId="16764"/>
    <cellStyle name="40% - Accent6 2 2 4 6" xfId="14439"/>
    <cellStyle name="40% - Accent6 2 2 4 7" xfId="19889"/>
    <cellStyle name="40% - Accent6 2 2 5" xfId="4173"/>
    <cellStyle name="40% - Accent6 2 2 5 2" xfId="9615"/>
    <cellStyle name="40% - Accent6 2 2 5 2 2" xfId="11837"/>
    <cellStyle name="40% - Accent6 2 2 5 2 2 2" xfId="17483"/>
    <cellStyle name="40% - Accent6 2 2 5 2 3" xfId="15288"/>
    <cellStyle name="40% - Accent6 2 2 5 2 4" xfId="20349"/>
    <cellStyle name="40% - Accent6 2 2 5 3" xfId="10350"/>
    <cellStyle name="40% - Accent6 2 2 5 3 2" xfId="12558"/>
    <cellStyle name="40% - Accent6 2 2 5 3 2 2" xfId="18204"/>
    <cellStyle name="40% - Accent6 2 2 5 3 3" xfId="16009"/>
    <cellStyle name="40% - Accent6 2 2 5 3 4" xfId="21028"/>
    <cellStyle name="40% - Accent6 2 2 5 4" xfId="13292"/>
    <cellStyle name="40% - Accent6 2 2 5 4 2" xfId="18936"/>
    <cellStyle name="40% - Accent6 2 2 5 5" xfId="11118"/>
    <cellStyle name="40% - Accent6 2 2 5 5 2" xfId="16765"/>
    <cellStyle name="40% - Accent6 2 2 5 6" xfId="14440"/>
    <cellStyle name="40% - Accent6 2 2 5 7" xfId="19890"/>
    <cellStyle name="40% - Accent6 2 2 6" xfId="4174"/>
    <cellStyle name="40% - Accent6 2 2 6 2" xfId="9616"/>
    <cellStyle name="40% - Accent6 2 2 6 2 2" xfId="11838"/>
    <cellStyle name="40% - Accent6 2 2 6 2 2 2" xfId="17484"/>
    <cellStyle name="40% - Accent6 2 2 6 2 3" xfId="15289"/>
    <cellStyle name="40% - Accent6 2 2 6 2 4" xfId="20350"/>
    <cellStyle name="40% - Accent6 2 2 6 3" xfId="10351"/>
    <cellStyle name="40% - Accent6 2 2 6 3 2" xfId="12559"/>
    <cellStyle name="40% - Accent6 2 2 6 3 2 2" xfId="18205"/>
    <cellStyle name="40% - Accent6 2 2 6 3 3" xfId="16010"/>
    <cellStyle name="40% - Accent6 2 2 6 3 4" xfId="21029"/>
    <cellStyle name="40% - Accent6 2 2 6 4" xfId="13293"/>
    <cellStyle name="40% - Accent6 2 2 6 4 2" xfId="18937"/>
    <cellStyle name="40% - Accent6 2 2 6 5" xfId="11119"/>
    <cellStyle name="40% - Accent6 2 2 6 5 2" xfId="16766"/>
    <cellStyle name="40% - Accent6 2 2 6 6" xfId="14441"/>
    <cellStyle name="40% - Accent6 2 2 6 7" xfId="19891"/>
    <cellStyle name="40% - Accent6 2 2 7" xfId="4169"/>
    <cellStyle name="40% - Accent6 2 2 7 2" xfId="9611"/>
    <cellStyle name="40% - Accent6 2 2 7 2 2" xfId="11833"/>
    <cellStyle name="40% - Accent6 2 2 7 2 2 2" xfId="17479"/>
    <cellStyle name="40% - Accent6 2 2 7 2 3" xfId="15284"/>
    <cellStyle name="40% - Accent6 2 2 7 3" xfId="10346"/>
    <cellStyle name="40% - Accent6 2 2 7 3 2" xfId="12554"/>
    <cellStyle name="40% - Accent6 2 2 7 3 2 2" xfId="18200"/>
    <cellStyle name="40% - Accent6 2 2 7 3 3" xfId="16005"/>
    <cellStyle name="40% - Accent6 2 2 7 4" xfId="13288"/>
    <cellStyle name="40% - Accent6 2 2 7 4 2" xfId="18932"/>
    <cellStyle name="40% - Accent6 2 2 7 5" xfId="11114"/>
    <cellStyle name="40% - Accent6 2 2 7 5 2" xfId="16761"/>
    <cellStyle name="40% - Accent6 2 2 7 6" xfId="14436"/>
    <cellStyle name="40% - Accent6 2 2 7 7" xfId="20345"/>
    <cellStyle name="40% - Accent6 2 2 8" xfId="9181"/>
    <cellStyle name="40% - Accent6 2 2 8 2" xfId="11403"/>
    <cellStyle name="40% - Accent6 2 2 8 2 2" xfId="17049"/>
    <cellStyle name="40% - Accent6 2 2 8 3" xfId="14854"/>
    <cellStyle name="40% - Accent6 2 2 8 4" xfId="21024"/>
    <cellStyle name="40% - Accent6 2 2 9" xfId="9916"/>
    <cellStyle name="40% - Accent6 2 2 9 2" xfId="12124"/>
    <cellStyle name="40% - Accent6 2 2 9 2 2" xfId="17770"/>
    <cellStyle name="40% - Accent6 2 2 9 3" xfId="15575"/>
    <cellStyle name="40% - Accent6 2 3" xfId="4175"/>
    <cellStyle name="40% - Accent6 2 4" xfId="4176"/>
    <cellStyle name="40% - Accent6 2 5" xfId="4177"/>
    <cellStyle name="40% - Accent6 2 6" xfId="4168"/>
    <cellStyle name="40% - Accent6 2 6 2" xfId="20519"/>
    <cellStyle name="40% - Accent6 2 7" xfId="8963"/>
    <cellStyle name="40% - Accent6 2 7 2" xfId="9733"/>
    <cellStyle name="40% - Accent6 2 7 2 2" xfId="11944"/>
    <cellStyle name="40% - Accent6 2 7 2 2 2" xfId="17590"/>
    <cellStyle name="40% - Accent6 2 7 2 3" xfId="15395"/>
    <cellStyle name="40% - Accent6 2 7 3" xfId="10440"/>
    <cellStyle name="40% - Accent6 2 7 3 2" xfId="12648"/>
    <cellStyle name="40% - Accent6 2 7 3 2 2" xfId="18294"/>
    <cellStyle name="40% - Accent6 2 7 3 3" xfId="16099"/>
    <cellStyle name="40% - Accent6 2 7 4" xfId="13401"/>
    <cellStyle name="40% - Accent6 2 7 4 2" xfId="19045"/>
    <cellStyle name="40% - Accent6 2 7 5" xfId="11208"/>
    <cellStyle name="40% - Accent6 2 7 5 2" xfId="16854"/>
    <cellStyle name="40% - Accent6 2 7 6" xfId="14657"/>
    <cellStyle name="40% - Accent6 2 7 7" xfId="21070"/>
    <cellStyle name="40% - Accent6 2 8" xfId="10528"/>
    <cellStyle name="40% - Accent6 2 8 2" xfId="16181"/>
    <cellStyle name="40% - Accent6 2 9" xfId="13488"/>
    <cellStyle name="40% - Accent6 2 9 2" xfId="19131"/>
    <cellStyle name="40% - Accent6 20" xfId="13566"/>
    <cellStyle name="40% - Accent6 20 2" xfId="19201"/>
    <cellStyle name="40% - Accent6 21" xfId="13631"/>
    <cellStyle name="40% - Accent6 21 2" xfId="19262"/>
    <cellStyle name="40% - Accent6 22" xfId="13661"/>
    <cellStyle name="40% - Accent6 22 2" xfId="19291"/>
    <cellStyle name="40% - Accent6 23" xfId="13674"/>
    <cellStyle name="40% - Accent6 23 2" xfId="19304"/>
    <cellStyle name="40% - Accent6 24" xfId="13760"/>
    <cellStyle name="40% - Accent6 25" xfId="19464"/>
    <cellStyle name="40% - Accent6 26" xfId="19953"/>
    <cellStyle name="40% - Accent6 3" xfId="234"/>
    <cellStyle name="40% - Accent6 3 10" xfId="8956"/>
    <cellStyle name="40% - Accent6 3 10 2" xfId="9726"/>
    <cellStyle name="40% - Accent6 3 10 2 2" xfId="11937"/>
    <cellStyle name="40% - Accent6 3 10 2 2 2" xfId="17583"/>
    <cellStyle name="40% - Accent6 3 10 2 3" xfId="15388"/>
    <cellStyle name="40% - Accent6 3 10 3" xfId="10433"/>
    <cellStyle name="40% - Accent6 3 10 3 2" xfId="12641"/>
    <cellStyle name="40% - Accent6 3 10 3 2 2" xfId="18287"/>
    <cellStyle name="40% - Accent6 3 10 3 3" xfId="16092"/>
    <cellStyle name="40% - Accent6 3 10 4" xfId="13394"/>
    <cellStyle name="40% - Accent6 3 10 4 2" xfId="19038"/>
    <cellStyle name="40% - Accent6 3 10 5" xfId="11201"/>
    <cellStyle name="40% - Accent6 3 10 5 2" xfId="16847"/>
    <cellStyle name="40% - Accent6 3 10 6" xfId="14650"/>
    <cellStyle name="40% - Accent6 3 10 7" xfId="21030"/>
    <cellStyle name="40% - Accent6 3 11" xfId="10504"/>
    <cellStyle name="40% - Accent6 3 11 2" xfId="16157"/>
    <cellStyle name="40% - Accent6 3 12" xfId="13502"/>
    <cellStyle name="40% - Accent6 3 12 2" xfId="19145"/>
    <cellStyle name="40% - Accent6 3 13" xfId="13550"/>
    <cellStyle name="40% - Accent6 3 13 2" xfId="19189"/>
    <cellStyle name="40% - Accent6 3 14" xfId="13598"/>
    <cellStyle name="40% - Accent6 3 14 2" xfId="19233"/>
    <cellStyle name="40% - Accent6 3 15" xfId="19496"/>
    <cellStyle name="40% - Accent6 3 16" xfId="19892"/>
    <cellStyle name="40% - Accent6 3 2" xfId="4179"/>
    <cellStyle name="40% - Accent6 3 2 2" xfId="9618"/>
    <cellStyle name="40% - Accent6 3 2 2 2" xfId="11840"/>
    <cellStyle name="40% - Accent6 3 2 2 2 2" xfId="17486"/>
    <cellStyle name="40% - Accent6 3 2 2 3" xfId="15291"/>
    <cellStyle name="40% - Accent6 3 2 2 4" xfId="20352"/>
    <cellStyle name="40% - Accent6 3 2 3" xfId="10353"/>
    <cellStyle name="40% - Accent6 3 2 3 2" xfId="12561"/>
    <cellStyle name="40% - Accent6 3 2 3 2 2" xfId="18207"/>
    <cellStyle name="40% - Accent6 3 2 3 3" xfId="16012"/>
    <cellStyle name="40% - Accent6 3 2 3 4" xfId="21031"/>
    <cellStyle name="40% - Accent6 3 2 4" xfId="13295"/>
    <cellStyle name="40% - Accent6 3 2 4 2" xfId="18939"/>
    <cellStyle name="40% - Accent6 3 2 5" xfId="11121"/>
    <cellStyle name="40% - Accent6 3 2 5 2" xfId="16768"/>
    <cellStyle name="40% - Accent6 3 2 6" xfId="14443"/>
    <cellStyle name="40% - Accent6 3 2 7" xfId="19335"/>
    <cellStyle name="40% - Accent6 3 2 8" xfId="19893"/>
    <cellStyle name="40% - Accent6 3 3" xfId="4180"/>
    <cellStyle name="40% - Accent6 3 3 2" xfId="9619"/>
    <cellStyle name="40% - Accent6 3 3 2 2" xfId="11841"/>
    <cellStyle name="40% - Accent6 3 3 2 2 2" xfId="17487"/>
    <cellStyle name="40% - Accent6 3 3 2 3" xfId="15292"/>
    <cellStyle name="40% - Accent6 3 3 2 4" xfId="20353"/>
    <cellStyle name="40% - Accent6 3 3 3" xfId="10354"/>
    <cellStyle name="40% - Accent6 3 3 3 2" xfId="12562"/>
    <cellStyle name="40% - Accent6 3 3 3 2 2" xfId="18208"/>
    <cellStyle name="40% - Accent6 3 3 3 3" xfId="16013"/>
    <cellStyle name="40% - Accent6 3 3 3 4" xfId="21032"/>
    <cellStyle name="40% - Accent6 3 3 4" xfId="13296"/>
    <cellStyle name="40% - Accent6 3 3 4 2" xfId="18940"/>
    <cellStyle name="40% - Accent6 3 3 5" xfId="11122"/>
    <cellStyle name="40% - Accent6 3 3 5 2" xfId="16769"/>
    <cellStyle name="40% - Accent6 3 3 6" xfId="14444"/>
    <cellStyle name="40% - Accent6 3 3 7" xfId="19894"/>
    <cellStyle name="40% - Accent6 3 4" xfId="4181"/>
    <cellStyle name="40% - Accent6 3 4 2" xfId="9620"/>
    <cellStyle name="40% - Accent6 3 4 2 2" xfId="11842"/>
    <cellStyle name="40% - Accent6 3 4 2 2 2" xfId="17488"/>
    <cellStyle name="40% - Accent6 3 4 2 3" xfId="15293"/>
    <cellStyle name="40% - Accent6 3 4 2 4" xfId="20354"/>
    <cellStyle name="40% - Accent6 3 4 3" xfId="10355"/>
    <cellStyle name="40% - Accent6 3 4 3 2" xfId="12563"/>
    <cellStyle name="40% - Accent6 3 4 3 2 2" xfId="18209"/>
    <cellStyle name="40% - Accent6 3 4 3 3" xfId="16014"/>
    <cellStyle name="40% - Accent6 3 4 3 4" xfId="21033"/>
    <cellStyle name="40% - Accent6 3 4 4" xfId="13297"/>
    <cellStyle name="40% - Accent6 3 4 4 2" xfId="18941"/>
    <cellStyle name="40% - Accent6 3 4 5" xfId="11123"/>
    <cellStyle name="40% - Accent6 3 4 5 2" xfId="16770"/>
    <cellStyle name="40% - Accent6 3 4 6" xfId="14445"/>
    <cellStyle name="40% - Accent6 3 4 7" xfId="19895"/>
    <cellStyle name="40% - Accent6 3 5" xfId="4182"/>
    <cellStyle name="40% - Accent6 3 5 2" xfId="9621"/>
    <cellStyle name="40% - Accent6 3 5 2 2" xfId="11843"/>
    <cellStyle name="40% - Accent6 3 5 2 2 2" xfId="17489"/>
    <cellStyle name="40% - Accent6 3 5 2 3" xfId="15294"/>
    <cellStyle name="40% - Accent6 3 5 2 4" xfId="20355"/>
    <cellStyle name="40% - Accent6 3 5 3" xfId="10356"/>
    <cellStyle name="40% - Accent6 3 5 3 2" xfId="12564"/>
    <cellStyle name="40% - Accent6 3 5 3 2 2" xfId="18210"/>
    <cellStyle name="40% - Accent6 3 5 3 3" xfId="16015"/>
    <cellStyle name="40% - Accent6 3 5 3 4" xfId="21034"/>
    <cellStyle name="40% - Accent6 3 5 4" xfId="13298"/>
    <cellStyle name="40% - Accent6 3 5 4 2" xfId="18942"/>
    <cellStyle name="40% - Accent6 3 5 5" xfId="11124"/>
    <cellStyle name="40% - Accent6 3 5 5 2" xfId="16771"/>
    <cellStyle name="40% - Accent6 3 5 6" xfId="14446"/>
    <cellStyle name="40% - Accent6 3 5 7" xfId="19896"/>
    <cellStyle name="40% - Accent6 3 6" xfId="4183"/>
    <cellStyle name="40% - Accent6 3 6 2" xfId="9622"/>
    <cellStyle name="40% - Accent6 3 6 2 2" xfId="11844"/>
    <cellStyle name="40% - Accent6 3 6 2 2 2" xfId="17490"/>
    <cellStyle name="40% - Accent6 3 6 2 3" xfId="15295"/>
    <cellStyle name="40% - Accent6 3 6 2 4" xfId="20356"/>
    <cellStyle name="40% - Accent6 3 6 3" xfId="10357"/>
    <cellStyle name="40% - Accent6 3 6 3 2" xfId="12565"/>
    <cellStyle name="40% - Accent6 3 6 3 2 2" xfId="18211"/>
    <cellStyle name="40% - Accent6 3 6 3 3" xfId="16016"/>
    <cellStyle name="40% - Accent6 3 6 3 4" xfId="21035"/>
    <cellStyle name="40% - Accent6 3 6 4" xfId="13299"/>
    <cellStyle name="40% - Accent6 3 6 4 2" xfId="18943"/>
    <cellStyle name="40% - Accent6 3 6 5" xfId="11125"/>
    <cellStyle name="40% - Accent6 3 6 5 2" xfId="16772"/>
    <cellStyle name="40% - Accent6 3 6 6" xfId="14447"/>
    <cellStyle name="40% - Accent6 3 6 7" xfId="19897"/>
    <cellStyle name="40% - Accent6 3 7" xfId="4184"/>
    <cellStyle name="40% - Accent6 3 7 2" xfId="9623"/>
    <cellStyle name="40% - Accent6 3 7 2 2" xfId="11845"/>
    <cellStyle name="40% - Accent6 3 7 2 2 2" xfId="17491"/>
    <cellStyle name="40% - Accent6 3 7 2 3" xfId="15296"/>
    <cellStyle name="40% - Accent6 3 7 2 4" xfId="20357"/>
    <cellStyle name="40% - Accent6 3 7 3" xfId="10358"/>
    <cellStyle name="40% - Accent6 3 7 3 2" xfId="12566"/>
    <cellStyle name="40% - Accent6 3 7 3 2 2" xfId="18212"/>
    <cellStyle name="40% - Accent6 3 7 3 3" xfId="16017"/>
    <cellStyle name="40% - Accent6 3 7 3 4" xfId="21036"/>
    <cellStyle name="40% - Accent6 3 7 4" xfId="13300"/>
    <cellStyle name="40% - Accent6 3 7 4 2" xfId="18944"/>
    <cellStyle name="40% - Accent6 3 7 5" xfId="11126"/>
    <cellStyle name="40% - Accent6 3 7 5 2" xfId="16773"/>
    <cellStyle name="40% - Accent6 3 7 6" xfId="14448"/>
    <cellStyle name="40% - Accent6 3 7 7" xfId="19898"/>
    <cellStyle name="40% - Accent6 3 8" xfId="4185"/>
    <cellStyle name="40% - Accent6 3 8 2" xfId="9624"/>
    <cellStyle name="40% - Accent6 3 8 2 2" xfId="11846"/>
    <cellStyle name="40% - Accent6 3 8 2 2 2" xfId="17492"/>
    <cellStyle name="40% - Accent6 3 8 2 3" xfId="15297"/>
    <cellStyle name="40% - Accent6 3 8 2 4" xfId="20358"/>
    <cellStyle name="40% - Accent6 3 8 3" xfId="10359"/>
    <cellStyle name="40% - Accent6 3 8 3 2" xfId="12567"/>
    <cellStyle name="40% - Accent6 3 8 3 2 2" xfId="18213"/>
    <cellStyle name="40% - Accent6 3 8 3 3" xfId="16018"/>
    <cellStyle name="40% - Accent6 3 8 3 4" xfId="21037"/>
    <cellStyle name="40% - Accent6 3 8 4" xfId="13301"/>
    <cellStyle name="40% - Accent6 3 8 4 2" xfId="18945"/>
    <cellStyle name="40% - Accent6 3 8 5" xfId="11127"/>
    <cellStyle name="40% - Accent6 3 8 5 2" xfId="16774"/>
    <cellStyle name="40% - Accent6 3 8 6" xfId="14449"/>
    <cellStyle name="40% - Accent6 3 8 7" xfId="19899"/>
    <cellStyle name="40% - Accent6 3 9" xfId="4178"/>
    <cellStyle name="40% - Accent6 3 9 2" xfId="9617"/>
    <cellStyle name="40% - Accent6 3 9 2 2" xfId="11839"/>
    <cellStyle name="40% - Accent6 3 9 2 2 2" xfId="17485"/>
    <cellStyle name="40% - Accent6 3 9 2 3" xfId="15290"/>
    <cellStyle name="40% - Accent6 3 9 3" xfId="10352"/>
    <cellStyle name="40% - Accent6 3 9 3 2" xfId="12560"/>
    <cellStyle name="40% - Accent6 3 9 3 2 2" xfId="18206"/>
    <cellStyle name="40% - Accent6 3 9 3 3" xfId="16011"/>
    <cellStyle name="40% - Accent6 3 9 4" xfId="13294"/>
    <cellStyle name="40% - Accent6 3 9 4 2" xfId="18938"/>
    <cellStyle name="40% - Accent6 3 9 5" xfId="11120"/>
    <cellStyle name="40% - Accent6 3 9 5 2" xfId="16767"/>
    <cellStyle name="40% - Accent6 3 9 6" xfId="14442"/>
    <cellStyle name="40% - Accent6 3 9 7" xfId="20351"/>
    <cellStyle name="40% - Accent6 4" xfId="3538"/>
    <cellStyle name="40% - Accent6 4 10" xfId="9117"/>
    <cellStyle name="40% - Accent6 4 10 2" xfId="11345"/>
    <cellStyle name="40% - Accent6 4 10 2 2" xfId="16991"/>
    <cellStyle name="40% - Accent6 4 10 3" xfId="14796"/>
    <cellStyle name="40% - Accent6 4 10 4" xfId="21038"/>
    <cellStyle name="40% - Accent6 4 11" xfId="9857"/>
    <cellStyle name="40% - Accent6 4 11 2" xfId="12066"/>
    <cellStyle name="40% - Accent6 4 11 2 2" xfId="17712"/>
    <cellStyle name="40% - Accent6 4 11 3" xfId="15517"/>
    <cellStyle name="40% - Accent6 4 12" xfId="12800"/>
    <cellStyle name="40% - Accent6 4 12 2" xfId="18444"/>
    <cellStyle name="40% - Accent6 4 13" xfId="10626"/>
    <cellStyle name="40% - Accent6 4 13 2" xfId="16273"/>
    <cellStyle name="40% - Accent6 4 14" xfId="13612"/>
    <cellStyle name="40% - Accent6 4 14 2" xfId="19247"/>
    <cellStyle name="40% - Accent6 4 15" xfId="13934"/>
    <cellStyle name="40% - Accent6 4 16" xfId="19510"/>
    <cellStyle name="40% - Accent6 4 17" xfId="19900"/>
    <cellStyle name="40% - Accent6 4 2" xfId="4187"/>
    <cellStyle name="40% - Accent6 4 2 2" xfId="9626"/>
    <cellStyle name="40% - Accent6 4 2 2 2" xfId="11848"/>
    <cellStyle name="40% - Accent6 4 2 2 2 2" xfId="17494"/>
    <cellStyle name="40% - Accent6 4 2 2 3" xfId="15299"/>
    <cellStyle name="40% - Accent6 4 2 2 4" xfId="20360"/>
    <cellStyle name="40% - Accent6 4 2 3" xfId="10361"/>
    <cellStyle name="40% - Accent6 4 2 3 2" xfId="12569"/>
    <cellStyle name="40% - Accent6 4 2 3 2 2" xfId="18215"/>
    <cellStyle name="40% - Accent6 4 2 3 3" xfId="16020"/>
    <cellStyle name="40% - Accent6 4 2 3 4" xfId="21039"/>
    <cellStyle name="40% - Accent6 4 2 4" xfId="13303"/>
    <cellStyle name="40% - Accent6 4 2 4 2" xfId="18947"/>
    <cellStyle name="40% - Accent6 4 2 5" xfId="11129"/>
    <cellStyle name="40% - Accent6 4 2 5 2" xfId="16776"/>
    <cellStyle name="40% - Accent6 4 2 6" xfId="14451"/>
    <cellStyle name="40% - Accent6 4 2 7" xfId="13895"/>
    <cellStyle name="40% - Accent6 4 2 8" xfId="19901"/>
    <cellStyle name="40% - Accent6 4 3" xfId="4188"/>
    <cellStyle name="40% - Accent6 4 3 2" xfId="9627"/>
    <cellStyle name="40% - Accent6 4 3 2 2" xfId="11849"/>
    <cellStyle name="40% - Accent6 4 3 2 2 2" xfId="17495"/>
    <cellStyle name="40% - Accent6 4 3 2 3" xfId="15300"/>
    <cellStyle name="40% - Accent6 4 3 2 4" xfId="20361"/>
    <cellStyle name="40% - Accent6 4 3 3" xfId="10362"/>
    <cellStyle name="40% - Accent6 4 3 3 2" xfId="12570"/>
    <cellStyle name="40% - Accent6 4 3 3 2 2" xfId="18216"/>
    <cellStyle name="40% - Accent6 4 3 3 3" xfId="16021"/>
    <cellStyle name="40% - Accent6 4 3 3 4" xfId="21040"/>
    <cellStyle name="40% - Accent6 4 3 4" xfId="13304"/>
    <cellStyle name="40% - Accent6 4 3 4 2" xfId="18948"/>
    <cellStyle name="40% - Accent6 4 3 5" xfId="11130"/>
    <cellStyle name="40% - Accent6 4 3 5 2" xfId="16777"/>
    <cellStyle name="40% - Accent6 4 3 6" xfId="14452"/>
    <cellStyle name="40% - Accent6 4 3 7" xfId="19902"/>
    <cellStyle name="40% - Accent6 4 4" xfId="4189"/>
    <cellStyle name="40% - Accent6 4 4 2" xfId="9628"/>
    <cellStyle name="40% - Accent6 4 4 2 2" xfId="11850"/>
    <cellStyle name="40% - Accent6 4 4 2 2 2" xfId="17496"/>
    <cellStyle name="40% - Accent6 4 4 2 3" xfId="15301"/>
    <cellStyle name="40% - Accent6 4 4 2 4" xfId="20362"/>
    <cellStyle name="40% - Accent6 4 4 3" xfId="10363"/>
    <cellStyle name="40% - Accent6 4 4 3 2" xfId="12571"/>
    <cellStyle name="40% - Accent6 4 4 3 2 2" xfId="18217"/>
    <cellStyle name="40% - Accent6 4 4 3 3" xfId="16022"/>
    <cellStyle name="40% - Accent6 4 4 3 4" xfId="21041"/>
    <cellStyle name="40% - Accent6 4 4 4" xfId="13305"/>
    <cellStyle name="40% - Accent6 4 4 4 2" xfId="18949"/>
    <cellStyle name="40% - Accent6 4 4 5" xfId="11131"/>
    <cellStyle name="40% - Accent6 4 4 5 2" xfId="16778"/>
    <cellStyle name="40% - Accent6 4 4 6" xfId="14453"/>
    <cellStyle name="40% - Accent6 4 4 7" xfId="19903"/>
    <cellStyle name="40% - Accent6 4 5" xfId="4190"/>
    <cellStyle name="40% - Accent6 4 5 2" xfId="9629"/>
    <cellStyle name="40% - Accent6 4 5 2 2" xfId="11851"/>
    <cellStyle name="40% - Accent6 4 5 2 2 2" xfId="17497"/>
    <cellStyle name="40% - Accent6 4 5 2 3" xfId="15302"/>
    <cellStyle name="40% - Accent6 4 5 2 4" xfId="20363"/>
    <cellStyle name="40% - Accent6 4 5 3" xfId="10364"/>
    <cellStyle name="40% - Accent6 4 5 3 2" xfId="12572"/>
    <cellStyle name="40% - Accent6 4 5 3 2 2" xfId="18218"/>
    <cellStyle name="40% - Accent6 4 5 3 3" xfId="16023"/>
    <cellStyle name="40% - Accent6 4 5 3 4" xfId="21042"/>
    <cellStyle name="40% - Accent6 4 5 4" xfId="13306"/>
    <cellStyle name="40% - Accent6 4 5 4 2" xfId="18950"/>
    <cellStyle name="40% - Accent6 4 5 5" xfId="11132"/>
    <cellStyle name="40% - Accent6 4 5 5 2" xfId="16779"/>
    <cellStyle name="40% - Accent6 4 5 6" xfId="14454"/>
    <cellStyle name="40% - Accent6 4 5 7" xfId="19904"/>
    <cellStyle name="40% - Accent6 4 6" xfId="4191"/>
    <cellStyle name="40% - Accent6 4 6 2" xfId="9630"/>
    <cellStyle name="40% - Accent6 4 6 2 2" xfId="11852"/>
    <cellStyle name="40% - Accent6 4 6 2 2 2" xfId="17498"/>
    <cellStyle name="40% - Accent6 4 6 2 3" xfId="15303"/>
    <cellStyle name="40% - Accent6 4 6 2 4" xfId="20364"/>
    <cellStyle name="40% - Accent6 4 6 3" xfId="10365"/>
    <cellStyle name="40% - Accent6 4 6 3 2" xfId="12573"/>
    <cellStyle name="40% - Accent6 4 6 3 2 2" xfId="18219"/>
    <cellStyle name="40% - Accent6 4 6 3 3" xfId="16024"/>
    <cellStyle name="40% - Accent6 4 6 3 4" xfId="21043"/>
    <cellStyle name="40% - Accent6 4 6 4" xfId="13307"/>
    <cellStyle name="40% - Accent6 4 6 4 2" xfId="18951"/>
    <cellStyle name="40% - Accent6 4 6 5" xfId="11133"/>
    <cellStyle name="40% - Accent6 4 6 5 2" xfId="16780"/>
    <cellStyle name="40% - Accent6 4 6 6" xfId="14455"/>
    <cellStyle name="40% - Accent6 4 6 7" xfId="19905"/>
    <cellStyle name="40% - Accent6 4 7" xfId="4192"/>
    <cellStyle name="40% - Accent6 4 7 2" xfId="9631"/>
    <cellStyle name="40% - Accent6 4 7 2 2" xfId="11853"/>
    <cellStyle name="40% - Accent6 4 7 2 2 2" xfId="17499"/>
    <cellStyle name="40% - Accent6 4 7 2 3" xfId="15304"/>
    <cellStyle name="40% - Accent6 4 7 2 4" xfId="20365"/>
    <cellStyle name="40% - Accent6 4 7 3" xfId="10366"/>
    <cellStyle name="40% - Accent6 4 7 3 2" xfId="12574"/>
    <cellStyle name="40% - Accent6 4 7 3 2 2" xfId="18220"/>
    <cellStyle name="40% - Accent6 4 7 3 3" xfId="16025"/>
    <cellStyle name="40% - Accent6 4 7 3 4" xfId="21044"/>
    <cellStyle name="40% - Accent6 4 7 4" xfId="13308"/>
    <cellStyle name="40% - Accent6 4 7 4 2" xfId="18952"/>
    <cellStyle name="40% - Accent6 4 7 5" xfId="11134"/>
    <cellStyle name="40% - Accent6 4 7 5 2" xfId="16781"/>
    <cellStyle name="40% - Accent6 4 7 6" xfId="14456"/>
    <cellStyle name="40% - Accent6 4 7 7" xfId="19906"/>
    <cellStyle name="40% - Accent6 4 8" xfId="4193"/>
    <cellStyle name="40% - Accent6 4 8 2" xfId="9632"/>
    <cellStyle name="40% - Accent6 4 8 2 2" xfId="11854"/>
    <cellStyle name="40% - Accent6 4 8 2 2 2" xfId="17500"/>
    <cellStyle name="40% - Accent6 4 8 2 3" xfId="15305"/>
    <cellStyle name="40% - Accent6 4 8 2 4" xfId="20366"/>
    <cellStyle name="40% - Accent6 4 8 3" xfId="10367"/>
    <cellStyle name="40% - Accent6 4 8 3 2" xfId="12575"/>
    <cellStyle name="40% - Accent6 4 8 3 2 2" xfId="18221"/>
    <cellStyle name="40% - Accent6 4 8 3 3" xfId="16026"/>
    <cellStyle name="40% - Accent6 4 8 3 4" xfId="21045"/>
    <cellStyle name="40% - Accent6 4 8 4" xfId="13309"/>
    <cellStyle name="40% - Accent6 4 8 4 2" xfId="18953"/>
    <cellStyle name="40% - Accent6 4 8 5" xfId="11135"/>
    <cellStyle name="40% - Accent6 4 8 5 2" xfId="16782"/>
    <cellStyle name="40% - Accent6 4 8 6" xfId="14457"/>
    <cellStyle name="40% - Accent6 4 8 7" xfId="19907"/>
    <cellStyle name="40% - Accent6 4 9" xfId="4186"/>
    <cellStyle name="40% - Accent6 4 9 2" xfId="9625"/>
    <cellStyle name="40% - Accent6 4 9 2 2" xfId="11847"/>
    <cellStyle name="40% - Accent6 4 9 2 2 2" xfId="17493"/>
    <cellStyle name="40% - Accent6 4 9 2 3" xfId="15298"/>
    <cellStyle name="40% - Accent6 4 9 3" xfId="10360"/>
    <cellStyle name="40% - Accent6 4 9 3 2" xfId="12568"/>
    <cellStyle name="40% - Accent6 4 9 3 2 2" xfId="18214"/>
    <cellStyle name="40% - Accent6 4 9 3 3" xfId="16019"/>
    <cellStyle name="40% - Accent6 4 9 4" xfId="13302"/>
    <cellStyle name="40% - Accent6 4 9 4 2" xfId="18946"/>
    <cellStyle name="40% - Accent6 4 9 5" xfId="11128"/>
    <cellStyle name="40% - Accent6 4 9 5 2" xfId="16775"/>
    <cellStyle name="40% - Accent6 4 9 6" xfId="14450"/>
    <cellStyle name="40% - Accent6 4 9 7" xfId="20359"/>
    <cellStyle name="40% - Accent6 5" xfId="3583"/>
    <cellStyle name="40% - Accent6 5 10" xfId="9151"/>
    <cellStyle name="40% - Accent6 5 10 2" xfId="11375"/>
    <cellStyle name="40% - Accent6 5 10 2 2" xfId="17021"/>
    <cellStyle name="40% - Accent6 5 10 3" xfId="14826"/>
    <cellStyle name="40% - Accent6 5 10 4" xfId="21046"/>
    <cellStyle name="40% - Accent6 5 11" xfId="9887"/>
    <cellStyle name="40% - Accent6 5 11 2" xfId="12096"/>
    <cellStyle name="40% - Accent6 5 11 2 2" xfId="17742"/>
    <cellStyle name="40% - Accent6 5 11 3" xfId="15547"/>
    <cellStyle name="40% - Accent6 5 12" xfId="12830"/>
    <cellStyle name="40% - Accent6 5 12 2" xfId="18474"/>
    <cellStyle name="40% - Accent6 5 13" xfId="10656"/>
    <cellStyle name="40% - Accent6 5 13 2" xfId="16303"/>
    <cellStyle name="40% - Accent6 5 14" xfId="13964"/>
    <cellStyle name="40% - Accent6 5 15" xfId="19908"/>
    <cellStyle name="40% - Accent6 5 2" xfId="4195"/>
    <cellStyle name="40% - Accent6 5 2 2" xfId="9634"/>
    <cellStyle name="40% - Accent6 5 2 2 2" xfId="11856"/>
    <cellStyle name="40% - Accent6 5 2 2 2 2" xfId="17502"/>
    <cellStyle name="40% - Accent6 5 2 2 3" xfId="15307"/>
    <cellStyle name="40% - Accent6 5 2 2 4" xfId="20368"/>
    <cellStyle name="40% - Accent6 5 2 3" xfId="10369"/>
    <cellStyle name="40% - Accent6 5 2 3 2" xfId="12577"/>
    <cellStyle name="40% - Accent6 5 2 3 2 2" xfId="18223"/>
    <cellStyle name="40% - Accent6 5 2 3 3" xfId="16028"/>
    <cellStyle name="40% - Accent6 5 2 3 4" xfId="21047"/>
    <cellStyle name="40% - Accent6 5 2 4" xfId="13311"/>
    <cellStyle name="40% - Accent6 5 2 4 2" xfId="18955"/>
    <cellStyle name="40% - Accent6 5 2 5" xfId="11137"/>
    <cellStyle name="40% - Accent6 5 2 5 2" xfId="16784"/>
    <cellStyle name="40% - Accent6 5 2 6" xfId="14459"/>
    <cellStyle name="40% - Accent6 5 2 7" xfId="14554"/>
    <cellStyle name="40% - Accent6 5 2 8" xfId="19909"/>
    <cellStyle name="40% - Accent6 5 3" xfId="4196"/>
    <cellStyle name="40% - Accent6 5 3 2" xfId="9635"/>
    <cellStyle name="40% - Accent6 5 3 2 2" xfId="11857"/>
    <cellStyle name="40% - Accent6 5 3 2 2 2" xfId="17503"/>
    <cellStyle name="40% - Accent6 5 3 2 3" xfId="15308"/>
    <cellStyle name="40% - Accent6 5 3 2 4" xfId="20369"/>
    <cellStyle name="40% - Accent6 5 3 3" xfId="10370"/>
    <cellStyle name="40% - Accent6 5 3 3 2" xfId="12578"/>
    <cellStyle name="40% - Accent6 5 3 3 2 2" xfId="18224"/>
    <cellStyle name="40% - Accent6 5 3 3 3" xfId="16029"/>
    <cellStyle name="40% - Accent6 5 3 3 4" xfId="21048"/>
    <cellStyle name="40% - Accent6 5 3 4" xfId="13312"/>
    <cellStyle name="40% - Accent6 5 3 4 2" xfId="18956"/>
    <cellStyle name="40% - Accent6 5 3 5" xfId="11138"/>
    <cellStyle name="40% - Accent6 5 3 5 2" xfId="16785"/>
    <cellStyle name="40% - Accent6 5 3 6" xfId="14460"/>
    <cellStyle name="40% - Accent6 5 3 7" xfId="19910"/>
    <cellStyle name="40% - Accent6 5 4" xfId="4197"/>
    <cellStyle name="40% - Accent6 5 4 2" xfId="9636"/>
    <cellStyle name="40% - Accent6 5 4 2 2" xfId="11858"/>
    <cellStyle name="40% - Accent6 5 4 2 2 2" xfId="17504"/>
    <cellStyle name="40% - Accent6 5 4 2 3" xfId="15309"/>
    <cellStyle name="40% - Accent6 5 4 2 4" xfId="20370"/>
    <cellStyle name="40% - Accent6 5 4 3" xfId="10371"/>
    <cellStyle name="40% - Accent6 5 4 3 2" xfId="12579"/>
    <cellStyle name="40% - Accent6 5 4 3 2 2" xfId="18225"/>
    <cellStyle name="40% - Accent6 5 4 3 3" xfId="16030"/>
    <cellStyle name="40% - Accent6 5 4 3 4" xfId="21049"/>
    <cellStyle name="40% - Accent6 5 4 4" xfId="13313"/>
    <cellStyle name="40% - Accent6 5 4 4 2" xfId="18957"/>
    <cellStyle name="40% - Accent6 5 4 5" xfId="11139"/>
    <cellStyle name="40% - Accent6 5 4 5 2" xfId="16786"/>
    <cellStyle name="40% - Accent6 5 4 6" xfId="14461"/>
    <cellStyle name="40% - Accent6 5 4 7" xfId="19911"/>
    <cellStyle name="40% - Accent6 5 5" xfId="4198"/>
    <cellStyle name="40% - Accent6 5 5 2" xfId="9637"/>
    <cellStyle name="40% - Accent6 5 5 2 2" xfId="11859"/>
    <cellStyle name="40% - Accent6 5 5 2 2 2" xfId="17505"/>
    <cellStyle name="40% - Accent6 5 5 2 3" xfId="15310"/>
    <cellStyle name="40% - Accent6 5 5 2 4" xfId="20371"/>
    <cellStyle name="40% - Accent6 5 5 3" xfId="10372"/>
    <cellStyle name="40% - Accent6 5 5 3 2" xfId="12580"/>
    <cellStyle name="40% - Accent6 5 5 3 2 2" xfId="18226"/>
    <cellStyle name="40% - Accent6 5 5 3 3" xfId="16031"/>
    <cellStyle name="40% - Accent6 5 5 3 4" xfId="21050"/>
    <cellStyle name="40% - Accent6 5 5 4" xfId="13314"/>
    <cellStyle name="40% - Accent6 5 5 4 2" xfId="18958"/>
    <cellStyle name="40% - Accent6 5 5 5" xfId="11140"/>
    <cellStyle name="40% - Accent6 5 5 5 2" xfId="16787"/>
    <cellStyle name="40% - Accent6 5 5 6" xfId="14462"/>
    <cellStyle name="40% - Accent6 5 5 7" xfId="19912"/>
    <cellStyle name="40% - Accent6 5 6" xfId="4199"/>
    <cellStyle name="40% - Accent6 5 6 2" xfId="9638"/>
    <cellStyle name="40% - Accent6 5 6 2 2" xfId="11860"/>
    <cellStyle name="40% - Accent6 5 6 2 2 2" xfId="17506"/>
    <cellStyle name="40% - Accent6 5 6 2 3" xfId="15311"/>
    <cellStyle name="40% - Accent6 5 6 2 4" xfId="20372"/>
    <cellStyle name="40% - Accent6 5 6 3" xfId="10373"/>
    <cellStyle name="40% - Accent6 5 6 3 2" xfId="12581"/>
    <cellStyle name="40% - Accent6 5 6 3 2 2" xfId="18227"/>
    <cellStyle name="40% - Accent6 5 6 3 3" xfId="16032"/>
    <cellStyle name="40% - Accent6 5 6 3 4" xfId="21051"/>
    <cellStyle name="40% - Accent6 5 6 4" xfId="13315"/>
    <cellStyle name="40% - Accent6 5 6 4 2" xfId="18959"/>
    <cellStyle name="40% - Accent6 5 6 5" xfId="11141"/>
    <cellStyle name="40% - Accent6 5 6 5 2" xfId="16788"/>
    <cellStyle name="40% - Accent6 5 6 6" xfId="14463"/>
    <cellStyle name="40% - Accent6 5 6 7" xfId="19913"/>
    <cellStyle name="40% - Accent6 5 7" xfId="4200"/>
    <cellStyle name="40% - Accent6 5 7 2" xfId="9639"/>
    <cellStyle name="40% - Accent6 5 7 2 2" xfId="11861"/>
    <cellStyle name="40% - Accent6 5 7 2 2 2" xfId="17507"/>
    <cellStyle name="40% - Accent6 5 7 2 3" xfId="15312"/>
    <cellStyle name="40% - Accent6 5 7 2 4" xfId="20373"/>
    <cellStyle name="40% - Accent6 5 7 3" xfId="10374"/>
    <cellStyle name="40% - Accent6 5 7 3 2" xfId="12582"/>
    <cellStyle name="40% - Accent6 5 7 3 2 2" xfId="18228"/>
    <cellStyle name="40% - Accent6 5 7 3 3" xfId="16033"/>
    <cellStyle name="40% - Accent6 5 7 3 4" xfId="21052"/>
    <cellStyle name="40% - Accent6 5 7 4" xfId="13316"/>
    <cellStyle name="40% - Accent6 5 7 4 2" xfId="18960"/>
    <cellStyle name="40% - Accent6 5 7 5" xfId="11142"/>
    <cellStyle name="40% - Accent6 5 7 5 2" xfId="16789"/>
    <cellStyle name="40% - Accent6 5 7 6" xfId="14464"/>
    <cellStyle name="40% - Accent6 5 7 7" xfId="19914"/>
    <cellStyle name="40% - Accent6 5 8" xfId="4201"/>
    <cellStyle name="40% - Accent6 5 8 2" xfId="9640"/>
    <cellStyle name="40% - Accent6 5 8 2 2" xfId="11862"/>
    <cellStyle name="40% - Accent6 5 8 2 2 2" xfId="17508"/>
    <cellStyle name="40% - Accent6 5 8 2 3" xfId="15313"/>
    <cellStyle name="40% - Accent6 5 8 2 4" xfId="20374"/>
    <cellStyle name="40% - Accent6 5 8 3" xfId="10375"/>
    <cellStyle name="40% - Accent6 5 8 3 2" xfId="12583"/>
    <cellStyle name="40% - Accent6 5 8 3 2 2" xfId="18229"/>
    <cellStyle name="40% - Accent6 5 8 3 3" xfId="16034"/>
    <cellStyle name="40% - Accent6 5 8 3 4" xfId="21053"/>
    <cellStyle name="40% - Accent6 5 8 4" xfId="13317"/>
    <cellStyle name="40% - Accent6 5 8 4 2" xfId="18961"/>
    <cellStyle name="40% - Accent6 5 8 5" xfId="11143"/>
    <cellStyle name="40% - Accent6 5 8 5 2" xfId="16790"/>
    <cellStyle name="40% - Accent6 5 8 6" xfId="14465"/>
    <cellStyle name="40% - Accent6 5 8 7" xfId="19915"/>
    <cellStyle name="40% - Accent6 5 9" xfId="4194"/>
    <cellStyle name="40% - Accent6 5 9 2" xfId="9633"/>
    <cellStyle name="40% - Accent6 5 9 2 2" xfId="11855"/>
    <cellStyle name="40% - Accent6 5 9 2 2 2" xfId="17501"/>
    <cellStyle name="40% - Accent6 5 9 2 3" xfId="15306"/>
    <cellStyle name="40% - Accent6 5 9 3" xfId="10368"/>
    <cellStyle name="40% - Accent6 5 9 3 2" xfId="12576"/>
    <cellStyle name="40% - Accent6 5 9 3 2 2" xfId="18222"/>
    <cellStyle name="40% - Accent6 5 9 3 3" xfId="16027"/>
    <cellStyle name="40% - Accent6 5 9 4" xfId="13310"/>
    <cellStyle name="40% - Accent6 5 9 4 2" xfId="18954"/>
    <cellStyle name="40% - Accent6 5 9 5" xfId="11136"/>
    <cellStyle name="40% - Accent6 5 9 5 2" xfId="16783"/>
    <cellStyle name="40% - Accent6 5 9 6" xfId="14458"/>
    <cellStyle name="40% - Accent6 5 9 7" xfId="20367"/>
    <cellStyle name="40% - Accent6 6" xfId="3628"/>
    <cellStyle name="40% - Accent6 6 2" xfId="4202"/>
    <cellStyle name="40% - Accent6 6 2 2" xfId="9641"/>
    <cellStyle name="40% - Accent6 6 2 2 2" xfId="11863"/>
    <cellStyle name="40% - Accent6 6 2 2 2 2" xfId="17509"/>
    <cellStyle name="40% - Accent6 6 2 2 3" xfId="15314"/>
    <cellStyle name="40% - Accent6 6 2 3" xfId="10376"/>
    <cellStyle name="40% - Accent6 6 2 3 2" xfId="12584"/>
    <cellStyle name="40% - Accent6 6 2 3 2 2" xfId="18230"/>
    <cellStyle name="40% - Accent6 6 2 3 3" xfId="16035"/>
    <cellStyle name="40% - Accent6 6 2 4" xfId="13318"/>
    <cellStyle name="40% - Accent6 6 2 4 2" xfId="18962"/>
    <cellStyle name="40% - Accent6 6 2 5" xfId="11144"/>
    <cellStyle name="40% - Accent6 6 2 5 2" xfId="16791"/>
    <cellStyle name="40% - Accent6 6 2 6" xfId="14466"/>
    <cellStyle name="40% - Accent6 6 2 7" xfId="19353"/>
    <cellStyle name="40% - Accent6 6 2 8" xfId="20375"/>
    <cellStyle name="40% - Accent6 6 3" xfId="19355"/>
    <cellStyle name="40% - Accent6 6 3 2" xfId="21054"/>
    <cellStyle name="40% - Accent6 6 4" xfId="19916"/>
    <cellStyle name="40% - Accent6 7" xfId="3698"/>
    <cellStyle name="40% - Accent6 7 2" xfId="4203"/>
    <cellStyle name="40% - Accent6 7 2 2" xfId="9642"/>
    <cellStyle name="40% - Accent6 7 2 2 2" xfId="11864"/>
    <cellStyle name="40% - Accent6 7 2 2 2 2" xfId="17510"/>
    <cellStyle name="40% - Accent6 7 2 2 3" xfId="15315"/>
    <cellStyle name="40% - Accent6 7 2 3" xfId="10377"/>
    <cellStyle name="40% - Accent6 7 2 3 2" xfId="12585"/>
    <cellStyle name="40% - Accent6 7 2 3 2 2" xfId="18231"/>
    <cellStyle name="40% - Accent6 7 2 3 3" xfId="16036"/>
    <cellStyle name="40% - Accent6 7 2 4" xfId="13319"/>
    <cellStyle name="40% - Accent6 7 2 4 2" xfId="18963"/>
    <cellStyle name="40% - Accent6 7 2 5" xfId="11145"/>
    <cellStyle name="40% - Accent6 7 2 5 2" xfId="16792"/>
    <cellStyle name="40% - Accent6 7 2 6" xfId="14467"/>
    <cellStyle name="40% - Accent6 7 2 7" xfId="14506"/>
    <cellStyle name="40% - Accent6 7 2 8" xfId="20376"/>
    <cellStyle name="40% - Accent6 7 3" xfId="9197"/>
    <cellStyle name="40% - Accent6 7 3 2" xfId="11419"/>
    <cellStyle name="40% - Accent6 7 3 2 2" xfId="17065"/>
    <cellStyle name="40% - Accent6 7 3 3" xfId="14870"/>
    <cellStyle name="40% - Accent6 7 3 4" xfId="21055"/>
    <cellStyle name="40% - Accent6 7 4" xfId="9932"/>
    <cellStyle name="40% - Accent6 7 4 2" xfId="12140"/>
    <cellStyle name="40% - Accent6 7 4 2 2" xfId="17786"/>
    <cellStyle name="40% - Accent6 7 4 3" xfId="15591"/>
    <cellStyle name="40% - Accent6 7 5" xfId="12874"/>
    <cellStyle name="40% - Accent6 7 5 2" xfId="18518"/>
    <cellStyle name="40% - Accent6 7 6" xfId="10700"/>
    <cellStyle name="40% - Accent6 7 6 2" xfId="16347"/>
    <cellStyle name="40% - Accent6 7 7" xfId="14018"/>
    <cellStyle name="40% - Accent6 7 8" xfId="19917"/>
    <cellStyle name="40% - Accent6 8" xfId="3728"/>
    <cellStyle name="40% - Accent6 8 2" xfId="4204"/>
    <cellStyle name="40% - Accent6 8 2 2" xfId="9643"/>
    <cellStyle name="40% - Accent6 8 2 2 2" xfId="11865"/>
    <cellStyle name="40% - Accent6 8 2 2 2 2" xfId="17511"/>
    <cellStyle name="40% - Accent6 8 2 2 3" xfId="15316"/>
    <cellStyle name="40% - Accent6 8 2 3" xfId="10378"/>
    <cellStyle name="40% - Accent6 8 2 3 2" xfId="12586"/>
    <cellStyle name="40% - Accent6 8 2 3 2 2" xfId="18232"/>
    <cellStyle name="40% - Accent6 8 2 3 3" xfId="16037"/>
    <cellStyle name="40% - Accent6 8 2 4" xfId="13320"/>
    <cellStyle name="40% - Accent6 8 2 4 2" xfId="18964"/>
    <cellStyle name="40% - Accent6 8 2 5" xfId="11146"/>
    <cellStyle name="40% - Accent6 8 2 5 2" xfId="16793"/>
    <cellStyle name="40% - Accent6 8 2 6" xfId="14468"/>
    <cellStyle name="40% - Accent6 8 2 7" xfId="13800"/>
    <cellStyle name="40% - Accent6 8 2 8" xfId="20377"/>
    <cellStyle name="40% - Accent6 8 3" xfId="9227"/>
    <cellStyle name="40% - Accent6 8 3 2" xfId="11449"/>
    <cellStyle name="40% - Accent6 8 3 2 2" xfId="17095"/>
    <cellStyle name="40% - Accent6 8 3 3" xfId="14900"/>
    <cellStyle name="40% - Accent6 8 3 4" xfId="21056"/>
    <cellStyle name="40% - Accent6 8 4" xfId="9962"/>
    <cellStyle name="40% - Accent6 8 4 2" xfId="12170"/>
    <cellStyle name="40% - Accent6 8 4 2 2" xfId="17816"/>
    <cellStyle name="40% - Accent6 8 4 3" xfId="15621"/>
    <cellStyle name="40% - Accent6 8 5" xfId="12904"/>
    <cellStyle name="40% - Accent6 8 5 2" xfId="18548"/>
    <cellStyle name="40% - Accent6 8 6" xfId="10730"/>
    <cellStyle name="40% - Accent6 8 6 2" xfId="16377"/>
    <cellStyle name="40% - Accent6 8 7" xfId="14048"/>
    <cellStyle name="40% - Accent6 8 8" xfId="19918"/>
    <cellStyle name="40% - Accent6 9" xfId="4205"/>
    <cellStyle name="40% - Accent6 9 2" xfId="9644"/>
    <cellStyle name="40% - Accent6 9 2 2" xfId="11866"/>
    <cellStyle name="40% - Accent6 9 2 2 2" xfId="17512"/>
    <cellStyle name="40% - Accent6 9 2 3" xfId="15317"/>
    <cellStyle name="40% - Accent6 9 2 4" xfId="20378"/>
    <cellStyle name="40% - Accent6 9 3" xfId="10379"/>
    <cellStyle name="40% - Accent6 9 3 2" xfId="12587"/>
    <cellStyle name="40% - Accent6 9 3 2 2" xfId="18233"/>
    <cellStyle name="40% - Accent6 9 3 3" xfId="16038"/>
    <cellStyle name="40% - Accent6 9 3 4" xfId="21057"/>
    <cellStyle name="40% - Accent6 9 4" xfId="13321"/>
    <cellStyle name="40% - Accent6 9 4 2" xfId="18965"/>
    <cellStyle name="40% - Accent6 9 5" xfId="11147"/>
    <cellStyle name="40% - Accent6 9 5 2" xfId="16794"/>
    <cellStyle name="40% - Accent6 9 6" xfId="14469"/>
    <cellStyle name="40% - Accent6 9 7" xfId="13801"/>
    <cellStyle name="40% - Accent6 9 8" xfId="19919"/>
    <cellStyle name="60% - Accent1" xfId="183" builtinId="32" customBuiltin="1"/>
    <cellStyle name="60% - Accent1 2" xfId="235"/>
    <cellStyle name="60% - Accent1 2 2" xfId="3662"/>
    <cellStyle name="60% - Accent1 2 2 2" xfId="4207"/>
    <cellStyle name="60% - Accent1 2 3" xfId="4208"/>
    <cellStyle name="60% - Accent1 2 4" xfId="4209"/>
    <cellStyle name="60% - Accent1 2 5" xfId="4210"/>
    <cellStyle name="60% - Accent1 2 6" xfId="4206"/>
    <cellStyle name="60% - Accent1 2 6 2" xfId="20474"/>
    <cellStyle name="60% - Accent1 2 7" xfId="13780"/>
    <cellStyle name="60% - Accent1 3" xfId="236"/>
    <cellStyle name="60% - Accent1 3 10" xfId="19446"/>
    <cellStyle name="60% - Accent1 3 2" xfId="4212"/>
    <cellStyle name="60% - Accent1 3 3" xfId="4213"/>
    <cellStyle name="60% - Accent1 3 4" xfId="4214"/>
    <cellStyle name="60% - Accent1 3 5" xfId="4215"/>
    <cellStyle name="60% - Accent1 3 6" xfId="4216"/>
    <cellStyle name="60% - Accent1 3 7" xfId="4217"/>
    <cellStyle name="60% - Accent1 3 8" xfId="4218"/>
    <cellStyle name="60% - Accent1 3 9" xfId="4211"/>
    <cellStyle name="60% - Accent1 4" xfId="3609"/>
    <cellStyle name="60% - Accent1 4 2" xfId="4220"/>
    <cellStyle name="60% - Accent1 4 3" xfId="4221"/>
    <cellStyle name="60% - Accent1 4 4" xfId="4222"/>
    <cellStyle name="60% - Accent1 4 5" xfId="4223"/>
    <cellStyle name="60% - Accent1 4 6" xfId="4224"/>
    <cellStyle name="60% - Accent1 4 7" xfId="4225"/>
    <cellStyle name="60% - Accent1 4 8" xfId="4226"/>
    <cellStyle name="60% - Accent1 4 9" xfId="4219"/>
    <cellStyle name="60% - Accent1 5" xfId="4227"/>
    <cellStyle name="60% - Accent1 5 2" xfId="4228"/>
    <cellStyle name="60% - Accent1 5 3" xfId="4229"/>
    <cellStyle name="60% - Accent1 5 4" xfId="4230"/>
    <cellStyle name="60% - Accent1 5 5" xfId="4231"/>
    <cellStyle name="60% - Accent1 5 6" xfId="4232"/>
    <cellStyle name="60% - Accent1 5 7" xfId="4233"/>
    <cellStyle name="60% - Accent1 5 8" xfId="4234"/>
    <cellStyle name="60% - Accent1 6" xfId="4235"/>
    <cellStyle name="60% - Accent1 7" xfId="20407"/>
    <cellStyle name="60% - Accent2" xfId="187" builtinId="36" customBuiltin="1"/>
    <cellStyle name="60% - Accent2 2" xfId="237"/>
    <cellStyle name="60% - Accent2 2 2" xfId="3666"/>
    <cellStyle name="60% - Accent2 2 2 2" xfId="4237"/>
    <cellStyle name="60% - Accent2 2 3" xfId="4238"/>
    <cellStyle name="60% - Accent2 2 4" xfId="4239"/>
    <cellStyle name="60% - Accent2 2 5" xfId="4240"/>
    <cellStyle name="60% - Accent2 2 6" xfId="4236"/>
    <cellStyle name="60% - Accent2 2 6 2" xfId="20563"/>
    <cellStyle name="60% - Accent2 2 7" xfId="13781"/>
    <cellStyle name="60% - Accent2 3" xfId="238"/>
    <cellStyle name="60% - Accent2 3 10" xfId="19439"/>
    <cellStyle name="60% - Accent2 3 2" xfId="4242"/>
    <cellStyle name="60% - Accent2 3 3" xfId="4243"/>
    <cellStyle name="60% - Accent2 3 4" xfId="4244"/>
    <cellStyle name="60% - Accent2 3 5" xfId="4245"/>
    <cellStyle name="60% - Accent2 3 6" xfId="4246"/>
    <cellStyle name="60% - Accent2 3 7" xfId="4247"/>
    <cellStyle name="60% - Accent2 3 8" xfId="4248"/>
    <cellStyle name="60% - Accent2 3 9" xfId="4241"/>
    <cellStyle name="60% - Accent2 4" xfId="3613"/>
    <cellStyle name="60% - Accent2 4 2" xfId="4250"/>
    <cellStyle name="60% - Accent2 4 3" xfId="4251"/>
    <cellStyle name="60% - Accent2 4 4" xfId="4252"/>
    <cellStyle name="60% - Accent2 4 5" xfId="4253"/>
    <cellStyle name="60% - Accent2 4 6" xfId="4254"/>
    <cellStyle name="60% - Accent2 4 7" xfId="4255"/>
    <cellStyle name="60% - Accent2 4 8" xfId="4256"/>
    <cellStyle name="60% - Accent2 4 9" xfId="4249"/>
    <cellStyle name="60% - Accent2 5" xfId="4257"/>
    <cellStyle name="60% - Accent2 5 2" xfId="4258"/>
    <cellStyle name="60% - Accent2 5 3" xfId="4259"/>
    <cellStyle name="60% - Accent2 5 4" xfId="4260"/>
    <cellStyle name="60% - Accent2 5 5" xfId="4261"/>
    <cellStyle name="60% - Accent2 5 6" xfId="4262"/>
    <cellStyle name="60% - Accent2 5 7" xfId="4263"/>
    <cellStyle name="60% - Accent2 5 8" xfId="4264"/>
    <cellStyle name="60% - Accent2 6" xfId="4265"/>
    <cellStyle name="60% - Accent2 7" xfId="20585"/>
    <cellStyle name="60% - Accent3" xfId="191" builtinId="40" customBuiltin="1"/>
    <cellStyle name="60% - Accent3 2" xfId="239"/>
    <cellStyle name="60% - Accent3 2 2" xfId="3670"/>
    <cellStyle name="60% - Accent3 2 2 2" xfId="4267"/>
    <cellStyle name="60% - Accent3 2 3" xfId="4268"/>
    <cellStyle name="60% - Accent3 2 4" xfId="4269"/>
    <cellStyle name="60% - Accent3 2 5" xfId="4270"/>
    <cellStyle name="60% - Accent3 2 6" xfId="4266"/>
    <cellStyle name="60% - Accent3 2 6 2" xfId="20632"/>
    <cellStyle name="60% - Accent3 2 7" xfId="13782"/>
    <cellStyle name="60% - Accent3 3" xfId="240"/>
    <cellStyle name="60% - Accent3 3 10" xfId="14575"/>
    <cellStyle name="60% - Accent3 3 2" xfId="4272"/>
    <cellStyle name="60% - Accent3 3 3" xfId="4273"/>
    <cellStyle name="60% - Accent3 3 4" xfId="4274"/>
    <cellStyle name="60% - Accent3 3 5" xfId="4275"/>
    <cellStyle name="60% - Accent3 3 6" xfId="4276"/>
    <cellStyle name="60% - Accent3 3 7" xfId="4277"/>
    <cellStyle name="60% - Accent3 3 8" xfId="4278"/>
    <cellStyle name="60% - Accent3 3 9" xfId="4271"/>
    <cellStyle name="60% - Accent3 4" xfId="3617"/>
    <cellStyle name="60% - Accent3 4 2" xfId="4280"/>
    <cellStyle name="60% - Accent3 4 3" xfId="4281"/>
    <cellStyle name="60% - Accent3 4 4" xfId="4282"/>
    <cellStyle name="60% - Accent3 4 5" xfId="4283"/>
    <cellStyle name="60% - Accent3 4 6" xfId="4284"/>
    <cellStyle name="60% - Accent3 4 7" xfId="4285"/>
    <cellStyle name="60% - Accent3 4 8" xfId="4286"/>
    <cellStyle name="60% - Accent3 4 9" xfId="4279"/>
    <cellStyle name="60% - Accent3 5" xfId="4287"/>
    <cellStyle name="60% - Accent3 5 2" xfId="4288"/>
    <cellStyle name="60% - Accent3 5 3" xfId="4289"/>
    <cellStyle name="60% - Accent3 5 4" xfId="4290"/>
    <cellStyle name="60% - Accent3 5 5" xfId="4291"/>
    <cellStyle name="60% - Accent3 5 6" xfId="4292"/>
    <cellStyle name="60% - Accent3 5 7" xfId="4293"/>
    <cellStyle name="60% - Accent3 5 8" xfId="4294"/>
    <cellStyle name="60% - Accent3 6" xfId="4295"/>
    <cellStyle name="60% - Accent3 7" xfId="20409"/>
    <cellStyle name="60% - Accent4" xfId="195" builtinId="44" customBuiltin="1"/>
    <cellStyle name="60% - Accent4 2" xfId="241"/>
    <cellStyle name="60% - Accent4 2 2" xfId="3674"/>
    <cellStyle name="60% - Accent4 2 2 2" xfId="4297"/>
    <cellStyle name="60% - Accent4 2 3" xfId="4298"/>
    <cellStyle name="60% - Accent4 2 4" xfId="4299"/>
    <cellStyle name="60% - Accent4 2 5" xfId="4300"/>
    <cellStyle name="60% - Accent4 2 6" xfId="4296"/>
    <cellStyle name="60% - Accent4 2 6 2" xfId="20481"/>
    <cellStyle name="60% - Accent4 2 7" xfId="13783"/>
    <cellStyle name="60% - Accent4 3" xfId="242"/>
    <cellStyle name="60% - Accent4 3 10" xfId="19441"/>
    <cellStyle name="60% - Accent4 3 2" xfId="4302"/>
    <cellStyle name="60% - Accent4 3 3" xfId="4303"/>
    <cellStyle name="60% - Accent4 3 4" xfId="4304"/>
    <cellStyle name="60% - Accent4 3 5" xfId="4305"/>
    <cellStyle name="60% - Accent4 3 6" xfId="4306"/>
    <cellStyle name="60% - Accent4 3 7" xfId="4307"/>
    <cellStyle name="60% - Accent4 3 8" xfId="4308"/>
    <cellStyle name="60% - Accent4 3 9" xfId="4301"/>
    <cellStyle name="60% - Accent4 4" xfId="3621"/>
    <cellStyle name="60% - Accent4 4 2" xfId="4310"/>
    <cellStyle name="60% - Accent4 4 3" xfId="4311"/>
    <cellStyle name="60% - Accent4 4 4" xfId="4312"/>
    <cellStyle name="60% - Accent4 4 5" xfId="4313"/>
    <cellStyle name="60% - Accent4 4 6" xfId="4314"/>
    <cellStyle name="60% - Accent4 4 7" xfId="4315"/>
    <cellStyle name="60% - Accent4 4 8" xfId="4316"/>
    <cellStyle name="60% - Accent4 4 9" xfId="4309"/>
    <cellStyle name="60% - Accent4 5" xfId="4317"/>
    <cellStyle name="60% - Accent4 5 2" xfId="4318"/>
    <cellStyle name="60% - Accent4 5 3" xfId="4319"/>
    <cellStyle name="60% - Accent4 5 4" xfId="4320"/>
    <cellStyle name="60% - Accent4 5 5" xfId="4321"/>
    <cellStyle name="60% - Accent4 5 6" xfId="4322"/>
    <cellStyle name="60% - Accent4 5 7" xfId="4323"/>
    <cellStyle name="60% - Accent4 5 8" xfId="4324"/>
    <cellStyle name="60% - Accent4 6" xfId="4325"/>
    <cellStyle name="60% - Accent4 7" xfId="20568"/>
    <cellStyle name="60% - Accent5" xfId="199" builtinId="48" customBuiltin="1"/>
    <cellStyle name="60% - Accent5 2" xfId="243"/>
    <cellStyle name="60% - Accent5 2 2" xfId="3678"/>
    <cellStyle name="60% - Accent5 2 2 2" xfId="4327"/>
    <cellStyle name="60% - Accent5 2 3" xfId="4328"/>
    <cellStyle name="60% - Accent5 2 4" xfId="4329"/>
    <cellStyle name="60% - Accent5 2 5" xfId="4330"/>
    <cellStyle name="60% - Accent5 2 6" xfId="4326"/>
    <cellStyle name="60% - Accent5 2 6 2" xfId="20561"/>
    <cellStyle name="60% - Accent5 2 7" xfId="13784"/>
    <cellStyle name="60% - Accent5 3" xfId="244"/>
    <cellStyle name="60% - Accent5 3 10" xfId="19429"/>
    <cellStyle name="60% - Accent5 3 2" xfId="4332"/>
    <cellStyle name="60% - Accent5 3 3" xfId="4333"/>
    <cellStyle name="60% - Accent5 3 4" xfId="4334"/>
    <cellStyle name="60% - Accent5 3 5" xfId="4335"/>
    <cellStyle name="60% - Accent5 3 6" xfId="4336"/>
    <cellStyle name="60% - Accent5 3 7" xfId="4337"/>
    <cellStyle name="60% - Accent5 3 8" xfId="4338"/>
    <cellStyle name="60% - Accent5 3 9" xfId="4331"/>
    <cellStyle name="60% - Accent5 4" xfId="3625"/>
    <cellStyle name="60% - Accent5 4 2" xfId="4340"/>
    <cellStyle name="60% - Accent5 4 3" xfId="4341"/>
    <cellStyle name="60% - Accent5 4 4" xfId="4342"/>
    <cellStyle name="60% - Accent5 4 5" xfId="4343"/>
    <cellStyle name="60% - Accent5 4 6" xfId="4344"/>
    <cellStyle name="60% - Accent5 4 7" xfId="4345"/>
    <cellStyle name="60% - Accent5 4 8" xfId="4346"/>
    <cellStyle name="60% - Accent5 4 9" xfId="4339"/>
    <cellStyle name="60% - Accent5 5" xfId="4347"/>
    <cellStyle name="60% - Accent5 5 2" xfId="4348"/>
    <cellStyle name="60% - Accent5 5 3" xfId="4349"/>
    <cellStyle name="60% - Accent5 5 4" xfId="4350"/>
    <cellStyle name="60% - Accent5 5 5" xfId="4351"/>
    <cellStyle name="60% - Accent5 5 6" xfId="4352"/>
    <cellStyle name="60% - Accent5 5 7" xfId="4353"/>
    <cellStyle name="60% - Accent5 5 8" xfId="4354"/>
    <cellStyle name="60% - Accent5 6" xfId="4355"/>
    <cellStyle name="60% - Accent5 7" xfId="20579"/>
    <cellStyle name="60% - Accent6" xfId="203" builtinId="52" customBuiltin="1"/>
    <cellStyle name="60% - Accent6 2" xfId="245"/>
    <cellStyle name="60% - Accent6 2 2" xfId="3682"/>
    <cellStyle name="60% - Accent6 2 2 2" xfId="4357"/>
    <cellStyle name="60% - Accent6 2 3" xfId="4358"/>
    <cellStyle name="60% - Accent6 2 4" xfId="4359"/>
    <cellStyle name="60% - Accent6 2 5" xfId="4360"/>
    <cellStyle name="60% - Accent6 2 6" xfId="4356"/>
    <cellStyle name="60% - Accent6 2 6 2" xfId="20625"/>
    <cellStyle name="60% - Accent6 2 7" xfId="13785"/>
    <cellStyle name="60% - Accent6 3" xfId="246"/>
    <cellStyle name="60% - Accent6 3 10" xfId="14518"/>
    <cellStyle name="60% - Accent6 3 2" xfId="4362"/>
    <cellStyle name="60% - Accent6 3 3" xfId="4363"/>
    <cellStyle name="60% - Accent6 3 4" xfId="4364"/>
    <cellStyle name="60% - Accent6 3 5" xfId="4365"/>
    <cellStyle name="60% - Accent6 3 6" xfId="4366"/>
    <cellStyle name="60% - Accent6 3 7" xfId="4367"/>
    <cellStyle name="60% - Accent6 3 8" xfId="4368"/>
    <cellStyle name="60% - Accent6 3 9" xfId="4361"/>
    <cellStyle name="60% - Accent6 4" xfId="3629"/>
    <cellStyle name="60% - Accent6 4 2" xfId="4370"/>
    <cellStyle name="60% - Accent6 4 3" xfId="4371"/>
    <cellStyle name="60% - Accent6 4 4" xfId="4372"/>
    <cellStyle name="60% - Accent6 4 5" xfId="4373"/>
    <cellStyle name="60% - Accent6 4 6" xfId="4374"/>
    <cellStyle name="60% - Accent6 4 7" xfId="4375"/>
    <cellStyle name="60% - Accent6 4 8" xfId="4376"/>
    <cellStyle name="60% - Accent6 4 9" xfId="4369"/>
    <cellStyle name="60% - Accent6 5" xfId="4377"/>
    <cellStyle name="60% - Accent6 5 2" xfId="4378"/>
    <cellStyle name="60% - Accent6 5 3" xfId="4379"/>
    <cellStyle name="60% - Accent6 5 4" xfId="4380"/>
    <cellStyle name="60% - Accent6 5 5" xfId="4381"/>
    <cellStyle name="60% - Accent6 5 6" xfId="4382"/>
    <cellStyle name="60% - Accent6 5 7" xfId="4383"/>
    <cellStyle name="60% - Accent6 5 8" xfId="4384"/>
    <cellStyle name="60% - Accent6 6" xfId="4385"/>
    <cellStyle name="60% - Accent6 7" xfId="20635"/>
    <cellStyle name="Accent1" xfId="180" builtinId="29" customBuiltin="1"/>
    <cellStyle name="Accent1 - 20%" xfId="28"/>
    <cellStyle name="Accent1 - 20% 10" xfId="247"/>
    <cellStyle name="Accent1 - 20% 11" xfId="248"/>
    <cellStyle name="Accent1 - 20% 12" xfId="249"/>
    <cellStyle name="Accent1 - 20% 13" xfId="250"/>
    <cellStyle name="Accent1 - 20% 14" xfId="251"/>
    <cellStyle name="Accent1 - 20% 15" xfId="252"/>
    <cellStyle name="Accent1 - 20% 16" xfId="253"/>
    <cellStyle name="Accent1 - 20% 17" xfId="254"/>
    <cellStyle name="Accent1 - 20% 18" xfId="255"/>
    <cellStyle name="Accent1 - 20% 19" xfId="256"/>
    <cellStyle name="Accent1 - 20% 2" xfId="257"/>
    <cellStyle name="Accent1 - 20% 2 2" xfId="4387"/>
    <cellStyle name="Accent1 - 20% 2 3" xfId="4386"/>
    <cellStyle name="Accent1 - 20% 20" xfId="258"/>
    <cellStyle name="Accent1 - 20% 21" xfId="259"/>
    <cellStyle name="Accent1 - 20% 22" xfId="260"/>
    <cellStyle name="Accent1 - 20% 23" xfId="261"/>
    <cellStyle name="Accent1 - 20% 24" xfId="262"/>
    <cellStyle name="Accent1 - 20% 25" xfId="263"/>
    <cellStyle name="Accent1 - 20% 26" xfId="264"/>
    <cellStyle name="Accent1 - 20% 27" xfId="265"/>
    <cellStyle name="Accent1 - 20% 28" xfId="266"/>
    <cellStyle name="Accent1 - 20% 29" xfId="267"/>
    <cellStyle name="Accent1 - 20% 3" xfId="268"/>
    <cellStyle name="Accent1 - 20% 30" xfId="269"/>
    <cellStyle name="Accent1 - 20% 31" xfId="270"/>
    <cellStyle name="Accent1 - 20% 32" xfId="271"/>
    <cellStyle name="Accent1 - 20% 33" xfId="272"/>
    <cellStyle name="Accent1 - 20% 34" xfId="273"/>
    <cellStyle name="Accent1 - 20% 35" xfId="274"/>
    <cellStyle name="Accent1 - 20% 36" xfId="275"/>
    <cellStyle name="Accent1 - 20% 37" xfId="276"/>
    <cellStyle name="Accent1 - 20% 38" xfId="277"/>
    <cellStyle name="Accent1 - 20% 39" xfId="278"/>
    <cellStyle name="Accent1 - 20% 4" xfId="279"/>
    <cellStyle name="Accent1 - 20% 40" xfId="280"/>
    <cellStyle name="Accent1 - 20% 41" xfId="281"/>
    <cellStyle name="Accent1 - 20% 42" xfId="282"/>
    <cellStyle name="Accent1 - 20% 43" xfId="283"/>
    <cellStyle name="Accent1 - 20% 44" xfId="284"/>
    <cellStyle name="Accent1 - 20% 45" xfId="285"/>
    <cellStyle name="Accent1 - 20% 46" xfId="286"/>
    <cellStyle name="Accent1 - 20% 47" xfId="4388"/>
    <cellStyle name="Accent1 - 20% 5" xfId="287"/>
    <cellStyle name="Accent1 - 20% 6" xfId="288"/>
    <cellStyle name="Accent1 - 20% 7" xfId="289"/>
    <cellStyle name="Accent1 - 20% 8" xfId="290"/>
    <cellStyle name="Accent1 - 20% 9" xfId="291"/>
    <cellStyle name="Accent1 - 40%" xfId="29"/>
    <cellStyle name="Accent1 - 40% 10" xfId="292"/>
    <cellStyle name="Accent1 - 40% 11" xfId="293"/>
    <cellStyle name="Accent1 - 40% 12" xfId="294"/>
    <cellStyle name="Accent1 - 40% 13" xfId="295"/>
    <cellStyle name="Accent1 - 40% 14" xfId="296"/>
    <cellStyle name="Accent1 - 40% 15" xfId="297"/>
    <cellStyle name="Accent1 - 40% 16" xfId="298"/>
    <cellStyle name="Accent1 - 40% 17" xfId="299"/>
    <cellStyle name="Accent1 - 40% 18" xfId="300"/>
    <cellStyle name="Accent1 - 40% 19" xfId="301"/>
    <cellStyle name="Accent1 - 40% 2" xfId="302"/>
    <cellStyle name="Accent1 - 40% 2 2" xfId="4390"/>
    <cellStyle name="Accent1 - 40% 2 3" xfId="4389"/>
    <cellStyle name="Accent1 - 40% 20" xfId="303"/>
    <cellStyle name="Accent1 - 40% 21" xfId="304"/>
    <cellStyle name="Accent1 - 40% 22" xfId="305"/>
    <cellStyle name="Accent1 - 40% 23" xfId="306"/>
    <cellStyle name="Accent1 - 40% 24" xfId="307"/>
    <cellStyle name="Accent1 - 40% 25" xfId="308"/>
    <cellStyle name="Accent1 - 40% 26" xfId="309"/>
    <cellStyle name="Accent1 - 40% 27" xfId="310"/>
    <cellStyle name="Accent1 - 40% 28" xfId="311"/>
    <cellStyle name="Accent1 - 40% 29" xfId="312"/>
    <cellStyle name="Accent1 - 40% 3" xfId="313"/>
    <cellStyle name="Accent1 - 40% 30" xfId="314"/>
    <cellStyle name="Accent1 - 40% 31" xfId="315"/>
    <cellStyle name="Accent1 - 40% 32" xfId="316"/>
    <cellStyle name="Accent1 - 40% 33" xfId="317"/>
    <cellStyle name="Accent1 - 40% 34" xfId="318"/>
    <cellStyle name="Accent1 - 40% 35" xfId="319"/>
    <cellStyle name="Accent1 - 40% 36" xfId="320"/>
    <cellStyle name="Accent1 - 40% 37" xfId="321"/>
    <cellStyle name="Accent1 - 40% 38" xfId="322"/>
    <cellStyle name="Accent1 - 40% 39" xfId="323"/>
    <cellStyle name="Accent1 - 40% 4" xfId="324"/>
    <cellStyle name="Accent1 - 40% 40" xfId="325"/>
    <cellStyle name="Accent1 - 40% 41" xfId="326"/>
    <cellStyle name="Accent1 - 40% 42" xfId="327"/>
    <cellStyle name="Accent1 - 40% 43" xfId="328"/>
    <cellStyle name="Accent1 - 40% 44" xfId="329"/>
    <cellStyle name="Accent1 - 40% 45" xfId="330"/>
    <cellStyle name="Accent1 - 40% 46" xfId="331"/>
    <cellStyle name="Accent1 - 40% 47" xfId="4391"/>
    <cellStyle name="Accent1 - 40% 5" xfId="332"/>
    <cellStyle name="Accent1 - 40% 6" xfId="333"/>
    <cellStyle name="Accent1 - 40% 7" xfId="334"/>
    <cellStyle name="Accent1 - 40% 8" xfId="335"/>
    <cellStyle name="Accent1 - 40% 9" xfId="336"/>
    <cellStyle name="Accent1 - 60%" xfId="30"/>
    <cellStyle name="Accent1 - 60% 10" xfId="337"/>
    <cellStyle name="Accent1 - 60% 11" xfId="338"/>
    <cellStyle name="Accent1 - 60% 12" xfId="339"/>
    <cellStyle name="Accent1 - 60% 13" xfId="340"/>
    <cellStyle name="Accent1 - 60% 14" xfId="341"/>
    <cellStyle name="Accent1 - 60% 15" xfId="342"/>
    <cellStyle name="Accent1 - 60% 16" xfId="343"/>
    <cellStyle name="Accent1 - 60% 17" xfId="344"/>
    <cellStyle name="Accent1 - 60% 18" xfId="345"/>
    <cellStyle name="Accent1 - 60% 19" xfId="346"/>
    <cellStyle name="Accent1 - 60% 2" xfId="347"/>
    <cellStyle name="Accent1 - 60% 2 2" xfId="4393"/>
    <cellStyle name="Accent1 - 60% 2 3" xfId="4392"/>
    <cellStyle name="Accent1 - 60% 20" xfId="348"/>
    <cellStyle name="Accent1 - 60% 21" xfId="349"/>
    <cellStyle name="Accent1 - 60% 22" xfId="350"/>
    <cellStyle name="Accent1 - 60% 23" xfId="351"/>
    <cellStyle name="Accent1 - 60% 24" xfId="352"/>
    <cellStyle name="Accent1 - 60% 25" xfId="353"/>
    <cellStyle name="Accent1 - 60% 26" xfId="354"/>
    <cellStyle name="Accent1 - 60% 27" xfId="355"/>
    <cellStyle name="Accent1 - 60% 28" xfId="356"/>
    <cellStyle name="Accent1 - 60% 29" xfId="357"/>
    <cellStyle name="Accent1 - 60% 3" xfId="358"/>
    <cellStyle name="Accent1 - 60% 30" xfId="359"/>
    <cellStyle name="Accent1 - 60% 31" xfId="360"/>
    <cellStyle name="Accent1 - 60% 32" xfId="361"/>
    <cellStyle name="Accent1 - 60% 33" xfId="362"/>
    <cellStyle name="Accent1 - 60% 34" xfId="363"/>
    <cellStyle name="Accent1 - 60% 35" xfId="364"/>
    <cellStyle name="Accent1 - 60% 36" xfId="365"/>
    <cellStyle name="Accent1 - 60% 37" xfId="366"/>
    <cellStyle name="Accent1 - 60% 38" xfId="367"/>
    <cellStyle name="Accent1 - 60% 39" xfId="368"/>
    <cellStyle name="Accent1 - 60% 4" xfId="369"/>
    <cellStyle name="Accent1 - 60% 40" xfId="370"/>
    <cellStyle name="Accent1 - 60% 41" xfId="371"/>
    <cellStyle name="Accent1 - 60% 42" xfId="372"/>
    <cellStyle name="Accent1 - 60% 43" xfId="373"/>
    <cellStyle name="Accent1 - 60% 44" xfId="374"/>
    <cellStyle name="Accent1 - 60% 45" xfId="375"/>
    <cellStyle name="Accent1 - 60% 46" xfId="4394"/>
    <cellStyle name="Accent1 - 60% 5" xfId="376"/>
    <cellStyle name="Accent1 - 60% 6" xfId="377"/>
    <cellStyle name="Accent1 - 60% 7" xfId="378"/>
    <cellStyle name="Accent1 - 60% 8" xfId="379"/>
    <cellStyle name="Accent1 - 60% 9" xfId="380"/>
    <cellStyle name="Accent1 10" xfId="4395"/>
    <cellStyle name="Accent1 10 2" xfId="4396"/>
    <cellStyle name="Accent1 10 3" xfId="4397"/>
    <cellStyle name="Accent1 11" xfId="4398"/>
    <cellStyle name="Accent1 11 2" xfId="4399"/>
    <cellStyle name="Accent1 11 3" xfId="4400"/>
    <cellStyle name="Accent1 12" xfId="4401"/>
    <cellStyle name="Accent1 13" xfId="9789"/>
    <cellStyle name="Accent1 14" xfId="13743"/>
    <cellStyle name="Accent1 14 2" xfId="20482"/>
    <cellStyle name="Accent1 15" xfId="13676"/>
    <cellStyle name="Accent1 16" xfId="14616"/>
    <cellStyle name="Accent1 17" xfId="19318"/>
    <cellStyle name="Accent1 18" xfId="14591"/>
    <cellStyle name="Accent1 19" xfId="13681"/>
    <cellStyle name="Accent1 2" xfId="31"/>
    <cellStyle name="Accent1 2 2" xfId="381"/>
    <cellStyle name="Accent1 2 2 2" xfId="4402"/>
    <cellStyle name="Accent1 2 3" xfId="382"/>
    <cellStyle name="Accent1 2 3 2" xfId="4404"/>
    <cellStyle name="Accent1 2 3 3" xfId="4403"/>
    <cellStyle name="Accent1 2 4" xfId="383"/>
    <cellStyle name="Accent1 2 4 2" xfId="4406"/>
    <cellStyle name="Accent1 2 4 3" xfId="4405"/>
    <cellStyle name="Accent1 20" xfId="13904"/>
    <cellStyle name="Accent1 21" xfId="14556"/>
    <cellStyle name="Accent1 22" xfId="13804"/>
    <cellStyle name="Accent1 23" xfId="14511"/>
    <cellStyle name="Accent1 24" xfId="14603"/>
    <cellStyle name="Accent1 25" xfId="19307"/>
    <cellStyle name="Accent1 26" xfId="14535"/>
    <cellStyle name="Accent1 27" xfId="13687"/>
    <cellStyle name="Accent1 28" xfId="19362"/>
    <cellStyle name="Accent1 29" xfId="19371"/>
    <cellStyle name="Accent1 3" xfId="32"/>
    <cellStyle name="Accent1 3 2" xfId="384"/>
    <cellStyle name="Accent1 3 2 2" xfId="4408"/>
    <cellStyle name="Accent1 3 2 3" xfId="4407"/>
    <cellStyle name="Accent1 3 3" xfId="4409"/>
    <cellStyle name="Accent1 3 4" xfId="4410"/>
    <cellStyle name="Accent1 3 5" xfId="4411"/>
    <cellStyle name="Accent1 3 6" xfId="13830"/>
    <cellStyle name="Accent1 30" xfId="13814"/>
    <cellStyle name="Accent1 31" xfId="19366"/>
    <cellStyle name="Accent1 32" xfId="14486"/>
    <cellStyle name="Accent1 33" xfId="13815"/>
    <cellStyle name="Accent1 4" xfId="33"/>
    <cellStyle name="Accent1 4 2" xfId="3561"/>
    <cellStyle name="Accent1 4 2 2" xfId="4412"/>
    <cellStyle name="Accent1 4 3" xfId="4413"/>
    <cellStyle name="Accent1 4 4" xfId="4414"/>
    <cellStyle name="Accent1 4 5" xfId="4415"/>
    <cellStyle name="Accent1 5" xfId="385"/>
    <cellStyle name="Accent1 5 2" xfId="3659"/>
    <cellStyle name="Accent1 5 2 2" xfId="9667"/>
    <cellStyle name="Accent1 5 2 3" xfId="13985"/>
    <cellStyle name="Accent1 5 3" xfId="4416"/>
    <cellStyle name="Accent1 5 4" xfId="4417"/>
    <cellStyle name="Accent1 5 5" xfId="13790"/>
    <cellStyle name="Accent1 6" xfId="3606"/>
    <cellStyle name="Accent1 6 2" xfId="4419"/>
    <cellStyle name="Accent1 6 3" xfId="4420"/>
    <cellStyle name="Accent1 6 4" xfId="4421"/>
    <cellStyle name="Accent1 6 5" xfId="4418"/>
    <cellStyle name="Accent1 6 6" xfId="9665"/>
    <cellStyle name="Accent1 6 7" xfId="13969"/>
    <cellStyle name="Accent1 7" xfId="4422"/>
    <cellStyle name="Accent1 7 2" xfId="4423"/>
    <cellStyle name="Accent1 7 3" xfId="4424"/>
    <cellStyle name="Accent1 7 4" xfId="4425"/>
    <cellStyle name="Accent1 7 5" xfId="9681"/>
    <cellStyle name="Accent1 7 6" xfId="14478"/>
    <cellStyle name="Accent1 8" xfId="4426"/>
    <cellStyle name="Accent1 8 2" xfId="4427"/>
    <cellStyle name="Accent1 8 3" xfId="4428"/>
    <cellStyle name="Accent1 8 4" xfId="9656"/>
    <cellStyle name="Accent1 8 5" xfId="14479"/>
    <cellStyle name="Accent1 9" xfId="4429"/>
    <cellStyle name="Accent1 9 2" xfId="4430"/>
    <cellStyle name="Accent1 9 3" xfId="4431"/>
    <cellStyle name="Accent1 9 4" xfId="9676"/>
    <cellStyle name="Accent1 9 5" xfId="14480"/>
    <cellStyle name="Accent2" xfId="184" builtinId="33" customBuiltin="1"/>
    <cellStyle name="Accent2 - 20%" xfId="34"/>
    <cellStyle name="Accent2 - 20% 10" xfId="386"/>
    <cellStyle name="Accent2 - 20% 11" xfId="387"/>
    <cellStyle name="Accent2 - 20% 12" xfId="388"/>
    <cellStyle name="Accent2 - 20% 13" xfId="389"/>
    <cellStyle name="Accent2 - 20% 14" xfId="390"/>
    <cellStyle name="Accent2 - 20% 15" xfId="391"/>
    <cellStyle name="Accent2 - 20% 16" xfId="392"/>
    <cellStyle name="Accent2 - 20% 17" xfId="393"/>
    <cellStyle name="Accent2 - 20% 18" xfId="394"/>
    <cellStyle name="Accent2 - 20% 19" xfId="395"/>
    <cellStyle name="Accent2 - 20% 2" xfId="396"/>
    <cellStyle name="Accent2 - 20% 2 2" xfId="4433"/>
    <cellStyle name="Accent2 - 20% 2 3" xfId="4432"/>
    <cellStyle name="Accent2 - 20% 20" xfId="397"/>
    <cellStyle name="Accent2 - 20% 21" xfId="398"/>
    <cellStyle name="Accent2 - 20% 22" xfId="399"/>
    <cellStyle name="Accent2 - 20% 23" xfId="400"/>
    <cellStyle name="Accent2 - 20% 24" xfId="401"/>
    <cellStyle name="Accent2 - 20% 25" xfId="402"/>
    <cellStyle name="Accent2 - 20% 26" xfId="403"/>
    <cellStyle name="Accent2 - 20% 27" xfId="404"/>
    <cellStyle name="Accent2 - 20% 28" xfId="405"/>
    <cellStyle name="Accent2 - 20% 29" xfId="406"/>
    <cellStyle name="Accent2 - 20% 3" xfId="407"/>
    <cellStyle name="Accent2 - 20% 30" xfId="408"/>
    <cellStyle name="Accent2 - 20% 31" xfId="409"/>
    <cellStyle name="Accent2 - 20% 32" xfId="410"/>
    <cellStyle name="Accent2 - 20% 33" xfId="411"/>
    <cellStyle name="Accent2 - 20% 34" xfId="412"/>
    <cellStyle name="Accent2 - 20% 35" xfId="413"/>
    <cellStyle name="Accent2 - 20% 36" xfId="414"/>
    <cellStyle name="Accent2 - 20% 37" xfId="415"/>
    <cellStyle name="Accent2 - 20% 38" xfId="416"/>
    <cellStyle name="Accent2 - 20% 39" xfId="417"/>
    <cellStyle name="Accent2 - 20% 4" xfId="418"/>
    <cellStyle name="Accent2 - 20% 40" xfId="419"/>
    <cellStyle name="Accent2 - 20% 41" xfId="420"/>
    <cellStyle name="Accent2 - 20% 42" xfId="421"/>
    <cellStyle name="Accent2 - 20% 43" xfId="422"/>
    <cellStyle name="Accent2 - 20% 44" xfId="423"/>
    <cellStyle name="Accent2 - 20% 45" xfId="424"/>
    <cellStyle name="Accent2 - 20% 46" xfId="425"/>
    <cellStyle name="Accent2 - 20% 47" xfId="4434"/>
    <cellStyle name="Accent2 - 20% 5" xfId="426"/>
    <cellStyle name="Accent2 - 20% 6" xfId="427"/>
    <cellStyle name="Accent2 - 20% 7" xfId="428"/>
    <cellStyle name="Accent2 - 20% 8" xfId="429"/>
    <cellStyle name="Accent2 - 20% 9" xfId="430"/>
    <cellStyle name="Accent2 - 40%" xfId="35"/>
    <cellStyle name="Accent2 - 40% 10" xfId="431"/>
    <cellStyle name="Accent2 - 40% 11" xfId="432"/>
    <cellStyle name="Accent2 - 40% 12" xfId="433"/>
    <cellStyle name="Accent2 - 40% 13" xfId="434"/>
    <cellStyle name="Accent2 - 40% 14" xfId="435"/>
    <cellStyle name="Accent2 - 40% 15" xfId="436"/>
    <cellStyle name="Accent2 - 40% 16" xfId="437"/>
    <cellStyle name="Accent2 - 40% 17" xfId="438"/>
    <cellStyle name="Accent2 - 40% 18" xfId="439"/>
    <cellStyle name="Accent2 - 40% 19" xfId="440"/>
    <cellStyle name="Accent2 - 40% 2" xfId="441"/>
    <cellStyle name="Accent2 - 40% 2 2" xfId="4436"/>
    <cellStyle name="Accent2 - 40% 2 3" xfId="4435"/>
    <cellStyle name="Accent2 - 40% 20" xfId="442"/>
    <cellStyle name="Accent2 - 40% 21" xfId="443"/>
    <cellStyle name="Accent2 - 40% 22" xfId="444"/>
    <cellStyle name="Accent2 - 40% 23" xfId="445"/>
    <cellStyle name="Accent2 - 40% 24" xfId="446"/>
    <cellStyle name="Accent2 - 40% 25" xfId="447"/>
    <cellStyle name="Accent2 - 40% 26" xfId="448"/>
    <cellStyle name="Accent2 - 40% 27" xfId="449"/>
    <cellStyle name="Accent2 - 40% 28" xfId="450"/>
    <cellStyle name="Accent2 - 40% 29" xfId="451"/>
    <cellStyle name="Accent2 - 40% 3" xfId="452"/>
    <cellStyle name="Accent2 - 40% 30" xfId="453"/>
    <cellStyle name="Accent2 - 40% 31" xfId="454"/>
    <cellStyle name="Accent2 - 40% 32" xfId="455"/>
    <cellStyle name="Accent2 - 40% 33" xfId="456"/>
    <cellStyle name="Accent2 - 40% 34" xfId="457"/>
    <cellStyle name="Accent2 - 40% 35" xfId="458"/>
    <cellStyle name="Accent2 - 40% 36" xfId="459"/>
    <cellStyle name="Accent2 - 40% 37" xfId="460"/>
    <cellStyle name="Accent2 - 40% 38" xfId="461"/>
    <cellStyle name="Accent2 - 40% 39" xfId="462"/>
    <cellStyle name="Accent2 - 40% 4" xfId="463"/>
    <cellStyle name="Accent2 - 40% 40" xfId="464"/>
    <cellStyle name="Accent2 - 40% 41" xfId="465"/>
    <cellStyle name="Accent2 - 40% 42" xfId="466"/>
    <cellStyle name="Accent2 - 40% 43" xfId="467"/>
    <cellStyle name="Accent2 - 40% 44" xfId="468"/>
    <cellStyle name="Accent2 - 40% 45" xfId="469"/>
    <cellStyle name="Accent2 - 40% 46" xfId="470"/>
    <cellStyle name="Accent2 - 40% 47" xfId="4437"/>
    <cellStyle name="Accent2 - 40% 5" xfId="471"/>
    <cellStyle name="Accent2 - 40% 6" xfId="472"/>
    <cellStyle name="Accent2 - 40% 7" xfId="473"/>
    <cellStyle name="Accent2 - 40% 8" xfId="474"/>
    <cellStyle name="Accent2 - 40% 9" xfId="475"/>
    <cellStyle name="Accent2 - 60%" xfId="36"/>
    <cellStyle name="Accent2 - 60% 10" xfId="476"/>
    <cellStyle name="Accent2 - 60% 11" xfId="477"/>
    <cellStyle name="Accent2 - 60% 12" xfId="478"/>
    <cellStyle name="Accent2 - 60% 13" xfId="479"/>
    <cellStyle name="Accent2 - 60% 14" xfId="480"/>
    <cellStyle name="Accent2 - 60% 15" xfId="481"/>
    <cellStyle name="Accent2 - 60% 16" xfId="482"/>
    <cellStyle name="Accent2 - 60% 17" xfId="483"/>
    <cellStyle name="Accent2 - 60% 18" xfId="484"/>
    <cellStyle name="Accent2 - 60% 19" xfId="485"/>
    <cellStyle name="Accent2 - 60% 2" xfId="486"/>
    <cellStyle name="Accent2 - 60% 2 2" xfId="4439"/>
    <cellStyle name="Accent2 - 60% 2 3" xfId="4438"/>
    <cellStyle name="Accent2 - 60% 20" xfId="487"/>
    <cellStyle name="Accent2 - 60% 21" xfId="488"/>
    <cellStyle name="Accent2 - 60% 22" xfId="489"/>
    <cellStyle name="Accent2 - 60% 23" xfId="490"/>
    <cellStyle name="Accent2 - 60% 24" xfId="491"/>
    <cellStyle name="Accent2 - 60% 25" xfId="492"/>
    <cellStyle name="Accent2 - 60% 26" xfId="493"/>
    <cellStyle name="Accent2 - 60% 27" xfId="494"/>
    <cellStyle name="Accent2 - 60% 28" xfId="495"/>
    <cellStyle name="Accent2 - 60% 29" xfId="496"/>
    <cellStyle name="Accent2 - 60% 3" xfId="497"/>
    <cellStyle name="Accent2 - 60% 30" xfId="498"/>
    <cellStyle name="Accent2 - 60% 31" xfId="499"/>
    <cellStyle name="Accent2 - 60% 32" xfId="500"/>
    <cellStyle name="Accent2 - 60% 33" xfId="501"/>
    <cellStyle name="Accent2 - 60% 34" xfId="502"/>
    <cellStyle name="Accent2 - 60% 35" xfId="503"/>
    <cellStyle name="Accent2 - 60% 36" xfId="504"/>
    <cellStyle name="Accent2 - 60% 37" xfId="505"/>
    <cellStyle name="Accent2 - 60% 38" xfId="506"/>
    <cellStyle name="Accent2 - 60% 39" xfId="507"/>
    <cellStyle name="Accent2 - 60% 4" xfId="508"/>
    <cellStyle name="Accent2 - 60% 40" xfId="509"/>
    <cellStyle name="Accent2 - 60% 41" xfId="510"/>
    <cellStyle name="Accent2 - 60% 42" xfId="511"/>
    <cellStyle name="Accent2 - 60% 43" xfId="512"/>
    <cellStyle name="Accent2 - 60% 44" xfId="513"/>
    <cellStyle name="Accent2 - 60% 45" xfId="514"/>
    <cellStyle name="Accent2 - 60% 46" xfId="4440"/>
    <cellStyle name="Accent2 - 60% 5" xfId="515"/>
    <cellStyle name="Accent2 - 60% 6" xfId="516"/>
    <cellStyle name="Accent2 - 60% 7" xfId="517"/>
    <cellStyle name="Accent2 - 60% 8" xfId="518"/>
    <cellStyle name="Accent2 - 60% 9" xfId="519"/>
    <cellStyle name="Accent2 10" xfId="4441"/>
    <cellStyle name="Accent2 10 2" xfId="4442"/>
    <cellStyle name="Accent2 10 3" xfId="4443"/>
    <cellStyle name="Accent2 10 4" xfId="4444"/>
    <cellStyle name="Accent2 10 5" xfId="4445"/>
    <cellStyle name="Accent2 10 6" xfId="4446"/>
    <cellStyle name="Accent2 10 7" xfId="4447"/>
    <cellStyle name="Accent2 10 8" xfId="4448"/>
    <cellStyle name="Accent2 11" xfId="4449"/>
    <cellStyle name="Accent2 11 2" xfId="4450"/>
    <cellStyle name="Accent2 11 3" xfId="4451"/>
    <cellStyle name="Accent2 11 4" xfId="4452"/>
    <cellStyle name="Accent2 11 5" xfId="4453"/>
    <cellStyle name="Accent2 11 6" xfId="4454"/>
    <cellStyle name="Accent2 11 7" xfId="4455"/>
    <cellStyle name="Accent2 11 8" xfId="4456"/>
    <cellStyle name="Accent2 12" xfId="4457"/>
    <cellStyle name="Accent2 13" xfId="9088"/>
    <cellStyle name="Accent2 14" xfId="13746"/>
    <cellStyle name="Accent2 14 2" xfId="20483"/>
    <cellStyle name="Accent2 15" xfId="13677"/>
    <cellStyle name="Accent2 16" xfId="14615"/>
    <cellStyle name="Accent2 17" xfId="19317"/>
    <cellStyle name="Accent2 18" xfId="14590"/>
    <cellStyle name="Accent2 19" xfId="13872"/>
    <cellStyle name="Accent2 2" xfId="37"/>
    <cellStyle name="Accent2 2 2" xfId="520"/>
    <cellStyle name="Accent2 2 2 2" xfId="4459"/>
    <cellStyle name="Accent2 2 3" xfId="521"/>
    <cellStyle name="Accent2 2 3 2" xfId="4461"/>
    <cellStyle name="Accent2 2 3 3" xfId="4460"/>
    <cellStyle name="Accent2 2 4" xfId="522"/>
    <cellStyle name="Accent2 2 4 2" xfId="4463"/>
    <cellStyle name="Accent2 2 4 3" xfId="4462"/>
    <cellStyle name="Accent2 2 5" xfId="4458"/>
    <cellStyle name="Accent2 2 5 2" xfId="20475"/>
    <cellStyle name="Accent2 20" xfId="14567"/>
    <cellStyle name="Accent2 21" xfId="13795"/>
    <cellStyle name="Accent2 22" xfId="14583"/>
    <cellStyle name="Accent2 23" xfId="14475"/>
    <cellStyle name="Accent2 24" xfId="14529"/>
    <cellStyle name="Accent2 25" xfId="19365"/>
    <cellStyle name="Accent2 26" xfId="19321"/>
    <cellStyle name="Accent2 27" xfId="13911"/>
    <cellStyle name="Accent2 28" xfId="14551"/>
    <cellStyle name="Accent2 29" xfId="13811"/>
    <cellStyle name="Accent2 3" xfId="38"/>
    <cellStyle name="Accent2 3 2" xfId="523"/>
    <cellStyle name="Accent2 3 2 2" xfId="4466"/>
    <cellStyle name="Accent2 3 2 3" xfId="4465"/>
    <cellStyle name="Accent2 3 3" xfId="4467"/>
    <cellStyle name="Accent2 3 4" xfId="4468"/>
    <cellStyle name="Accent2 3 5" xfId="4469"/>
    <cellStyle name="Accent2 3 6" xfId="4464"/>
    <cellStyle name="Accent2 3 7" xfId="19417"/>
    <cellStyle name="Accent2 30" xfId="14496"/>
    <cellStyle name="Accent2 31" xfId="14578"/>
    <cellStyle name="Accent2 32" xfId="19351"/>
    <cellStyle name="Accent2 33" xfId="14559"/>
    <cellStyle name="Accent2 4" xfId="39"/>
    <cellStyle name="Accent2 4 2" xfId="3562"/>
    <cellStyle name="Accent2 4 2 2" xfId="4471"/>
    <cellStyle name="Accent2 4 3" xfId="4472"/>
    <cellStyle name="Accent2 4 4" xfId="4473"/>
    <cellStyle name="Accent2 4 5" xfId="4474"/>
    <cellStyle name="Accent2 4 6" xfId="4470"/>
    <cellStyle name="Accent2 5" xfId="524"/>
    <cellStyle name="Accent2 5 2" xfId="3663"/>
    <cellStyle name="Accent2 5 2 2" xfId="4476"/>
    <cellStyle name="Accent2 5 2 3" xfId="9059"/>
    <cellStyle name="Accent2 5 2 4" xfId="13988"/>
    <cellStyle name="Accent2 5 3" xfId="4477"/>
    <cellStyle name="Accent2 5 4" xfId="4478"/>
    <cellStyle name="Accent2 5 5" xfId="4475"/>
    <cellStyle name="Accent2 5 6" xfId="13794"/>
    <cellStyle name="Accent2 6" xfId="3610"/>
    <cellStyle name="Accent2 6 2" xfId="4480"/>
    <cellStyle name="Accent2 6 3" xfId="4481"/>
    <cellStyle name="Accent2 6 4" xfId="4482"/>
    <cellStyle name="Accent2 6 5" xfId="4479"/>
    <cellStyle name="Accent2 6 6" xfId="9657"/>
    <cellStyle name="Accent2 6 7" xfId="13970"/>
    <cellStyle name="Accent2 7" xfId="4483"/>
    <cellStyle name="Accent2 7 2" xfId="4484"/>
    <cellStyle name="Accent2 7 3" xfId="4485"/>
    <cellStyle name="Accent2 7 4" xfId="4486"/>
    <cellStyle name="Accent2 7 5" xfId="9091"/>
    <cellStyle name="Accent2 7 6" xfId="14481"/>
    <cellStyle name="Accent2 8" xfId="4487"/>
    <cellStyle name="Accent2 8 2" xfId="4488"/>
    <cellStyle name="Accent2 8 3" xfId="4489"/>
    <cellStyle name="Accent2 8 4" xfId="9687"/>
    <cellStyle name="Accent2 8 5" xfId="14482"/>
    <cellStyle name="Accent2 9" xfId="4490"/>
    <cellStyle name="Accent2 9 10" xfId="14483"/>
    <cellStyle name="Accent2 9 2" xfId="4491"/>
    <cellStyle name="Accent2 9 3" xfId="4492"/>
    <cellStyle name="Accent2 9 4" xfId="4493"/>
    <cellStyle name="Accent2 9 5" xfId="4494"/>
    <cellStyle name="Accent2 9 6" xfId="4495"/>
    <cellStyle name="Accent2 9 7" xfId="4496"/>
    <cellStyle name="Accent2 9 8" xfId="4497"/>
    <cellStyle name="Accent2 9 9" xfId="9691"/>
    <cellStyle name="Accent3" xfId="188" builtinId="37" customBuiltin="1"/>
    <cellStyle name="Accent3 - 20%" xfId="40"/>
    <cellStyle name="Accent3 - 20% 10" xfId="525"/>
    <cellStyle name="Accent3 - 20% 11" xfId="526"/>
    <cellStyle name="Accent3 - 20% 12" xfId="527"/>
    <cellStyle name="Accent3 - 20% 13" xfId="528"/>
    <cellStyle name="Accent3 - 20% 14" xfId="529"/>
    <cellStyle name="Accent3 - 20% 15" xfId="530"/>
    <cellStyle name="Accent3 - 20% 16" xfId="531"/>
    <cellStyle name="Accent3 - 20% 17" xfId="532"/>
    <cellStyle name="Accent3 - 20% 18" xfId="533"/>
    <cellStyle name="Accent3 - 20% 19" xfId="534"/>
    <cellStyle name="Accent3 - 20% 2" xfId="535"/>
    <cellStyle name="Accent3 - 20% 2 2" xfId="4499"/>
    <cellStyle name="Accent3 - 20% 2 3" xfId="4498"/>
    <cellStyle name="Accent3 - 20% 20" xfId="536"/>
    <cellStyle name="Accent3 - 20% 21" xfId="537"/>
    <cellStyle name="Accent3 - 20% 22" xfId="538"/>
    <cellStyle name="Accent3 - 20% 23" xfId="539"/>
    <cellStyle name="Accent3 - 20% 24" xfId="540"/>
    <cellStyle name="Accent3 - 20% 25" xfId="541"/>
    <cellStyle name="Accent3 - 20% 26" xfId="542"/>
    <cellStyle name="Accent3 - 20% 27" xfId="543"/>
    <cellStyle name="Accent3 - 20% 28" xfId="544"/>
    <cellStyle name="Accent3 - 20% 29" xfId="545"/>
    <cellStyle name="Accent3 - 20% 3" xfId="546"/>
    <cellStyle name="Accent3 - 20% 30" xfId="547"/>
    <cellStyle name="Accent3 - 20% 31" xfId="548"/>
    <cellStyle name="Accent3 - 20% 32" xfId="549"/>
    <cellStyle name="Accent3 - 20% 33" xfId="550"/>
    <cellStyle name="Accent3 - 20% 34" xfId="551"/>
    <cellStyle name="Accent3 - 20% 35" xfId="552"/>
    <cellStyle name="Accent3 - 20% 36" xfId="553"/>
    <cellStyle name="Accent3 - 20% 37" xfId="554"/>
    <cellStyle name="Accent3 - 20% 38" xfId="555"/>
    <cellStyle name="Accent3 - 20% 39" xfId="556"/>
    <cellStyle name="Accent3 - 20% 4" xfId="557"/>
    <cellStyle name="Accent3 - 20% 40" xfId="558"/>
    <cellStyle name="Accent3 - 20% 41" xfId="559"/>
    <cellStyle name="Accent3 - 20% 42" xfId="560"/>
    <cellStyle name="Accent3 - 20% 43" xfId="561"/>
    <cellStyle name="Accent3 - 20% 44" xfId="562"/>
    <cellStyle name="Accent3 - 20% 45" xfId="563"/>
    <cellStyle name="Accent3 - 20% 46" xfId="564"/>
    <cellStyle name="Accent3 - 20% 47" xfId="4500"/>
    <cellStyle name="Accent3 - 20% 5" xfId="565"/>
    <cellStyle name="Accent3 - 20% 6" xfId="566"/>
    <cellStyle name="Accent3 - 20% 7" xfId="567"/>
    <cellStyle name="Accent3 - 20% 8" xfId="568"/>
    <cellStyle name="Accent3 - 20% 9" xfId="569"/>
    <cellStyle name="Accent3 - 40%" xfId="41"/>
    <cellStyle name="Accent3 - 40% 10" xfId="570"/>
    <cellStyle name="Accent3 - 40% 11" xfId="571"/>
    <cellStyle name="Accent3 - 40% 12" xfId="572"/>
    <cellStyle name="Accent3 - 40% 13" xfId="573"/>
    <cellStyle name="Accent3 - 40% 14" xfId="574"/>
    <cellStyle name="Accent3 - 40% 15" xfId="575"/>
    <cellStyle name="Accent3 - 40% 16" xfId="576"/>
    <cellStyle name="Accent3 - 40% 17" xfId="577"/>
    <cellStyle name="Accent3 - 40% 18" xfId="578"/>
    <cellStyle name="Accent3 - 40% 19" xfId="579"/>
    <cellStyle name="Accent3 - 40% 2" xfId="580"/>
    <cellStyle name="Accent3 - 40% 2 2" xfId="4502"/>
    <cellStyle name="Accent3 - 40% 2 3" xfId="4501"/>
    <cellStyle name="Accent3 - 40% 20" xfId="581"/>
    <cellStyle name="Accent3 - 40% 21" xfId="582"/>
    <cellStyle name="Accent3 - 40% 22" xfId="583"/>
    <cellStyle name="Accent3 - 40% 23" xfId="584"/>
    <cellStyle name="Accent3 - 40% 24" xfId="585"/>
    <cellStyle name="Accent3 - 40% 25" xfId="586"/>
    <cellStyle name="Accent3 - 40% 26" xfId="587"/>
    <cellStyle name="Accent3 - 40% 27" xfId="588"/>
    <cellStyle name="Accent3 - 40% 28" xfId="589"/>
    <cellStyle name="Accent3 - 40% 29" xfId="590"/>
    <cellStyle name="Accent3 - 40% 3" xfId="591"/>
    <cellStyle name="Accent3 - 40% 30" xfId="592"/>
    <cellStyle name="Accent3 - 40% 31" xfId="593"/>
    <cellStyle name="Accent3 - 40% 32" xfId="594"/>
    <cellStyle name="Accent3 - 40% 33" xfId="595"/>
    <cellStyle name="Accent3 - 40% 34" xfId="596"/>
    <cellStyle name="Accent3 - 40% 35" xfId="597"/>
    <cellStyle name="Accent3 - 40% 36" xfId="598"/>
    <cellStyle name="Accent3 - 40% 37" xfId="599"/>
    <cellStyle name="Accent3 - 40% 38" xfId="600"/>
    <cellStyle name="Accent3 - 40% 39" xfId="601"/>
    <cellStyle name="Accent3 - 40% 4" xfId="602"/>
    <cellStyle name="Accent3 - 40% 40" xfId="603"/>
    <cellStyle name="Accent3 - 40% 41" xfId="604"/>
    <cellStyle name="Accent3 - 40% 42" xfId="605"/>
    <cellStyle name="Accent3 - 40% 43" xfId="606"/>
    <cellStyle name="Accent3 - 40% 44" xfId="607"/>
    <cellStyle name="Accent3 - 40% 45" xfId="608"/>
    <cellStyle name="Accent3 - 40% 46" xfId="609"/>
    <cellStyle name="Accent3 - 40% 47" xfId="4503"/>
    <cellStyle name="Accent3 - 40% 5" xfId="610"/>
    <cellStyle name="Accent3 - 40% 6" xfId="611"/>
    <cellStyle name="Accent3 - 40% 7" xfId="612"/>
    <cellStyle name="Accent3 - 40% 8" xfId="613"/>
    <cellStyle name="Accent3 - 40% 9" xfId="614"/>
    <cellStyle name="Accent3 - 60%" xfId="42"/>
    <cellStyle name="Accent3 - 60% 10" xfId="615"/>
    <cellStyle name="Accent3 - 60% 11" xfId="616"/>
    <cellStyle name="Accent3 - 60% 12" xfId="617"/>
    <cellStyle name="Accent3 - 60% 13" xfId="618"/>
    <cellStyle name="Accent3 - 60% 14" xfId="619"/>
    <cellStyle name="Accent3 - 60% 15" xfId="620"/>
    <cellStyle name="Accent3 - 60% 16" xfId="621"/>
    <cellStyle name="Accent3 - 60% 17" xfId="622"/>
    <cellStyle name="Accent3 - 60% 18" xfId="623"/>
    <cellStyle name="Accent3 - 60% 19" xfId="624"/>
    <cellStyle name="Accent3 - 60% 2" xfId="625"/>
    <cellStyle name="Accent3 - 60% 2 2" xfId="4505"/>
    <cellStyle name="Accent3 - 60% 2 3" xfId="4504"/>
    <cellStyle name="Accent3 - 60% 20" xfId="626"/>
    <cellStyle name="Accent3 - 60% 21" xfId="627"/>
    <cellStyle name="Accent3 - 60% 22" xfId="628"/>
    <cellStyle name="Accent3 - 60% 23" xfId="629"/>
    <cellStyle name="Accent3 - 60% 24" xfId="630"/>
    <cellStyle name="Accent3 - 60% 25" xfId="631"/>
    <cellStyle name="Accent3 - 60% 26" xfId="632"/>
    <cellStyle name="Accent3 - 60% 27" xfId="633"/>
    <cellStyle name="Accent3 - 60% 28" xfId="634"/>
    <cellStyle name="Accent3 - 60% 29" xfId="635"/>
    <cellStyle name="Accent3 - 60% 3" xfId="636"/>
    <cellStyle name="Accent3 - 60% 30" xfId="637"/>
    <cellStyle name="Accent3 - 60% 31" xfId="638"/>
    <cellStyle name="Accent3 - 60% 32" xfId="639"/>
    <cellStyle name="Accent3 - 60% 33" xfId="640"/>
    <cellStyle name="Accent3 - 60% 34" xfId="641"/>
    <cellStyle name="Accent3 - 60% 35" xfId="642"/>
    <cellStyle name="Accent3 - 60% 36" xfId="643"/>
    <cellStyle name="Accent3 - 60% 37" xfId="644"/>
    <cellStyle name="Accent3 - 60% 38" xfId="645"/>
    <cellStyle name="Accent3 - 60% 39" xfId="646"/>
    <cellStyle name="Accent3 - 60% 4" xfId="647"/>
    <cellStyle name="Accent3 - 60% 40" xfId="648"/>
    <cellStyle name="Accent3 - 60% 41" xfId="649"/>
    <cellStyle name="Accent3 - 60% 42" xfId="650"/>
    <cellStyle name="Accent3 - 60% 43" xfId="651"/>
    <cellStyle name="Accent3 - 60% 44" xfId="652"/>
    <cellStyle name="Accent3 - 60% 45" xfId="653"/>
    <cellStyle name="Accent3 - 60% 46" xfId="4506"/>
    <cellStyle name="Accent3 - 60% 5" xfId="654"/>
    <cellStyle name="Accent3 - 60% 6" xfId="655"/>
    <cellStyle name="Accent3 - 60% 7" xfId="656"/>
    <cellStyle name="Accent3 - 60% 8" xfId="657"/>
    <cellStyle name="Accent3 - 60% 9" xfId="658"/>
    <cellStyle name="Accent3 10" xfId="659"/>
    <cellStyle name="Accent3 10 2" xfId="4508"/>
    <cellStyle name="Accent3 10 3" xfId="4509"/>
    <cellStyle name="Accent3 10 4" xfId="4510"/>
    <cellStyle name="Accent3 10 5" xfId="4507"/>
    <cellStyle name="Accent3 11" xfId="660"/>
    <cellStyle name="Accent3 11 2" xfId="4512"/>
    <cellStyle name="Accent3 11 3" xfId="4513"/>
    <cellStyle name="Accent3 11 4" xfId="4514"/>
    <cellStyle name="Accent3 11 5" xfId="4511"/>
    <cellStyle name="Accent3 12" xfId="661"/>
    <cellStyle name="Accent3 12 2" xfId="4516"/>
    <cellStyle name="Accent3 12 3" xfId="4515"/>
    <cellStyle name="Accent3 13" xfId="662"/>
    <cellStyle name="Accent3 14" xfId="663"/>
    <cellStyle name="Accent3 15" xfId="664"/>
    <cellStyle name="Accent3 16" xfId="665"/>
    <cellStyle name="Accent3 17" xfId="666"/>
    <cellStyle name="Accent3 18" xfId="667"/>
    <cellStyle name="Accent3 19" xfId="668"/>
    <cellStyle name="Accent3 2" xfId="43"/>
    <cellStyle name="Accent3 2 2" xfId="669"/>
    <cellStyle name="Accent3 2 2 2" xfId="4517"/>
    <cellStyle name="Accent3 2 3" xfId="670"/>
    <cellStyle name="Accent3 2 3 2" xfId="4519"/>
    <cellStyle name="Accent3 2 3 3" xfId="4518"/>
    <cellStyle name="Accent3 2 4" xfId="671"/>
    <cellStyle name="Accent3 2 4 2" xfId="4521"/>
    <cellStyle name="Accent3 2 4 3" xfId="4520"/>
    <cellStyle name="Accent3 2 5" xfId="4522"/>
    <cellStyle name="Accent3 20" xfId="672"/>
    <cellStyle name="Accent3 21" xfId="673"/>
    <cellStyle name="Accent3 22" xfId="674"/>
    <cellStyle name="Accent3 23" xfId="675"/>
    <cellStyle name="Accent3 24" xfId="676"/>
    <cellStyle name="Accent3 24 2" xfId="677"/>
    <cellStyle name="Accent3 25" xfId="678"/>
    <cellStyle name="Accent3 26" xfId="679"/>
    <cellStyle name="Accent3 26 2" xfId="20583"/>
    <cellStyle name="Accent3 27" xfId="3614"/>
    <cellStyle name="Accent3 28" xfId="9060"/>
    <cellStyle name="Accent3 29" xfId="13749"/>
    <cellStyle name="Accent3 3" xfId="44"/>
    <cellStyle name="Accent3 3 2" xfId="3557"/>
    <cellStyle name="Accent3 3 2 2" xfId="4523"/>
    <cellStyle name="Accent3 3 3" xfId="4524"/>
    <cellStyle name="Accent3 3 4" xfId="4525"/>
    <cellStyle name="Accent3 3 5" xfId="4526"/>
    <cellStyle name="Accent3 3 6" xfId="19433"/>
    <cellStyle name="Accent3 30" xfId="13678"/>
    <cellStyle name="Accent3 31" xfId="14614"/>
    <cellStyle name="Accent3 32" xfId="19316"/>
    <cellStyle name="Accent3 33" xfId="14589"/>
    <cellStyle name="Accent3 34" xfId="13683"/>
    <cellStyle name="Accent3 35" xfId="13915"/>
    <cellStyle name="Accent3 36" xfId="14550"/>
    <cellStyle name="Accent3 37" xfId="13891"/>
    <cellStyle name="Accent3 38" xfId="13880"/>
    <cellStyle name="Accent3 39" xfId="14485"/>
    <cellStyle name="Accent3 4" xfId="45"/>
    <cellStyle name="Accent3 4 2" xfId="3563"/>
    <cellStyle name="Accent3 4 2 2" xfId="4527"/>
    <cellStyle name="Accent3 4 3" xfId="4528"/>
    <cellStyle name="Accent3 4 4" xfId="4529"/>
    <cellStyle name="Accent3 4 5" xfId="4530"/>
    <cellStyle name="Accent3 40" xfId="14513"/>
    <cellStyle name="Accent3 41" xfId="19379"/>
    <cellStyle name="Accent3 42" xfId="19341"/>
    <cellStyle name="Accent3 43" xfId="19331"/>
    <cellStyle name="Accent3 44" xfId="13850"/>
    <cellStyle name="Accent3 45" xfId="14560"/>
    <cellStyle name="Accent3 46" xfId="14595"/>
    <cellStyle name="Accent3 47" xfId="13822"/>
    <cellStyle name="Accent3 48" xfId="14610"/>
    <cellStyle name="Accent3 5" xfId="680"/>
    <cellStyle name="Accent3 5 2" xfId="3667"/>
    <cellStyle name="Accent3 5 2 2" xfId="9086"/>
    <cellStyle name="Accent3 5 2 3" xfId="13991"/>
    <cellStyle name="Accent3 5 3" xfId="4531"/>
    <cellStyle name="Accent3 5 4" xfId="4532"/>
    <cellStyle name="Accent3 5 5" xfId="4533"/>
    <cellStyle name="Accent3 6" xfId="681"/>
    <cellStyle name="Accent3 6 2" xfId="4535"/>
    <cellStyle name="Accent3 6 3" xfId="4536"/>
    <cellStyle name="Accent3 6 4" xfId="4537"/>
    <cellStyle name="Accent3 6 5" xfId="4538"/>
    <cellStyle name="Accent3 6 6" xfId="4534"/>
    <cellStyle name="Accent3 7" xfId="682"/>
    <cellStyle name="Accent3 7 2" xfId="4540"/>
    <cellStyle name="Accent3 7 3" xfId="4541"/>
    <cellStyle name="Accent3 7 4" xfId="4542"/>
    <cellStyle name="Accent3 7 5" xfId="4543"/>
    <cellStyle name="Accent3 7 6" xfId="4539"/>
    <cellStyle name="Accent3 8" xfId="683"/>
    <cellStyle name="Accent3 8 2" xfId="4545"/>
    <cellStyle name="Accent3 8 3" xfId="4546"/>
    <cellStyle name="Accent3 8 4" xfId="4547"/>
    <cellStyle name="Accent3 8 5" xfId="4544"/>
    <cellStyle name="Accent3 9" xfId="684"/>
    <cellStyle name="Accent3 9 2" xfId="4549"/>
    <cellStyle name="Accent3 9 3" xfId="4550"/>
    <cellStyle name="Accent3 9 4" xfId="4551"/>
    <cellStyle name="Accent3 9 5" xfId="4548"/>
    <cellStyle name="Accent4" xfId="192" builtinId="41" customBuiltin="1"/>
    <cellStyle name="Accent4 - 20%" xfId="46"/>
    <cellStyle name="Accent4 - 20% 10" xfId="685"/>
    <cellStyle name="Accent4 - 20% 11" xfId="686"/>
    <cellStyle name="Accent4 - 20% 12" xfId="687"/>
    <cellStyle name="Accent4 - 20% 13" xfId="688"/>
    <cellStyle name="Accent4 - 20% 14" xfId="689"/>
    <cellStyle name="Accent4 - 20% 15" xfId="690"/>
    <cellStyle name="Accent4 - 20% 16" xfId="691"/>
    <cellStyle name="Accent4 - 20% 17" xfId="692"/>
    <cellStyle name="Accent4 - 20% 18" xfId="693"/>
    <cellStyle name="Accent4 - 20% 19" xfId="694"/>
    <cellStyle name="Accent4 - 20% 2" xfId="695"/>
    <cellStyle name="Accent4 - 20% 2 2" xfId="4553"/>
    <cellStyle name="Accent4 - 20% 2 3" xfId="4552"/>
    <cellStyle name="Accent4 - 20% 20" xfId="696"/>
    <cellStyle name="Accent4 - 20% 21" xfId="697"/>
    <cellStyle name="Accent4 - 20% 22" xfId="698"/>
    <cellStyle name="Accent4 - 20% 23" xfId="699"/>
    <cellStyle name="Accent4 - 20% 24" xfId="700"/>
    <cellStyle name="Accent4 - 20% 25" xfId="701"/>
    <cellStyle name="Accent4 - 20% 26" xfId="702"/>
    <cellStyle name="Accent4 - 20% 27" xfId="703"/>
    <cellStyle name="Accent4 - 20% 28" xfId="704"/>
    <cellStyle name="Accent4 - 20% 29" xfId="705"/>
    <cellStyle name="Accent4 - 20% 3" xfId="706"/>
    <cellStyle name="Accent4 - 20% 30" xfId="707"/>
    <cellStyle name="Accent4 - 20% 31" xfId="708"/>
    <cellStyle name="Accent4 - 20% 32" xfId="709"/>
    <cellStyle name="Accent4 - 20% 33" xfId="710"/>
    <cellStyle name="Accent4 - 20% 34" xfId="711"/>
    <cellStyle name="Accent4 - 20% 35" xfId="712"/>
    <cellStyle name="Accent4 - 20% 36" xfId="713"/>
    <cellStyle name="Accent4 - 20% 37" xfId="714"/>
    <cellStyle name="Accent4 - 20% 38" xfId="715"/>
    <cellStyle name="Accent4 - 20% 39" xfId="716"/>
    <cellStyle name="Accent4 - 20% 4" xfId="717"/>
    <cellStyle name="Accent4 - 20% 40" xfId="718"/>
    <cellStyle name="Accent4 - 20% 41" xfId="719"/>
    <cellStyle name="Accent4 - 20% 42" xfId="720"/>
    <cellStyle name="Accent4 - 20% 43" xfId="721"/>
    <cellStyle name="Accent4 - 20% 44" xfId="722"/>
    <cellStyle name="Accent4 - 20% 45" xfId="723"/>
    <cellStyle name="Accent4 - 20% 46" xfId="724"/>
    <cellStyle name="Accent4 - 20% 47" xfId="4554"/>
    <cellStyle name="Accent4 - 20% 5" xfId="725"/>
    <cellStyle name="Accent4 - 20% 6" xfId="726"/>
    <cellStyle name="Accent4 - 20% 7" xfId="727"/>
    <cellStyle name="Accent4 - 20% 8" xfId="728"/>
    <cellStyle name="Accent4 - 20% 9" xfId="729"/>
    <cellStyle name="Accent4 - 40%" xfId="47"/>
    <cellStyle name="Accent4 - 40% 10" xfId="730"/>
    <cellStyle name="Accent4 - 40% 11" xfId="731"/>
    <cellStyle name="Accent4 - 40% 12" xfId="732"/>
    <cellStyle name="Accent4 - 40% 13" xfId="733"/>
    <cellStyle name="Accent4 - 40% 14" xfId="734"/>
    <cellStyle name="Accent4 - 40% 15" xfId="735"/>
    <cellStyle name="Accent4 - 40% 16" xfId="736"/>
    <cellStyle name="Accent4 - 40% 17" xfId="737"/>
    <cellStyle name="Accent4 - 40% 18" xfId="738"/>
    <cellStyle name="Accent4 - 40% 19" xfId="739"/>
    <cellStyle name="Accent4 - 40% 2" xfId="740"/>
    <cellStyle name="Accent4 - 40% 2 2" xfId="4556"/>
    <cellStyle name="Accent4 - 40% 2 3" xfId="4555"/>
    <cellStyle name="Accent4 - 40% 20" xfId="741"/>
    <cellStyle name="Accent4 - 40% 21" xfId="742"/>
    <cellStyle name="Accent4 - 40% 22" xfId="743"/>
    <cellStyle name="Accent4 - 40% 23" xfId="744"/>
    <cellStyle name="Accent4 - 40% 24" xfId="745"/>
    <cellStyle name="Accent4 - 40% 25" xfId="746"/>
    <cellStyle name="Accent4 - 40% 26" xfId="747"/>
    <cellStyle name="Accent4 - 40% 27" xfId="748"/>
    <cellStyle name="Accent4 - 40% 28" xfId="749"/>
    <cellStyle name="Accent4 - 40% 29" xfId="750"/>
    <cellStyle name="Accent4 - 40% 3" xfId="751"/>
    <cellStyle name="Accent4 - 40% 30" xfId="752"/>
    <cellStyle name="Accent4 - 40% 31" xfId="753"/>
    <cellStyle name="Accent4 - 40% 32" xfId="754"/>
    <cellStyle name="Accent4 - 40% 33" xfId="755"/>
    <cellStyle name="Accent4 - 40% 34" xfId="756"/>
    <cellStyle name="Accent4 - 40% 35" xfId="757"/>
    <cellStyle name="Accent4 - 40% 36" xfId="758"/>
    <cellStyle name="Accent4 - 40% 37" xfId="759"/>
    <cellStyle name="Accent4 - 40% 38" xfId="760"/>
    <cellStyle name="Accent4 - 40% 39" xfId="761"/>
    <cellStyle name="Accent4 - 40% 4" xfId="762"/>
    <cellStyle name="Accent4 - 40% 40" xfId="763"/>
    <cellStyle name="Accent4 - 40% 41" xfId="764"/>
    <cellStyle name="Accent4 - 40% 42" xfId="765"/>
    <cellStyle name="Accent4 - 40% 43" xfId="766"/>
    <cellStyle name="Accent4 - 40% 44" xfId="767"/>
    <cellStyle name="Accent4 - 40% 45" xfId="768"/>
    <cellStyle name="Accent4 - 40% 46" xfId="769"/>
    <cellStyle name="Accent4 - 40% 47" xfId="4557"/>
    <cellStyle name="Accent4 - 40% 5" xfId="770"/>
    <cellStyle name="Accent4 - 40% 6" xfId="771"/>
    <cellStyle name="Accent4 - 40% 7" xfId="772"/>
    <cellStyle name="Accent4 - 40% 8" xfId="773"/>
    <cellStyle name="Accent4 - 40% 9" xfId="774"/>
    <cellStyle name="Accent4 - 60%" xfId="48"/>
    <cellStyle name="Accent4 - 60% 10" xfId="775"/>
    <cellStyle name="Accent4 - 60% 11" xfId="776"/>
    <cellStyle name="Accent4 - 60% 12" xfId="777"/>
    <cellStyle name="Accent4 - 60% 13" xfId="778"/>
    <cellStyle name="Accent4 - 60% 14" xfId="779"/>
    <cellStyle name="Accent4 - 60% 15" xfId="780"/>
    <cellStyle name="Accent4 - 60% 16" xfId="781"/>
    <cellStyle name="Accent4 - 60% 17" xfId="782"/>
    <cellStyle name="Accent4 - 60% 18" xfId="783"/>
    <cellStyle name="Accent4 - 60% 19" xfId="784"/>
    <cellStyle name="Accent4 - 60% 2" xfId="785"/>
    <cellStyle name="Accent4 - 60% 2 2" xfId="4559"/>
    <cellStyle name="Accent4 - 60% 2 3" xfId="4558"/>
    <cellStyle name="Accent4 - 60% 20" xfId="786"/>
    <cellStyle name="Accent4 - 60% 21" xfId="787"/>
    <cellStyle name="Accent4 - 60% 22" xfId="788"/>
    <cellStyle name="Accent4 - 60% 23" xfId="789"/>
    <cellStyle name="Accent4 - 60% 24" xfId="790"/>
    <cellStyle name="Accent4 - 60% 25" xfId="791"/>
    <cellStyle name="Accent4 - 60% 26" xfId="792"/>
    <cellStyle name="Accent4 - 60% 27" xfId="793"/>
    <cellStyle name="Accent4 - 60% 28" xfId="794"/>
    <cellStyle name="Accent4 - 60% 29" xfId="795"/>
    <cellStyle name="Accent4 - 60% 3" xfId="796"/>
    <cellStyle name="Accent4 - 60% 30" xfId="797"/>
    <cellStyle name="Accent4 - 60% 31" xfId="798"/>
    <cellStyle name="Accent4 - 60% 32" xfId="799"/>
    <cellStyle name="Accent4 - 60% 33" xfId="800"/>
    <cellStyle name="Accent4 - 60% 34" xfId="801"/>
    <cellStyle name="Accent4 - 60% 35" xfId="802"/>
    <cellStyle name="Accent4 - 60% 36" xfId="803"/>
    <cellStyle name="Accent4 - 60% 37" xfId="804"/>
    <cellStyle name="Accent4 - 60% 38" xfId="805"/>
    <cellStyle name="Accent4 - 60% 39" xfId="806"/>
    <cellStyle name="Accent4 - 60% 4" xfId="807"/>
    <cellStyle name="Accent4 - 60% 40" xfId="808"/>
    <cellStyle name="Accent4 - 60% 41" xfId="809"/>
    <cellStyle name="Accent4 - 60% 42" xfId="810"/>
    <cellStyle name="Accent4 - 60% 43" xfId="811"/>
    <cellStyle name="Accent4 - 60% 44" xfId="812"/>
    <cellStyle name="Accent4 - 60% 45" xfId="813"/>
    <cellStyle name="Accent4 - 60% 46" xfId="4560"/>
    <cellStyle name="Accent4 - 60% 5" xfId="814"/>
    <cellStyle name="Accent4 - 60% 6" xfId="815"/>
    <cellStyle name="Accent4 - 60% 7" xfId="816"/>
    <cellStyle name="Accent4 - 60% 8" xfId="817"/>
    <cellStyle name="Accent4 - 60% 9" xfId="818"/>
    <cellStyle name="Accent4 10" xfId="819"/>
    <cellStyle name="Accent4 10 10" xfId="4561"/>
    <cellStyle name="Accent4 10 2" xfId="4562"/>
    <cellStyle name="Accent4 10 3" xfId="4563"/>
    <cellStyle name="Accent4 10 4" xfId="4564"/>
    <cellStyle name="Accent4 10 5" xfId="4565"/>
    <cellStyle name="Accent4 10 6" xfId="4566"/>
    <cellStyle name="Accent4 10 7" xfId="4567"/>
    <cellStyle name="Accent4 10 8" xfId="4568"/>
    <cellStyle name="Accent4 10 9" xfId="4569"/>
    <cellStyle name="Accent4 11" xfId="820"/>
    <cellStyle name="Accent4 11 10" xfId="4570"/>
    <cellStyle name="Accent4 11 2" xfId="4571"/>
    <cellStyle name="Accent4 11 3" xfId="4572"/>
    <cellStyle name="Accent4 11 4" xfId="4573"/>
    <cellStyle name="Accent4 11 5" xfId="4574"/>
    <cellStyle name="Accent4 11 6" xfId="4575"/>
    <cellStyle name="Accent4 11 7" xfId="4576"/>
    <cellStyle name="Accent4 11 8" xfId="4577"/>
    <cellStyle name="Accent4 11 9" xfId="4578"/>
    <cellStyle name="Accent4 12" xfId="821"/>
    <cellStyle name="Accent4 12 2" xfId="4580"/>
    <cellStyle name="Accent4 12 3" xfId="4579"/>
    <cellStyle name="Accent4 13" xfId="822"/>
    <cellStyle name="Accent4 14" xfId="823"/>
    <cellStyle name="Accent4 15" xfId="824"/>
    <cellStyle name="Accent4 16" xfId="825"/>
    <cellStyle name="Accent4 17" xfId="826"/>
    <cellStyle name="Accent4 18" xfId="827"/>
    <cellStyle name="Accent4 19" xfId="828"/>
    <cellStyle name="Accent4 2" xfId="49"/>
    <cellStyle name="Accent4 2 2" xfId="829"/>
    <cellStyle name="Accent4 2 2 2" xfId="4582"/>
    <cellStyle name="Accent4 2 3" xfId="830"/>
    <cellStyle name="Accent4 2 3 2" xfId="4584"/>
    <cellStyle name="Accent4 2 3 3" xfId="4583"/>
    <cellStyle name="Accent4 2 4" xfId="831"/>
    <cellStyle name="Accent4 2 4 2" xfId="4586"/>
    <cellStyle name="Accent4 2 4 3" xfId="4585"/>
    <cellStyle name="Accent4 2 5" xfId="4587"/>
    <cellStyle name="Accent4 2 6" xfId="4581"/>
    <cellStyle name="Accent4 2 6 2" xfId="20478"/>
    <cellStyle name="Accent4 20" xfId="832"/>
    <cellStyle name="Accent4 21" xfId="833"/>
    <cellStyle name="Accent4 22" xfId="834"/>
    <cellStyle name="Accent4 23" xfId="835"/>
    <cellStyle name="Accent4 24" xfId="836"/>
    <cellStyle name="Accent4 24 2" xfId="837"/>
    <cellStyle name="Accent4 25" xfId="838"/>
    <cellStyle name="Accent4 26" xfId="839"/>
    <cellStyle name="Accent4 26 2" xfId="20410"/>
    <cellStyle name="Accent4 27" xfId="3618"/>
    <cellStyle name="Accent4 28" xfId="9096"/>
    <cellStyle name="Accent4 29" xfId="13752"/>
    <cellStyle name="Accent4 3" xfId="50"/>
    <cellStyle name="Accent4 3 2" xfId="3558"/>
    <cellStyle name="Accent4 3 2 2" xfId="4589"/>
    <cellStyle name="Accent4 3 3" xfId="4590"/>
    <cellStyle name="Accent4 3 4" xfId="4591"/>
    <cellStyle name="Accent4 3 5" xfId="4592"/>
    <cellStyle name="Accent4 3 6" xfId="4588"/>
    <cellStyle name="Accent4 3 7" xfId="19398"/>
    <cellStyle name="Accent4 30" xfId="13679"/>
    <cellStyle name="Accent4 31" xfId="14613"/>
    <cellStyle name="Accent4 32" xfId="19315"/>
    <cellStyle name="Accent4 33" xfId="14588"/>
    <cellStyle name="Accent4 34" xfId="14240"/>
    <cellStyle name="Accent4 35" xfId="13903"/>
    <cellStyle name="Accent4 36" xfId="14558"/>
    <cellStyle name="Accent4 37" xfId="13803"/>
    <cellStyle name="Accent4 38" xfId="14512"/>
    <cellStyle name="Accent4 39" xfId="19388"/>
    <cellStyle name="Accent4 4" xfId="51"/>
    <cellStyle name="Accent4 4 2" xfId="3564"/>
    <cellStyle name="Accent4 4 2 2" xfId="4594"/>
    <cellStyle name="Accent4 4 3" xfId="4595"/>
    <cellStyle name="Accent4 4 4" xfId="4596"/>
    <cellStyle name="Accent4 4 5" xfId="4597"/>
    <cellStyle name="Accent4 4 6" xfId="4593"/>
    <cellStyle name="Accent4 40" xfId="19338"/>
    <cellStyle name="Accent4 41" xfId="19358"/>
    <cellStyle name="Accent4 42" xfId="19372"/>
    <cellStyle name="Accent4 43" xfId="19322"/>
    <cellStyle name="Accent4 44" xfId="14607"/>
    <cellStyle name="Accent4 45" xfId="19392"/>
    <cellStyle name="Accent4 46" xfId="14598"/>
    <cellStyle name="Accent4 47" xfId="13918"/>
    <cellStyle name="Accent4 48" xfId="13902"/>
    <cellStyle name="Accent4 5" xfId="840"/>
    <cellStyle name="Accent4 5 2" xfId="3671"/>
    <cellStyle name="Accent4 5 2 2" xfId="4599"/>
    <cellStyle name="Accent4 5 2 3" xfId="9090"/>
    <cellStyle name="Accent4 5 2 4" xfId="13994"/>
    <cellStyle name="Accent4 5 3" xfId="4600"/>
    <cellStyle name="Accent4 5 4" xfId="4601"/>
    <cellStyle name="Accent4 5 5" xfId="4602"/>
    <cellStyle name="Accent4 5 6" xfId="4598"/>
    <cellStyle name="Accent4 6" xfId="841"/>
    <cellStyle name="Accent4 6 2" xfId="4604"/>
    <cellStyle name="Accent4 6 3" xfId="4605"/>
    <cellStyle name="Accent4 6 4" xfId="4606"/>
    <cellStyle name="Accent4 6 5" xfId="4607"/>
    <cellStyle name="Accent4 6 6" xfId="4603"/>
    <cellStyle name="Accent4 7" xfId="842"/>
    <cellStyle name="Accent4 7 2" xfId="4609"/>
    <cellStyle name="Accent4 7 3" xfId="4610"/>
    <cellStyle name="Accent4 7 4" xfId="4611"/>
    <cellStyle name="Accent4 7 5" xfId="4612"/>
    <cellStyle name="Accent4 7 6" xfId="4608"/>
    <cellStyle name="Accent4 8" xfId="843"/>
    <cellStyle name="Accent4 8 2" xfId="4614"/>
    <cellStyle name="Accent4 8 3" xfId="4615"/>
    <cellStyle name="Accent4 8 4" xfId="4616"/>
    <cellStyle name="Accent4 8 5" xfId="4613"/>
    <cellStyle name="Accent4 9" xfId="844"/>
    <cellStyle name="Accent4 9 10" xfId="4617"/>
    <cellStyle name="Accent4 9 2" xfId="4618"/>
    <cellStyle name="Accent4 9 3" xfId="4619"/>
    <cellStyle name="Accent4 9 4" xfId="4620"/>
    <cellStyle name="Accent4 9 5" xfId="4621"/>
    <cellStyle name="Accent4 9 6" xfId="4622"/>
    <cellStyle name="Accent4 9 7" xfId="4623"/>
    <cellStyle name="Accent4 9 8" xfId="4624"/>
    <cellStyle name="Accent4 9 9" xfId="4625"/>
    <cellStyle name="Accent5" xfId="196" builtinId="45" customBuiltin="1"/>
    <cellStyle name="Accent5 - 20%" xfId="52"/>
    <cellStyle name="Accent5 - 20% 10" xfId="845"/>
    <cellStyle name="Accent5 - 20% 11" xfId="846"/>
    <cellStyle name="Accent5 - 20% 12" xfId="847"/>
    <cellStyle name="Accent5 - 20% 13" xfId="848"/>
    <cellStyle name="Accent5 - 20% 14" xfId="849"/>
    <cellStyle name="Accent5 - 20% 15" xfId="850"/>
    <cellStyle name="Accent5 - 20% 16" xfId="851"/>
    <cellStyle name="Accent5 - 20% 17" xfId="852"/>
    <cellStyle name="Accent5 - 20% 18" xfId="853"/>
    <cellStyle name="Accent5 - 20% 19" xfId="854"/>
    <cellStyle name="Accent5 - 20% 2" xfId="855"/>
    <cellStyle name="Accent5 - 20% 2 2" xfId="4627"/>
    <cellStyle name="Accent5 - 20% 2 3" xfId="4626"/>
    <cellStyle name="Accent5 - 20% 20" xfId="856"/>
    <cellStyle name="Accent5 - 20% 21" xfId="857"/>
    <cellStyle name="Accent5 - 20% 22" xfId="858"/>
    <cellStyle name="Accent5 - 20% 23" xfId="859"/>
    <cellStyle name="Accent5 - 20% 24" xfId="860"/>
    <cellStyle name="Accent5 - 20% 25" xfId="861"/>
    <cellStyle name="Accent5 - 20% 26" xfId="862"/>
    <cellStyle name="Accent5 - 20% 27" xfId="863"/>
    <cellStyle name="Accent5 - 20% 28" xfId="864"/>
    <cellStyle name="Accent5 - 20% 29" xfId="865"/>
    <cellStyle name="Accent5 - 20% 3" xfId="866"/>
    <cellStyle name="Accent5 - 20% 30" xfId="867"/>
    <cellStyle name="Accent5 - 20% 31" xfId="868"/>
    <cellStyle name="Accent5 - 20% 32" xfId="869"/>
    <cellStyle name="Accent5 - 20% 33" xfId="870"/>
    <cellStyle name="Accent5 - 20% 34" xfId="871"/>
    <cellStyle name="Accent5 - 20% 35" xfId="872"/>
    <cellStyle name="Accent5 - 20% 36" xfId="873"/>
    <cellStyle name="Accent5 - 20% 37" xfId="874"/>
    <cellStyle name="Accent5 - 20% 38" xfId="875"/>
    <cellStyle name="Accent5 - 20% 39" xfId="876"/>
    <cellStyle name="Accent5 - 20% 4" xfId="877"/>
    <cellStyle name="Accent5 - 20% 40" xfId="878"/>
    <cellStyle name="Accent5 - 20% 41" xfId="879"/>
    <cellStyle name="Accent5 - 20% 42" xfId="880"/>
    <cellStyle name="Accent5 - 20% 43" xfId="881"/>
    <cellStyle name="Accent5 - 20% 44" xfId="882"/>
    <cellStyle name="Accent5 - 20% 45" xfId="883"/>
    <cellStyle name="Accent5 - 20% 46" xfId="884"/>
    <cellStyle name="Accent5 - 20% 47" xfId="4628"/>
    <cellStyle name="Accent5 - 20% 5" xfId="885"/>
    <cellStyle name="Accent5 - 20% 6" xfId="886"/>
    <cellStyle name="Accent5 - 20% 7" xfId="887"/>
    <cellStyle name="Accent5 - 20% 8" xfId="888"/>
    <cellStyle name="Accent5 - 20% 9" xfId="889"/>
    <cellStyle name="Accent5 - 40%" xfId="53"/>
    <cellStyle name="Accent5 - 40% 10" xfId="890"/>
    <cellStyle name="Accent5 - 40% 11" xfId="891"/>
    <cellStyle name="Accent5 - 40% 12" xfId="892"/>
    <cellStyle name="Accent5 - 40% 13" xfId="893"/>
    <cellStyle name="Accent5 - 40% 14" xfId="894"/>
    <cellStyle name="Accent5 - 40% 15" xfId="895"/>
    <cellStyle name="Accent5 - 40% 16" xfId="896"/>
    <cellStyle name="Accent5 - 40% 17" xfId="897"/>
    <cellStyle name="Accent5 - 40% 18" xfId="898"/>
    <cellStyle name="Accent5 - 40% 19" xfId="899"/>
    <cellStyle name="Accent5 - 40% 2" xfId="900"/>
    <cellStyle name="Accent5 - 40% 2 2" xfId="4630"/>
    <cellStyle name="Accent5 - 40% 2 3" xfId="4629"/>
    <cellStyle name="Accent5 - 40% 20" xfId="901"/>
    <cellStyle name="Accent5 - 40% 21" xfId="902"/>
    <cellStyle name="Accent5 - 40% 22" xfId="903"/>
    <cellStyle name="Accent5 - 40% 23" xfId="904"/>
    <cellStyle name="Accent5 - 40% 24" xfId="905"/>
    <cellStyle name="Accent5 - 40% 3" xfId="906"/>
    <cellStyle name="Accent5 - 40% 4" xfId="907"/>
    <cellStyle name="Accent5 - 40% 5" xfId="908"/>
    <cellStyle name="Accent5 - 40% 6" xfId="909"/>
    <cellStyle name="Accent5 - 40% 7" xfId="910"/>
    <cellStyle name="Accent5 - 40% 8" xfId="911"/>
    <cellStyle name="Accent5 - 40% 9" xfId="912"/>
    <cellStyle name="Accent5 - 60%" xfId="54"/>
    <cellStyle name="Accent5 - 60% 10" xfId="913"/>
    <cellStyle name="Accent5 - 60% 11" xfId="914"/>
    <cellStyle name="Accent5 - 60% 12" xfId="915"/>
    <cellStyle name="Accent5 - 60% 13" xfId="916"/>
    <cellStyle name="Accent5 - 60% 14" xfId="917"/>
    <cellStyle name="Accent5 - 60% 15" xfId="918"/>
    <cellStyle name="Accent5 - 60% 16" xfId="919"/>
    <cellStyle name="Accent5 - 60% 17" xfId="920"/>
    <cellStyle name="Accent5 - 60% 18" xfId="921"/>
    <cellStyle name="Accent5 - 60% 19" xfId="922"/>
    <cellStyle name="Accent5 - 60% 2" xfId="923"/>
    <cellStyle name="Accent5 - 60% 2 2" xfId="4632"/>
    <cellStyle name="Accent5 - 60% 2 3" xfId="4631"/>
    <cellStyle name="Accent5 - 60% 20" xfId="924"/>
    <cellStyle name="Accent5 - 60% 21" xfId="925"/>
    <cellStyle name="Accent5 - 60% 22" xfId="926"/>
    <cellStyle name="Accent5 - 60% 23" xfId="927"/>
    <cellStyle name="Accent5 - 60% 24" xfId="928"/>
    <cellStyle name="Accent5 - 60% 25" xfId="929"/>
    <cellStyle name="Accent5 - 60% 26" xfId="930"/>
    <cellStyle name="Accent5 - 60% 27" xfId="931"/>
    <cellStyle name="Accent5 - 60% 28" xfId="932"/>
    <cellStyle name="Accent5 - 60% 29" xfId="933"/>
    <cellStyle name="Accent5 - 60% 3" xfId="934"/>
    <cellStyle name="Accent5 - 60% 30" xfId="935"/>
    <cellStyle name="Accent5 - 60% 31" xfId="936"/>
    <cellStyle name="Accent5 - 60% 32" xfId="937"/>
    <cellStyle name="Accent5 - 60% 33" xfId="938"/>
    <cellStyle name="Accent5 - 60% 34" xfId="939"/>
    <cellStyle name="Accent5 - 60% 35" xfId="940"/>
    <cellStyle name="Accent5 - 60% 36" xfId="941"/>
    <cellStyle name="Accent5 - 60% 37" xfId="942"/>
    <cellStyle name="Accent5 - 60% 38" xfId="943"/>
    <cellStyle name="Accent5 - 60% 39" xfId="944"/>
    <cellStyle name="Accent5 - 60% 4" xfId="945"/>
    <cellStyle name="Accent5 - 60% 40" xfId="946"/>
    <cellStyle name="Accent5 - 60% 41" xfId="947"/>
    <cellStyle name="Accent5 - 60% 42" xfId="948"/>
    <cellStyle name="Accent5 - 60% 43" xfId="949"/>
    <cellStyle name="Accent5 - 60% 44" xfId="950"/>
    <cellStyle name="Accent5 - 60% 45" xfId="951"/>
    <cellStyle name="Accent5 - 60% 46" xfId="4633"/>
    <cellStyle name="Accent5 - 60% 5" xfId="952"/>
    <cellStyle name="Accent5 - 60% 6" xfId="953"/>
    <cellStyle name="Accent5 - 60% 7" xfId="954"/>
    <cellStyle name="Accent5 - 60% 8" xfId="955"/>
    <cellStyle name="Accent5 - 60% 9" xfId="956"/>
    <cellStyle name="Accent5 10" xfId="957"/>
    <cellStyle name="Accent5 10 10" xfId="4634"/>
    <cellStyle name="Accent5 10 2" xfId="4635"/>
    <cellStyle name="Accent5 10 3" xfId="4636"/>
    <cellStyle name="Accent5 10 4" xfId="4637"/>
    <cellStyle name="Accent5 10 5" xfId="4638"/>
    <cellStyle name="Accent5 10 6" xfId="4639"/>
    <cellStyle name="Accent5 10 7" xfId="4640"/>
    <cellStyle name="Accent5 10 8" xfId="4641"/>
    <cellStyle name="Accent5 10 9" xfId="4642"/>
    <cellStyle name="Accent5 11" xfId="958"/>
    <cellStyle name="Accent5 11 10" xfId="4643"/>
    <cellStyle name="Accent5 11 2" xfId="4644"/>
    <cellStyle name="Accent5 11 3" xfId="4645"/>
    <cellStyle name="Accent5 11 4" xfId="4646"/>
    <cellStyle name="Accent5 11 5" xfId="4647"/>
    <cellStyle name="Accent5 11 6" xfId="4648"/>
    <cellStyle name="Accent5 11 7" xfId="4649"/>
    <cellStyle name="Accent5 11 8" xfId="4650"/>
    <cellStyle name="Accent5 11 9" xfId="4651"/>
    <cellStyle name="Accent5 12" xfId="959"/>
    <cellStyle name="Accent5 12 2" xfId="4653"/>
    <cellStyle name="Accent5 12 3" xfId="4652"/>
    <cellStyle name="Accent5 13" xfId="960"/>
    <cellStyle name="Accent5 14" xfId="961"/>
    <cellStyle name="Accent5 15" xfId="962"/>
    <cellStyle name="Accent5 16" xfId="963"/>
    <cellStyle name="Accent5 17" xfId="964"/>
    <cellStyle name="Accent5 18" xfId="965"/>
    <cellStyle name="Accent5 19" xfId="966"/>
    <cellStyle name="Accent5 2" xfId="55"/>
    <cellStyle name="Accent5 2 2" xfId="967"/>
    <cellStyle name="Accent5 2 2 2" xfId="4655"/>
    <cellStyle name="Accent5 2 3" xfId="968"/>
    <cellStyle name="Accent5 2 3 2" xfId="4657"/>
    <cellStyle name="Accent5 2 3 3" xfId="4656"/>
    <cellStyle name="Accent5 2 4" xfId="969"/>
    <cellStyle name="Accent5 2 4 2" xfId="4659"/>
    <cellStyle name="Accent5 2 4 3" xfId="4658"/>
    <cellStyle name="Accent5 2 5" xfId="4660"/>
    <cellStyle name="Accent5 2 6" xfId="4654"/>
    <cellStyle name="Accent5 2 6 2" xfId="20580"/>
    <cellStyle name="Accent5 20" xfId="970"/>
    <cellStyle name="Accent5 21" xfId="971"/>
    <cellStyle name="Accent5 22" xfId="972"/>
    <cellStyle name="Accent5 23" xfId="973"/>
    <cellStyle name="Accent5 24" xfId="974"/>
    <cellStyle name="Accent5 24 2" xfId="975"/>
    <cellStyle name="Accent5 25" xfId="976"/>
    <cellStyle name="Accent5 26" xfId="977"/>
    <cellStyle name="Accent5 26 2" xfId="20577"/>
    <cellStyle name="Accent5 27" xfId="3622"/>
    <cellStyle name="Accent5 28" xfId="9092"/>
    <cellStyle name="Accent5 29" xfId="13755"/>
    <cellStyle name="Accent5 3" xfId="56"/>
    <cellStyle name="Accent5 3 2" xfId="3559"/>
    <cellStyle name="Accent5 3 2 2" xfId="4662"/>
    <cellStyle name="Accent5 3 3" xfId="4663"/>
    <cellStyle name="Accent5 3 4" xfId="4664"/>
    <cellStyle name="Accent5 3 5" xfId="4665"/>
    <cellStyle name="Accent5 3 6" xfId="4661"/>
    <cellStyle name="Accent5 3 7" xfId="19431"/>
    <cellStyle name="Accent5 30" xfId="13680"/>
    <cellStyle name="Accent5 31" xfId="14612"/>
    <cellStyle name="Accent5 32" xfId="19313"/>
    <cellStyle name="Accent5 33" xfId="14587"/>
    <cellStyle name="Accent5 34" xfId="13873"/>
    <cellStyle name="Accent5 35" xfId="14566"/>
    <cellStyle name="Accent5 36" xfId="13796"/>
    <cellStyle name="Accent5 37" xfId="14582"/>
    <cellStyle name="Accent5 38" xfId="13877"/>
    <cellStyle name="Accent5 39" xfId="14565"/>
    <cellStyle name="Accent5 4" xfId="57"/>
    <cellStyle name="Accent5 4 2" xfId="3565"/>
    <cellStyle name="Accent5 4 2 2" xfId="4667"/>
    <cellStyle name="Accent5 4 3" xfId="4668"/>
    <cellStyle name="Accent5 4 4" xfId="4669"/>
    <cellStyle name="Accent5 4 5" xfId="4670"/>
    <cellStyle name="Accent5 4 6" xfId="4666"/>
    <cellStyle name="Accent5 40" xfId="13714"/>
    <cellStyle name="Accent5 41" xfId="14517"/>
    <cellStyle name="Accent5 42" xfId="19349"/>
    <cellStyle name="Accent5 43" xfId="19393"/>
    <cellStyle name="Accent5 44" xfId="19352"/>
    <cellStyle name="Accent5 45" xfId="19360"/>
    <cellStyle name="Accent5 46" xfId="14546"/>
    <cellStyle name="Accent5 47" xfId="14608"/>
    <cellStyle name="Accent5 48" xfId="19334"/>
    <cellStyle name="Accent5 5" xfId="978"/>
    <cellStyle name="Accent5 5 2" xfId="3675"/>
    <cellStyle name="Accent5 5 2 2" xfId="4672"/>
    <cellStyle name="Accent5 5 2 3" xfId="9689"/>
    <cellStyle name="Accent5 5 2 4" xfId="13997"/>
    <cellStyle name="Accent5 5 3" xfId="4673"/>
    <cellStyle name="Accent5 5 4" xfId="4674"/>
    <cellStyle name="Accent5 5 5" xfId="4675"/>
    <cellStyle name="Accent5 5 6" xfId="4671"/>
    <cellStyle name="Accent5 6" xfId="979"/>
    <cellStyle name="Accent5 6 2" xfId="4677"/>
    <cellStyle name="Accent5 6 3" xfId="4678"/>
    <cellStyle name="Accent5 6 4" xfId="4679"/>
    <cellStyle name="Accent5 6 5" xfId="4680"/>
    <cellStyle name="Accent5 6 6" xfId="4676"/>
    <cellStyle name="Accent5 7" xfId="980"/>
    <cellStyle name="Accent5 7 2" xfId="4682"/>
    <cellStyle name="Accent5 7 3" xfId="4683"/>
    <cellStyle name="Accent5 7 4" xfId="4684"/>
    <cellStyle name="Accent5 7 5" xfId="4685"/>
    <cellStyle name="Accent5 7 6" xfId="4681"/>
    <cellStyle name="Accent5 8" xfId="981"/>
    <cellStyle name="Accent5 8 2" xfId="4687"/>
    <cellStyle name="Accent5 8 3" xfId="4688"/>
    <cellStyle name="Accent5 8 4" xfId="4689"/>
    <cellStyle name="Accent5 8 5" xfId="4686"/>
    <cellStyle name="Accent5 9" xfId="982"/>
    <cellStyle name="Accent5 9 10" xfId="4690"/>
    <cellStyle name="Accent5 9 2" xfId="4691"/>
    <cellStyle name="Accent5 9 3" xfId="4692"/>
    <cellStyle name="Accent5 9 4" xfId="4693"/>
    <cellStyle name="Accent5 9 5" xfId="4694"/>
    <cellStyle name="Accent5 9 6" xfId="4695"/>
    <cellStyle name="Accent5 9 7" xfId="4696"/>
    <cellStyle name="Accent5 9 8" xfId="4697"/>
    <cellStyle name="Accent5 9 9" xfId="4698"/>
    <cellStyle name="Accent6" xfId="200" builtinId="49" customBuiltin="1"/>
    <cellStyle name="Accent6 - 20%" xfId="58"/>
    <cellStyle name="Accent6 - 20% 10" xfId="983"/>
    <cellStyle name="Accent6 - 20% 11" xfId="984"/>
    <cellStyle name="Accent6 - 20% 12" xfId="985"/>
    <cellStyle name="Accent6 - 20% 13" xfId="986"/>
    <cellStyle name="Accent6 - 20% 14" xfId="987"/>
    <cellStyle name="Accent6 - 20% 15" xfId="988"/>
    <cellStyle name="Accent6 - 20% 16" xfId="989"/>
    <cellStyle name="Accent6 - 20% 17" xfId="990"/>
    <cellStyle name="Accent6 - 20% 18" xfId="991"/>
    <cellStyle name="Accent6 - 20% 19" xfId="992"/>
    <cellStyle name="Accent6 - 20% 2" xfId="993"/>
    <cellStyle name="Accent6 - 20% 2 2" xfId="4700"/>
    <cellStyle name="Accent6 - 20% 2 3" xfId="4699"/>
    <cellStyle name="Accent6 - 20% 20" xfId="994"/>
    <cellStyle name="Accent6 - 20% 21" xfId="995"/>
    <cellStyle name="Accent6 - 20% 22" xfId="996"/>
    <cellStyle name="Accent6 - 20% 23" xfId="997"/>
    <cellStyle name="Accent6 - 20% 24" xfId="998"/>
    <cellStyle name="Accent6 - 20% 3" xfId="999"/>
    <cellStyle name="Accent6 - 20% 4" xfId="1000"/>
    <cellStyle name="Accent6 - 20% 5" xfId="1001"/>
    <cellStyle name="Accent6 - 20% 6" xfId="1002"/>
    <cellStyle name="Accent6 - 20% 7" xfId="1003"/>
    <cellStyle name="Accent6 - 20% 8" xfId="1004"/>
    <cellStyle name="Accent6 - 20% 9" xfId="1005"/>
    <cellStyle name="Accent6 - 40%" xfId="59"/>
    <cellStyle name="Accent6 - 40% 10" xfId="1006"/>
    <cellStyle name="Accent6 - 40% 11" xfId="1007"/>
    <cellStyle name="Accent6 - 40% 12" xfId="1008"/>
    <cellStyle name="Accent6 - 40% 13" xfId="1009"/>
    <cellStyle name="Accent6 - 40% 14" xfId="1010"/>
    <cellStyle name="Accent6 - 40% 15" xfId="1011"/>
    <cellStyle name="Accent6 - 40% 16" xfId="1012"/>
    <cellStyle name="Accent6 - 40% 17" xfId="1013"/>
    <cellStyle name="Accent6 - 40% 18" xfId="1014"/>
    <cellStyle name="Accent6 - 40% 19" xfId="1015"/>
    <cellStyle name="Accent6 - 40% 2" xfId="1016"/>
    <cellStyle name="Accent6 - 40% 2 2" xfId="4702"/>
    <cellStyle name="Accent6 - 40% 2 3" xfId="4701"/>
    <cellStyle name="Accent6 - 40% 20" xfId="1017"/>
    <cellStyle name="Accent6 - 40% 21" xfId="1018"/>
    <cellStyle name="Accent6 - 40% 22" xfId="1019"/>
    <cellStyle name="Accent6 - 40% 23" xfId="1020"/>
    <cellStyle name="Accent6 - 40% 24" xfId="1021"/>
    <cellStyle name="Accent6 - 40% 25" xfId="1022"/>
    <cellStyle name="Accent6 - 40% 26" xfId="1023"/>
    <cellStyle name="Accent6 - 40% 27" xfId="1024"/>
    <cellStyle name="Accent6 - 40% 28" xfId="1025"/>
    <cellStyle name="Accent6 - 40% 29" xfId="1026"/>
    <cellStyle name="Accent6 - 40% 3" xfId="1027"/>
    <cellStyle name="Accent6 - 40% 30" xfId="1028"/>
    <cellStyle name="Accent6 - 40% 31" xfId="1029"/>
    <cellStyle name="Accent6 - 40% 32" xfId="1030"/>
    <cellStyle name="Accent6 - 40% 33" xfId="1031"/>
    <cellStyle name="Accent6 - 40% 34" xfId="1032"/>
    <cellStyle name="Accent6 - 40% 35" xfId="1033"/>
    <cellStyle name="Accent6 - 40% 36" xfId="1034"/>
    <cellStyle name="Accent6 - 40% 37" xfId="1035"/>
    <cellStyle name="Accent6 - 40% 38" xfId="1036"/>
    <cellStyle name="Accent6 - 40% 39" xfId="1037"/>
    <cellStyle name="Accent6 - 40% 4" xfId="1038"/>
    <cellStyle name="Accent6 - 40% 40" xfId="1039"/>
    <cellStyle name="Accent6 - 40% 41" xfId="1040"/>
    <cellStyle name="Accent6 - 40% 42" xfId="1041"/>
    <cellStyle name="Accent6 - 40% 43" xfId="1042"/>
    <cellStyle name="Accent6 - 40% 44" xfId="1043"/>
    <cellStyle name="Accent6 - 40% 45" xfId="1044"/>
    <cellStyle name="Accent6 - 40% 46" xfId="1045"/>
    <cellStyle name="Accent6 - 40% 47" xfId="4703"/>
    <cellStyle name="Accent6 - 40% 5" xfId="1046"/>
    <cellStyle name="Accent6 - 40% 6" xfId="1047"/>
    <cellStyle name="Accent6 - 40% 7" xfId="1048"/>
    <cellStyle name="Accent6 - 40% 8" xfId="1049"/>
    <cellStyle name="Accent6 - 40% 9" xfId="1050"/>
    <cellStyle name="Accent6 - 60%" xfId="60"/>
    <cellStyle name="Accent6 - 60% 10" xfId="1051"/>
    <cellStyle name="Accent6 - 60% 11" xfId="1052"/>
    <cellStyle name="Accent6 - 60% 12" xfId="1053"/>
    <cellStyle name="Accent6 - 60% 13" xfId="1054"/>
    <cellStyle name="Accent6 - 60% 14" xfId="1055"/>
    <cellStyle name="Accent6 - 60% 15" xfId="1056"/>
    <cellStyle name="Accent6 - 60% 16" xfId="1057"/>
    <cellStyle name="Accent6 - 60% 17" xfId="1058"/>
    <cellStyle name="Accent6 - 60% 18" xfId="1059"/>
    <cellStyle name="Accent6 - 60% 19" xfId="1060"/>
    <cellStyle name="Accent6 - 60% 2" xfId="1061"/>
    <cellStyle name="Accent6 - 60% 2 2" xfId="4705"/>
    <cellStyle name="Accent6 - 60% 2 3" xfId="4704"/>
    <cellStyle name="Accent6 - 60% 20" xfId="1062"/>
    <cellStyle name="Accent6 - 60% 21" xfId="1063"/>
    <cellStyle name="Accent6 - 60% 22" xfId="1064"/>
    <cellStyle name="Accent6 - 60% 23" xfId="1065"/>
    <cellStyle name="Accent6 - 60% 24" xfId="1066"/>
    <cellStyle name="Accent6 - 60% 25" xfId="1067"/>
    <cellStyle name="Accent6 - 60% 26" xfId="1068"/>
    <cellStyle name="Accent6 - 60% 27" xfId="1069"/>
    <cellStyle name="Accent6 - 60% 28" xfId="1070"/>
    <cellStyle name="Accent6 - 60% 29" xfId="1071"/>
    <cellStyle name="Accent6 - 60% 3" xfId="1072"/>
    <cellStyle name="Accent6 - 60% 30" xfId="1073"/>
    <cellStyle name="Accent6 - 60% 31" xfId="1074"/>
    <cellStyle name="Accent6 - 60% 32" xfId="1075"/>
    <cellStyle name="Accent6 - 60% 33" xfId="1076"/>
    <cellStyle name="Accent6 - 60% 34" xfId="1077"/>
    <cellStyle name="Accent6 - 60% 35" xfId="1078"/>
    <cellStyle name="Accent6 - 60% 36" xfId="1079"/>
    <cellStyle name="Accent6 - 60% 37" xfId="1080"/>
    <cellStyle name="Accent6 - 60% 38" xfId="1081"/>
    <cellStyle name="Accent6 - 60% 39" xfId="1082"/>
    <cellStyle name="Accent6 - 60% 4" xfId="1083"/>
    <cellStyle name="Accent6 - 60% 40" xfId="1084"/>
    <cellStyle name="Accent6 - 60% 41" xfId="1085"/>
    <cellStyle name="Accent6 - 60% 42" xfId="1086"/>
    <cellStyle name="Accent6 - 60% 43" xfId="1087"/>
    <cellStyle name="Accent6 - 60% 44" xfId="1088"/>
    <cellStyle name="Accent6 - 60% 45" xfId="1089"/>
    <cellStyle name="Accent6 - 60% 46" xfId="4706"/>
    <cellStyle name="Accent6 - 60% 5" xfId="1090"/>
    <cellStyle name="Accent6 - 60% 6" xfId="1091"/>
    <cellStyle name="Accent6 - 60% 7" xfId="1092"/>
    <cellStyle name="Accent6 - 60% 8" xfId="1093"/>
    <cellStyle name="Accent6 - 60% 9" xfId="1094"/>
    <cellStyle name="Accent6 10" xfId="1095"/>
    <cellStyle name="Accent6 10 2" xfId="4708"/>
    <cellStyle name="Accent6 10 3" xfId="4709"/>
    <cellStyle name="Accent6 10 4" xfId="4710"/>
    <cellStyle name="Accent6 10 5" xfId="4707"/>
    <cellStyle name="Accent6 11" xfId="1096"/>
    <cellStyle name="Accent6 11 2" xfId="4712"/>
    <cellStyle name="Accent6 11 3" xfId="4713"/>
    <cellStyle name="Accent6 11 4" xfId="4714"/>
    <cellStyle name="Accent6 11 5" xfId="4711"/>
    <cellStyle name="Accent6 12" xfId="1097"/>
    <cellStyle name="Accent6 12 2" xfId="4716"/>
    <cellStyle name="Accent6 12 3" xfId="4715"/>
    <cellStyle name="Accent6 13" xfId="1098"/>
    <cellStyle name="Accent6 14" xfId="1099"/>
    <cellStyle name="Accent6 15" xfId="1100"/>
    <cellStyle name="Accent6 16" xfId="1101"/>
    <cellStyle name="Accent6 17" xfId="1102"/>
    <cellStyle name="Accent6 18" xfId="1103"/>
    <cellStyle name="Accent6 19" xfId="1104"/>
    <cellStyle name="Accent6 2" xfId="61"/>
    <cellStyle name="Accent6 2 2" xfId="1105"/>
    <cellStyle name="Accent6 2 2 2" xfId="4717"/>
    <cellStyle name="Accent6 2 3" xfId="1106"/>
    <cellStyle name="Accent6 2 3 2" xfId="4719"/>
    <cellStyle name="Accent6 2 3 3" xfId="4718"/>
    <cellStyle name="Accent6 2 4" xfId="1107"/>
    <cellStyle name="Accent6 2 4 2" xfId="4721"/>
    <cellStyle name="Accent6 2 4 3" xfId="4720"/>
    <cellStyle name="Accent6 2 5" xfId="4722"/>
    <cellStyle name="Accent6 20" xfId="1108"/>
    <cellStyle name="Accent6 21" xfId="1109"/>
    <cellStyle name="Accent6 22" xfId="1110"/>
    <cellStyle name="Accent6 23" xfId="1111"/>
    <cellStyle name="Accent6 24" xfId="1112"/>
    <cellStyle name="Accent6 24 2" xfId="1113"/>
    <cellStyle name="Accent6 25" xfId="1114"/>
    <cellStyle name="Accent6 26" xfId="1115"/>
    <cellStyle name="Accent6 26 2" xfId="20387"/>
    <cellStyle name="Accent6 27" xfId="3626"/>
    <cellStyle name="Accent6 28" xfId="9678"/>
    <cellStyle name="Accent6 29" xfId="13758"/>
    <cellStyle name="Accent6 3" xfId="62"/>
    <cellStyle name="Accent6 3 2" xfId="3560"/>
    <cellStyle name="Accent6 3 2 2" xfId="4723"/>
    <cellStyle name="Accent6 3 3" xfId="4724"/>
    <cellStyle name="Accent6 3 4" xfId="4725"/>
    <cellStyle name="Accent6 3 5" xfId="4726"/>
    <cellStyle name="Accent6 3 6" xfId="14586"/>
    <cellStyle name="Accent6 30" xfId="13682"/>
    <cellStyle name="Accent6 31" xfId="14611"/>
    <cellStyle name="Accent6 32" xfId="19312"/>
    <cellStyle name="Accent6 33" xfId="14537"/>
    <cellStyle name="Accent6 34" xfId="14606"/>
    <cellStyle name="Accent6 35" xfId="19309"/>
    <cellStyle name="Accent6 36" xfId="13968"/>
    <cellStyle name="Accent6 37" xfId="14058"/>
    <cellStyle name="Accent6 38" xfId="19361"/>
    <cellStyle name="Accent6 39" xfId="19400"/>
    <cellStyle name="Accent6 4" xfId="63"/>
    <cellStyle name="Accent6 4 2" xfId="3566"/>
    <cellStyle name="Accent6 4 2 2" xfId="4727"/>
    <cellStyle name="Accent6 4 3" xfId="4728"/>
    <cellStyle name="Accent6 4 4" xfId="4729"/>
    <cellStyle name="Accent6 4 5" xfId="4730"/>
    <cellStyle name="Accent6 40" xfId="19350"/>
    <cellStyle name="Accent6 41" xfId="19402"/>
    <cellStyle name="Accent6 42" xfId="19386"/>
    <cellStyle name="Accent6 43" xfId="19339"/>
    <cellStyle name="Accent6 44" xfId="14540"/>
    <cellStyle name="Accent6 45" xfId="19405"/>
    <cellStyle name="Accent6 46" xfId="19328"/>
    <cellStyle name="Accent6 47" xfId="14515"/>
    <cellStyle name="Accent6 48" xfId="19374"/>
    <cellStyle name="Accent6 5" xfId="1116"/>
    <cellStyle name="Accent6 5 2" xfId="3679"/>
    <cellStyle name="Accent6 5 2 2" xfId="9089"/>
    <cellStyle name="Accent6 5 2 3" xfId="14000"/>
    <cellStyle name="Accent6 5 3" xfId="4731"/>
    <cellStyle name="Accent6 5 4" xfId="4732"/>
    <cellStyle name="Accent6 5 5" xfId="4733"/>
    <cellStyle name="Accent6 6" xfId="1117"/>
    <cellStyle name="Accent6 6 2" xfId="4735"/>
    <cellStyle name="Accent6 6 3" xfId="4736"/>
    <cellStyle name="Accent6 6 4" xfId="4737"/>
    <cellStyle name="Accent6 6 5" xfId="4738"/>
    <cellStyle name="Accent6 6 6" xfId="4734"/>
    <cellStyle name="Accent6 7" xfId="1118"/>
    <cellStyle name="Accent6 7 2" xfId="4740"/>
    <cellStyle name="Accent6 7 3" xfId="4741"/>
    <cellStyle name="Accent6 7 4" xfId="4742"/>
    <cellStyle name="Accent6 7 5" xfId="4743"/>
    <cellStyle name="Accent6 7 6" xfId="4739"/>
    <cellStyle name="Accent6 8" xfId="1119"/>
    <cellStyle name="Accent6 8 2" xfId="4745"/>
    <cellStyle name="Accent6 8 3" xfId="4746"/>
    <cellStyle name="Accent6 8 4" xfId="4747"/>
    <cellStyle name="Accent6 8 5" xfId="4744"/>
    <cellStyle name="Accent6 9" xfId="1120"/>
    <cellStyle name="Accent6 9 2" xfId="4749"/>
    <cellStyle name="Accent6 9 3" xfId="4750"/>
    <cellStyle name="Accent6 9 4" xfId="4751"/>
    <cellStyle name="Accent6 9 5" xfId="4748"/>
    <cellStyle name="Bad" xfId="170" builtinId="27" customBuiltin="1"/>
    <cellStyle name="Bad 10" xfId="1121"/>
    <cellStyle name="Bad 10 10" xfId="4752"/>
    <cellStyle name="Bad 10 2" xfId="4753"/>
    <cellStyle name="Bad 10 3" xfId="4754"/>
    <cellStyle name="Bad 10 4" xfId="4755"/>
    <cellStyle name="Bad 10 5" xfId="4756"/>
    <cellStyle name="Bad 10 6" xfId="4757"/>
    <cellStyle name="Bad 10 7" xfId="4758"/>
    <cellStyle name="Bad 10 8" xfId="4759"/>
    <cellStyle name="Bad 10 9" xfId="4760"/>
    <cellStyle name="Bad 11" xfId="1122"/>
    <cellStyle name="Bad 11 10" xfId="4761"/>
    <cellStyle name="Bad 11 2" xfId="4762"/>
    <cellStyle name="Bad 11 3" xfId="4763"/>
    <cellStyle name="Bad 11 4" xfId="4764"/>
    <cellStyle name="Bad 11 5" xfId="4765"/>
    <cellStyle name="Bad 11 6" xfId="4766"/>
    <cellStyle name="Bad 11 7" xfId="4767"/>
    <cellStyle name="Bad 11 8" xfId="4768"/>
    <cellStyle name="Bad 11 9" xfId="4769"/>
    <cellStyle name="Bad 12" xfId="1123"/>
    <cellStyle name="Bad 12 2" xfId="4771"/>
    <cellStyle name="Bad 12 3" xfId="4770"/>
    <cellStyle name="Bad 13" xfId="1124"/>
    <cellStyle name="Bad 14" xfId="1125"/>
    <cellStyle name="Bad 15" xfId="1126"/>
    <cellStyle name="Bad 16" xfId="1127"/>
    <cellStyle name="Bad 17" xfId="1128"/>
    <cellStyle name="Bad 18" xfId="1129"/>
    <cellStyle name="Bad 19" xfId="1130"/>
    <cellStyle name="Bad 2" xfId="64"/>
    <cellStyle name="Bad 2 2" xfId="1131"/>
    <cellStyle name="Bad 2 2 2" xfId="4773"/>
    <cellStyle name="Bad 2 3" xfId="1132"/>
    <cellStyle name="Bad 2 3 2" xfId="4775"/>
    <cellStyle name="Bad 2 3 3" xfId="4774"/>
    <cellStyle name="Bad 2 4" xfId="1133"/>
    <cellStyle name="Bad 2 4 2" xfId="4777"/>
    <cellStyle name="Bad 2 4 3" xfId="4776"/>
    <cellStyle name="Bad 2 5" xfId="4778"/>
    <cellStyle name="Bad 2 6" xfId="4772"/>
    <cellStyle name="Bad 2 6 2" xfId="20518"/>
    <cellStyle name="Bad 20" xfId="1134"/>
    <cellStyle name="Bad 21" xfId="1135"/>
    <cellStyle name="Bad 22" xfId="1136"/>
    <cellStyle name="Bad 23" xfId="1137"/>
    <cellStyle name="Bad 24" xfId="1138"/>
    <cellStyle name="Bad 24 2" xfId="1139"/>
    <cellStyle name="Bad 25" xfId="1140"/>
    <cellStyle name="Bad 26" xfId="1141"/>
    <cellStyle name="Bad 26 2" xfId="20569"/>
    <cellStyle name="Bad 27" xfId="3595"/>
    <cellStyle name="Bad 3" xfId="65"/>
    <cellStyle name="Bad 3 2" xfId="4780"/>
    <cellStyle name="Bad 3 3" xfId="4781"/>
    <cellStyle name="Bad 3 4" xfId="4782"/>
    <cellStyle name="Bad 3 5" xfId="4783"/>
    <cellStyle name="Bad 3 6" xfId="4779"/>
    <cellStyle name="Bad 3 7" xfId="19444"/>
    <cellStyle name="Bad 4" xfId="66"/>
    <cellStyle name="Bad 4 2" xfId="4785"/>
    <cellStyle name="Bad 4 3" xfId="4786"/>
    <cellStyle name="Bad 4 4" xfId="4787"/>
    <cellStyle name="Bad 4 5" xfId="4788"/>
    <cellStyle name="Bad 4 6" xfId="4784"/>
    <cellStyle name="Bad 5" xfId="1142"/>
    <cellStyle name="Bad 5 2" xfId="4790"/>
    <cellStyle name="Bad 5 3" xfId="4791"/>
    <cellStyle name="Bad 5 4" xfId="4792"/>
    <cellStyle name="Bad 5 5" xfId="4793"/>
    <cellStyle name="Bad 5 6" xfId="4789"/>
    <cellStyle name="Bad 6" xfId="1143"/>
    <cellStyle name="Bad 6 2" xfId="4795"/>
    <cellStyle name="Bad 6 3" xfId="4796"/>
    <cellStyle name="Bad 6 4" xfId="4797"/>
    <cellStyle name="Bad 6 5" xfId="4798"/>
    <cellStyle name="Bad 6 6" xfId="4794"/>
    <cellStyle name="Bad 7" xfId="1144"/>
    <cellStyle name="Bad 7 2" xfId="4800"/>
    <cellStyle name="Bad 7 3" xfId="4801"/>
    <cellStyle name="Bad 7 4" xfId="4802"/>
    <cellStyle name="Bad 7 5" xfId="4803"/>
    <cellStyle name="Bad 7 6" xfId="4799"/>
    <cellStyle name="Bad 8" xfId="1145"/>
    <cellStyle name="Bad 8 2" xfId="4805"/>
    <cellStyle name="Bad 8 3" xfId="4806"/>
    <cellStyle name="Bad 8 4" xfId="4807"/>
    <cellStyle name="Bad 8 5" xfId="4804"/>
    <cellStyle name="Bad 9" xfId="1146"/>
    <cellStyle name="Bad 9 10" xfId="4808"/>
    <cellStyle name="Bad 9 2" xfId="4809"/>
    <cellStyle name="Bad 9 3" xfId="4810"/>
    <cellStyle name="Bad 9 4" xfId="4811"/>
    <cellStyle name="Bad 9 5" xfId="4812"/>
    <cellStyle name="Bad 9 6" xfId="4813"/>
    <cellStyle name="Bad 9 7" xfId="4814"/>
    <cellStyle name="Bad 9 8" xfId="4815"/>
    <cellStyle name="Bad 9 9" xfId="4816"/>
    <cellStyle name="Calculation" xfId="174" builtinId="22" customBuiltin="1"/>
    <cellStyle name="Calculation 10" xfId="1147"/>
    <cellStyle name="Calculation 10 10" xfId="4817"/>
    <cellStyle name="Calculation 10 2" xfId="4818"/>
    <cellStyle name="Calculation 10 3" xfId="4819"/>
    <cellStyle name="Calculation 10 4" xfId="4820"/>
    <cellStyle name="Calculation 10 5" xfId="4821"/>
    <cellStyle name="Calculation 10 6" xfId="4822"/>
    <cellStyle name="Calculation 10 7" xfId="4823"/>
    <cellStyle name="Calculation 10 8" xfId="4824"/>
    <cellStyle name="Calculation 10 9" xfId="4825"/>
    <cellStyle name="Calculation 11" xfId="1148"/>
    <cellStyle name="Calculation 11 10" xfId="4826"/>
    <cellStyle name="Calculation 11 2" xfId="4827"/>
    <cellStyle name="Calculation 11 3" xfId="4828"/>
    <cellStyle name="Calculation 11 4" xfId="4829"/>
    <cellStyle name="Calculation 11 5" xfId="4830"/>
    <cellStyle name="Calculation 11 6" xfId="4831"/>
    <cellStyle name="Calculation 11 7" xfId="4832"/>
    <cellStyle name="Calculation 11 8" xfId="4833"/>
    <cellStyle name="Calculation 11 9" xfId="4834"/>
    <cellStyle name="Calculation 12" xfId="1149"/>
    <cellStyle name="Calculation 12 2" xfId="4836"/>
    <cellStyle name="Calculation 12 3" xfId="4835"/>
    <cellStyle name="Calculation 13" xfId="1150"/>
    <cellStyle name="Calculation 14" xfId="1151"/>
    <cellStyle name="Calculation 15" xfId="1152"/>
    <cellStyle name="Calculation 16" xfId="1153"/>
    <cellStyle name="Calculation 17" xfId="1154"/>
    <cellStyle name="Calculation 18" xfId="1155"/>
    <cellStyle name="Calculation 19" xfId="1156"/>
    <cellStyle name="Calculation 2" xfId="67"/>
    <cellStyle name="Calculation 2 10" xfId="4838"/>
    <cellStyle name="Calculation 2 11" xfId="4837"/>
    <cellStyle name="Calculation 2 11 2" xfId="20508"/>
    <cellStyle name="Calculation 2 2" xfId="1157"/>
    <cellStyle name="Calculation 2 2 2" xfId="4839"/>
    <cellStyle name="Calculation 2 2 2 2" xfId="4840"/>
    <cellStyle name="Calculation 2 2 2 3" xfId="4841"/>
    <cellStyle name="Calculation 2 2 2 4" xfId="4842"/>
    <cellStyle name="Calculation 2 2 2 5" xfId="4843"/>
    <cellStyle name="Calculation 2 2 2 6" xfId="4844"/>
    <cellStyle name="Calculation 2 2 2 7" xfId="4845"/>
    <cellStyle name="Calculation 2 2 2 8" xfId="4846"/>
    <cellStyle name="Calculation 2 3" xfId="1158"/>
    <cellStyle name="Calculation 2 3 2" xfId="4848"/>
    <cellStyle name="Calculation 2 3 3" xfId="4847"/>
    <cellStyle name="Calculation 2 4" xfId="1159"/>
    <cellStyle name="Calculation 2 4 2" xfId="4850"/>
    <cellStyle name="Calculation 2 4 3" xfId="4849"/>
    <cellStyle name="Calculation 2 5" xfId="4851"/>
    <cellStyle name="Calculation 2 6" xfId="4852"/>
    <cellStyle name="Calculation 2 7" xfId="4853"/>
    <cellStyle name="Calculation 2 8" xfId="4854"/>
    <cellStyle name="Calculation 2 9" xfId="4855"/>
    <cellStyle name="Calculation 20" xfId="1160"/>
    <cellStyle name="Calculation 21" xfId="1161"/>
    <cellStyle name="Calculation 22" xfId="1162"/>
    <cellStyle name="Calculation 23" xfId="1163"/>
    <cellStyle name="Calculation 24" xfId="1164"/>
    <cellStyle name="Calculation 24 2" xfId="1165"/>
    <cellStyle name="Calculation 25" xfId="1166"/>
    <cellStyle name="Calculation 26" xfId="1167"/>
    <cellStyle name="Calculation 26 2" xfId="20509"/>
    <cellStyle name="Calculation 27" xfId="3599"/>
    <cellStyle name="Calculation 3" xfId="68"/>
    <cellStyle name="Calculation 3 10" xfId="4857"/>
    <cellStyle name="Calculation 3 11" xfId="4856"/>
    <cellStyle name="Calculation 3 12" xfId="19396"/>
    <cellStyle name="Calculation 3 2" xfId="4858"/>
    <cellStyle name="Calculation 3 2 2" xfId="4859"/>
    <cellStyle name="Calculation 3 2 3" xfId="4860"/>
    <cellStyle name="Calculation 3 2 4" xfId="4861"/>
    <cellStyle name="Calculation 3 2 5" xfId="4862"/>
    <cellStyle name="Calculation 3 2 6" xfId="4863"/>
    <cellStyle name="Calculation 3 2 7" xfId="4864"/>
    <cellStyle name="Calculation 3 2 8" xfId="4865"/>
    <cellStyle name="Calculation 3 3" xfId="4866"/>
    <cellStyle name="Calculation 3 4" xfId="4867"/>
    <cellStyle name="Calculation 3 5" xfId="4868"/>
    <cellStyle name="Calculation 3 6" xfId="4869"/>
    <cellStyle name="Calculation 3 7" xfId="4870"/>
    <cellStyle name="Calculation 3 8" xfId="4871"/>
    <cellStyle name="Calculation 3 9" xfId="4872"/>
    <cellStyle name="Calculation 4" xfId="69"/>
    <cellStyle name="Calculation 4 10" xfId="4874"/>
    <cellStyle name="Calculation 4 11" xfId="4873"/>
    <cellStyle name="Calculation 4 2" xfId="4875"/>
    <cellStyle name="Calculation 4 2 2" xfId="4876"/>
    <cellStyle name="Calculation 4 2 3" xfId="4877"/>
    <cellStyle name="Calculation 4 2 4" xfId="4878"/>
    <cellStyle name="Calculation 4 2 5" xfId="4879"/>
    <cellStyle name="Calculation 4 2 6" xfId="4880"/>
    <cellStyle name="Calculation 4 2 7" xfId="4881"/>
    <cellStyle name="Calculation 4 2 8" xfId="4882"/>
    <cellStyle name="Calculation 4 3" xfId="4883"/>
    <cellStyle name="Calculation 4 4" xfId="4884"/>
    <cellStyle name="Calculation 4 5" xfId="4885"/>
    <cellStyle name="Calculation 4 6" xfId="4886"/>
    <cellStyle name="Calculation 4 7" xfId="4887"/>
    <cellStyle name="Calculation 4 8" xfId="4888"/>
    <cellStyle name="Calculation 4 9" xfId="4889"/>
    <cellStyle name="Calculation 5" xfId="1168"/>
    <cellStyle name="Calculation 5 10" xfId="4891"/>
    <cellStyle name="Calculation 5 11" xfId="4890"/>
    <cellStyle name="Calculation 5 2" xfId="4892"/>
    <cellStyle name="Calculation 5 2 2" xfId="4893"/>
    <cellStyle name="Calculation 5 2 3" xfId="4894"/>
    <cellStyle name="Calculation 5 2 4" xfId="4895"/>
    <cellStyle name="Calculation 5 2 5" xfId="4896"/>
    <cellStyle name="Calculation 5 2 6" xfId="4897"/>
    <cellStyle name="Calculation 5 2 7" xfId="4898"/>
    <cellStyle name="Calculation 5 2 8" xfId="4899"/>
    <cellStyle name="Calculation 5 3" xfId="4900"/>
    <cellStyle name="Calculation 5 4" xfId="4901"/>
    <cellStyle name="Calculation 5 5" xfId="4902"/>
    <cellStyle name="Calculation 5 6" xfId="4903"/>
    <cellStyle name="Calculation 5 7" xfId="4904"/>
    <cellStyle name="Calculation 5 8" xfId="4905"/>
    <cellStyle name="Calculation 5 9" xfId="4906"/>
    <cellStyle name="Calculation 6" xfId="1169"/>
    <cellStyle name="Calculation 6 10" xfId="4908"/>
    <cellStyle name="Calculation 6 11" xfId="4907"/>
    <cellStyle name="Calculation 6 2" xfId="4909"/>
    <cellStyle name="Calculation 6 2 2" xfId="4910"/>
    <cellStyle name="Calculation 6 2 3" xfId="4911"/>
    <cellStyle name="Calculation 6 2 4" xfId="4912"/>
    <cellStyle name="Calculation 6 2 5" xfId="4913"/>
    <cellStyle name="Calculation 6 2 6" xfId="4914"/>
    <cellStyle name="Calculation 6 2 7" xfId="4915"/>
    <cellStyle name="Calculation 6 2 8" xfId="4916"/>
    <cellStyle name="Calculation 6 3" xfId="4917"/>
    <cellStyle name="Calculation 6 4" xfId="4918"/>
    <cellStyle name="Calculation 6 5" xfId="4919"/>
    <cellStyle name="Calculation 6 6" xfId="4920"/>
    <cellStyle name="Calculation 6 7" xfId="4921"/>
    <cellStyle name="Calculation 6 8" xfId="4922"/>
    <cellStyle name="Calculation 6 9" xfId="4923"/>
    <cellStyle name="Calculation 7" xfId="1170"/>
    <cellStyle name="Calculation 7 10" xfId="4925"/>
    <cellStyle name="Calculation 7 11" xfId="4924"/>
    <cellStyle name="Calculation 7 2" xfId="4926"/>
    <cellStyle name="Calculation 7 2 2" xfId="4927"/>
    <cellStyle name="Calculation 7 2 3" xfId="4928"/>
    <cellStyle name="Calculation 7 2 4" xfId="4929"/>
    <cellStyle name="Calculation 7 2 5" xfId="4930"/>
    <cellStyle name="Calculation 7 2 6" xfId="4931"/>
    <cellStyle name="Calculation 7 2 7" xfId="4932"/>
    <cellStyle name="Calculation 7 2 8" xfId="4933"/>
    <cellStyle name="Calculation 7 3" xfId="4934"/>
    <cellStyle name="Calculation 7 4" xfId="4935"/>
    <cellStyle name="Calculation 7 5" xfId="4936"/>
    <cellStyle name="Calculation 7 6" xfId="4937"/>
    <cellStyle name="Calculation 7 7" xfId="4938"/>
    <cellStyle name="Calculation 7 8" xfId="4939"/>
    <cellStyle name="Calculation 7 9" xfId="4940"/>
    <cellStyle name="Calculation 8" xfId="1171"/>
    <cellStyle name="Calculation 8 2" xfId="4942"/>
    <cellStyle name="Calculation 8 3" xfId="4943"/>
    <cellStyle name="Calculation 8 4" xfId="4944"/>
    <cellStyle name="Calculation 8 5" xfId="4941"/>
    <cellStyle name="Calculation 9" xfId="1172"/>
    <cellStyle name="Calculation 9 10" xfId="4945"/>
    <cellStyle name="Calculation 9 2" xfId="4946"/>
    <cellStyle name="Calculation 9 3" xfId="4947"/>
    <cellStyle name="Calculation 9 4" xfId="4948"/>
    <cellStyle name="Calculation 9 5" xfId="4949"/>
    <cellStyle name="Calculation 9 6" xfId="4950"/>
    <cellStyle name="Calculation 9 7" xfId="4951"/>
    <cellStyle name="Calculation 9 8" xfId="4952"/>
    <cellStyle name="Calculation 9 9" xfId="4953"/>
    <cellStyle name="Check Cell" xfId="176" builtinId="23" customBuiltin="1"/>
    <cellStyle name="Check Cell 10" xfId="1173"/>
    <cellStyle name="Check Cell 10 10" xfId="4954"/>
    <cellStyle name="Check Cell 10 2" xfId="4955"/>
    <cellStyle name="Check Cell 10 3" xfId="4956"/>
    <cellStyle name="Check Cell 10 4" xfId="4957"/>
    <cellStyle name="Check Cell 10 5" xfId="4958"/>
    <cellStyle name="Check Cell 10 6" xfId="4959"/>
    <cellStyle name="Check Cell 10 7" xfId="4960"/>
    <cellStyle name="Check Cell 10 8" xfId="4961"/>
    <cellStyle name="Check Cell 10 9" xfId="4962"/>
    <cellStyle name="Check Cell 11" xfId="1174"/>
    <cellStyle name="Check Cell 11 10" xfId="4963"/>
    <cellStyle name="Check Cell 11 2" xfId="4964"/>
    <cellStyle name="Check Cell 11 3" xfId="4965"/>
    <cellStyle name="Check Cell 11 4" xfId="4966"/>
    <cellStyle name="Check Cell 11 5" xfId="4967"/>
    <cellStyle name="Check Cell 11 6" xfId="4968"/>
    <cellStyle name="Check Cell 11 7" xfId="4969"/>
    <cellStyle name="Check Cell 11 8" xfId="4970"/>
    <cellStyle name="Check Cell 11 9" xfId="4971"/>
    <cellStyle name="Check Cell 12" xfId="1175"/>
    <cellStyle name="Check Cell 12 2" xfId="4973"/>
    <cellStyle name="Check Cell 12 3" xfId="4972"/>
    <cellStyle name="Check Cell 13" xfId="1176"/>
    <cellStyle name="Check Cell 14" xfId="1177"/>
    <cellStyle name="Check Cell 15" xfId="1178"/>
    <cellStyle name="Check Cell 16" xfId="1179"/>
    <cellStyle name="Check Cell 17" xfId="1180"/>
    <cellStyle name="Check Cell 18" xfId="1181"/>
    <cellStyle name="Check Cell 19" xfId="1182"/>
    <cellStyle name="Check Cell 2" xfId="70"/>
    <cellStyle name="Check Cell 2 2" xfId="1183"/>
    <cellStyle name="Check Cell 2 2 2" xfId="4975"/>
    <cellStyle name="Check Cell 2 3" xfId="1184"/>
    <cellStyle name="Check Cell 2 3 2" xfId="4977"/>
    <cellStyle name="Check Cell 2 3 3" xfId="4976"/>
    <cellStyle name="Check Cell 2 4" xfId="1185"/>
    <cellStyle name="Check Cell 2 4 2" xfId="4979"/>
    <cellStyle name="Check Cell 2 4 3" xfId="4978"/>
    <cellStyle name="Check Cell 2 5" xfId="4980"/>
    <cellStyle name="Check Cell 2 6" xfId="4974"/>
    <cellStyle name="Check Cell 2 6 2" xfId="20555"/>
    <cellStyle name="Check Cell 20" xfId="1186"/>
    <cellStyle name="Check Cell 21" xfId="1187"/>
    <cellStyle name="Check Cell 22" xfId="1188"/>
    <cellStyle name="Check Cell 23" xfId="1189"/>
    <cellStyle name="Check Cell 24" xfId="1190"/>
    <cellStyle name="Check Cell 24 2" xfId="1191"/>
    <cellStyle name="Check Cell 25" xfId="1192"/>
    <cellStyle name="Check Cell 26" xfId="1193"/>
    <cellStyle name="Check Cell 26 2" xfId="20574"/>
    <cellStyle name="Check Cell 27" xfId="3601"/>
    <cellStyle name="Check Cell 3" xfId="71"/>
    <cellStyle name="Check Cell 3 2" xfId="4982"/>
    <cellStyle name="Check Cell 3 3" xfId="4983"/>
    <cellStyle name="Check Cell 3 4" xfId="4984"/>
    <cellStyle name="Check Cell 3 5" xfId="4985"/>
    <cellStyle name="Check Cell 3 6" xfId="4981"/>
    <cellStyle name="Check Cell 3 7" xfId="19411"/>
    <cellStyle name="Check Cell 4" xfId="72"/>
    <cellStyle name="Check Cell 4 2" xfId="4987"/>
    <cellStyle name="Check Cell 4 3" xfId="4988"/>
    <cellStyle name="Check Cell 4 4" xfId="4989"/>
    <cellStyle name="Check Cell 4 5" xfId="4990"/>
    <cellStyle name="Check Cell 4 6" xfId="4986"/>
    <cellStyle name="Check Cell 5" xfId="1194"/>
    <cellStyle name="Check Cell 5 2" xfId="4992"/>
    <cellStyle name="Check Cell 5 3" xfId="4993"/>
    <cellStyle name="Check Cell 5 4" xfId="4994"/>
    <cellStyle name="Check Cell 5 5" xfId="4995"/>
    <cellStyle name="Check Cell 5 6" xfId="4991"/>
    <cellStyle name="Check Cell 6" xfId="1195"/>
    <cellStyle name="Check Cell 6 2" xfId="4997"/>
    <cellStyle name="Check Cell 6 3" xfId="4998"/>
    <cellStyle name="Check Cell 6 4" xfId="4999"/>
    <cellStyle name="Check Cell 6 5" xfId="5000"/>
    <cellStyle name="Check Cell 6 6" xfId="4996"/>
    <cellStyle name="Check Cell 7" xfId="1196"/>
    <cellStyle name="Check Cell 7 2" xfId="5002"/>
    <cellStyle name="Check Cell 7 3" xfId="5003"/>
    <cellStyle name="Check Cell 7 4" xfId="5004"/>
    <cellStyle name="Check Cell 7 5" xfId="5005"/>
    <cellStyle name="Check Cell 7 6" xfId="5001"/>
    <cellStyle name="Check Cell 8" xfId="1197"/>
    <cellStyle name="Check Cell 8 2" xfId="5007"/>
    <cellStyle name="Check Cell 8 3" xfId="5008"/>
    <cellStyle name="Check Cell 8 4" xfId="5009"/>
    <cellStyle name="Check Cell 8 5" xfId="5006"/>
    <cellStyle name="Check Cell 9" xfId="1198"/>
    <cellStyle name="Check Cell 9 10" xfId="5010"/>
    <cellStyle name="Check Cell 9 2" xfId="5011"/>
    <cellStyle name="Check Cell 9 3" xfId="5012"/>
    <cellStyle name="Check Cell 9 4" xfId="5013"/>
    <cellStyle name="Check Cell 9 5" xfId="5014"/>
    <cellStyle name="Check Cell 9 6" xfId="5015"/>
    <cellStyle name="Check Cell 9 7" xfId="5016"/>
    <cellStyle name="Check Cell 9 8" xfId="5017"/>
    <cellStyle name="Check Cell 9 9" xfId="5018"/>
    <cellStyle name="ColumnHeading" xfId="1199"/>
    <cellStyle name="coma 5" xfId="16"/>
    <cellStyle name="coma 5 2" xfId="3635"/>
    <cellStyle name="coma 5 2 2" xfId="19954"/>
    <cellStyle name="coma 5 3" xfId="13722"/>
    <cellStyle name="coma 5 3 2" xfId="20414"/>
    <cellStyle name="Comma" xfId="1" builtinId="3"/>
    <cellStyle name="Comma [0] 2" xfId="20431"/>
    <cellStyle name="Comma 10" xfId="5019"/>
    <cellStyle name="Comma 10 2" xfId="5020"/>
    <cellStyle name="Comma 11" xfId="5021"/>
    <cellStyle name="Comma 11 2" xfId="9649"/>
    <cellStyle name="Comma 11 2 2" xfId="11871"/>
    <cellStyle name="Comma 11 2 2 2" xfId="17517"/>
    <cellStyle name="Comma 11 2 3" xfId="15322"/>
    <cellStyle name="Comma 11 2 4" xfId="20400"/>
    <cellStyle name="Comma 11 3" xfId="10380"/>
    <cellStyle name="Comma 11 3 2" xfId="12588"/>
    <cellStyle name="Comma 11 3 2 2" xfId="18234"/>
    <cellStyle name="Comma 11 3 3" xfId="16039"/>
    <cellStyle name="Comma 11 3 4" xfId="21058"/>
    <cellStyle name="Comma 11 4" xfId="13323"/>
    <cellStyle name="Comma 11 4 2" xfId="18967"/>
    <cellStyle name="Comma 11 5" xfId="11148"/>
    <cellStyle name="Comma 11 5 2" xfId="16795"/>
    <cellStyle name="Comma 11 6" xfId="14491"/>
    <cellStyle name="Comma 11 7" xfId="19920"/>
    <cellStyle name="Comma 12" xfId="5022"/>
    <cellStyle name="Comma 13" xfId="5023"/>
    <cellStyle name="Comma 13 2" xfId="5024"/>
    <cellStyle name="Comma 13 3" xfId="9650"/>
    <cellStyle name="Comma 13 3 2" xfId="11872"/>
    <cellStyle name="Comma 13 3 2 2" xfId="17518"/>
    <cellStyle name="Comma 13 3 3" xfId="15323"/>
    <cellStyle name="Comma 13 3 4" xfId="20592"/>
    <cellStyle name="Comma 13 4" xfId="10381"/>
    <cellStyle name="Comma 13 4 2" xfId="12589"/>
    <cellStyle name="Comma 13 4 2 2" xfId="18235"/>
    <cellStyle name="Comma 13 4 3" xfId="16040"/>
    <cellStyle name="Comma 13 4 4" xfId="21089"/>
    <cellStyle name="Comma 13 5" xfId="13324"/>
    <cellStyle name="Comma 13 5 2" xfId="18968"/>
    <cellStyle name="Comma 13 6" xfId="11149"/>
    <cellStyle name="Comma 13 6 2" xfId="16796"/>
    <cellStyle name="Comma 13 7" xfId="14492"/>
    <cellStyle name="Comma 13 8" xfId="19921"/>
    <cellStyle name="Comma 14" xfId="5025"/>
    <cellStyle name="Comma 14 2" xfId="5026"/>
    <cellStyle name="Comma 15" xfId="5027"/>
    <cellStyle name="Comma 15 2" xfId="9651"/>
    <cellStyle name="Comma 15 2 2" xfId="11873"/>
    <cellStyle name="Comma 15 2 2 2" xfId="17519"/>
    <cellStyle name="Comma 15 2 3" xfId="15324"/>
    <cellStyle name="Comma 15 2 4" xfId="20596"/>
    <cellStyle name="Comma 15 3" xfId="10382"/>
    <cellStyle name="Comma 15 3 2" xfId="12590"/>
    <cellStyle name="Comma 15 3 2 2" xfId="18236"/>
    <cellStyle name="Comma 15 3 3" xfId="16041"/>
    <cellStyle name="Comma 15 3 4" xfId="21093"/>
    <cellStyle name="Comma 15 4" xfId="13325"/>
    <cellStyle name="Comma 15 4 2" xfId="18969"/>
    <cellStyle name="Comma 15 5" xfId="11150"/>
    <cellStyle name="Comma 15 5 2" xfId="16797"/>
    <cellStyle name="Comma 15 6" xfId="14493"/>
    <cellStyle name="Comma 15 7" xfId="19922"/>
    <cellStyle name="Comma 16" xfId="8920"/>
    <cellStyle name="Comma 16 2" xfId="9694"/>
    <cellStyle name="Comma 16 2 2" xfId="11906"/>
    <cellStyle name="Comma 16 2 2 2" xfId="17552"/>
    <cellStyle name="Comma 16 2 3" xfId="15357"/>
    <cellStyle name="Comma 16 2 4" xfId="21108"/>
    <cellStyle name="Comma 16 3" xfId="10402"/>
    <cellStyle name="Comma 16 3 2" xfId="12610"/>
    <cellStyle name="Comma 16 3 2 2" xfId="18256"/>
    <cellStyle name="Comma 16 3 3" xfId="16061"/>
    <cellStyle name="Comma 16 4" xfId="13363"/>
    <cellStyle name="Comma 16 4 2" xfId="19007"/>
    <cellStyle name="Comma 16 5" xfId="11170"/>
    <cellStyle name="Comma 16 5 2" xfId="16816"/>
    <cellStyle name="Comma 16 6" xfId="14619"/>
    <cellStyle name="Comma 16 7" xfId="20602"/>
    <cellStyle name="Comma 17" xfId="8994"/>
    <cellStyle name="Comma 17 2" xfId="9761"/>
    <cellStyle name="Comma 17 2 2" xfId="11972"/>
    <cellStyle name="Comma 17 2 2 2" xfId="17618"/>
    <cellStyle name="Comma 17 2 3" xfId="15423"/>
    <cellStyle name="Comma 17 3" xfId="10468"/>
    <cellStyle name="Comma 17 3 2" xfId="12676"/>
    <cellStyle name="Comma 17 3 2 2" xfId="18322"/>
    <cellStyle name="Comma 17 3 3" xfId="16127"/>
    <cellStyle name="Comma 17 4" xfId="13429"/>
    <cellStyle name="Comma 17 4 2" xfId="19073"/>
    <cellStyle name="Comma 17 5" xfId="11236"/>
    <cellStyle name="Comma 17 5 2" xfId="16882"/>
    <cellStyle name="Comma 17 6" xfId="14685"/>
    <cellStyle name="Comma 17 7" xfId="19955"/>
    <cellStyle name="Comma 18" xfId="9037"/>
    <cellStyle name="Comma 18 2" xfId="20424"/>
    <cellStyle name="Comma 19" xfId="9035"/>
    <cellStyle name="Comma 19 2" xfId="11277"/>
    <cellStyle name="Comma 19 2 2" xfId="16923"/>
    <cellStyle name="Comma 19 3" xfId="14726"/>
    <cellStyle name="Comma 19 4" xfId="20636"/>
    <cellStyle name="Comma 2" xfId="14"/>
    <cellStyle name="Comma 2 2" xfId="1200"/>
    <cellStyle name="Comma 2 2 2" xfId="5029"/>
    <cellStyle name="Comma 2 2 2 2" xfId="5030"/>
    <cellStyle name="Comma 2 2 3" xfId="5028"/>
    <cellStyle name="Comma 2 3" xfId="1201"/>
    <cellStyle name="Comma 2 3 2" xfId="5032"/>
    <cellStyle name="Comma 2 3 3" xfId="5031"/>
    <cellStyle name="Comma 2 4" xfId="1202"/>
    <cellStyle name="Comma 2 4 2" xfId="5034"/>
    <cellStyle name="Comma 2 4 3" xfId="5035"/>
    <cellStyle name="Comma 2 4 4" xfId="5033"/>
    <cellStyle name="Comma 2 5" xfId="1203"/>
    <cellStyle name="Comma 2 5 2" xfId="5036"/>
    <cellStyle name="Comma 2 6" xfId="5037"/>
    <cellStyle name="Comma 2 7" xfId="3747"/>
    <cellStyle name="Comma 2 7 2" xfId="20415"/>
    <cellStyle name="Comma 2 8" xfId="13720"/>
    <cellStyle name="Comma 20" xfId="10496"/>
    <cellStyle name="Comma 20 2" xfId="20485"/>
    <cellStyle name="Comma 21" xfId="10503"/>
    <cellStyle name="Comma 21 2" xfId="12720"/>
    <cellStyle name="Comma 21 2 2" xfId="18364"/>
    <cellStyle name="Comma 21 3" xfId="16156"/>
    <cellStyle name="Comma 21 4" xfId="20484"/>
    <cellStyle name="Comma 22" xfId="13716"/>
    <cellStyle name="Comma 22 2" xfId="20642"/>
    <cellStyle name="Comma 23" xfId="20389"/>
    <cellStyle name="Comma 24" xfId="20491"/>
    <cellStyle name="Comma 25" xfId="20494"/>
    <cellStyle name="Comma 26" xfId="20493"/>
    <cellStyle name="Comma 27" xfId="20395"/>
    <cellStyle name="Comma 28" xfId="20644"/>
    <cellStyle name="Comma 29" xfId="21087"/>
    <cellStyle name="Comma 3" xfId="207"/>
    <cellStyle name="Comma 3 10" xfId="19923"/>
    <cellStyle name="Comma 3 2" xfId="1204"/>
    <cellStyle name="Comma 3 2 2" xfId="5040"/>
    <cellStyle name="Comma 3 2 3" xfId="5039"/>
    <cellStyle name="Comma 3 2 3 2" xfId="20433"/>
    <cellStyle name="Comma 3 3" xfId="5041"/>
    <cellStyle name="Comma 3 3 2" xfId="20434"/>
    <cellStyle name="Comma 3 4" xfId="5038"/>
    <cellStyle name="Comma 3 4 2" xfId="9652"/>
    <cellStyle name="Comma 3 4 2 2" xfId="11874"/>
    <cellStyle name="Comma 3 4 2 2 2" xfId="17520"/>
    <cellStyle name="Comma 3 4 2 3" xfId="15325"/>
    <cellStyle name="Comma 3 4 3" xfId="10383"/>
    <cellStyle name="Comma 3 4 3 2" xfId="12591"/>
    <cellStyle name="Comma 3 4 3 2 2" xfId="18237"/>
    <cellStyle name="Comma 3 4 3 3" xfId="16042"/>
    <cellStyle name="Comma 3 4 4" xfId="13326"/>
    <cellStyle name="Comma 3 4 4 2" xfId="18970"/>
    <cellStyle name="Comma 3 4 5" xfId="11151"/>
    <cellStyle name="Comma 3 4 5 2" xfId="16798"/>
    <cellStyle name="Comma 3 4 6" xfId="14495"/>
    <cellStyle name="Comma 3 4 7" xfId="19967"/>
    <cellStyle name="Comma 3 5" xfId="9054"/>
    <cellStyle name="Comma 3 5 2" xfId="11293"/>
    <cellStyle name="Comma 3 5 2 2" xfId="16939"/>
    <cellStyle name="Comma 3 5 3" xfId="14742"/>
    <cellStyle name="Comma 3 5 4" xfId="20529"/>
    <cellStyle name="Comma 3 6" xfId="9817"/>
    <cellStyle name="Comma 3 6 2" xfId="12026"/>
    <cellStyle name="Comma 3 6 2 2" xfId="17672"/>
    <cellStyle name="Comma 3 6 3" xfId="15477"/>
    <cellStyle name="Comma 3 6 4" xfId="20647"/>
    <cellStyle name="Comma 3 7" xfId="12736"/>
    <cellStyle name="Comma 3 7 2" xfId="18380"/>
    <cellStyle name="Comma 3 8" xfId="10586"/>
    <cellStyle name="Comma 3 8 2" xfId="16234"/>
    <cellStyle name="Comma 3 9" xfId="13764"/>
    <cellStyle name="Comma 30" xfId="21127"/>
    <cellStyle name="Comma 31" xfId="21128"/>
    <cellStyle name="Comma 32" xfId="21125"/>
    <cellStyle name="Comma 33" xfId="19940"/>
    <cellStyle name="Comma 4" xfId="73"/>
    <cellStyle name="Comma 4 2" xfId="1205"/>
    <cellStyle name="Comma 4 3" xfId="3636"/>
    <cellStyle name="Comma 4 3 2" xfId="5043"/>
    <cellStyle name="Comma 4 4" xfId="5042"/>
    <cellStyle name="Comma 4 4 2" xfId="20430"/>
    <cellStyle name="Comma 5" xfId="1206"/>
    <cellStyle name="Comma 5 2" xfId="5044"/>
    <cellStyle name="Comma 6" xfId="3539"/>
    <cellStyle name="Comma 6 2" xfId="5045"/>
    <cellStyle name="Comma 6 2 2" xfId="20614"/>
    <cellStyle name="Comma 6 3" xfId="9118"/>
    <cellStyle name="Comma 6 3 2" xfId="11346"/>
    <cellStyle name="Comma 6 3 2 2" xfId="16992"/>
    <cellStyle name="Comma 6 3 3" xfId="14797"/>
    <cellStyle name="Comma 6 4" xfId="9858"/>
    <cellStyle name="Comma 6 4 2" xfId="12067"/>
    <cellStyle name="Comma 6 4 2 2" xfId="17713"/>
    <cellStyle name="Comma 6 4 3" xfId="15518"/>
    <cellStyle name="Comma 6 5" xfId="12801"/>
    <cellStyle name="Comma 6 5 2" xfId="18445"/>
    <cellStyle name="Comma 6 6" xfId="10627"/>
    <cellStyle name="Comma 6 6 2" xfId="16274"/>
    <cellStyle name="Comma 6 7" xfId="13935"/>
    <cellStyle name="Comma 7" xfId="3632"/>
    <cellStyle name="Comma 7 2" xfId="5046"/>
    <cellStyle name="Comma 8" xfId="3699"/>
    <cellStyle name="Comma 8 2" xfId="5047"/>
    <cellStyle name="Comma 8 3" xfId="9198"/>
    <cellStyle name="Comma 8 3 2" xfId="11420"/>
    <cellStyle name="Comma 8 3 2 2" xfId="17066"/>
    <cellStyle name="Comma 8 3 3" xfId="14871"/>
    <cellStyle name="Comma 8 4" xfId="9933"/>
    <cellStyle name="Comma 8 4 2" xfId="12141"/>
    <cellStyle name="Comma 8 4 2 2" xfId="17787"/>
    <cellStyle name="Comma 8 4 3" xfId="15592"/>
    <cellStyle name="Comma 8 5" xfId="12875"/>
    <cellStyle name="Comma 8 5 2" xfId="18519"/>
    <cellStyle name="Comma 8 6" xfId="10701"/>
    <cellStyle name="Comma 8 6 2" xfId="16348"/>
    <cellStyle name="Comma 8 7" xfId="14019"/>
    <cellStyle name="Comma 9" xfId="3730"/>
    <cellStyle name="Comma 9 2" xfId="5048"/>
    <cellStyle name="Comma 9 3" xfId="9229"/>
    <cellStyle name="Comma 9 3 2" xfId="11451"/>
    <cellStyle name="Comma 9 3 2 2" xfId="17097"/>
    <cellStyle name="Comma 9 3 3" xfId="14902"/>
    <cellStyle name="Comma 9 4" xfId="9964"/>
    <cellStyle name="Comma 9 4 2" xfId="12172"/>
    <cellStyle name="Comma 9 4 2 2" xfId="17818"/>
    <cellStyle name="Comma 9 4 3" xfId="15623"/>
    <cellStyle name="Comma 9 5" xfId="12906"/>
    <cellStyle name="Comma 9 5 2" xfId="18550"/>
    <cellStyle name="Comma 9 6" xfId="10732"/>
    <cellStyle name="Comma 9 6 2" xfId="16379"/>
    <cellStyle name="Comma 9 7" xfId="14050"/>
    <cellStyle name="Comma0" xfId="2"/>
    <cellStyle name="Comma0 2" xfId="12"/>
    <cellStyle name="Comma0 2 2" xfId="3637"/>
    <cellStyle name="Comma0 2 3" xfId="13718"/>
    <cellStyle name="Comma0 3" xfId="159"/>
    <cellStyle name="Comma0 4" xfId="1207"/>
    <cellStyle name="Comma0 5" xfId="1208"/>
    <cellStyle name="Comma0 6" xfId="1209"/>
    <cellStyle name="Comma0 7" xfId="1210"/>
    <cellStyle name="Comma0 8" xfId="1211"/>
    <cellStyle name="Comma0 9" xfId="19956"/>
    <cellStyle name="Comma4" xfId="17"/>
    <cellStyle name="Comma4 2" xfId="3638"/>
    <cellStyle name="Comma4 2 2" xfId="20617"/>
    <cellStyle name="Comma4 3" xfId="13723"/>
    <cellStyle name="Comma4 4" xfId="20416"/>
    <cellStyle name="CountryTitle" xfId="1212"/>
    <cellStyle name="currency 0" xfId="18"/>
    <cellStyle name="currency 0 2" xfId="3639"/>
    <cellStyle name="currency 0 2 2" xfId="19957"/>
    <cellStyle name="currency 0 3" xfId="13724"/>
    <cellStyle name="currency 0 3 2" xfId="20417"/>
    <cellStyle name="Currency 10" xfId="5049"/>
    <cellStyle name="Currency 11" xfId="5050"/>
    <cellStyle name="Currency 12" xfId="5051"/>
    <cellStyle name="Currency 13" xfId="5052"/>
    <cellStyle name="Currency 14" xfId="5053"/>
    <cellStyle name="Currency 15" xfId="5054"/>
    <cellStyle name="Currency 16" xfId="5055"/>
    <cellStyle name="Currency 17" xfId="5056"/>
    <cellStyle name="Currency 18" xfId="5057"/>
    <cellStyle name="Currency 19" xfId="3739"/>
    <cellStyle name="Currency 19 2" xfId="21109"/>
    <cellStyle name="Currency 19 3" xfId="20603"/>
    <cellStyle name="Currency 2" xfId="27"/>
    <cellStyle name="Currency 2 10" xfId="9042"/>
    <cellStyle name="Currency 2 10 2" xfId="11281"/>
    <cellStyle name="Currency 2 10 2 2" xfId="16927"/>
    <cellStyle name="Currency 2 10 3" xfId="14730"/>
    <cellStyle name="Currency 2 11" xfId="9793"/>
    <cellStyle name="Currency 2 11 2" xfId="12002"/>
    <cellStyle name="Currency 2 11 2 2" xfId="17648"/>
    <cellStyle name="Currency 2 11 3" xfId="15453"/>
    <cellStyle name="Currency 2 12" xfId="10539"/>
    <cellStyle name="Currency 2 12 2" xfId="12724"/>
    <cellStyle name="Currency 2 12 2 2" xfId="18368"/>
    <cellStyle name="Currency 2 12 3" xfId="16192"/>
    <cellStyle name="Currency 2 13" xfId="10562"/>
    <cellStyle name="Currency 2 13 2" xfId="16210"/>
    <cellStyle name="Currency 2 14" xfId="13473"/>
    <cellStyle name="Currency 2 14 2" xfId="19116"/>
    <cellStyle name="Currency 2 15" xfId="13521"/>
    <cellStyle name="Currency 2 15 2" xfId="19160"/>
    <cellStyle name="Currency 2 16" xfId="13569"/>
    <cellStyle name="Currency 2 16 2" xfId="19204"/>
    <cellStyle name="Currency 2 17" xfId="13733"/>
    <cellStyle name="Currency 2 18" xfId="13686"/>
    <cellStyle name="Currency 2 19" xfId="19467"/>
    <cellStyle name="Currency 2 2" xfId="1213"/>
    <cellStyle name="Currency 2 2 2" xfId="5059"/>
    <cellStyle name="Currency 2 20" xfId="19924"/>
    <cellStyle name="Currency 2 3" xfId="1214"/>
    <cellStyle name="Currency 2 4" xfId="1215"/>
    <cellStyle name="Currency 2 5" xfId="1216"/>
    <cellStyle name="Currency 2 5 2" xfId="5060"/>
    <cellStyle name="Currency 2 6" xfId="3586"/>
    <cellStyle name="Currency 2 6 2" xfId="9154"/>
    <cellStyle name="Currency 2 6 2 2" xfId="11378"/>
    <cellStyle name="Currency 2 6 2 2 2" xfId="17024"/>
    <cellStyle name="Currency 2 6 2 3" xfId="14829"/>
    <cellStyle name="Currency 2 6 3" xfId="9890"/>
    <cellStyle name="Currency 2 6 3 2" xfId="12099"/>
    <cellStyle name="Currency 2 6 3 2 2" xfId="17745"/>
    <cellStyle name="Currency 2 6 3 3" xfId="15550"/>
    <cellStyle name="Currency 2 6 4" xfId="12833"/>
    <cellStyle name="Currency 2 6 4 2" xfId="18477"/>
    <cellStyle name="Currency 2 6 5" xfId="10659"/>
    <cellStyle name="Currency 2 6 5 2" xfId="16306"/>
    <cellStyle name="Currency 2 6 6" xfId="13967"/>
    <cellStyle name="Currency 2 6 7" xfId="19969"/>
    <cellStyle name="Currency 2 7" xfId="3640"/>
    <cellStyle name="Currency 2 7 2" xfId="9159"/>
    <cellStyle name="Currency 2 7 2 2" xfId="11381"/>
    <cellStyle name="Currency 2 7 2 2 2" xfId="17027"/>
    <cellStyle name="Currency 2 7 2 3" xfId="14832"/>
    <cellStyle name="Currency 2 7 3" xfId="9893"/>
    <cellStyle name="Currency 2 7 3 2" xfId="12102"/>
    <cellStyle name="Currency 2 7 3 2 2" xfId="17748"/>
    <cellStyle name="Currency 2 7 3 3" xfId="15553"/>
    <cellStyle name="Currency 2 7 4" xfId="12836"/>
    <cellStyle name="Currency 2 7 4 2" xfId="18480"/>
    <cellStyle name="Currency 2 7 5" xfId="10662"/>
    <cellStyle name="Currency 2 7 5 2" xfId="16309"/>
    <cellStyle name="Currency 2 7 6" xfId="13973"/>
    <cellStyle name="Currency 2 7 7" xfId="20649"/>
    <cellStyle name="Currency 2 8" xfId="5058"/>
    <cellStyle name="Currency 2 8 2" xfId="9653"/>
    <cellStyle name="Currency 2 8 2 2" xfId="11875"/>
    <cellStyle name="Currency 2 8 2 2 2" xfId="17521"/>
    <cellStyle name="Currency 2 8 2 3" xfId="15326"/>
    <cellStyle name="Currency 2 8 3" xfId="10384"/>
    <cellStyle name="Currency 2 8 3 2" xfId="12592"/>
    <cellStyle name="Currency 2 8 3 2 2" xfId="18238"/>
    <cellStyle name="Currency 2 8 3 3" xfId="16043"/>
    <cellStyle name="Currency 2 8 4" xfId="13327"/>
    <cellStyle name="Currency 2 8 4 2" xfId="18971"/>
    <cellStyle name="Currency 2 8 5" xfId="11152"/>
    <cellStyle name="Currency 2 8 5 2" xfId="16799"/>
    <cellStyle name="Currency 2 8 6" xfId="14497"/>
    <cellStyle name="Currency 2 9" xfId="8960"/>
    <cellStyle name="Currency 2 9 2" xfId="9730"/>
    <cellStyle name="Currency 2 9 2 2" xfId="11941"/>
    <cellStyle name="Currency 2 9 2 2 2" xfId="17587"/>
    <cellStyle name="Currency 2 9 2 3" xfId="15392"/>
    <cellStyle name="Currency 2 9 3" xfId="10437"/>
    <cellStyle name="Currency 2 9 3 2" xfId="12645"/>
    <cellStyle name="Currency 2 9 3 2 2" xfId="18291"/>
    <cellStyle name="Currency 2 9 3 3" xfId="16096"/>
    <cellStyle name="Currency 2 9 4" xfId="13398"/>
    <cellStyle name="Currency 2 9 4 2" xfId="19042"/>
    <cellStyle name="Currency 2 9 5" xfId="11205"/>
    <cellStyle name="Currency 2 9 5 2" xfId="16851"/>
    <cellStyle name="Currency 2 9 6" xfId="14654"/>
    <cellStyle name="Currency 20" xfId="8795"/>
    <cellStyle name="Currency 20 2" xfId="21110"/>
    <cellStyle name="Currency 20 3" xfId="20604"/>
    <cellStyle name="Currency 21" xfId="8907"/>
    <cellStyle name="Currency 21 2" xfId="21117"/>
    <cellStyle name="Currency 21 3" xfId="20611"/>
    <cellStyle name="Currency 22" xfId="8702"/>
    <cellStyle name="Currency 22 2" xfId="21114"/>
    <cellStyle name="Currency 22 3" xfId="20608"/>
    <cellStyle name="Currency 23" xfId="8909"/>
    <cellStyle name="Currency 23 2" xfId="21115"/>
    <cellStyle name="Currency 23 3" xfId="20609"/>
    <cellStyle name="Currency 24" xfId="8264"/>
    <cellStyle name="Currency 24 2" xfId="21120"/>
    <cellStyle name="Currency 24 3" xfId="20620"/>
    <cellStyle name="Currency 25" xfId="8906"/>
    <cellStyle name="Currency 26" xfId="8261"/>
    <cellStyle name="Currency 27" xfId="8905"/>
    <cellStyle name="Currency 28" xfId="8258"/>
    <cellStyle name="Currency 29" xfId="8915"/>
    <cellStyle name="Currency 3" xfId="74"/>
    <cellStyle name="Currency 3 2" xfId="1217"/>
    <cellStyle name="Currency 3 3" xfId="8962"/>
    <cellStyle name="Currency 3 3 2" xfId="9732"/>
    <cellStyle name="Currency 3 3 2 2" xfId="11943"/>
    <cellStyle name="Currency 3 3 2 2 2" xfId="17589"/>
    <cellStyle name="Currency 3 3 2 3" xfId="15394"/>
    <cellStyle name="Currency 3 3 3" xfId="10439"/>
    <cellStyle name="Currency 3 3 3 2" xfId="12647"/>
    <cellStyle name="Currency 3 3 3 2 2" xfId="18293"/>
    <cellStyle name="Currency 3 3 3 3" xfId="16098"/>
    <cellStyle name="Currency 3 3 4" xfId="13400"/>
    <cellStyle name="Currency 3 3 4 2" xfId="19044"/>
    <cellStyle name="Currency 3 3 5" xfId="11207"/>
    <cellStyle name="Currency 3 3 5 2" xfId="16853"/>
    <cellStyle name="Currency 3 3 6" xfId="14656"/>
    <cellStyle name="Currency 3 4" xfId="10537"/>
    <cellStyle name="Currency 3 4 2" xfId="16190"/>
    <cellStyle name="Currency 3 5" xfId="13475"/>
    <cellStyle name="Currency 3 5 2" xfId="19118"/>
    <cellStyle name="Currency 3 6" xfId="13523"/>
    <cellStyle name="Currency 3 6 2" xfId="19162"/>
    <cellStyle name="Currency 3 7" xfId="13571"/>
    <cellStyle name="Currency 3 7 2" xfId="19206"/>
    <cellStyle name="Currency 3 8" xfId="19469"/>
    <cellStyle name="Currency 30" xfId="8199"/>
    <cellStyle name="Currency 31" xfId="8904"/>
    <cellStyle name="Currency 32" xfId="8198"/>
    <cellStyle name="Currency 33" xfId="10497"/>
    <cellStyle name="Currency 33 2" xfId="20314"/>
    <cellStyle name="Currency 34" xfId="10498"/>
    <cellStyle name="Currency 34 2" xfId="20546"/>
    <cellStyle name="Currency 35" xfId="13616"/>
    <cellStyle name="Currency 35 2" xfId="20379"/>
    <cellStyle name="Currency 36" xfId="13617"/>
    <cellStyle name="Currency 36 2" xfId="20544"/>
    <cellStyle name="Currency 37" xfId="20588"/>
    <cellStyle name="Currency 38" xfId="20542"/>
    <cellStyle name="Currency 39" xfId="20381"/>
    <cellStyle name="Currency 4" xfId="1218"/>
    <cellStyle name="Currency 4 2" xfId="5061"/>
    <cellStyle name="Currency 40" xfId="20540"/>
    <cellStyle name="Currency 41" xfId="20382"/>
    <cellStyle name="Currency 42" xfId="20539"/>
    <cellStyle name="Currency 43" xfId="20383"/>
    <cellStyle name="Currency 44" xfId="20537"/>
    <cellStyle name="Currency 45" xfId="20384"/>
    <cellStyle name="Currency 46" xfId="20535"/>
    <cellStyle name="Currency 47" xfId="20388"/>
    <cellStyle name="Currency 48" xfId="20533"/>
    <cellStyle name="Currency 49" xfId="20390"/>
    <cellStyle name="Currency 5" xfId="1219"/>
    <cellStyle name="Currency 5 2" xfId="5062"/>
    <cellStyle name="Currency 50" xfId="20532"/>
    <cellStyle name="Currency 51" xfId="20391"/>
    <cellStyle name="Currency 52" xfId="20530"/>
    <cellStyle name="Currency 53" xfId="20393"/>
    <cellStyle name="Currency 54" xfId="20386"/>
    <cellStyle name="Currency 55" xfId="20394"/>
    <cellStyle name="Currency 56" xfId="20526"/>
    <cellStyle name="Currency 57" xfId="20396"/>
    <cellStyle name="Currency 58" xfId="20521"/>
    <cellStyle name="Currency 59" xfId="20398"/>
    <cellStyle name="Currency 6" xfId="1220"/>
    <cellStyle name="Currency 6 10" xfId="19925"/>
    <cellStyle name="Currency 6 2" xfId="1221"/>
    <cellStyle name="Currency 6 2 2" xfId="9066"/>
    <cellStyle name="Currency 6 2 2 2" xfId="11303"/>
    <cellStyle name="Currency 6 2 2 2 2" xfId="16949"/>
    <cellStyle name="Currency 6 2 2 3" xfId="14753"/>
    <cellStyle name="Currency 6 2 3" xfId="9822"/>
    <cellStyle name="Currency 6 2 3 2" xfId="12031"/>
    <cellStyle name="Currency 6 2 3 2 2" xfId="17677"/>
    <cellStyle name="Currency 6 2 3 3" xfId="15482"/>
    <cellStyle name="Currency 6 2 4" xfId="12748"/>
    <cellStyle name="Currency 6 2 4 2" xfId="18392"/>
    <cellStyle name="Currency 6 2 5" xfId="10591"/>
    <cellStyle name="Currency 6 2 5 2" xfId="16239"/>
    <cellStyle name="Currency 6 2 6" xfId="13817"/>
    <cellStyle name="Currency 6 2 7" xfId="20593"/>
    <cellStyle name="Currency 6 3" xfId="1222"/>
    <cellStyle name="Currency 6 3 2" xfId="9067"/>
    <cellStyle name="Currency 6 3 2 2" xfId="11304"/>
    <cellStyle name="Currency 6 3 2 2 2" xfId="16950"/>
    <cellStyle name="Currency 6 3 2 3" xfId="14754"/>
    <cellStyle name="Currency 6 3 3" xfId="9823"/>
    <cellStyle name="Currency 6 3 3 2" xfId="12032"/>
    <cellStyle name="Currency 6 3 3 2 2" xfId="17678"/>
    <cellStyle name="Currency 6 3 3 3" xfId="15483"/>
    <cellStyle name="Currency 6 3 4" xfId="12749"/>
    <cellStyle name="Currency 6 3 4 2" xfId="18393"/>
    <cellStyle name="Currency 6 3 5" xfId="10592"/>
    <cellStyle name="Currency 6 3 5 2" xfId="16240"/>
    <cellStyle name="Currency 6 3 6" xfId="13818"/>
    <cellStyle name="Currency 6 3 7" xfId="21090"/>
    <cellStyle name="Currency 6 4" xfId="5063"/>
    <cellStyle name="Currency 6 4 2" xfId="9654"/>
    <cellStyle name="Currency 6 4 2 2" xfId="11876"/>
    <cellStyle name="Currency 6 4 2 2 2" xfId="17522"/>
    <cellStyle name="Currency 6 4 2 3" xfId="15327"/>
    <cellStyle name="Currency 6 4 3" xfId="10385"/>
    <cellStyle name="Currency 6 4 3 2" xfId="12593"/>
    <cellStyle name="Currency 6 4 3 2 2" xfId="18239"/>
    <cellStyle name="Currency 6 4 3 3" xfId="16044"/>
    <cellStyle name="Currency 6 4 4" xfId="13328"/>
    <cellStyle name="Currency 6 4 4 2" xfId="18972"/>
    <cellStyle name="Currency 6 4 5" xfId="11153"/>
    <cellStyle name="Currency 6 4 5 2" xfId="16800"/>
    <cellStyle name="Currency 6 4 6" xfId="14498"/>
    <cellStyle name="Currency 6 5" xfId="9065"/>
    <cellStyle name="Currency 6 5 2" xfId="11302"/>
    <cellStyle name="Currency 6 5 2 2" xfId="16948"/>
    <cellStyle name="Currency 6 5 3" xfId="14752"/>
    <cellStyle name="Currency 6 6" xfId="9821"/>
    <cellStyle name="Currency 6 6 2" xfId="12030"/>
    <cellStyle name="Currency 6 6 2 2" xfId="17676"/>
    <cellStyle name="Currency 6 6 3" xfId="15481"/>
    <cellStyle name="Currency 6 7" xfId="12747"/>
    <cellStyle name="Currency 6 7 2" xfId="18391"/>
    <cellStyle name="Currency 6 8" xfId="10590"/>
    <cellStyle name="Currency 6 8 2" xfId="16238"/>
    <cellStyle name="Currency 6 9" xfId="13816"/>
    <cellStyle name="Currency 60" xfId="20515"/>
    <cellStyle name="Currency 61" xfId="20399"/>
    <cellStyle name="Currency 62" xfId="20590"/>
    <cellStyle name="Currency 63" xfId="20402"/>
    <cellStyle name="Currency 64" xfId="20506"/>
    <cellStyle name="Currency 65" xfId="20598"/>
    <cellStyle name="Currency 66" xfId="20641"/>
    <cellStyle name="Currency 67" xfId="20528"/>
    <cellStyle name="Currency 68" xfId="20643"/>
    <cellStyle name="Currency 69" xfId="20490"/>
    <cellStyle name="Currency 7" xfId="5064"/>
    <cellStyle name="Currency 70" xfId="20495"/>
    <cellStyle name="Currency 71" xfId="20496"/>
    <cellStyle name="Currency 72" xfId="20645"/>
    <cellStyle name="Currency 73" xfId="21086"/>
    <cellStyle name="Currency 74" xfId="21126"/>
    <cellStyle name="Currency 75" xfId="21085"/>
    <cellStyle name="Currency 76" xfId="21124"/>
    <cellStyle name="Currency 8" xfId="5065"/>
    <cellStyle name="Currency 9" xfId="5066"/>
    <cellStyle name="Currency0" xfId="3"/>
    <cellStyle name="Currency0 2" xfId="163"/>
    <cellStyle name="Currency0 3" xfId="1223"/>
    <cellStyle name="Currency0 4" xfId="1224"/>
    <cellStyle name="Currency0 5" xfId="1225"/>
    <cellStyle name="Currency0 6" xfId="1226"/>
    <cellStyle name="Currency0 7" xfId="1227"/>
    <cellStyle name="Currency0 8" xfId="1228"/>
    <cellStyle name="Currency0 9" xfId="3740"/>
    <cellStyle name="Currency4" xfId="19"/>
    <cellStyle name="Currency4 2" xfId="3641"/>
    <cellStyle name="Currency4 2 2" xfId="20618"/>
    <cellStyle name="Currency4 3" xfId="13725"/>
    <cellStyle name="Currency4 4" xfId="20637"/>
    <cellStyle name="Date" xfId="4"/>
    <cellStyle name="Date 10" xfId="3741"/>
    <cellStyle name="Date 10 2" xfId="20487"/>
    <cellStyle name="Date 11" xfId="21123"/>
    <cellStyle name="Date 2" xfId="1229"/>
    <cellStyle name="Date 2 2" xfId="1230"/>
    <cellStyle name="Date 2 2 2" xfId="1231"/>
    <cellStyle name="Date 2 2 3" xfId="1232"/>
    <cellStyle name="Date 2 2 4" xfId="1233"/>
    <cellStyle name="Date 2 2 5" xfId="1234"/>
    <cellStyle name="Date 2 2 6" xfId="1235"/>
    <cellStyle name="Date 2 2 7" xfId="1236"/>
    <cellStyle name="Date 2 3" xfId="1237"/>
    <cellStyle name="Date 2 4" xfId="1238"/>
    <cellStyle name="Date 2 5" xfId="1239"/>
    <cellStyle name="Date 2 6" xfId="1240"/>
    <cellStyle name="Date 2 7" xfId="1241"/>
    <cellStyle name="Date 3" xfId="1242"/>
    <cellStyle name="Date 4" xfId="1243"/>
    <cellStyle name="Date 5" xfId="1244"/>
    <cellStyle name="Date 6" xfId="1245"/>
    <cellStyle name="Date 7" xfId="1246"/>
    <cellStyle name="Date 8" xfId="1247"/>
    <cellStyle name="Date 9" xfId="1248"/>
    <cellStyle name="Date 9 2" xfId="19958"/>
    <cellStyle name="Emphasis 1" xfId="75"/>
    <cellStyle name="Emphasis 1 10" xfId="1249"/>
    <cellStyle name="Emphasis 1 11" xfId="1250"/>
    <cellStyle name="Emphasis 1 12" xfId="1251"/>
    <cellStyle name="Emphasis 1 13" xfId="1252"/>
    <cellStyle name="Emphasis 1 14" xfId="1253"/>
    <cellStyle name="Emphasis 1 15" xfId="1254"/>
    <cellStyle name="Emphasis 1 16" xfId="1255"/>
    <cellStyle name="Emphasis 1 17" xfId="1256"/>
    <cellStyle name="Emphasis 1 18" xfId="1257"/>
    <cellStyle name="Emphasis 1 19" xfId="1258"/>
    <cellStyle name="Emphasis 1 2" xfId="1259"/>
    <cellStyle name="Emphasis 1 20" xfId="1260"/>
    <cellStyle name="Emphasis 1 21" xfId="1261"/>
    <cellStyle name="Emphasis 1 22" xfId="1262"/>
    <cellStyle name="Emphasis 1 23" xfId="1263"/>
    <cellStyle name="Emphasis 1 24" xfId="1264"/>
    <cellStyle name="Emphasis 1 25" xfId="1265"/>
    <cellStyle name="Emphasis 1 26" xfId="1266"/>
    <cellStyle name="Emphasis 1 27" xfId="1267"/>
    <cellStyle name="Emphasis 1 28" xfId="1268"/>
    <cellStyle name="Emphasis 1 29" xfId="1269"/>
    <cellStyle name="Emphasis 1 3" xfId="1270"/>
    <cellStyle name="Emphasis 1 30" xfId="1271"/>
    <cellStyle name="Emphasis 1 31" xfId="1272"/>
    <cellStyle name="Emphasis 1 32" xfId="1273"/>
    <cellStyle name="Emphasis 1 33" xfId="1274"/>
    <cellStyle name="Emphasis 1 34" xfId="1275"/>
    <cellStyle name="Emphasis 1 35" xfId="1276"/>
    <cellStyle name="Emphasis 1 36" xfId="1277"/>
    <cellStyle name="Emphasis 1 37" xfId="1278"/>
    <cellStyle name="Emphasis 1 38" xfId="1279"/>
    <cellStyle name="Emphasis 1 39" xfId="1280"/>
    <cellStyle name="Emphasis 1 4" xfId="1281"/>
    <cellStyle name="Emphasis 1 40" xfId="1282"/>
    <cellStyle name="Emphasis 1 41" xfId="1283"/>
    <cellStyle name="Emphasis 1 42" xfId="1284"/>
    <cellStyle name="Emphasis 1 43" xfId="1285"/>
    <cellStyle name="Emphasis 1 44" xfId="1286"/>
    <cellStyle name="Emphasis 1 45" xfId="1287"/>
    <cellStyle name="Emphasis 1 46" xfId="5067"/>
    <cellStyle name="Emphasis 1 5" xfId="1288"/>
    <cellStyle name="Emphasis 1 6" xfId="1289"/>
    <cellStyle name="Emphasis 1 7" xfId="1290"/>
    <cellStyle name="Emphasis 1 8" xfId="1291"/>
    <cellStyle name="Emphasis 1 9" xfId="1292"/>
    <cellStyle name="Emphasis 2" xfId="76"/>
    <cellStyle name="Emphasis 2 10" xfId="1293"/>
    <cellStyle name="Emphasis 2 11" xfId="1294"/>
    <cellStyle name="Emphasis 2 12" xfId="1295"/>
    <cellStyle name="Emphasis 2 13" xfId="1296"/>
    <cellStyle name="Emphasis 2 14" xfId="1297"/>
    <cellStyle name="Emphasis 2 15" xfId="1298"/>
    <cellStyle name="Emphasis 2 16" xfId="1299"/>
    <cellStyle name="Emphasis 2 17" xfId="1300"/>
    <cellStyle name="Emphasis 2 18" xfId="1301"/>
    <cellStyle name="Emphasis 2 19" xfId="1302"/>
    <cellStyle name="Emphasis 2 2" xfId="1303"/>
    <cellStyle name="Emphasis 2 20" xfId="1304"/>
    <cellStyle name="Emphasis 2 21" xfId="1305"/>
    <cellStyle name="Emphasis 2 22" xfId="1306"/>
    <cellStyle name="Emphasis 2 23" xfId="1307"/>
    <cellStyle name="Emphasis 2 24" xfId="1308"/>
    <cellStyle name="Emphasis 2 25" xfId="1309"/>
    <cellStyle name="Emphasis 2 26" xfId="1310"/>
    <cellStyle name="Emphasis 2 27" xfId="1311"/>
    <cellStyle name="Emphasis 2 28" xfId="1312"/>
    <cellStyle name="Emphasis 2 29" xfId="1313"/>
    <cellStyle name="Emphasis 2 3" xfId="1314"/>
    <cellStyle name="Emphasis 2 30" xfId="1315"/>
    <cellStyle name="Emphasis 2 31" xfId="1316"/>
    <cellStyle name="Emphasis 2 32" xfId="1317"/>
    <cellStyle name="Emphasis 2 33" xfId="1318"/>
    <cellStyle name="Emphasis 2 34" xfId="1319"/>
    <cellStyle name="Emphasis 2 35" xfId="1320"/>
    <cellStyle name="Emphasis 2 36" xfId="1321"/>
    <cellStyle name="Emphasis 2 37" xfId="1322"/>
    <cellStyle name="Emphasis 2 38" xfId="1323"/>
    <cellStyle name="Emphasis 2 39" xfId="1324"/>
    <cellStyle name="Emphasis 2 4" xfId="1325"/>
    <cellStyle name="Emphasis 2 40" xfId="1326"/>
    <cellStyle name="Emphasis 2 41" xfId="1327"/>
    <cellStyle name="Emphasis 2 42" xfId="1328"/>
    <cellStyle name="Emphasis 2 43" xfId="1329"/>
    <cellStyle name="Emphasis 2 44" xfId="1330"/>
    <cellStyle name="Emphasis 2 45" xfId="1331"/>
    <cellStyle name="Emphasis 2 46" xfId="5068"/>
    <cellStyle name="Emphasis 2 5" xfId="1332"/>
    <cellStyle name="Emphasis 2 6" xfId="1333"/>
    <cellStyle name="Emphasis 2 7" xfId="1334"/>
    <cellStyle name="Emphasis 2 8" xfId="1335"/>
    <cellStyle name="Emphasis 2 9" xfId="1336"/>
    <cellStyle name="Emphasis 3" xfId="77"/>
    <cellStyle name="Explanatory Text" xfId="178" builtinId="53" customBuiltin="1"/>
    <cellStyle name="Explanatory Text 10" xfId="5069"/>
    <cellStyle name="Explanatory Text 11" xfId="5070"/>
    <cellStyle name="Explanatory Text 12" xfId="5071"/>
    <cellStyle name="Explanatory Text 13" xfId="5072"/>
    <cellStyle name="Explanatory Text 14" xfId="20576"/>
    <cellStyle name="Explanatory Text 2" xfId="1337"/>
    <cellStyle name="Explanatory Text 2 2" xfId="3658"/>
    <cellStyle name="Explanatory Text 2 2 2" xfId="5075"/>
    <cellStyle name="Explanatory Text 2 2 3" xfId="5076"/>
    <cellStyle name="Explanatory Text 2 2 4" xfId="5077"/>
    <cellStyle name="Explanatory Text 2 2 5" xfId="5078"/>
    <cellStyle name="Explanatory Text 2 2 6" xfId="5079"/>
    <cellStyle name="Explanatory Text 2 2 7" xfId="5080"/>
    <cellStyle name="Explanatory Text 2 2 8" xfId="5081"/>
    <cellStyle name="Explanatory Text 2 2 9" xfId="5074"/>
    <cellStyle name="Explanatory Text 2 3" xfId="5082"/>
    <cellStyle name="Explanatory Text 2 4" xfId="5083"/>
    <cellStyle name="Explanatory Text 2 5" xfId="5084"/>
    <cellStyle name="Explanatory Text 2 6" xfId="5073"/>
    <cellStyle name="Explanatory Text 2 6 2" xfId="20558"/>
    <cellStyle name="Explanatory Text 2 7" xfId="13819"/>
    <cellStyle name="Explanatory Text 3" xfId="1338"/>
    <cellStyle name="Explanatory Text 3 10" xfId="19432"/>
    <cellStyle name="Explanatory Text 3 2" xfId="5086"/>
    <cellStyle name="Explanatory Text 3 3" xfId="5087"/>
    <cellStyle name="Explanatory Text 3 4" xfId="5088"/>
    <cellStyle name="Explanatory Text 3 5" xfId="5089"/>
    <cellStyle name="Explanatory Text 3 6" xfId="5090"/>
    <cellStyle name="Explanatory Text 3 7" xfId="5091"/>
    <cellStyle name="Explanatory Text 3 8" xfId="5092"/>
    <cellStyle name="Explanatory Text 3 9" xfId="5085"/>
    <cellStyle name="Explanatory Text 4" xfId="3604"/>
    <cellStyle name="Explanatory Text 4 2" xfId="5094"/>
    <cellStyle name="Explanatory Text 4 3" xfId="5095"/>
    <cellStyle name="Explanatory Text 4 4" xfId="5096"/>
    <cellStyle name="Explanatory Text 4 5" xfId="5097"/>
    <cellStyle name="Explanatory Text 4 6" xfId="5098"/>
    <cellStyle name="Explanatory Text 4 7" xfId="5099"/>
    <cellStyle name="Explanatory Text 4 8" xfId="5100"/>
    <cellStyle name="Explanatory Text 4 9" xfId="5093"/>
    <cellStyle name="Explanatory Text 5" xfId="5101"/>
    <cellStyle name="Explanatory Text 5 2" xfId="5102"/>
    <cellStyle name="Explanatory Text 5 3" xfId="5103"/>
    <cellStyle name="Explanatory Text 5 4" xfId="5104"/>
    <cellStyle name="Explanatory Text 5 5" xfId="5105"/>
    <cellStyle name="Explanatory Text 5 6" xfId="5106"/>
    <cellStyle name="Explanatory Text 5 7" xfId="5107"/>
    <cellStyle name="Explanatory Text 5 8" xfId="5108"/>
    <cellStyle name="Explanatory Text 6" xfId="5109"/>
    <cellStyle name="Explanatory Text 7" xfId="5110"/>
    <cellStyle name="Explanatory Text 8" xfId="5111"/>
    <cellStyle name="Explanatory Text 9" xfId="5112"/>
    <cellStyle name="Fixed" xfId="20"/>
    <cellStyle name="Fixed 2" xfId="1339"/>
    <cellStyle name="Fixed 2 2" xfId="19959"/>
    <cellStyle name="Fixed 3" xfId="1340"/>
    <cellStyle name="Fixed 4" xfId="13726"/>
    <cellStyle name="Footnote" xfId="1341"/>
    <cellStyle name="Footnote 2" xfId="1342"/>
    <cellStyle name="Footnote 3" xfId="1343"/>
    <cellStyle name="Footnote 4" xfId="1344"/>
    <cellStyle name="Footnote 5" xfId="1345"/>
    <cellStyle name="Footnote 6" xfId="1346"/>
    <cellStyle name="Footnote 7" xfId="1347"/>
    <cellStyle name="Good" xfId="169" builtinId="26" customBuiltin="1"/>
    <cellStyle name="Good 10" xfId="1348"/>
    <cellStyle name="Good 10 10" xfId="5113"/>
    <cellStyle name="Good 10 2" xfId="5114"/>
    <cellStyle name="Good 10 3" xfId="5115"/>
    <cellStyle name="Good 10 4" xfId="5116"/>
    <cellStyle name="Good 10 5" xfId="5117"/>
    <cellStyle name="Good 10 6" xfId="5118"/>
    <cellStyle name="Good 10 7" xfId="5119"/>
    <cellStyle name="Good 10 8" xfId="5120"/>
    <cellStyle name="Good 10 9" xfId="5121"/>
    <cellStyle name="Good 11" xfId="1349"/>
    <cellStyle name="Good 11 10" xfId="5122"/>
    <cellStyle name="Good 11 2" xfId="5123"/>
    <cellStyle name="Good 11 3" xfId="5124"/>
    <cellStyle name="Good 11 4" xfId="5125"/>
    <cellStyle name="Good 11 5" xfId="5126"/>
    <cellStyle name="Good 11 6" xfId="5127"/>
    <cellStyle name="Good 11 7" xfId="5128"/>
    <cellStyle name="Good 11 8" xfId="5129"/>
    <cellStyle name="Good 11 9" xfId="5130"/>
    <cellStyle name="Good 12" xfId="1350"/>
    <cellStyle name="Good 12 2" xfId="5132"/>
    <cellStyle name="Good 12 3" xfId="5131"/>
    <cellStyle name="Good 13" xfId="1351"/>
    <cellStyle name="Good 14" xfId="1352"/>
    <cellStyle name="Good 15" xfId="1353"/>
    <cellStyle name="Good 16" xfId="1354"/>
    <cellStyle name="Good 17" xfId="1355"/>
    <cellStyle name="Good 18" xfId="1356"/>
    <cellStyle name="Good 19" xfId="1357"/>
    <cellStyle name="Good 2" xfId="78"/>
    <cellStyle name="Good 2 10" xfId="1358"/>
    <cellStyle name="Good 2 11" xfId="1359"/>
    <cellStyle name="Good 2 12" xfId="1360"/>
    <cellStyle name="Good 2 13" xfId="1361"/>
    <cellStyle name="Good 2 14" xfId="1362"/>
    <cellStyle name="Good 2 15" xfId="1363"/>
    <cellStyle name="Good 2 16" xfId="1364"/>
    <cellStyle name="Good 2 17" xfId="1365"/>
    <cellStyle name="Good 2 18" xfId="1366"/>
    <cellStyle name="Good 2 19" xfId="1367"/>
    <cellStyle name="Good 2 2" xfId="1368"/>
    <cellStyle name="Good 2 2 2" xfId="5134"/>
    <cellStyle name="Good 2 20" xfId="1369"/>
    <cellStyle name="Good 2 21" xfId="1370"/>
    <cellStyle name="Good 2 22" xfId="1371"/>
    <cellStyle name="Good 2 23" xfId="1372"/>
    <cellStyle name="Good 2 24" xfId="1373"/>
    <cellStyle name="Good 2 25" xfId="1374"/>
    <cellStyle name="Good 2 26" xfId="5135"/>
    <cellStyle name="Good 2 27" xfId="5133"/>
    <cellStyle name="Good 2 27 2" xfId="20627"/>
    <cellStyle name="Good 2 3" xfId="1375"/>
    <cellStyle name="Good 2 3 2" xfId="5137"/>
    <cellStyle name="Good 2 3 3" xfId="5136"/>
    <cellStyle name="Good 2 4" xfId="1376"/>
    <cellStyle name="Good 2 4 2" xfId="5139"/>
    <cellStyle name="Good 2 4 3" xfId="5138"/>
    <cellStyle name="Good 2 5" xfId="1377"/>
    <cellStyle name="Good 2 6" xfId="1378"/>
    <cellStyle name="Good 2 7" xfId="1379"/>
    <cellStyle name="Good 2 8" xfId="1380"/>
    <cellStyle name="Good 2 9" xfId="1381"/>
    <cellStyle name="Good 20" xfId="1382"/>
    <cellStyle name="Good 21" xfId="1383"/>
    <cellStyle name="Good 22" xfId="1384"/>
    <cellStyle name="Good 23" xfId="1385"/>
    <cellStyle name="Good 24" xfId="1386"/>
    <cellStyle name="Good 24 2" xfId="1387"/>
    <cellStyle name="Good 25" xfId="1388"/>
    <cellStyle name="Good 26" xfId="1389"/>
    <cellStyle name="Good 26 2" xfId="20523"/>
    <cellStyle name="Good 27" xfId="3594"/>
    <cellStyle name="Good 3" xfId="79"/>
    <cellStyle name="Good 3 2" xfId="5141"/>
    <cellStyle name="Good 3 3" xfId="5142"/>
    <cellStyle name="Good 3 4" xfId="5143"/>
    <cellStyle name="Good 3 5" xfId="5144"/>
    <cellStyle name="Good 3 6" xfId="5140"/>
    <cellStyle name="Good 3 7" xfId="14489"/>
    <cellStyle name="Good 4" xfId="80"/>
    <cellStyle name="Good 4 2" xfId="5146"/>
    <cellStyle name="Good 4 3" xfId="5147"/>
    <cellStyle name="Good 4 4" xfId="5148"/>
    <cellStyle name="Good 4 5" xfId="5149"/>
    <cellStyle name="Good 4 6" xfId="5145"/>
    <cellStyle name="Good 5" xfId="1390"/>
    <cellStyle name="Good 5 2" xfId="5151"/>
    <cellStyle name="Good 5 3" xfId="5152"/>
    <cellStyle name="Good 5 4" xfId="5153"/>
    <cellStyle name="Good 5 5" xfId="5154"/>
    <cellStyle name="Good 5 6" xfId="5150"/>
    <cellStyle name="Good 6" xfId="1391"/>
    <cellStyle name="Good 6 2" xfId="5156"/>
    <cellStyle name="Good 6 3" xfId="5157"/>
    <cellStyle name="Good 6 4" xfId="5158"/>
    <cellStyle name="Good 6 5" xfId="5159"/>
    <cellStyle name="Good 6 6" xfId="5155"/>
    <cellStyle name="Good 7" xfId="1392"/>
    <cellStyle name="Good 7 2" xfId="5161"/>
    <cellStyle name="Good 7 3" xfId="5162"/>
    <cellStyle name="Good 7 4" xfId="5163"/>
    <cellStyle name="Good 7 5" xfId="5164"/>
    <cellStyle name="Good 7 6" xfId="5160"/>
    <cellStyle name="Good 8" xfId="1393"/>
    <cellStyle name="Good 8 2" xfId="5166"/>
    <cellStyle name="Good 8 3" xfId="5167"/>
    <cellStyle name="Good 8 4" xfId="5168"/>
    <cellStyle name="Good 8 5" xfId="5165"/>
    <cellStyle name="Good 9" xfId="1394"/>
    <cellStyle name="Good 9 10" xfId="5169"/>
    <cellStyle name="Good 9 2" xfId="5170"/>
    <cellStyle name="Good 9 3" xfId="5171"/>
    <cellStyle name="Good 9 4" xfId="5172"/>
    <cellStyle name="Good 9 5" xfId="5173"/>
    <cellStyle name="Good 9 6" xfId="5174"/>
    <cellStyle name="Good 9 7" xfId="5175"/>
    <cellStyle name="Good 9 8" xfId="5176"/>
    <cellStyle name="Good 9 9" xfId="5177"/>
    <cellStyle name="Heading 1" xfId="165" builtinId="16" customBuiltin="1"/>
    <cellStyle name="Heading 1 10" xfId="5178"/>
    <cellStyle name="Heading 1 10 2" xfId="5179"/>
    <cellStyle name="Heading 1 10 3" xfId="5180"/>
    <cellStyle name="Heading 1 10 4" xfId="5181"/>
    <cellStyle name="Heading 1 10 5" xfId="5182"/>
    <cellStyle name="Heading 1 10 6" xfId="5183"/>
    <cellStyle name="Heading 1 10 7" xfId="5184"/>
    <cellStyle name="Heading 1 10 8" xfId="5185"/>
    <cellStyle name="Heading 1 11" xfId="5186"/>
    <cellStyle name="Heading 1 12" xfId="3742"/>
    <cellStyle name="Heading 1 12 2" xfId="20586"/>
    <cellStyle name="Heading 1 2" xfId="81"/>
    <cellStyle name="Heading 1 2 2" xfId="1395"/>
    <cellStyle name="Heading 1 2 2 2" xfId="5189"/>
    <cellStyle name="Heading 1 2 2 3" xfId="5188"/>
    <cellStyle name="Heading 1 2 3" xfId="1396"/>
    <cellStyle name="Heading 1 2 3 2" xfId="5191"/>
    <cellStyle name="Heading 1 2 3 3" xfId="5190"/>
    <cellStyle name="Heading 1 2 4" xfId="1397"/>
    <cellStyle name="Heading 1 2 4 2" xfId="5193"/>
    <cellStyle name="Heading 1 2 4 3" xfId="5192"/>
    <cellStyle name="Heading 1 2 5" xfId="5194"/>
    <cellStyle name="Heading 1 2 6" xfId="5187"/>
    <cellStyle name="Heading 1 2 6 2" xfId="20522"/>
    <cellStyle name="Heading 1 3" xfId="82"/>
    <cellStyle name="Heading 1 3 2" xfId="1398"/>
    <cellStyle name="Heading 1 3 2 2" xfId="5197"/>
    <cellStyle name="Heading 1 3 2 3" xfId="5196"/>
    <cellStyle name="Heading 1 3 3" xfId="5198"/>
    <cellStyle name="Heading 1 3 4" xfId="5199"/>
    <cellStyle name="Heading 1 3 5" xfId="5200"/>
    <cellStyle name="Heading 1 3 6" xfId="5195"/>
    <cellStyle name="Heading 1 3 7" xfId="19347"/>
    <cellStyle name="Heading 1 4" xfId="83"/>
    <cellStyle name="Heading 1 4 2" xfId="5202"/>
    <cellStyle name="Heading 1 4 3" xfId="5203"/>
    <cellStyle name="Heading 1 4 4" xfId="5204"/>
    <cellStyle name="Heading 1 4 5" xfId="5205"/>
    <cellStyle name="Heading 1 4 6" xfId="5201"/>
    <cellStyle name="Heading 1 5" xfId="1399"/>
    <cellStyle name="Heading 1 5 2" xfId="5207"/>
    <cellStyle name="Heading 1 5 3" xfId="5208"/>
    <cellStyle name="Heading 1 5 4" xfId="5209"/>
    <cellStyle name="Heading 1 5 5" xfId="5206"/>
    <cellStyle name="Heading 1 5 6" xfId="9094"/>
    <cellStyle name="Heading 1 5 7" xfId="13821"/>
    <cellStyle name="Heading 1 6" xfId="1400"/>
    <cellStyle name="Heading 1 6 2" xfId="5211"/>
    <cellStyle name="Heading 1 6 3" xfId="5212"/>
    <cellStyle name="Heading 1 6 4" xfId="5213"/>
    <cellStyle name="Heading 1 6 5" xfId="5210"/>
    <cellStyle name="Heading 1 7" xfId="3590"/>
    <cellStyle name="Heading 1 7 2" xfId="5215"/>
    <cellStyle name="Heading 1 7 3" xfId="5216"/>
    <cellStyle name="Heading 1 7 4" xfId="5217"/>
    <cellStyle name="Heading 1 7 5" xfId="5214"/>
    <cellStyle name="Heading 1 8" xfId="5218"/>
    <cellStyle name="Heading 1 8 2" xfId="5219"/>
    <cellStyle name="Heading 1 8 3" xfId="5220"/>
    <cellStyle name="Heading 1 8 4" xfId="5221"/>
    <cellStyle name="Heading 1 8 5" xfId="5222"/>
    <cellStyle name="Heading 1 8 6" xfId="5223"/>
    <cellStyle name="Heading 1 8 7" xfId="5224"/>
    <cellStyle name="Heading 1 8 8" xfId="5225"/>
    <cellStyle name="Heading 1 9" xfId="5226"/>
    <cellStyle name="Heading 1 9 2" xfId="5227"/>
    <cellStyle name="Heading 1 9 3" xfId="5228"/>
    <cellStyle name="Heading 1 9 4" xfId="5229"/>
    <cellStyle name="Heading 1 9 5" xfId="5230"/>
    <cellStyle name="Heading 1 9 6" xfId="5231"/>
    <cellStyle name="Heading 1 9 7" xfId="5232"/>
    <cellStyle name="Heading 1 9 8" xfId="5233"/>
    <cellStyle name="Heading 2" xfId="166" builtinId="17" customBuiltin="1"/>
    <cellStyle name="Heading 2 10" xfId="1401"/>
    <cellStyle name="Heading 2 10 10" xfId="5234"/>
    <cellStyle name="Heading 2 10 2" xfId="5235"/>
    <cellStyle name="Heading 2 10 3" xfId="5236"/>
    <cellStyle name="Heading 2 10 4" xfId="5237"/>
    <cellStyle name="Heading 2 10 5" xfId="5238"/>
    <cellStyle name="Heading 2 10 6" xfId="5239"/>
    <cellStyle name="Heading 2 10 7" xfId="5240"/>
    <cellStyle name="Heading 2 10 8" xfId="5241"/>
    <cellStyle name="Heading 2 10 9" xfId="5242"/>
    <cellStyle name="Heading 2 11" xfId="1402"/>
    <cellStyle name="Heading 2 11 2" xfId="5244"/>
    <cellStyle name="Heading 2 11 3" xfId="5243"/>
    <cellStyle name="Heading 2 12" xfId="1403"/>
    <cellStyle name="Heading 2 13" xfId="1404"/>
    <cellStyle name="Heading 2 14" xfId="1405"/>
    <cellStyle name="Heading 2 15" xfId="1406"/>
    <cellStyle name="Heading 2 16" xfId="1407"/>
    <cellStyle name="Heading 2 17" xfId="1408"/>
    <cellStyle name="Heading 2 18" xfId="1409"/>
    <cellStyle name="Heading 2 19" xfId="1410"/>
    <cellStyle name="Heading 2 2" xfId="84"/>
    <cellStyle name="Heading 2 2 2" xfId="1411"/>
    <cellStyle name="Heading 2 2 2 2" xfId="5247"/>
    <cellStyle name="Heading 2 2 2 3" xfId="5246"/>
    <cellStyle name="Heading 2 2 3" xfId="1412"/>
    <cellStyle name="Heading 2 2 3 2" xfId="5249"/>
    <cellStyle name="Heading 2 2 3 3" xfId="5248"/>
    <cellStyle name="Heading 2 2 4" xfId="1413"/>
    <cellStyle name="Heading 2 2 4 2" xfId="5251"/>
    <cellStyle name="Heading 2 2 4 3" xfId="5250"/>
    <cellStyle name="Heading 2 2 5" xfId="5252"/>
    <cellStyle name="Heading 2 2 6" xfId="5245"/>
    <cellStyle name="Heading 2 2 6 2" xfId="20628"/>
    <cellStyle name="Heading 2 20" xfId="1414"/>
    <cellStyle name="Heading 2 21" xfId="1415"/>
    <cellStyle name="Heading 2 22" xfId="1416"/>
    <cellStyle name="Heading 2 23" xfId="1417"/>
    <cellStyle name="Heading 2 24" xfId="1418"/>
    <cellStyle name="Heading 2 24 2" xfId="1419"/>
    <cellStyle name="Heading 2 25" xfId="1420"/>
    <cellStyle name="Heading 2 26" xfId="1421"/>
    <cellStyle name="Heading 2 26 2" xfId="19960"/>
    <cellStyle name="Heading 2 27" xfId="1422"/>
    <cellStyle name="Heading 2 27 2" xfId="20405"/>
    <cellStyle name="Heading 2 28" xfId="3591"/>
    <cellStyle name="Heading 2 29" xfId="3743"/>
    <cellStyle name="Heading 2 3" xfId="85"/>
    <cellStyle name="Heading 2 3 2" xfId="5254"/>
    <cellStyle name="Heading 2 3 3" xfId="5255"/>
    <cellStyle name="Heading 2 3 4" xfId="5256"/>
    <cellStyle name="Heading 2 3 5" xfId="5257"/>
    <cellStyle name="Heading 2 3 6" xfId="5253"/>
    <cellStyle name="Heading 2 3 7" xfId="19401"/>
    <cellStyle name="Heading 2 4" xfId="86"/>
    <cellStyle name="Heading 2 4 2" xfId="5259"/>
    <cellStyle name="Heading 2 4 3" xfId="5260"/>
    <cellStyle name="Heading 2 4 4" xfId="5261"/>
    <cellStyle name="Heading 2 4 5" xfId="5262"/>
    <cellStyle name="Heading 2 4 6" xfId="5258"/>
    <cellStyle name="Heading 2 5" xfId="1423"/>
    <cellStyle name="Heading 2 5 2" xfId="5264"/>
    <cellStyle name="Heading 2 5 3" xfId="5265"/>
    <cellStyle name="Heading 2 5 4" xfId="5266"/>
    <cellStyle name="Heading 2 5 5" xfId="5267"/>
    <cellStyle name="Heading 2 5 6" xfId="5263"/>
    <cellStyle name="Heading 2 6" xfId="1424"/>
    <cellStyle name="Heading 2 6 2" xfId="5269"/>
    <cellStyle name="Heading 2 6 3" xfId="5270"/>
    <cellStyle name="Heading 2 6 4" xfId="5271"/>
    <cellStyle name="Heading 2 6 5" xfId="5272"/>
    <cellStyle name="Heading 2 6 6" xfId="5268"/>
    <cellStyle name="Heading 2 7" xfId="1425"/>
    <cellStyle name="Heading 2 7 2" xfId="5274"/>
    <cellStyle name="Heading 2 7 3" xfId="5275"/>
    <cellStyle name="Heading 2 7 4" xfId="5276"/>
    <cellStyle name="Heading 2 7 5" xfId="5277"/>
    <cellStyle name="Heading 2 7 6" xfId="5273"/>
    <cellStyle name="Heading 2 8" xfId="1426"/>
    <cellStyle name="Heading 2 8 10" xfId="5278"/>
    <cellStyle name="Heading 2 8 2" xfId="5279"/>
    <cellStyle name="Heading 2 8 3" xfId="5280"/>
    <cellStyle name="Heading 2 8 4" xfId="5281"/>
    <cellStyle name="Heading 2 8 5" xfId="5282"/>
    <cellStyle name="Heading 2 8 6" xfId="5283"/>
    <cellStyle name="Heading 2 8 7" xfId="5284"/>
    <cellStyle name="Heading 2 8 8" xfId="5285"/>
    <cellStyle name="Heading 2 8 9" xfId="5286"/>
    <cellStyle name="Heading 2 9" xfId="1427"/>
    <cellStyle name="Heading 2 9 10" xfId="5287"/>
    <cellStyle name="Heading 2 9 2" xfId="5288"/>
    <cellStyle name="Heading 2 9 3" xfId="5289"/>
    <cellStyle name="Heading 2 9 4" xfId="5290"/>
    <cellStyle name="Heading 2 9 5" xfId="5291"/>
    <cellStyle name="Heading 2 9 6" xfId="5292"/>
    <cellStyle name="Heading 2 9 7" xfId="5293"/>
    <cellStyle name="Heading 2 9 8" xfId="5294"/>
    <cellStyle name="Heading 2 9 9" xfId="5295"/>
    <cellStyle name="Heading 3" xfId="167" builtinId="18" customBuiltin="1"/>
    <cellStyle name="Heading 3 10" xfId="1428"/>
    <cellStyle name="Heading 3 10 2" xfId="5296"/>
    <cellStyle name="Heading 3 10 3" xfId="5297"/>
    <cellStyle name="Heading 3 10 4" xfId="5298"/>
    <cellStyle name="Heading 3 10 5" xfId="5299"/>
    <cellStyle name="Heading 3 10 6" xfId="5300"/>
    <cellStyle name="Heading 3 10 7" xfId="5301"/>
    <cellStyle name="Heading 3 10 8" xfId="5302"/>
    <cellStyle name="Heading 3 11" xfId="1429"/>
    <cellStyle name="Heading 3 11 2" xfId="5304"/>
    <cellStyle name="Heading 3 11 3" xfId="5303"/>
    <cellStyle name="Heading 3 12" xfId="1430"/>
    <cellStyle name="Heading 3 13" xfId="1431"/>
    <cellStyle name="Heading 3 14" xfId="1432"/>
    <cellStyle name="Heading 3 15" xfId="1433"/>
    <cellStyle name="Heading 3 16" xfId="1434"/>
    <cellStyle name="Heading 3 17" xfId="1435"/>
    <cellStyle name="Heading 3 18" xfId="1436"/>
    <cellStyle name="Heading 3 19" xfId="1437"/>
    <cellStyle name="Heading 3 2" xfId="87"/>
    <cellStyle name="Heading 3 2 10" xfId="5305"/>
    <cellStyle name="Heading 3 2 11" xfId="20567"/>
    <cellStyle name="Heading 3 2 2" xfId="1438"/>
    <cellStyle name="Heading 3 2 2 2" xfId="5306"/>
    <cellStyle name="Heading 3 2 2 3" xfId="5307"/>
    <cellStyle name="Heading 3 2 2 4" xfId="5308"/>
    <cellStyle name="Heading 3 2 2 5" xfId="5309"/>
    <cellStyle name="Heading 3 2 2 6" xfId="5310"/>
    <cellStyle name="Heading 3 2 2 7" xfId="5311"/>
    <cellStyle name="Heading 3 2 2 8" xfId="5312"/>
    <cellStyle name="Heading 3 2 3" xfId="1439"/>
    <cellStyle name="Heading 3 2 4" xfId="1440"/>
    <cellStyle name="Heading 3 2 4 2" xfId="5314"/>
    <cellStyle name="Heading 3 2 4 3" xfId="5313"/>
    <cellStyle name="Heading 3 2 5" xfId="5315"/>
    <cellStyle name="Heading 3 2 6" xfId="5316"/>
    <cellStyle name="Heading 3 2 7" xfId="5317"/>
    <cellStyle name="Heading 3 2 8" xfId="5318"/>
    <cellStyle name="Heading 3 2 9" xfId="5319"/>
    <cellStyle name="Heading 3 20" xfId="1441"/>
    <cellStyle name="Heading 3 21" xfId="1442"/>
    <cellStyle name="Heading 3 22" xfId="1443"/>
    <cellStyle name="Heading 3 23" xfId="1444"/>
    <cellStyle name="Heading 3 24" xfId="1445"/>
    <cellStyle name="Heading 3 24 2" xfId="1446"/>
    <cellStyle name="Heading 3 25" xfId="1447"/>
    <cellStyle name="Heading 3 26" xfId="1448"/>
    <cellStyle name="Heading 3 26 2" xfId="20638"/>
    <cellStyle name="Heading 3 27" xfId="3592"/>
    <cellStyle name="Heading 3 3" xfId="88"/>
    <cellStyle name="Heading 3 3 10" xfId="5320"/>
    <cellStyle name="Heading 3 3 11" xfId="14543"/>
    <cellStyle name="Heading 3 3 2" xfId="5321"/>
    <cellStyle name="Heading 3 3 2 2" xfId="5322"/>
    <cellStyle name="Heading 3 3 2 3" xfId="5323"/>
    <cellStyle name="Heading 3 3 2 4" xfId="5324"/>
    <cellStyle name="Heading 3 3 2 5" xfId="5325"/>
    <cellStyle name="Heading 3 3 2 6" xfId="5326"/>
    <cellStyle name="Heading 3 3 2 7" xfId="5327"/>
    <cellStyle name="Heading 3 3 2 8" xfId="5328"/>
    <cellStyle name="Heading 3 3 3" xfId="5329"/>
    <cellStyle name="Heading 3 3 4" xfId="5330"/>
    <cellStyle name="Heading 3 3 5" xfId="5331"/>
    <cellStyle name="Heading 3 3 6" xfId="5332"/>
    <cellStyle name="Heading 3 3 7" xfId="5333"/>
    <cellStyle name="Heading 3 3 8" xfId="5334"/>
    <cellStyle name="Heading 3 3 9" xfId="5335"/>
    <cellStyle name="Heading 3 4" xfId="89"/>
    <cellStyle name="Heading 3 4 10" xfId="5336"/>
    <cellStyle name="Heading 3 4 2" xfId="5337"/>
    <cellStyle name="Heading 3 4 2 2" xfId="5338"/>
    <cellStyle name="Heading 3 4 2 3" xfId="5339"/>
    <cellStyle name="Heading 3 4 2 4" xfId="5340"/>
    <cellStyle name="Heading 3 4 2 5" xfId="5341"/>
    <cellStyle name="Heading 3 4 2 6" xfId="5342"/>
    <cellStyle name="Heading 3 4 2 7" xfId="5343"/>
    <cellStyle name="Heading 3 4 2 8" xfId="5344"/>
    <cellStyle name="Heading 3 4 3" xfId="5345"/>
    <cellStyle name="Heading 3 4 4" xfId="5346"/>
    <cellStyle name="Heading 3 4 5" xfId="5347"/>
    <cellStyle name="Heading 3 4 6" xfId="5348"/>
    <cellStyle name="Heading 3 4 7" xfId="5349"/>
    <cellStyle name="Heading 3 4 8" xfId="5350"/>
    <cellStyle name="Heading 3 4 9" xfId="5351"/>
    <cellStyle name="Heading 3 5" xfId="1449"/>
    <cellStyle name="Heading 3 5 2" xfId="5352"/>
    <cellStyle name="Heading 3 5 2 2" xfId="5353"/>
    <cellStyle name="Heading 3 5 2 3" xfId="5354"/>
    <cellStyle name="Heading 3 5 2 4" xfId="5355"/>
    <cellStyle name="Heading 3 5 2 5" xfId="5356"/>
    <cellStyle name="Heading 3 5 2 6" xfId="5357"/>
    <cellStyle name="Heading 3 5 2 7" xfId="5358"/>
    <cellStyle name="Heading 3 5 2 8" xfId="5359"/>
    <cellStyle name="Heading 3 5 3" xfId="5360"/>
    <cellStyle name="Heading 3 5 4" xfId="5361"/>
    <cellStyle name="Heading 3 5 5" xfId="5362"/>
    <cellStyle name="Heading 3 5 6" xfId="5363"/>
    <cellStyle name="Heading 3 5 7" xfId="5364"/>
    <cellStyle name="Heading 3 5 8" xfId="5365"/>
    <cellStyle name="Heading 3 5 9" xfId="5366"/>
    <cellStyle name="Heading 3 6" xfId="1450"/>
    <cellStyle name="Heading 3 6 2" xfId="5367"/>
    <cellStyle name="Heading 3 6 2 2" xfId="5368"/>
    <cellStyle name="Heading 3 6 2 3" xfId="5369"/>
    <cellStyle name="Heading 3 6 2 4" xfId="5370"/>
    <cellStyle name="Heading 3 6 2 5" xfId="5371"/>
    <cellStyle name="Heading 3 6 2 6" xfId="5372"/>
    <cellStyle name="Heading 3 6 2 7" xfId="5373"/>
    <cellStyle name="Heading 3 6 2 8" xfId="5374"/>
    <cellStyle name="Heading 3 6 3" xfId="5375"/>
    <cellStyle name="Heading 3 6 4" xfId="5376"/>
    <cellStyle name="Heading 3 6 5" xfId="5377"/>
    <cellStyle name="Heading 3 6 6" xfId="5378"/>
    <cellStyle name="Heading 3 6 7" xfId="5379"/>
    <cellStyle name="Heading 3 6 8" xfId="5380"/>
    <cellStyle name="Heading 3 6 9" xfId="5381"/>
    <cellStyle name="Heading 3 7" xfId="1451"/>
    <cellStyle name="Heading 3 7 2" xfId="5382"/>
    <cellStyle name="Heading 3 7 2 2" xfId="5383"/>
    <cellStyle name="Heading 3 7 2 3" xfId="5384"/>
    <cellStyle name="Heading 3 7 2 4" xfId="5385"/>
    <cellStyle name="Heading 3 7 2 5" xfId="5386"/>
    <cellStyle name="Heading 3 7 2 6" xfId="5387"/>
    <cellStyle name="Heading 3 7 2 7" xfId="5388"/>
    <cellStyle name="Heading 3 7 2 8" xfId="5389"/>
    <cellStyle name="Heading 3 7 3" xfId="5390"/>
    <cellStyle name="Heading 3 7 4" xfId="5391"/>
    <cellStyle name="Heading 3 7 5" xfId="5392"/>
    <cellStyle name="Heading 3 7 6" xfId="5393"/>
    <cellStyle name="Heading 3 7 7" xfId="5394"/>
    <cellStyle name="Heading 3 7 8" xfId="5395"/>
    <cellStyle name="Heading 3 7 9" xfId="5396"/>
    <cellStyle name="Heading 3 8" xfId="1452"/>
    <cellStyle name="Heading 3 8 2" xfId="5397"/>
    <cellStyle name="Heading 3 8 3" xfId="5398"/>
    <cellStyle name="Heading 3 8 4" xfId="5399"/>
    <cellStyle name="Heading 3 8 5" xfId="5400"/>
    <cellStyle name="Heading 3 8 6" xfId="5401"/>
    <cellStyle name="Heading 3 8 7" xfId="5402"/>
    <cellStyle name="Heading 3 8 8" xfId="5403"/>
    <cellStyle name="Heading 3 9" xfId="1453"/>
    <cellStyle name="Heading 3 9 2" xfId="5404"/>
    <cellStyle name="Heading 3 9 3" xfId="5405"/>
    <cellStyle name="Heading 3 9 4" xfId="5406"/>
    <cellStyle name="Heading 3 9 5" xfId="5407"/>
    <cellStyle name="Heading 3 9 6" xfId="5408"/>
    <cellStyle name="Heading 3 9 7" xfId="5409"/>
    <cellStyle name="Heading 3 9 8" xfId="5410"/>
    <cellStyle name="Heading 4" xfId="168" builtinId="19" customBuiltin="1"/>
    <cellStyle name="Heading 4 10" xfId="5411"/>
    <cellStyle name="Heading 4 10 2" xfId="5412"/>
    <cellStyle name="Heading 4 10 3" xfId="5413"/>
    <cellStyle name="Heading 4 10 4" xfId="5414"/>
    <cellStyle name="Heading 4 10 5" xfId="5415"/>
    <cellStyle name="Heading 4 10 6" xfId="5416"/>
    <cellStyle name="Heading 4 10 7" xfId="5417"/>
    <cellStyle name="Heading 4 10 8" xfId="5418"/>
    <cellStyle name="Heading 4 11" xfId="5419"/>
    <cellStyle name="Heading 4 12" xfId="20511"/>
    <cellStyle name="Heading 4 2" xfId="90"/>
    <cellStyle name="Heading 4 2 10" xfId="20473"/>
    <cellStyle name="Heading 4 2 2" xfId="1454"/>
    <cellStyle name="Heading 4 2 2 2" xfId="5420"/>
    <cellStyle name="Heading 4 2 2 3" xfId="5421"/>
    <cellStyle name="Heading 4 2 2 4" xfId="5422"/>
    <cellStyle name="Heading 4 2 2 5" xfId="5423"/>
    <cellStyle name="Heading 4 2 2 6" xfId="5424"/>
    <cellStyle name="Heading 4 2 2 7" xfId="5425"/>
    <cellStyle name="Heading 4 2 2 8" xfId="5426"/>
    <cellStyle name="Heading 4 2 3" xfId="1455"/>
    <cellStyle name="Heading 4 2 4" xfId="1456"/>
    <cellStyle name="Heading 4 2 5" xfId="5427"/>
    <cellStyle name="Heading 4 2 6" xfId="5428"/>
    <cellStyle name="Heading 4 2 7" xfId="5429"/>
    <cellStyle name="Heading 4 2 8" xfId="5430"/>
    <cellStyle name="Heading 4 2 9" xfId="5431"/>
    <cellStyle name="Heading 4 3" xfId="91"/>
    <cellStyle name="Heading 4 3 10" xfId="14585"/>
    <cellStyle name="Heading 4 3 2" xfId="1457"/>
    <cellStyle name="Heading 4 3 2 2" xfId="5432"/>
    <cellStyle name="Heading 4 3 2 3" xfId="5433"/>
    <cellStyle name="Heading 4 3 2 4" xfId="5434"/>
    <cellStyle name="Heading 4 3 2 5" xfId="5435"/>
    <cellStyle name="Heading 4 3 2 6" xfId="5436"/>
    <cellStyle name="Heading 4 3 2 7" xfId="5437"/>
    <cellStyle name="Heading 4 3 2 8" xfId="5438"/>
    <cellStyle name="Heading 4 3 3" xfId="5439"/>
    <cellStyle name="Heading 4 3 4" xfId="5440"/>
    <cellStyle name="Heading 4 3 5" xfId="5441"/>
    <cellStyle name="Heading 4 3 6" xfId="5442"/>
    <cellStyle name="Heading 4 3 7" xfId="5443"/>
    <cellStyle name="Heading 4 3 8" xfId="5444"/>
    <cellStyle name="Heading 4 3 9" xfId="5445"/>
    <cellStyle name="Heading 4 4" xfId="92"/>
    <cellStyle name="Heading 4 4 10" xfId="5446"/>
    <cellStyle name="Heading 4 4 2" xfId="5447"/>
    <cellStyle name="Heading 4 4 2 2" xfId="5448"/>
    <cellStyle name="Heading 4 4 2 3" xfId="5449"/>
    <cellStyle name="Heading 4 4 2 4" xfId="5450"/>
    <cellStyle name="Heading 4 4 2 5" xfId="5451"/>
    <cellStyle name="Heading 4 4 2 6" xfId="5452"/>
    <cellStyle name="Heading 4 4 2 7" xfId="5453"/>
    <cellStyle name="Heading 4 4 2 8" xfId="5454"/>
    <cellStyle name="Heading 4 4 3" xfId="5455"/>
    <cellStyle name="Heading 4 4 4" xfId="5456"/>
    <cellStyle name="Heading 4 4 5" xfId="5457"/>
    <cellStyle name="Heading 4 4 6" xfId="5458"/>
    <cellStyle name="Heading 4 4 7" xfId="5459"/>
    <cellStyle name="Heading 4 4 8" xfId="5460"/>
    <cellStyle name="Heading 4 4 9" xfId="5461"/>
    <cellStyle name="Heading 4 5" xfId="1458"/>
    <cellStyle name="Heading 4 5 10" xfId="5462"/>
    <cellStyle name="Heading 4 5 11" xfId="13824"/>
    <cellStyle name="Heading 4 5 2" xfId="5463"/>
    <cellStyle name="Heading 4 5 2 2" xfId="5464"/>
    <cellStyle name="Heading 4 5 2 3" xfId="5465"/>
    <cellStyle name="Heading 4 5 2 4" xfId="5466"/>
    <cellStyle name="Heading 4 5 2 5" xfId="5467"/>
    <cellStyle name="Heading 4 5 2 6" xfId="5468"/>
    <cellStyle name="Heading 4 5 2 7" xfId="5469"/>
    <cellStyle name="Heading 4 5 2 8" xfId="5470"/>
    <cellStyle name="Heading 4 5 3" xfId="5471"/>
    <cellStyle name="Heading 4 5 4" xfId="5472"/>
    <cellStyle name="Heading 4 5 5" xfId="5473"/>
    <cellStyle name="Heading 4 5 6" xfId="5474"/>
    <cellStyle name="Heading 4 5 7" xfId="5475"/>
    <cellStyle name="Heading 4 5 8" xfId="5476"/>
    <cellStyle name="Heading 4 5 9" xfId="5477"/>
    <cellStyle name="Heading 4 6" xfId="3593"/>
    <cellStyle name="Heading 4 6 10" xfId="5478"/>
    <cellStyle name="Heading 4 6 2" xfId="5479"/>
    <cellStyle name="Heading 4 6 2 2" xfId="5480"/>
    <cellStyle name="Heading 4 6 2 3" xfId="5481"/>
    <cellStyle name="Heading 4 6 2 4" xfId="5482"/>
    <cellStyle name="Heading 4 6 2 5" xfId="5483"/>
    <cellStyle name="Heading 4 6 2 6" xfId="5484"/>
    <cellStyle name="Heading 4 6 2 7" xfId="5485"/>
    <cellStyle name="Heading 4 6 2 8" xfId="5486"/>
    <cellStyle name="Heading 4 6 3" xfId="5487"/>
    <cellStyle name="Heading 4 6 4" xfId="5488"/>
    <cellStyle name="Heading 4 6 5" xfId="5489"/>
    <cellStyle name="Heading 4 6 6" xfId="5490"/>
    <cellStyle name="Heading 4 6 7" xfId="5491"/>
    <cellStyle name="Heading 4 6 8" xfId="5492"/>
    <cellStyle name="Heading 4 6 9" xfId="5493"/>
    <cellStyle name="Heading 4 7" xfId="5494"/>
    <cellStyle name="Heading 4 7 2" xfId="5495"/>
    <cellStyle name="Heading 4 7 2 2" xfId="5496"/>
    <cellStyle name="Heading 4 7 2 3" xfId="5497"/>
    <cellStyle name="Heading 4 7 2 4" xfId="5498"/>
    <cellStyle name="Heading 4 7 2 5" xfId="5499"/>
    <cellStyle name="Heading 4 7 2 6" xfId="5500"/>
    <cellStyle name="Heading 4 7 2 7" xfId="5501"/>
    <cellStyle name="Heading 4 7 2 8" xfId="5502"/>
    <cellStyle name="Heading 4 7 3" xfId="5503"/>
    <cellStyle name="Heading 4 7 4" xfId="5504"/>
    <cellStyle name="Heading 4 7 5" xfId="5505"/>
    <cellStyle name="Heading 4 7 6" xfId="5506"/>
    <cellStyle name="Heading 4 7 7" xfId="5507"/>
    <cellStyle name="Heading 4 7 8" xfId="5508"/>
    <cellStyle name="Heading 4 7 9" xfId="5509"/>
    <cellStyle name="Heading 4 8" xfId="5510"/>
    <cellStyle name="Heading 4 8 2" xfId="5511"/>
    <cellStyle name="Heading 4 8 3" xfId="5512"/>
    <cellStyle name="Heading 4 8 4" xfId="5513"/>
    <cellStyle name="Heading 4 8 5" xfId="5514"/>
    <cellStyle name="Heading 4 8 6" xfId="5515"/>
    <cellStyle name="Heading 4 8 7" xfId="5516"/>
    <cellStyle name="Heading 4 8 8" xfId="5517"/>
    <cellStyle name="Heading 4 9" xfId="5518"/>
    <cellStyle name="Heading 4 9 2" xfId="5519"/>
    <cellStyle name="Heading 4 9 3" xfId="5520"/>
    <cellStyle name="Heading 4 9 4" xfId="5521"/>
    <cellStyle name="Heading 4 9 5" xfId="5522"/>
    <cellStyle name="Heading 4 9 6" xfId="5523"/>
    <cellStyle name="Heading 4 9 7" xfId="5524"/>
    <cellStyle name="Heading 4 9 8" xfId="5525"/>
    <cellStyle name="Heading1" xfId="1459"/>
    <cellStyle name="Heading1 2" xfId="5526"/>
    <cellStyle name="Heading2" xfId="1460"/>
    <cellStyle name="Heading2 2" xfId="5527"/>
    <cellStyle name="hidden" xfId="21"/>
    <cellStyle name="hidden 2" xfId="3642"/>
    <cellStyle name="hidden 2 2" xfId="19961"/>
    <cellStyle name="hidden 3" xfId="13727"/>
    <cellStyle name="hidden 3 2" xfId="20510"/>
    <cellStyle name="hide" xfId="22"/>
    <cellStyle name="hide 2" xfId="3643"/>
    <cellStyle name="hide 2 2" xfId="19962"/>
    <cellStyle name="hide 3" xfId="13728"/>
    <cellStyle name="hide 3 2" xfId="20418"/>
    <cellStyle name="Input" xfId="172" builtinId="20" customBuiltin="1"/>
    <cellStyle name="Input 10" xfId="1461"/>
    <cellStyle name="Input 10 10" xfId="5528"/>
    <cellStyle name="Input 10 2" xfId="5529"/>
    <cellStyle name="Input 10 3" xfId="5530"/>
    <cellStyle name="Input 10 4" xfId="5531"/>
    <cellStyle name="Input 10 5" xfId="5532"/>
    <cellStyle name="Input 10 6" xfId="5533"/>
    <cellStyle name="Input 10 7" xfId="5534"/>
    <cellStyle name="Input 10 8" xfId="5535"/>
    <cellStyle name="Input 10 9" xfId="5536"/>
    <cellStyle name="Input 11" xfId="1462"/>
    <cellStyle name="Input 11 10" xfId="5537"/>
    <cellStyle name="Input 11 2" xfId="5538"/>
    <cellStyle name="Input 11 3" xfId="5539"/>
    <cellStyle name="Input 11 4" xfId="5540"/>
    <cellStyle name="Input 11 5" xfId="5541"/>
    <cellStyle name="Input 11 6" xfId="5542"/>
    <cellStyle name="Input 11 7" xfId="5543"/>
    <cellStyle name="Input 11 8" xfId="5544"/>
    <cellStyle name="Input 11 9" xfId="5545"/>
    <cellStyle name="Input 12" xfId="1463"/>
    <cellStyle name="Input 12 2" xfId="5547"/>
    <cellStyle name="Input 12 3" xfId="5546"/>
    <cellStyle name="Input 13" xfId="1464"/>
    <cellStyle name="Input 14" xfId="1465"/>
    <cellStyle name="Input 15" xfId="1466"/>
    <cellStyle name="Input 16" xfId="1467"/>
    <cellStyle name="Input 17" xfId="1468"/>
    <cellStyle name="Input 18" xfId="1469"/>
    <cellStyle name="Input 19" xfId="1470"/>
    <cellStyle name="Input 2" xfId="93"/>
    <cellStyle name="Input 2 2" xfId="1471"/>
    <cellStyle name="Input 2 2 2" xfId="5549"/>
    <cellStyle name="Input 2 3" xfId="1472"/>
    <cellStyle name="Input 2 3 2" xfId="5551"/>
    <cellStyle name="Input 2 3 3" xfId="5550"/>
    <cellStyle name="Input 2 4" xfId="1473"/>
    <cellStyle name="Input 2 4 2" xfId="5553"/>
    <cellStyle name="Input 2 4 3" xfId="5552"/>
    <cellStyle name="Input 2 5" xfId="5554"/>
    <cellStyle name="Input 2 6" xfId="5548"/>
    <cellStyle name="Input 2 6 2" xfId="20552"/>
    <cellStyle name="Input 20" xfId="1474"/>
    <cellStyle name="Input 21" xfId="1475"/>
    <cellStyle name="Input 22" xfId="1476"/>
    <cellStyle name="Input 23" xfId="1477"/>
    <cellStyle name="Input 24" xfId="1478"/>
    <cellStyle name="Input 24 2" xfId="1479"/>
    <cellStyle name="Input 25" xfId="1480"/>
    <cellStyle name="Input 26" xfId="1481"/>
    <cellStyle name="Input 26 2" xfId="20571"/>
    <cellStyle name="Input 27" xfId="3597"/>
    <cellStyle name="Input 3" xfId="94"/>
    <cellStyle name="Input 3 2" xfId="5556"/>
    <cellStyle name="Input 3 3" xfId="5557"/>
    <cellStyle name="Input 3 4" xfId="5558"/>
    <cellStyle name="Input 3 5" xfId="5559"/>
    <cellStyle name="Input 3 6" xfId="5555"/>
    <cellStyle name="Input 3 7" xfId="19390"/>
    <cellStyle name="Input 4" xfId="95"/>
    <cellStyle name="Input 4 2" xfId="5561"/>
    <cellStyle name="Input 4 3" xfId="5562"/>
    <cellStyle name="Input 4 4" xfId="5563"/>
    <cellStyle name="Input 4 5" xfId="5564"/>
    <cellStyle name="Input 4 6" xfId="5560"/>
    <cellStyle name="Input 5" xfId="1482"/>
    <cellStyle name="Input 5 2" xfId="5566"/>
    <cellStyle name="Input 5 3" xfId="5567"/>
    <cellStyle name="Input 5 4" xfId="5568"/>
    <cellStyle name="Input 5 5" xfId="5569"/>
    <cellStyle name="Input 5 6" xfId="5565"/>
    <cellStyle name="Input 6" xfId="1483"/>
    <cellStyle name="Input 6 2" xfId="5571"/>
    <cellStyle name="Input 6 3" xfId="5572"/>
    <cellStyle name="Input 6 4" xfId="5573"/>
    <cellStyle name="Input 6 5" xfId="5574"/>
    <cellStyle name="Input 6 6" xfId="5570"/>
    <cellStyle name="Input 7" xfId="1484"/>
    <cellStyle name="Input 7 2" xfId="5576"/>
    <cellStyle name="Input 7 3" xfId="5577"/>
    <cellStyle name="Input 7 4" xfId="5578"/>
    <cellStyle name="Input 7 5" xfId="5579"/>
    <cellStyle name="Input 7 6" xfId="5575"/>
    <cellStyle name="Input 8" xfId="1485"/>
    <cellStyle name="Input 8 2" xfId="5581"/>
    <cellStyle name="Input 8 3" xfId="5582"/>
    <cellStyle name="Input 8 4" xfId="5583"/>
    <cellStyle name="Input 8 5" xfId="5580"/>
    <cellStyle name="Input 9" xfId="1486"/>
    <cellStyle name="Input 9 10" xfId="5584"/>
    <cellStyle name="Input 9 2" xfId="5585"/>
    <cellStyle name="Input 9 3" xfId="5586"/>
    <cellStyle name="Input 9 4" xfId="5587"/>
    <cellStyle name="Input 9 5" xfId="5588"/>
    <cellStyle name="Input 9 6" xfId="5589"/>
    <cellStyle name="Input 9 7" xfId="5590"/>
    <cellStyle name="Input 9 8" xfId="5591"/>
    <cellStyle name="Input 9 9" xfId="5592"/>
    <cellStyle name="Linked Cell" xfId="175" builtinId="24" customBuiltin="1"/>
    <cellStyle name="Linked Cell 10" xfId="1487"/>
    <cellStyle name="Linked Cell 10 2" xfId="5593"/>
    <cellStyle name="Linked Cell 10 3" xfId="5594"/>
    <cellStyle name="Linked Cell 10 4" xfId="5595"/>
    <cellStyle name="Linked Cell 10 5" xfId="5596"/>
    <cellStyle name="Linked Cell 10 6" xfId="5597"/>
    <cellStyle name="Linked Cell 10 7" xfId="5598"/>
    <cellStyle name="Linked Cell 10 8" xfId="5599"/>
    <cellStyle name="Linked Cell 11" xfId="1488"/>
    <cellStyle name="Linked Cell 11 2" xfId="5601"/>
    <cellStyle name="Linked Cell 11 3" xfId="5600"/>
    <cellStyle name="Linked Cell 12" xfId="1489"/>
    <cellStyle name="Linked Cell 13" xfId="1490"/>
    <cellStyle name="Linked Cell 14" xfId="1491"/>
    <cellStyle name="Linked Cell 15" xfId="1492"/>
    <cellStyle name="Linked Cell 16" xfId="1493"/>
    <cellStyle name="Linked Cell 17" xfId="1494"/>
    <cellStyle name="Linked Cell 18" xfId="1495"/>
    <cellStyle name="Linked Cell 19" xfId="1496"/>
    <cellStyle name="Linked Cell 2" xfId="96"/>
    <cellStyle name="Linked Cell 2 10" xfId="5602"/>
    <cellStyle name="Linked Cell 2 11" xfId="20554"/>
    <cellStyle name="Linked Cell 2 2" xfId="1497"/>
    <cellStyle name="Linked Cell 2 2 2" xfId="5603"/>
    <cellStyle name="Linked Cell 2 2 3" xfId="5604"/>
    <cellStyle name="Linked Cell 2 2 4" xfId="5605"/>
    <cellStyle name="Linked Cell 2 2 5" xfId="5606"/>
    <cellStyle name="Linked Cell 2 2 6" xfId="5607"/>
    <cellStyle name="Linked Cell 2 2 7" xfId="5608"/>
    <cellStyle name="Linked Cell 2 2 8" xfId="5609"/>
    <cellStyle name="Linked Cell 2 3" xfId="1498"/>
    <cellStyle name="Linked Cell 2 4" xfId="1499"/>
    <cellStyle name="Linked Cell 2 4 2" xfId="5611"/>
    <cellStyle name="Linked Cell 2 4 3" xfId="5610"/>
    <cellStyle name="Linked Cell 2 5" xfId="5612"/>
    <cellStyle name="Linked Cell 2 6" xfId="5613"/>
    <cellStyle name="Linked Cell 2 7" xfId="5614"/>
    <cellStyle name="Linked Cell 2 8" xfId="5615"/>
    <cellStyle name="Linked Cell 2 9" xfId="5616"/>
    <cellStyle name="Linked Cell 20" xfId="1500"/>
    <cellStyle name="Linked Cell 21" xfId="1501"/>
    <cellStyle name="Linked Cell 22" xfId="1502"/>
    <cellStyle name="Linked Cell 23" xfId="1503"/>
    <cellStyle name="Linked Cell 24" xfId="1504"/>
    <cellStyle name="Linked Cell 24 2" xfId="1505"/>
    <cellStyle name="Linked Cell 25" xfId="1506"/>
    <cellStyle name="Linked Cell 26" xfId="1507"/>
    <cellStyle name="Linked Cell 26 2" xfId="20573"/>
    <cellStyle name="Linked Cell 27" xfId="3600"/>
    <cellStyle name="Linked Cell 3" xfId="97"/>
    <cellStyle name="Linked Cell 3 10" xfId="5617"/>
    <cellStyle name="Linked Cell 3 11" xfId="14564"/>
    <cellStyle name="Linked Cell 3 2" xfId="5618"/>
    <cellStyle name="Linked Cell 3 2 2" xfId="5619"/>
    <cellStyle name="Linked Cell 3 2 3" xfId="5620"/>
    <cellStyle name="Linked Cell 3 2 4" xfId="5621"/>
    <cellStyle name="Linked Cell 3 2 5" xfId="5622"/>
    <cellStyle name="Linked Cell 3 2 6" xfId="5623"/>
    <cellStyle name="Linked Cell 3 2 7" xfId="5624"/>
    <cellStyle name="Linked Cell 3 2 8" xfId="5625"/>
    <cellStyle name="Linked Cell 3 3" xfId="5626"/>
    <cellStyle name="Linked Cell 3 4" xfId="5627"/>
    <cellStyle name="Linked Cell 3 5" xfId="5628"/>
    <cellStyle name="Linked Cell 3 6" xfId="5629"/>
    <cellStyle name="Linked Cell 3 7" xfId="5630"/>
    <cellStyle name="Linked Cell 3 8" xfId="5631"/>
    <cellStyle name="Linked Cell 3 9" xfId="5632"/>
    <cellStyle name="Linked Cell 4" xfId="98"/>
    <cellStyle name="Linked Cell 4 10" xfId="5633"/>
    <cellStyle name="Linked Cell 4 2" xfId="5634"/>
    <cellStyle name="Linked Cell 4 2 2" xfId="5635"/>
    <cellStyle name="Linked Cell 4 2 3" xfId="5636"/>
    <cellStyle name="Linked Cell 4 2 4" xfId="5637"/>
    <cellStyle name="Linked Cell 4 2 5" xfId="5638"/>
    <cellStyle name="Linked Cell 4 2 6" xfId="5639"/>
    <cellStyle name="Linked Cell 4 2 7" xfId="5640"/>
    <cellStyle name="Linked Cell 4 2 8" xfId="5641"/>
    <cellStyle name="Linked Cell 4 3" xfId="5642"/>
    <cellStyle name="Linked Cell 4 4" xfId="5643"/>
    <cellStyle name="Linked Cell 4 5" xfId="5644"/>
    <cellStyle name="Linked Cell 4 6" xfId="5645"/>
    <cellStyle name="Linked Cell 4 7" xfId="5646"/>
    <cellStyle name="Linked Cell 4 8" xfId="5647"/>
    <cellStyle name="Linked Cell 4 9" xfId="5648"/>
    <cellStyle name="Linked Cell 5" xfId="1508"/>
    <cellStyle name="Linked Cell 5 2" xfId="5649"/>
    <cellStyle name="Linked Cell 5 2 2" xfId="5650"/>
    <cellStyle name="Linked Cell 5 2 3" xfId="5651"/>
    <cellStyle name="Linked Cell 5 2 4" xfId="5652"/>
    <cellStyle name="Linked Cell 5 2 5" xfId="5653"/>
    <cellStyle name="Linked Cell 5 2 6" xfId="5654"/>
    <cellStyle name="Linked Cell 5 2 7" xfId="5655"/>
    <cellStyle name="Linked Cell 5 2 8" xfId="5656"/>
    <cellStyle name="Linked Cell 5 3" xfId="5657"/>
    <cellStyle name="Linked Cell 5 4" xfId="5658"/>
    <cellStyle name="Linked Cell 5 5" xfId="5659"/>
    <cellStyle name="Linked Cell 5 6" xfId="5660"/>
    <cellStyle name="Linked Cell 5 7" xfId="5661"/>
    <cellStyle name="Linked Cell 5 8" xfId="5662"/>
    <cellStyle name="Linked Cell 5 9" xfId="5663"/>
    <cellStyle name="Linked Cell 6" xfId="1509"/>
    <cellStyle name="Linked Cell 6 2" xfId="5664"/>
    <cellStyle name="Linked Cell 6 2 2" xfId="5665"/>
    <cellStyle name="Linked Cell 6 2 3" xfId="5666"/>
    <cellStyle name="Linked Cell 6 2 4" xfId="5667"/>
    <cellStyle name="Linked Cell 6 2 5" xfId="5668"/>
    <cellStyle name="Linked Cell 6 2 6" xfId="5669"/>
    <cellStyle name="Linked Cell 6 2 7" xfId="5670"/>
    <cellStyle name="Linked Cell 6 2 8" xfId="5671"/>
    <cellStyle name="Linked Cell 6 3" xfId="5672"/>
    <cellStyle name="Linked Cell 6 4" xfId="5673"/>
    <cellStyle name="Linked Cell 6 5" xfId="5674"/>
    <cellStyle name="Linked Cell 6 6" xfId="5675"/>
    <cellStyle name="Linked Cell 6 7" xfId="5676"/>
    <cellStyle name="Linked Cell 6 8" xfId="5677"/>
    <cellStyle name="Linked Cell 6 9" xfId="5678"/>
    <cellStyle name="Linked Cell 7" xfId="1510"/>
    <cellStyle name="Linked Cell 7 2" xfId="5679"/>
    <cellStyle name="Linked Cell 7 2 2" xfId="5680"/>
    <cellStyle name="Linked Cell 7 2 3" xfId="5681"/>
    <cellStyle name="Linked Cell 7 2 4" xfId="5682"/>
    <cellStyle name="Linked Cell 7 2 5" xfId="5683"/>
    <cellStyle name="Linked Cell 7 2 6" xfId="5684"/>
    <cellStyle name="Linked Cell 7 2 7" xfId="5685"/>
    <cellStyle name="Linked Cell 7 2 8" xfId="5686"/>
    <cellStyle name="Linked Cell 7 3" xfId="5687"/>
    <cellStyle name="Linked Cell 7 4" xfId="5688"/>
    <cellStyle name="Linked Cell 7 5" xfId="5689"/>
    <cellStyle name="Linked Cell 7 6" xfId="5690"/>
    <cellStyle name="Linked Cell 7 7" xfId="5691"/>
    <cellStyle name="Linked Cell 7 8" xfId="5692"/>
    <cellStyle name="Linked Cell 7 9" xfId="5693"/>
    <cellStyle name="Linked Cell 8" xfId="1511"/>
    <cellStyle name="Linked Cell 8 2" xfId="5694"/>
    <cellStyle name="Linked Cell 8 3" xfId="5695"/>
    <cellStyle name="Linked Cell 8 4" xfId="5696"/>
    <cellStyle name="Linked Cell 8 5" xfId="5697"/>
    <cellStyle name="Linked Cell 8 6" xfId="5698"/>
    <cellStyle name="Linked Cell 8 7" xfId="5699"/>
    <cellStyle name="Linked Cell 8 8" xfId="5700"/>
    <cellStyle name="Linked Cell 9" xfId="1512"/>
    <cellStyle name="Linked Cell 9 2" xfId="5701"/>
    <cellStyle name="Linked Cell 9 3" xfId="5702"/>
    <cellStyle name="Linked Cell 9 4" xfId="5703"/>
    <cellStyle name="Linked Cell 9 5" xfId="5704"/>
    <cellStyle name="Linked Cell 9 6" xfId="5705"/>
    <cellStyle name="Linked Cell 9 7" xfId="5706"/>
    <cellStyle name="Linked Cell 9 8" xfId="5707"/>
    <cellStyle name="Neutral" xfId="171" builtinId="28" customBuiltin="1"/>
    <cellStyle name="Neutral 10" xfId="1513"/>
    <cellStyle name="Neutral 10 10" xfId="5708"/>
    <cellStyle name="Neutral 10 2" xfId="5709"/>
    <cellStyle name="Neutral 10 3" xfId="5710"/>
    <cellStyle name="Neutral 10 4" xfId="5711"/>
    <cellStyle name="Neutral 10 5" xfId="5712"/>
    <cellStyle name="Neutral 10 6" xfId="5713"/>
    <cellStyle name="Neutral 10 7" xfId="5714"/>
    <cellStyle name="Neutral 10 8" xfId="5715"/>
    <cellStyle name="Neutral 10 9" xfId="5716"/>
    <cellStyle name="Neutral 11" xfId="1514"/>
    <cellStyle name="Neutral 11 10" xfId="5717"/>
    <cellStyle name="Neutral 11 2" xfId="5718"/>
    <cellStyle name="Neutral 11 3" xfId="5719"/>
    <cellStyle name="Neutral 11 4" xfId="5720"/>
    <cellStyle name="Neutral 11 5" xfId="5721"/>
    <cellStyle name="Neutral 11 6" xfId="5722"/>
    <cellStyle name="Neutral 11 7" xfId="5723"/>
    <cellStyle name="Neutral 11 8" xfId="5724"/>
    <cellStyle name="Neutral 11 9" xfId="5725"/>
    <cellStyle name="Neutral 12" xfId="1515"/>
    <cellStyle name="Neutral 12 2" xfId="5727"/>
    <cellStyle name="Neutral 12 3" xfId="5726"/>
    <cellStyle name="Neutral 13" xfId="1516"/>
    <cellStyle name="Neutral 14" xfId="1517"/>
    <cellStyle name="Neutral 15" xfId="1518"/>
    <cellStyle name="Neutral 16" xfId="1519"/>
    <cellStyle name="Neutral 17" xfId="1520"/>
    <cellStyle name="Neutral 18" xfId="1521"/>
    <cellStyle name="Neutral 19" xfId="1522"/>
    <cellStyle name="Neutral 2" xfId="99"/>
    <cellStyle name="Neutral 2 10" xfId="5728"/>
    <cellStyle name="Neutral 2 11" xfId="3748"/>
    <cellStyle name="Neutral 2 11 2" xfId="20551"/>
    <cellStyle name="Neutral 2 2" xfId="1523"/>
    <cellStyle name="Neutral 2 2 2" xfId="5729"/>
    <cellStyle name="Neutral 2 2 2 2" xfId="5730"/>
    <cellStyle name="Neutral 2 2 2 3" xfId="5731"/>
    <cellStyle name="Neutral 2 2 2 4" xfId="5732"/>
    <cellStyle name="Neutral 2 2 2 5" xfId="5733"/>
    <cellStyle name="Neutral 2 2 2 6" xfId="5734"/>
    <cellStyle name="Neutral 2 2 2 7" xfId="5735"/>
    <cellStyle name="Neutral 2 2 2 8" xfId="5736"/>
    <cellStyle name="Neutral 2 3" xfId="1524"/>
    <cellStyle name="Neutral 2 3 2" xfId="5738"/>
    <cellStyle name="Neutral 2 3 3" xfId="5737"/>
    <cellStyle name="Neutral 2 4" xfId="1525"/>
    <cellStyle name="Neutral 2 4 2" xfId="5740"/>
    <cellStyle name="Neutral 2 4 3" xfId="5739"/>
    <cellStyle name="Neutral 2 5" xfId="5741"/>
    <cellStyle name="Neutral 2 6" xfId="5742"/>
    <cellStyle name="Neutral 2 7" xfId="5743"/>
    <cellStyle name="Neutral 2 8" xfId="5744"/>
    <cellStyle name="Neutral 2 9" xfId="5745"/>
    <cellStyle name="Neutral 20" xfId="1526"/>
    <cellStyle name="Neutral 21" xfId="1527"/>
    <cellStyle name="Neutral 22" xfId="1528"/>
    <cellStyle name="Neutral 23" xfId="1529"/>
    <cellStyle name="Neutral 24" xfId="1530"/>
    <cellStyle name="Neutral 24 2" xfId="1531"/>
    <cellStyle name="Neutral 25" xfId="1532"/>
    <cellStyle name="Neutral 26" xfId="1533"/>
    <cellStyle name="Neutral 26 2" xfId="20570"/>
    <cellStyle name="Neutral 27" xfId="3596"/>
    <cellStyle name="Neutral 3" xfId="100"/>
    <cellStyle name="Neutral 3 10" xfId="5747"/>
    <cellStyle name="Neutral 3 11" xfId="5746"/>
    <cellStyle name="Neutral 3 12" xfId="14507"/>
    <cellStyle name="Neutral 3 2" xfId="5748"/>
    <cellStyle name="Neutral 3 2 2" xfId="5749"/>
    <cellStyle name="Neutral 3 2 3" xfId="5750"/>
    <cellStyle name="Neutral 3 2 4" xfId="5751"/>
    <cellStyle name="Neutral 3 2 5" xfId="5752"/>
    <cellStyle name="Neutral 3 2 6" xfId="5753"/>
    <cellStyle name="Neutral 3 2 7" xfId="5754"/>
    <cellStyle name="Neutral 3 2 8" xfId="5755"/>
    <cellStyle name="Neutral 3 3" xfId="5756"/>
    <cellStyle name="Neutral 3 4" xfId="5757"/>
    <cellStyle name="Neutral 3 5" xfId="5758"/>
    <cellStyle name="Neutral 3 6" xfId="5759"/>
    <cellStyle name="Neutral 3 7" xfId="5760"/>
    <cellStyle name="Neutral 3 8" xfId="5761"/>
    <cellStyle name="Neutral 3 9" xfId="5762"/>
    <cellStyle name="Neutral 4" xfId="101"/>
    <cellStyle name="Neutral 4 10" xfId="5764"/>
    <cellStyle name="Neutral 4 11" xfId="5763"/>
    <cellStyle name="Neutral 4 2" xfId="5765"/>
    <cellStyle name="Neutral 4 2 2" xfId="5766"/>
    <cellStyle name="Neutral 4 2 3" xfId="5767"/>
    <cellStyle name="Neutral 4 2 4" xfId="5768"/>
    <cellStyle name="Neutral 4 2 5" xfId="5769"/>
    <cellStyle name="Neutral 4 2 6" xfId="5770"/>
    <cellStyle name="Neutral 4 2 7" xfId="5771"/>
    <cellStyle name="Neutral 4 2 8" xfId="5772"/>
    <cellStyle name="Neutral 4 3" xfId="5773"/>
    <cellStyle name="Neutral 4 4" xfId="5774"/>
    <cellStyle name="Neutral 4 5" xfId="5775"/>
    <cellStyle name="Neutral 4 6" xfId="5776"/>
    <cellStyle name="Neutral 4 7" xfId="5777"/>
    <cellStyle name="Neutral 4 8" xfId="5778"/>
    <cellStyle name="Neutral 4 9" xfId="5779"/>
    <cellStyle name="Neutral 5" xfId="1534"/>
    <cellStyle name="Neutral 5 10" xfId="5781"/>
    <cellStyle name="Neutral 5 11" xfId="5780"/>
    <cellStyle name="Neutral 5 2" xfId="5782"/>
    <cellStyle name="Neutral 5 2 2" xfId="5783"/>
    <cellStyle name="Neutral 5 2 3" xfId="5784"/>
    <cellStyle name="Neutral 5 2 4" xfId="5785"/>
    <cellStyle name="Neutral 5 2 5" xfId="5786"/>
    <cellStyle name="Neutral 5 2 6" xfId="5787"/>
    <cellStyle name="Neutral 5 2 7" xfId="5788"/>
    <cellStyle name="Neutral 5 2 8" xfId="5789"/>
    <cellStyle name="Neutral 5 3" xfId="5790"/>
    <cellStyle name="Neutral 5 4" xfId="5791"/>
    <cellStyle name="Neutral 5 5" xfId="5792"/>
    <cellStyle name="Neutral 5 6" xfId="5793"/>
    <cellStyle name="Neutral 5 7" xfId="5794"/>
    <cellStyle name="Neutral 5 8" xfId="5795"/>
    <cellStyle name="Neutral 5 9" xfId="5796"/>
    <cellStyle name="Neutral 6" xfId="1535"/>
    <cellStyle name="Neutral 6 10" xfId="5798"/>
    <cellStyle name="Neutral 6 11" xfId="5797"/>
    <cellStyle name="Neutral 6 2" xfId="5799"/>
    <cellStyle name="Neutral 6 2 2" xfId="5800"/>
    <cellStyle name="Neutral 6 2 3" xfId="5801"/>
    <cellStyle name="Neutral 6 2 4" xfId="5802"/>
    <cellStyle name="Neutral 6 2 5" xfId="5803"/>
    <cellStyle name="Neutral 6 2 6" xfId="5804"/>
    <cellStyle name="Neutral 6 2 7" xfId="5805"/>
    <cellStyle name="Neutral 6 2 8" xfId="5806"/>
    <cellStyle name="Neutral 6 3" xfId="5807"/>
    <cellStyle name="Neutral 6 4" xfId="5808"/>
    <cellStyle name="Neutral 6 5" xfId="5809"/>
    <cellStyle name="Neutral 6 6" xfId="5810"/>
    <cellStyle name="Neutral 6 7" xfId="5811"/>
    <cellStyle name="Neutral 6 8" xfId="5812"/>
    <cellStyle name="Neutral 6 9" xfId="5813"/>
    <cellStyle name="Neutral 7" xfId="1536"/>
    <cellStyle name="Neutral 7 10" xfId="5815"/>
    <cellStyle name="Neutral 7 11" xfId="5814"/>
    <cellStyle name="Neutral 7 2" xfId="5816"/>
    <cellStyle name="Neutral 7 2 2" xfId="5817"/>
    <cellStyle name="Neutral 7 2 3" xfId="5818"/>
    <cellStyle name="Neutral 7 2 4" xfId="5819"/>
    <cellStyle name="Neutral 7 2 5" xfId="5820"/>
    <cellStyle name="Neutral 7 2 6" xfId="5821"/>
    <cellStyle name="Neutral 7 2 7" xfId="5822"/>
    <cellStyle name="Neutral 7 2 8" xfId="5823"/>
    <cellStyle name="Neutral 7 3" xfId="5824"/>
    <cellStyle name="Neutral 7 4" xfId="5825"/>
    <cellStyle name="Neutral 7 5" xfId="5826"/>
    <cellStyle name="Neutral 7 6" xfId="5827"/>
    <cellStyle name="Neutral 7 7" xfId="5828"/>
    <cellStyle name="Neutral 7 8" xfId="5829"/>
    <cellStyle name="Neutral 7 9" xfId="5830"/>
    <cellStyle name="Neutral 8" xfId="1537"/>
    <cellStyle name="Neutral 8 2" xfId="5832"/>
    <cellStyle name="Neutral 8 3" xfId="5833"/>
    <cellStyle name="Neutral 8 4" xfId="5834"/>
    <cellStyle name="Neutral 8 5" xfId="5831"/>
    <cellStyle name="Neutral 9" xfId="1538"/>
    <cellStyle name="Neutral 9 10" xfId="5835"/>
    <cellStyle name="Neutral 9 2" xfId="5836"/>
    <cellStyle name="Neutral 9 3" xfId="5837"/>
    <cellStyle name="Neutral 9 4" xfId="5838"/>
    <cellStyle name="Neutral 9 5" xfId="5839"/>
    <cellStyle name="Neutral 9 6" xfId="5840"/>
    <cellStyle name="Neutral 9 7" xfId="5841"/>
    <cellStyle name="Neutral 9 8" xfId="5842"/>
    <cellStyle name="Neutral 9 9" xfId="5843"/>
    <cellStyle name="Normal" xfId="0" builtinId="0"/>
    <cellStyle name="Normal [0]" xfId="1539"/>
    <cellStyle name="Normal [0] 2" xfId="1540"/>
    <cellStyle name="Normal [0] 3" xfId="1541"/>
    <cellStyle name="Normal [0] 4" xfId="1542"/>
    <cellStyle name="Normal [0] 5" xfId="1543"/>
    <cellStyle name="Normal [0] 6" xfId="1544"/>
    <cellStyle name="Normal [0] 7" xfId="1545"/>
    <cellStyle name="Normal [2]" xfId="1546"/>
    <cellStyle name="Normal [2] 2" xfId="1547"/>
    <cellStyle name="Normal [2] 3" xfId="1548"/>
    <cellStyle name="Normal [2] 4" xfId="1549"/>
    <cellStyle name="Normal [2] 5" xfId="1550"/>
    <cellStyle name="Normal [2] 6" xfId="1551"/>
    <cellStyle name="Normal [2] 7" xfId="1552"/>
    <cellStyle name="Normal 10" xfId="1553"/>
    <cellStyle name="Normal 10 2" xfId="1554"/>
    <cellStyle name="Normal 10 2 2" xfId="9070"/>
    <cellStyle name="Normal 10 2 2 2" xfId="11307"/>
    <cellStyle name="Normal 10 2 2 2 2" xfId="16953"/>
    <cellStyle name="Normal 10 2 2 3" xfId="14757"/>
    <cellStyle name="Normal 10 2 3" xfId="9825"/>
    <cellStyle name="Normal 10 2 3 2" xfId="12034"/>
    <cellStyle name="Normal 10 2 3 2 2" xfId="17680"/>
    <cellStyle name="Normal 10 2 3 3" xfId="15485"/>
    <cellStyle name="Normal 10 2 4" xfId="12751"/>
    <cellStyle name="Normal 10 2 4 2" xfId="18395"/>
    <cellStyle name="Normal 10 2 5" xfId="10594"/>
    <cellStyle name="Normal 10 2 5 2" xfId="16242"/>
    <cellStyle name="Normal 10 2 6" xfId="13826"/>
    <cellStyle name="Normal 10 3" xfId="1555"/>
    <cellStyle name="Normal 10 3 2" xfId="9071"/>
    <cellStyle name="Normal 10 3 2 2" xfId="11308"/>
    <cellStyle name="Normal 10 3 2 2 2" xfId="16954"/>
    <cellStyle name="Normal 10 3 2 3" xfId="14758"/>
    <cellStyle name="Normal 10 3 3" xfId="9826"/>
    <cellStyle name="Normal 10 3 3 2" xfId="12035"/>
    <cellStyle name="Normal 10 3 3 2 2" xfId="17681"/>
    <cellStyle name="Normal 10 3 3 3" xfId="15486"/>
    <cellStyle name="Normal 10 3 4" xfId="12752"/>
    <cellStyle name="Normal 10 3 4 2" xfId="18396"/>
    <cellStyle name="Normal 10 3 5" xfId="10595"/>
    <cellStyle name="Normal 10 3 5 2" xfId="16243"/>
    <cellStyle name="Normal 10 3 6" xfId="13827"/>
    <cellStyle name="Normal 10 4" xfId="5844"/>
    <cellStyle name="Normal 10 5" xfId="9069"/>
    <cellStyle name="Normal 10 5 2" xfId="11306"/>
    <cellStyle name="Normal 10 5 2 2" xfId="16952"/>
    <cellStyle name="Normal 10 5 3" xfId="14756"/>
    <cellStyle name="Normal 10 6" xfId="9824"/>
    <cellStyle name="Normal 10 6 2" xfId="12033"/>
    <cellStyle name="Normal 10 6 2 2" xfId="17679"/>
    <cellStyle name="Normal 10 6 3" xfId="15484"/>
    <cellStyle name="Normal 10 7" xfId="12750"/>
    <cellStyle name="Normal 10 7 2" xfId="18394"/>
    <cellStyle name="Normal 10 8" xfId="10593"/>
    <cellStyle name="Normal 10 8 2" xfId="16241"/>
    <cellStyle name="Normal 10 9" xfId="13825"/>
    <cellStyle name="Normal 100" xfId="8908"/>
    <cellStyle name="Normal 101" xfId="8703"/>
    <cellStyle name="Normal 102" xfId="8910"/>
    <cellStyle name="Normal 103" xfId="160"/>
    <cellStyle name="Normal 103 2" xfId="9048"/>
    <cellStyle name="Normal 103 2 2" xfId="11287"/>
    <cellStyle name="Normal 103 2 2 2" xfId="16933"/>
    <cellStyle name="Normal 103 2 3" xfId="14736"/>
    <cellStyle name="Normal 103 3" xfId="9799"/>
    <cellStyle name="Normal 103 3 2" xfId="12008"/>
    <cellStyle name="Normal 103 3 2 2" xfId="17654"/>
    <cellStyle name="Normal 103 3 3" xfId="15459"/>
    <cellStyle name="Normal 103 4" xfId="12730"/>
    <cellStyle name="Normal 103 4 2" xfId="18374"/>
    <cellStyle name="Normal 103 5" xfId="10568"/>
    <cellStyle name="Normal 103 5 2" xfId="16216"/>
    <cellStyle name="Normal 103 6" xfId="13740"/>
    <cellStyle name="Normal 104" xfId="8911"/>
    <cellStyle name="Normal 105" xfId="8912"/>
    <cellStyle name="Normal 106" xfId="8913"/>
    <cellStyle name="Normal 107" xfId="8914"/>
    <cellStyle name="Normal 108" xfId="8259"/>
    <cellStyle name="Normal 109" xfId="8916"/>
    <cellStyle name="Normal 11" xfId="1556"/>
    <cellStyle name="Normal 11 2" xfId="5846"/>
    <cellStyle name="Normal 11 3" xfId="5845"/>
    <cellStyle name="Normal 11 4" xfId="9058"/>
    <cellStyle name="Normal 11 4 2" xfId="11297"/>
    <cellStyle name="Normal 11 4 2 2" xfId="16943"/>
    <cellStyle name="Normal 11 4 3" xfId="14746"/>
    <cellStyle name="Normal 11 5" xfId="13828"/>
    <cellStyle name="Normal 11 6" xfId="13712"/>
    <cellStyle name="Normal 110" xfId="8204"/>
    <cellStyle name="Normal 111" xfId="8917"/>
    <cellStyle name="Normal 112" xfId="8918"/>
    <cellStyle name="Normal 113" xfId="8919"/>
    <cellStyle name="Normal 113 2" xfId="9693"/>
    <cellStyle name="Normal 113 2 2" xfId="11905"/>
    <cellStyle name="Normal 113 2 2 2" xfId="17551"/>
    <cellStyle name="Normal 113 2 3" xfId="15356"/>
    <cellStyle name="Normal 113 3" xfId="10401"/>
    <cellStyle name="Normal 113 3 2" xfId="12609"/>
    <cellStyle name="Normal 113 3 2 2" xfId="18255"/>
    <cellStyle name="Normal 113 3 3" xfId="16060"/>
    <cellStyle name="Normal 113 4" xfId="13362"/>
    <cellStyle name="Normal 113 4 2" xfId="19006"/>
    <cellStyle name="Normal 113 5" xfId="11169"/>
    <cellStyle name="Normal 113 5 2" xfId="16815"/>
    <cellStyle name="Normal 113 6" xfId="14618"/>
    <cellStyle name="Normal 114" xfId="8968"/>
    <cellStyle name="Normal 114 2" xfId="9738"/>
    <cellStyle name="Normal 114 2 2" xfId="11949"/>
    <cellStyle name="Normal 114 2 2 2" xfId="17595"/>
    <cellStyle name="Normal 114 2 3" xfId="15400"/>
    <cellStyle name="Normal 114 3" xfId="10445"/>
    <cellStyle name="Normal 114 3 2" xfId="12653"/>
    <cellStyle name="Normal 114 3 2 2" xfId="18299"/>
    <cellStyle name="Normal 114 3 3" xfId="16104"/>
    <cellStyle name="Normal 114 4" xfId="13406"/>
    <cellStyle name="Normal 114 4 2" xfId="19050"/>
    <cellStyle name="Normal 114 5" xfId="11213"/>
    <cellStyle name="Normal 114 5 2" xfId="16859"/>
    <cellStyle name="Normal 114 6" xfId="14662"/>
    <cellStyle name="Normal 115" xfId="8971"/>
    <cellStyle name="Normal 115 2" xfId="9741"/>
    <cellStyle name="Normal 115 2 2" xfId="11952"/>
    <cellStyle name="Normal 115 2 2 2" xfId="17598"/>
    <cellStyle name="Normal 115 2 3" xfId="15403"/>
    <cellStyle name="Normal 115 3" xfId="10448"/>
    <cellStyle name="Normal 115 3 2" xfId="12656"/>
    <cellStyle name="Normal 115 3 2 2" xfId="18302"/>
    <cellStyle name="Normal 115 3 3" xfId="16107"/>
    <cellStyle name="Normal 115 4" xfId="13409"/>
    <cellStyle name="Normal 115 4 2" xfId="19053"/>
    <cellStyle name="Normal 115 5" xfId="11216"/>
    <cellStyle name="Normal 115 5 2" xfId="16862"/>
    <cellStyle name="Normal 115 6" xfId="14665"/>
    <cellStyle name="Normal 116" xfId="8965"/>
    <cellStyle name="Normal 116 2" xfId="9735"/>
    <cellStyle name="Normal 116 2 2" xfId="11946"/>
    <cellStyle name="Normal 116 2 2 2" xfId="17592"/>
    <cellStyle name="Normal 116 2 3" xfId="15397"/>
    <cellStyle name="Normal 116 3" xfId="10442"/>
    <cellStyle name="Normal 116 3 2" xfId="12650"/>
    <cellStyle name="Normal 116 3 2 2" xfId="18296"/>
    <cellStyle name="Normal 116 3 3" xfId="16101"/>
    <cellStyle name="Normal 116 4" xfId="13403"/>
    <cellStyle name="Normal 116 4 2" xfId="19047"/>
    <cellStyle name="Normal 116 5" xfId="11210"/>
    <cellStyle name="Normal 116 5 2" xfId="16856"/>
    <cellStyle name="Normal 116 6" xfId="14659"/>
    <cellStyle name="Normal 117" xfId="8975"/>
    <cellStyle name="Normal 117 2" xfId="9744"/>
    <cellStyle name="Normal 117 2 2" xfId="11955"/>
    <cellStyle name="Normal 117 2 2 2" xfId="17601"/>
    <cellStyle name="Normal 117 2 3" xfId="15406"/>
    <cellStyle name="Normal 117 3" xfId="10451"/>
    <cellStyle name="Normal 117 3 2" xfId="12659"/>
    <cellStyle name="Normal 117 3 2 2" xfId="18305"/>
    <cellStyle name="Normal 117 3 3" xfId="16110"/>
    <cellStyle name="Normal 117 4" xfId="13412"/>
    <cellStyle name="Normal 117 4 2" xfId="19056"/>
    <cellStyle name="Normal 117 5" xfId="11219"/>
    <cellStyle name="Normal 117 5 2" xfId="16865"/>
    <cellStyle name="Normal 117 6" xfId="14668"/>
    <cellStyle name="Normal 118" xfId="8964"/>
    <cellStyle name="Normal 118 2" xfId="9734"/>
    <cellStyle name="Normal 118 2 2" xfId="11945"/>
    <cellStyle name="Normal 118 2 2 2" xfId="17591"/>
    <cellStyle name="Normal 118 2 3" xfId="15396"/>
    <cellStyle name="Normal 118 3" xfId="10441"/>
    <cellStyle name="Normal 118 3 2" xfId="12649"/>
    <cellStyle name="Normal 118 3 2 2" xfId="18295"/>
    <cellStyle name="Normal 118 3 3" xfId="16100"/>
    <cellStyle name="Normal 118 4" xfId="13402"/>
    <cellStyle name="Normal 118 4 2" xfId="19046"/>
    <cellStyle name="Normal 118 5" xfId="11209"/>
    <cellStyle name="Normal 118 5 2" xfId="16855"/>
    <cellStyle name="Normal 118 6" xfId="14658"/>
    <cellStyle name="Normal 119" xfId="8972"/>
    <cellStyle name="Normal 12" xfId="1557"/>
    <cellStyle name="Normal 12 2" xfId="5847"/>
    <cellStyle name="Normal 120" xfId="8924"/>
    <cellStyle name="Normal 121" xfId="8931"/>
    <cellStyle name="Normal 122" xfId="8922"/>
    <cellStyle name="Normal 123" xfId="206"/>
    <cellStyle name="Normal 123 2" xfId="9053"/>
    <cellStyle name="Normal 123 2 2" xfId="11292"/>
    <cellStyle name="Normal 123 2 2 2" xfId="16938"/>
    <cellStyle name="Normal 123 2 3" xfId="14741"/>
    <cellStyle name="Normal 123 3" xfId="9816"/>
    <cellStyle name="Normal 123 3 2" xfId="12025"/>
    <cellStyle name="Normal 123 3 2 2" xfId="17671"/>
    <cellStyle name="Normal 123 3 3" xfId="15476"/>
    <cellStyle name="Normal 123 4" xfId="12735"/>
    <cellStyle name="Normal 123 4 2" xfId="18379"/>
    <cellStyle name="Normal 123 5" xfId="10585"/>
    <cellStyle name="Normal 123 5 2" xfId="16233"/>
    <cellStyle name="Normal 123 6" xfId="13763"/>
    <cellStyle name="Normal 124" xfId="8977"/>
    <cellStyle name="Normal 125" xfId="8976"/>
    <cellStyle name="Normal 126" xfId="8930"/>
    <cellStyle name="Normal 127" xfId="8978"/>
    <cellStyle name="Normal 127 2" xfId="9745"/>
    <cellStyle name="Normal 127 2 2" xfId="11956"/>
    <cellStyle name="Normal 127 2 2 2" xfId="17602"/>
    <cellStyle name="Normal 127 2 3" xfId="15407"/>
    <cellStyle name="Normal 127 3" xfId="10452"/>
    <cellStyle name="Normal 127 3 2" xfId="12660"/>
    <cellStyle name="Normal 127 3 2 2" xfId="18306"/>
    <cellStyle name="Normal 127 3 3" xfId="16111"/>
    <cellStyle name="Normal 127 4" xfId="13413"/>
    <cellStyle name="Normal 127 4 2" xfId="19057"/>
    <cellStyle name="Normal 127 5" xfId="11220"/>
    <cellStyle name="Normal 127 5 2" xfId="16866"/>
    <cellStyle name="Normal 127 6" xfId="14669"/>
    <cellStyle name="Normal 128" xfId="8980"/>
    <cellStyle name="Normal 128 2" xfId="9747"/>
    <cellStyle name="Normal 128 2 2" xfId="11958"/>
    <cellStyle name="Normal 128 2 2 2" xfId="17604"/>
    <cellStyle name="Normal 128 2 3" xfId="15409"/>
    <cellStyle name="Normal 128 3" xfId="10454"/>
    <cellStyle name="Normal 128 3 2" xfId="12662"/>
    <cellStyle name="Normal 128 3 2 2" xfId="18308"/>
    <cellStyle name="Normal 128 3 3" xfId="16113"/>
    <cellStyle name="Normal 128 4" xfId="13415"/>
    <cellStyle name="Normal 128 4 2" xfId="19059"/>
    <cellStyle name="Normal 128 5" xfId="11222"/>
    <cellStyle name="Normal 128 5 2" xfId="16868"/>
    <cellStyle name="Normal 128 6" xfId="14671"/>
    <cellStyle name="Normal 129" xfId="8979"/>
    <cellStyle name="Normal 129 2" xfId="9746"/>
    <cellStyle name="Normal 129 2 2" xfId="11957"/>
    <cellStyle name="Normal 129 2 2 2" xfId="17603"/>
    <cellStyle name="Normal 129 2 3" xfId="15408"/>
    <cellStyle name="Normal 129 3" xfId="10453"/>
    <cellStyle name="Normal 129 3 2" xfId="12661"/>
    <cellStyle name="Normal 129 3 2 2" xfId="18307"/>
    <cellStyle name="Normal 129 3 3" xfId="16112"/>
    <cellStyle name="Normal 129 4" xfId="13414"/>
    <cellStyle name="Normal 129 4 2" xfId="19058"/>
    <cellStyle name="Normal 129 5" xfId="11221"/>
    <cellStyle name="Normal 129 5 2" xfId="16867"/>
    <cellStyle name="Normal 129 6" xfId="14670"/>
    <cellStyle name="Normal 13" xfId="1558"/>
    <cellStyle name="Normal 13 2" xfId="5848"/>
    <cellStyle name="Normal 130" xfId="8995"/>
    <cellStyle name="Normal 130 2" xfId="9762"/>
    <cellStyle name="Normal 130 2 2" xfId="11973"/>
    <cellStyle name="Normal 130 2 2 2" xfId="17619"/>
    <cellStyle name="Normal 130 2 3" xfId="15424"/>
    <cellStyle name="Normal 130 3" xfId="10469"/>
    <cellStyle name="Normal 130 3 2" xfId="12677"/>
    <cellStyle name="Normal 130 3 2 2" xfId="18323"/>
    <cellStyle name="Normal 130 3 3" xfId="16128"/>
    <cellStyle name="Normal 130 4" xfId="13430"/>
    <cellStyle name="Normal 130 4 2" xfId="19074"/>
    <cellStyle name="Normal 130 5" xfId="11237"/>
    <cellStyle name="Normal 130 5 2" xfId="16883"/>
    <cellStyle name="Normal 130 6" xfId="14686"/>
    <cellStyle name="Normal 131" xfId="8996"/>
    <cellStyle name="Normal 131 2" xfId="9763"/>
    <cellStyle name="Normal 131 2 2" xfId="11974"/>
    <cellStyle name="Normal 131 2 2 2" xfId="17620"/>
    <cellStyle name="Normal 131 2 3" xfId="15425"/>
    <cellStyle name="Normal 131 3" xfId="10470"/>
    <cellStyle name="Normal 131 3 2" xfId="12678"/>
    <cellStyle name="Normal 131 3 2 2" xfId="18324"/>
    <cellStyle name="Normal 131 3 3" xfId="16129"/>
    <cellStyle name="Normal 131 4" xfId="13431"/>
    <cellStyle name="Normal 131 4 2" xfId="19075"/>
    <cellStyle name="Normal 131 5" xfId="11238"/>
    <cellStyle name="Normal 131 5 2" xfId="16884"/>
    <cellStyle name="Normal 131 6" xfId="14687"/>
    <cellStyle name="Normal 132" xfId="8997"/>
    <cellStyle name="Normal 132 2" xfId="9764"/>
    <cellStyle name="Normal 132 2 2" xfId="11975"/>
    <cellStyle name="Normal 132 2 2 2" xfId="17621"/>
    <cellStyle name="Normal 132 2 3" xfId="15426"/>
    <cellStyle name="Normal 132 3" xfId="10471"/>
    <cellStyle name="Normal 132 3 2" xfId="12679"/>
    <cellStyle name="Normal 132 3 2 2" xfId="18325"/>
    <cellStyle name="Normal 132 3 3" xfId="16130"/>
    <cellStyle name="Normal 132 4" xfId="13432"/>
    <cellStyle name="Normal 132 4 2" xfId="19076"/>
    <cellStyle name="Normal 132 5" xfId="11239"/>
    <cellStyle name="Normal 132 5 2" xfId="16885"/>
    <cellStyle name="Normal 132 6" xfId="14688"/>
    <cellStyle name="Normal 133" xfId="8998"/>
    <cellStyle name="Normal 133 2" xfId="9765"/>
    <cellStyle name="Normal 133 2 2" xfId="11976"/>
    <cellStyle name="Normal 133 2 2 2" xfId="17622"/>
    <cellStyle name="Normal 133 2 3" xfId="15427"/>
    <cellStyle name="Normal 133 3" xfId="10472"/>
    <cellStyle name="Normal 133 3 2" xfId="12680"/>
    <cellStyle name="Normal 133 3 2 2" xfId="18326"/>
    <cellStyle name="Normal 133 3 3" xfId="16131"/>
    <cellStyle name="Normal 133 4" xfId="13433"/>
    <cellStyle name="Normal 133 4 2" xfId="19077"/>
    <cellStyle name="Normal 133 5" xfId="11240"/>
    <cellStyle name="Normal 133 5 2" xfId="16886"/>
    <cellStyle name="Normal 133 6" xfId="14689"/>
    <cellStyle name="Normal 134" xfId="8999"/>
    <cellStyle name="Normal 134 2" xfId="9766"/>
    <cellStyle name="Normal 134 2 2" xfId="11977"/>
    <cellStyle name="Normal 134 2 2 2" xfId="17623"/>
    <cellStyle name="Normal 134 2 3" xfId="15428"/>
    <cellStyle name="Normal 134 3" xfId="10473"/>
    <cellStyle name="Normal 134 3 2" xfId="12681"/>
    <cellStyle name="Normal 134 3 2 2" xfId="18327"/>
    <cellStyle name="Normal 134 3 3" xfId="16132"/>
    <cellStyle name="Normal 134 4" xfId="13434"/>
    <cellStyle name="Normal 134 4 2" xfId="19078"/>
    <cellStyle name="Normal 134 5" xfId="11241"/>
    <cellStyle name="Normal 134 5 2" xfId="16887"/>
    <cellStyle name="Normal 134 6" xfId="14690"/>
    <cellStyle name="Normal 135" xfId="9000"/>
    <cellStyle name="Normal 135 2" xfId="9767"/>
    <cellStyle name="Normal 135 2 2" xfId="11978"/>
    <cellStyle name="Normal 135 2 2 2" xfId="17624"/>
    <cellStyle name="Normal 135 2 3" xfId="15429"/>
    <cellStyle name="Normal 135 3" xfId="10474"/>
    <cellStyle name="Normal 135 3 2" xfId="12682"/>
    <cellStyle name="Normal 135 3 2 2" xfId="18328"/>
    <cellStyle name="Normal 135 3 3" xfId="16133"/>
    <cellStyle name="Normal 135 4" xfId="13435"/>
    <cellStyle name="Normal 135 4 2" xfId="19079"/>
    <cellStyle name="Normal 135 5" xfId="11242"/>
    <cellStyle name="Normal 135 5 2" xfId="16888"/>
    <cellStyle name="Normal 135 6" xfId="14691"/>
    <cellStyle name="Normal 136" xfId="5849"/>
    <cellStyle name="Normal 136 2" xfId="9660"/>
    <cellStyle name="Normal 136 2 2" xfId="11880"/>
    <cellStyle name="Normal 136 2 2 2" xfId="17526"/>
    <cellStyle name="Normal 136 2 3" xfId="15331"/>
    <cellStyle name="Normal 136 2 4" xfId="20597"/>
    <cellStyle name="Normal 136 3" xfId="10386"/>
    <cellStyle name="Normal 136 3 2" xfId="12594"/>
    <cellStyle name="Normal 136 3 2 2" xfId="18240"/>
    <cellStyle name="Normal 136 3 3" xfId="16045"/>
    <cellStyle name="Normal 136 3 4" xfId="21094"/>
    <cellStyle name="Normal 136 4" xfId="13330"/>
    <cellStyle name="Normal 136 4 2" xfId="18974"/>
    <cellStyle name="Normal 136 5" xfId="11154"/>
    <cellStyle name="Normal 136 5 2" xfId="16801"/>
    <cellStyle name="Normal 136 6" xfId="14521"/>
    <cellStyle name="Normal 136 7" xfId="19926"/>
    <cellStyle name="Normal 137" xfId="161"/>
    <cellStyle name="Normal 137 2" xfId="208"/>
    <cellStyle name="Normal 137 2 2" xfId="9055"/>
    <cellStyle name="Normal 137 2 2 2" xfId="11294"/>
    <cellStyle name="Normal 137 2 2 2 2" xfId="16940"/>
    <cellStyle name="Normal 137 2 2 3" xfId="14743"/>
    <cellStyle name="Normal 137 2 3" xfId="9818"/>
    <cellStyle name="Normal 137 2 3 2" xfId="12027"/>
    <cellStyle name="Normal 137 2 3 2 2" xfId="17673"/>
    <cellStyle name="Normal 137 2 3 3" xfId="15478"/>
    <cellStyle name="Normal 137 2 4" xfId="12737"/>
    <cellStyle name="Normal 137 2 4 2" xfId="18381"/>
    <cellStyle name="Normal 137 2 5" xfId="10587"/>
    <cellStyle name="Normal 137 2 5 2" xfId="16235"/>
    <cellStyle name="Normal 137 2 6" xfId="13765"/>
    <cellStyle name="Normal 137 3" xfId="9049"/>
    <cellStyle name="Normal 137 3 2" xfId="11288"/>
    <cellStyle name="Normal 137 3 2 2" xfId="16934"/>
    <cellStyle name="Normal 137 3 3" xfId="14737"/>
    <cellStyle name="Normal 137 4" xfId="9800"/>
    <cellStyle name="Normal 137 4 2" xfId="12009"/>
    <cellStyle name="Normal 137 4 2 2" xfId="17655"/>
    <cellStyle name="Normal 137 4 3" xfId="15460"/>
    <cellStyle name="Normal 137 5" xfId="12731"/>
    <cellStyle name="Normal 137 5 2" xfId="18375"/>
    <cellStyle name="Normal 137 6" xfId="10569"/>
    <cellStyle name="Normal 137 6 2" xfId="16217"/>
    <cellStyle name="Normal 137 7" xfId="13741"/>
    <cellStyle name="Normal 138" xfId="9001"/>
    <cellStyle name="Normal 138 2" xfId="9768"/>
    <cellStyle name="Normal 138 2 2" xfId="11979"/>
    <cellStyle name="Normal 138 2 2 2" xfId="17625"/>
    <cellStyle name="Normal 138 2 3" xfId="15430"/>
    <cellStyle name="Normal 138 3" xfId="10475"/>
    <cellStyle name="Normal 138 3 2" xfId="12683"/>
    <cellStyle name="Normal 138 3 2 2" xfId="18329"/>
    <cellStyle name="Normal 138 3 3" xfId="16134"/>
    <cellStyle name="Normal 138 4" xfId="13436"/>
    <cellStyle name="Normal 138 4 2" xfId="19080"/>
    <cellStyle name="Normal 138 5" xfId="11243"/>
    <cellStyle name="Normal 138 5 2" xfId="16889"/>
    <cellStyle name="Normal 138 6" xfId="14692"/>
    <cellStyle name="Normal 139" xfId="162"/>
    <cellStyle name="Normal 139 2" xfId="209"/>
    <cellStyle name="Normal 139 2 2" xfId="9056"/>
    <cellStyle name="Normal 139 2 2 2" xfId="11295"/>
    <cellStyle name="Normal 139 2 2 2 2" xfId="16941"/>
    <cellStyle name="Normal 139 2 2 3" xfId="14744"/>
    <cellStyle name="Normal 139 2 3" xfId="9819"/>
    <cellStyle name="Normal 139 2 3 2" xfId="12028"/>
    <cellStyle name="Normal 139 2 3 2 2" xfId="17674"/>
    <cellStyle name="Normal 139 2 3 3" xfId="15479"/>
    <cellStyle name="Normal 139 2 4" xfId="12738"/>
    <cellStyle name="Normal 139 2 4 2" xfId="18382"/>
    <cellStyle name="Normal 139 2 5" xfId="10588"/>
    <cellStyle name="Normal 139 2 5 2" xfId="16236"/>
    <cellStyle name="Normal 139 2 6" xfId="13766"/>
    <cellStyle name="Normal 139 3" xfId="9050"/>
    <cellStyle name="Normal 139 3 2" xfId="11289"/>
    <cellStyle name="Normal 139 3 2 2" xfId="16935"/>
    <cellStyle name="Normal 139 3 3" xfId="14738"/>
    <cellStyle name="Normal 139 4" xfId="9801"/>
    <cellStyle name="Normal 139 4 2" xfId="12010"/>
    <cellStyle name="Normal 139 4 2 2" xfId="17656"/>
    <cellStyle name="Normal 139 4 3" xfId="15461"/>
    <cellStyle name="Normal 139 5" xfId="12732"/>
    <cellStyle name="Normal 139 5 2" xfId="18376"/>
    <cellStyle name="Normal 139 6" xfId="10570"/>
    <cellStyle name="Normal 139 6 2" xfId="16218"/>
    <cellStyle name="Normal 139 7" xfId="13742"/>
    <cellStyle name="Normal 14" xfId="1559"/>
    <cellStyle name="Normal 14 2" xfId="5850"/>
    <cellStyle name="Normal 140" xfId="9002"/>
    <cellStyle name="Normal 140 2" xfId="9769"/>
    <cellStyle name="Normal 140 2 2" xfId="11980"/>
    <cellStyle name="Normal 140 2 2 2" xfId="17626"/>
    <cellStyle name="Normal 140 2 3" xfId="15431"/>
    <cellStyle name="Normal 140 3" xfId="10476"/>
    <cellStyle name="Normal 140 3 2" xfId="12684"/>
    <cellStyle name="Normal 140 3 2 2" xfId="18330"/>
    <cellStyle name="Normal 140 3 3" xfId="16135"/>
    <cellStyle name="Normal 140 4" xfId="13437"/>
    <cellStyle name="Normal 140 4 2" xfId="19081"/>
    <cellStyle name="Normal 140 5" xfId="11244"/>
    <cellStyle name="Normal 140 5 2" xfId="16890"/>
    <cellStyle name="Normal 140 6" xfId="14693"/>
    <cellStyle name="Normal 141" xfId="9003"/>
    <cellStyle name="Normal 141 2" xfId="9770"/>
    <cellStyle name="Normal 141 2 2" xfId="11981"/>
    <cellStyle name="Normal 141 2 2 2" xfId="17627"/>
    <cellStyle name="Normal 141 2 3" xfId="15432"/>
    <cellStyle name="Normal 141 3" xfId="10477"/>
    <cellStyle name="Normal 141 3 2" xfId="12685"/>
    <cellStyle name="Normal 141 3 2 2" xfId="18331"/>
    <cellStyle name="Normal 141 3 3" xfId="16136"/>
    <cellStyle name="Normal 141 4" xfId="13438"/>
    <cellStyle name="Normal 141 4 2" xfId="19082"/>
    <cellStyle name="Normal 141 5" xfId="11245"/>
    <cellStyle name="Normal 141 5 2" xfId="16891"/>
    <cellStyle name="Normal 141 6" xfId="14694"/>
    <cellStyle name="Normal 142" xfId="210"/>
    <cellStyle name="Normal 142 2" xfId="9057"/>
    <cellStyle name="Normal 142 2 2" xfId="11296"/>
    <cellStyle name="Normal 142 2 2 2" xfId="16942"/>
    <cellStyle name="Normal 142 2 3" xfId="14745"/>
    <cellStyle name="Normal 142 3" xfId="9820"/>
    <cellStyle name="Normal 142 3 2" xfId="12029"/>
    <cellStyle name="Normal 142 3 2 2" xfId="17675"/>
    <cellStyle name="Normal 142 3 3" xfId="15480"/>
    <cellStyle name="Normal 142 4" xfId="12739"/>
    <cellStyle name="Normal 142 4 2" xfId="18383"/>
    <cellStyle name="Normal 142 5" xfId="10589"/>
    <cellStyle name="Normal 142 5 2" xfId="16237"/>
    <cellStyle name="Normal 142 6" xfId="13767"/>
    <cellStyle name="Normal 143" xfId="9004"/>
    <cellStyle name="Normal 143 2" xfId="9771"/>
    <cellStyle name="Normal 143 2 2" xfId="11982"/>
    <cellStyle name="Normal 143 2 2 2" xfId="17628"/>
    <cellStyle name="Normal 143 2 3" xfId="15433"/>
    <cellStyle name="Normal 143 3" xfId="10478"/>
    <cellStyle name="Normal 143 3 2" xfId="12686"/>
    <cellStyle name="Normal 143 3 2 2" xfId="18332"/>
    <cellStyle name="Normal 143 3 3" xfId="16137"/>
    <cellStyle name="Normal 143 4" xfId="13439"/>
    <cellStyle name="Normal 143 4 2" xfId="19083"/>
    <cellStyle name="Normal 143 5" xfId="11246"/>
    <cellStyle name="Normal 143 5 2" xfId="16892"/>
    <cellStyle name="Normal 143 6" xfId="14695"/>
    <cellStyle name="Normal 144" xfId="9005"/>
    <cellStyle name="Normal 144 2" xfId="9772"/>
    <cellStyle name="Normal 144 2 2" xfId="11983"/>
    <cellStyle name="Normal 144 2 2 2" xfId="17629"/>
    <cellStyle name="Normal 144 2 3" xfId="15434"/>
    <cellStyle name="Normal 144 3" xfId="10479"/>
    <cellStyle name="Normal 144 3 2" xfId="12687"/>
    <cellStyle name="Normal 144 3 2 2" xfId="18333"/>
    <cellStyle name="Normal 144 3 3" xfId="16138"/>
    <cellStyle name="Normal 144 4" xfId="13440"/>
    <cellStyle name="Normal 144 4 2" xfId="19084"/>
    <cellStyle name="Normal 144 5" xfId="11247"/>
    <cellStyle name="Normal 144 5 2" xfId="16893"/>
    <cellStyle name="Normal 144 6" xfId="14696"/>
    <cellStyle name="Normal 145" xfId="9006"/>
    <cellStyle name="Normal 145 2" xfId="9773"/>
    <cellStyle name="Normal 145 2 2" xfId="11984"/>
    <cellStyle name="Normal 145 2 2 2" xfId="17630"/>
    <cellStyle name="Normal 145 2 3" xfId="15435"/>
    <cellStyle name="Normal 145 3" xfId="10480"/>
    <cellStyle name="Normal 145 3 2" xfId="12688"/>
    <cellStyle name="Normal 145 3 2 2" xfId="18334"/>
    <cellStyle name="Normal 145 3 3" xfId="16139"/>
    <cellStyle name="Normal 145 4" xfId="13441"/>
    <cellStyle name="Normal 145 4 2" xfId="19085"/>
    <cellStyle name="Normal 145 5" xfId="11248"/>
    <cellStyle name="Normal 145 5 2" xfId="16894"/>
    <cellStyle name="Normal 145 6" xfId="14697"/>
    <cellStyle name="Normal 146" xfId="9007"/>
    <cellStyle name="Normal 146 2" xfId="9774"/>
    <cellStyle name="Normal 146 2 2" xfId="11985"/>
    <cellStyle name="Normal 146 2 2 2" xfId="17631"/>
    <cellStyle name="Normal 146 2 3" xfId="15436"/>
    <cellStyle name="Normal 146 3" xfId="10481"/>
    <cellStyle name="Normal 146 3 2" xfId="12689"/>
    <cellStyle name="Normal 146 3 2 2" xfId="18335"/>
    <cellStyle name="Normal 146 3 3" xfId="16140"/>
    <cellStyle name="Normal 146 4" xfId="13442"/>
    <cellStyle name="Normal 146 4 2" xfId="19086"/>
    <cellStyle name="Normal 146 5" xfId="11249"/>
    <cellStyle name="Normal 146 5 2" xfId="16895"/>
    <cellStyle name="Normal 146 6" xfId="14698"/>
    <cellStyle name="Normal 147" xfId="9009"/>
    <cellStyle name="Normal 147 2" xfId="9776"/>
    <cellStyle name="Normal 147 2 2" xfId="11987"/>
    <cellStyle name="Normal 147 2 2 2" xfId="17633"/>
    <cellStyle name="Normal 147 2 3" xfId="15438"/>
    <cellStyle name="Normal 147 3" xfId="10483"/>
    <cellStyle name="Normal 147 3 2" xfId="12691"/>
    <cellStyle name="Normal 147 3 2 2" xfId="18337"/>
    <cellStyle name="Normal 147 3 3" xfId="16142"/>
    <cellStyle name="Normal 147 4" xfId="13444"/>
    <cellStyle name="Normal 147 4 2" xfId="19088"/>
    <cellStyle name="Normal 147 5" xfId="11251"/>
    <cellStyle name="Normal 147 5 2" xfId="16897"/>
    <cellStyle name="Normal 147 6" xfId="14700"/>
    <cellStyle name="Normal 148" xfId="9013"/>
    <cellStyle name="Normal 148 2" xfId="9780"/>
    <cellStyle name="Normal 148 2 2" xfId="11991"/>
    <cellStyle name="Normal 148 2 2 2" xfId="17637"/>
    <cellStyle name="Normal 148 2 3" xfId="15442"/>
    <cellStyle name="Normal 148 3" xfId="10487"/>
    <cellStyle name="Normal 148 3 2" xfId="12695"/>
    <cellStyle name="Normal 148 3 2 2" xfId="18341"/>
    <cellStyle name="Normal 148 3 3" xfId="16146"/>
    <cellStyle name="Normal 148 4" xfId="13448"/>
    <cellStyle name="Normal 148 4 2" xfId="19092"/>
    <cellStyle name="Normal 148 5" xfId="11255"/>
    <cellStyle name="Normal 148 5 2" xfId="16901"/>
    <cellStyle name="Normal 148 6" xfId="14704"/>
    <cellStyle name="Normal 149" xfId="9014"/>
    <cellStyle name="Normal 149 2" xfId="9781"/>
    <cellStyle name="Normal 149 2 2" xfId="11992"/>
    <cellStyle name="Normal 149 2 2 2" xfId="17638"/>
    <cellStyle name="Normal 149 2 3" xfId="15443"/>
    <cellStyle name="Normal 149 3" xfId="10488"/>
    <cellStyle name="Normal 149 3 2" xfId="12696"/>
    <cellStyle name="Normal 149 3 2 2" xfId="18342"/>
    <cellStyle name="Normal 149 3 3" xfId="16147"/>
    <cellStyle name="Normal 149 4" xfId="13449"/>
    <cellStyle name="Normal 149 4 2" xfId="19093"/>
    <cellStyle name="Normal 149 5" xfId="11256"/>
    <cellStyle name="Normal 149 5 2" xfId="16902"/>
    <cellStyle name="Normal 149 6" xfId="14705"/>
    <cellStyle name="Normal 15" xfId="1560"/>
    <cellStyle name="Normal 15 2" xfId="5851"/>
    <cellStyle name="Normal 150" xfId="9008"/>
    <cellStyle name="Normal 150 2" xfId="9775"/>
    <cellStyle name="Normal 150 2 2" xfId="11986"/>
    <cellStyle name="Normal 150 2 2 2" xfId="17632"/>
    <cellStyle name="Normal 150 2 3" xfId="15437"/>
    <cellStyle name="Normal 150 3" xfId="10482"/>
    <cellStyle name="Normal 150 3 2" xfId="12690"/>
    <cellStyle name="Normal 150 3 2 2" xfId="18336"/>
    <cellStyle name="Normal 150 3 3" xfId="16141"/>
    <cellStyle name="Normal 150 4" xfId="13443"/>
    <cellStyle name="Normal 150 4 2" xfId="19087"/>
    <cellStyle name="Normal 150 5" xfId="11250"/>
    <cellStyle name="Normal 150 5 2" xfId="16896"/>
    <cellStyle name="Normal 150 6" xfId="14699"/>
    <cellStyle name="Normal 151" xfId="9011"/>
    <cellStyle name="Normal 151 2" xfId="9778"/>
    <cellStyle name="Normal 151 2 2" xfId="11989"/>
    <cellStyle name="Normal 151 2 2 2" xfId="17635"/>
    <cellStyle name="Normal 151 2 3" xfId="15440"/>
    <cellStyle name="Normal 151 3" xfId="10485"/>
    <cellStyle name="Normal 151 3 2" xfId="12693"/>
    <cellStyle name="Normal 151 3 2 2" xfId="18339"/>
    <cellStyle name="Normal 151 3 3" xfId="16144"/>
    <cellStyle name="Normal 151 4" xfId="13446"/>
    <cellStyle name="Normal 151 4 2" xfId="19090"/>
    <cellStyle name="Normal 151 5" xfId="11253"/>
    <cellStyle name="Normal 151 5 2" xfId="16899"/>
    <cellStyle name="Normal 151 6" xfId="14702"/>
    <cellStyle name="Normal 152" xfId="9012"/>
    <cellStyle name="Normal 152 2" xfId="9779"/>
    <cellStyle name="Normal 152 2 2" xfId="11990"/>
    <cellStyle name="Normal 152 2 2 2" xfId="17636"/>
    <cellStyle name="Normal 152 2 3" xfId="15441"/>
    <cellStyle name="Normal 152 3" xfId="10486"/>
    <cellStyle name="Normal 152 3 2" xfId="12694"/>
    <cellStyle name="Normal 152 3 2 2" xfId="18340"/>
    <cellStyle name="Normal 152 3 3" xfId="16145"/>
    <cellStyle name="Normal 152 4" xfId="13447"/>
    <cellStyle name="Normal 152 4 2" xfId="19091"/>
    <cellStyle name="Normal 152 5" xfId="11254"/>
    <cellStyle name="Normal 152 5 2" xfId="16900"/>
    <cellStyle name="Normal 152 6" xfId="14703"/>
    <cellStyle name="Normal 153" xfId="9016"/>
    <cellStyle name="Normal 153 2" xfId="9783"/>
    <cellStyle name="Normal 153 2 2" xfId="11994"/>
    <cellStyle name="Normal 153 2 2 2" xfId="17640"/>
    <cellStyle name="Normal 153 2 3" xfId="15445"/>
    <cellStyle name="Normal 153 3" xfId="10490"/>
    <cellStyle name="Normal 153 3 2" xfId="12698"/>
    <cellStyle name="Normal 153 3 2 2" xfId="18344"/>
    <cellStyle name="Normal 153 3 3" xfId="16149"/>
    <cellStyle name="Normal 153 4" xfId="13451"/>
    <cellStyle name="Normal 153 4 2" xfId="19095"/>
    <cellStyle name="Normal 153 5" xfId="11258"/>
    <cellStyle name="Normal 153 5 2" xfId="16904"/>
    <cellStyle name="Normal 153 6" xfId="14707"/>
    <cellStyle name="Normal 154" xfId="9017"/>
    <cellStyle name="Normal 154 2" xfId="9784"/>
    <cellStyle name="Normal 154 2 2" xfId="11995"/>
    <cellStyle name="Normal 154 2 2 2" xfId="17641"/>
    <cellStyle name="Normal 154 2 3" xfId="15446"/>
    <cellStyle name="Normal 154 3" xfId="10491"/>
    <cellStyle name="Normal 154 3 2" xfId="12699"/>
    <cellStyle name="Normal 154 3 2 2" xfId="18345"/>
    <cellStyle name="Normal 154 3 3" xfId="16150"/>
    <cellStyle name="Normal 154 4" xfId="13452"/>
    <cellStyle name="Normal 154 4 2" xfId="19096"/>
    <cellStyle name="Normal 154 5" xfId="11259"/>
    <cellStyle name="Normal 154 5 2" xfId="16905"/>
    <cellStyle name="Normal 154 6" xfId="14708"/>
    <cellStyle name="Normal 155" xfId="9010"/>
    <cellStyle name="Normal 155 2" xfId="9777"/>
    <cellStyle name="Normal 155 2 2" xfId="11988"/>
    <cellStyle name="Normal 155 2 2 2" xfId="17634"/>
    <cellStyle name="Normal 155 2 3" xfId="15439"/>
    <cellStyle name="Normal 155 3" xfId="10484"/>
    <cellStyle name="Normal 155 3 2" xfId="12692"/>
    <cellStyle name="Normal 155 3 2 2" xfId="18338"/>
    <cellStyle name="Normal 155 3 3" xfId="16143"/>
    <cellStyle name="Normal 155 4" xfId="13445"/>
    <cellStyle name="Normal 155 4 2" xfId="19089"/>
    <cellStyle name="Normal 155 5" xfId="11252"/>
    <cellStyle name="Normal 155 5 2" xfId="16898"/>
    <cellStyle name="Normal 155 6" xfId="14701"/>
    <cellStyle name="Normal 156" xfId="9015"/>
    <cellStyle name="Normal 156 2" xfId="9782"/>
    <cellStyle name="Normal 156 2 2" xfId="11993"/>
    <cellStyle name="Normal 156 2 2 2" xfId="17639"/>
    <cellStyle name="Normal 156 2 3" xfId="15444"/>
    <cellStyle name="Normal 156 3" xfId="10489"/>
    <cellStyle name="Normal 156 3 2" xfId="12697"/>
    <cellStyle name="Normal 156 3 2 2" xfId="18343"/>
    <cellStyle name="Normal 156 3 3" xfId="16148"/>
    <cellStyle name="Normal 156 4" xfId="13450"/>
    <cellStyle name="Normal 156 4 2" xfId="19094"/>
    <cellStyle name="Normal 156 5" xfId="11257"/>
    <cellStyle name="Normal 156 5 2" xfId="16903"/>
    <cellStyle name="Normal 156 6" xfId="14706"/>
    <cellStyle name="Normal 157" xfId="9018"/>
    <cellStyle name="Normal 157 2" xfId="9785"/>
    <cellStyle name="Normal 157 2 2" xfId="11996"/>
    <cellStyle name="Normal 157 2 2 2" xfId="17642"/>
    <cellStyle name="Normal 157 2 3" xfId="15447"/>
    <cellStyle name="Normal 157 3" xfId="10492"/>
    <cellStyle name="Normal 157 3 2" xfId="12700"/>
    <cellStyle name="Normal 157 3 2 2" xfId="18346"/>
    <cellStyle name="Normal 157 3 3" xfId="16151"/>
    <cellStyle name="Normal 157 4" xfId="13453"/>
    <cellStyle name="Normal 157 4 2" xfId="19097"/>
    <cellStyle name="Normal 157 5" xfId="11260"/>
    <cellStyle name="Normal 157 5 2" xfId="16906"/>
    <cellStyle name="Normal 157 6" xfId="14709"/>
    <cellStyle name="Normal 158" xfId="9019"/>
    <cellStyle name="Normal 158 2" xfId="9786"/>
    <cellStyle name="Normal 158 2 2" xfId="11997"/>
    <cellStyle name="Normal 158 2 2 2" xfId="17643"/>
    <cellStyle name="Normal 158 2 3" xfId="15448"/>
    <cellStyle name="Normal 158 3" xfId="10493"/>
    <cellStyle name="Normal 158 3 2" xfId="12701"/>
    <cellStyle name="Normal 158 3 2 2" xfId="18347"/>
    <cellStyle name="Normal 158 3 3" xfId="16152"/>
    <cellStyle name="Normal 158 4" xfId="13454"/>
    <cellStyle name="Normal 158 4 2" xfId="19098"/>
    <cellStyle name="Normal 158 5" xfId="11261"/>
    <cellStyle name="Normal 158 5 2" xfId="16907"/>
    <cellStyle name="Normal 158 6" xfId="14710"/>
    <cellStyle name="Normal 159" xfId="9020"/>
    <cellStyle name="Normal 159 2" xfId="9787"/>
    <cellStyle name="Normal 159 2 2" xfId="11998"/>
    <cellStyle name="Normal 159 2 2 2" xfId="17644"/>
    <cellStyle name="Normal 159 2 3" xfId="15449"/>
    <cellStyle name="Normal 159 3" xfId="10494"/>
    <cellStyle name="Normal 159 3 2" xfId="12702"/>
    <cellStyle name="Normal 159 3 2 2" xfId="18348"/>
    <cellStyle name="Normal 159 3 3" xfId="16153"/>
    <cellStyle name="Normal 159 4" xfId="13455"/>
    <cellStyle name="Normal 159 4 2" xfId="19099"/>
    <cellStyle name="Normal 159 5" xfId="11262"/>
    <cellStyle name="Normal 159 5 2" xfId="16908"/>
    <cellStyle name="Normal 159 6" xfId="14711"/>
    <cellStyle name="Normal 16" xfId="1561"/>
    <cellStyle name="Normal 16 2" xfId="5852"/>
    <cellStyle name="Normal 160" xfId="9036"/>
    <cellStyle name="Normal 161" xfId="9021"/>
    <cellStyle name="Normal 161 2" xfId="11263"/>
    <cellStyle name="Normal 161 2 2" xfId="16909"/>
    <cellStyle name="Normal 161 3" xfId="14712"/>
    <cellStyle name="Normal 161 4" xfId="19385"/>
    <cellStyle name="Normal 161 5" xfId="13862"/>
    <cellStyle name="Normal 162" xfId="9692"/>
    <cellStyle name="Normal 162 2" xfId="11904"/>
    <cellStyle name="Normal 162 2 2" xfId="17550"/>
    <cellStyle name="Normal 162 3" xfId="15355"/>
    <cellStyle name="Normal 162 4" xfId="19407"/>
    <cellStyle name="Normal 162 5" xfId="14581"/>
    <cellStyle name="Normal 163" xfId="9683"/>
    <cellStyle name="Normal 163 2" xfId="11898"/>
    <cellStyle name="Normal 163 2 2" xfId="17544"/>
    <cellStyle name="Normal 163 3" xfId="15349"/>
    <cellStyle name="Normal 163 4" xfId="19345"/>
    <cellStyle name="Normal 163 5" xfId="14594"/>
    <cellStyle name="Normal 164" xfId="9064"/>
    <cellStyle name="Normal 164 2" xfId="11301"/>
    <cellStyle name="Normal 164 2 2" xfId="16947"/>
    <cellStyle name="Normal 164 3" xfId="14751"/>
    <cellStyle name="Normal 164 4" xfId="14472"/>
    <cellStyle name="Normal 164 5" xfId="19354"/>
    <cellStyle name="Normal 165" xfId="9674"/>
    <cellStyle name="Normal 165 2" xfId="11892"/>
    <cellStyle name="Normal 165 2 2" xfId="17538"/>
    <cellStyle name="Normal 165 3" xfId="15343"/>
    <cellStyle name="Normal 165 4" xfId="13713"/>
    <cellStyle name="Normal 165 5" xfId="14601"/>
    <cellStyle name="Normal 166" xfId="9666"/>
    <cellStyle name="Normal 166 2" xfId="11885"/>
    <cellStyle name="Normal 166 2 2" xfId="17531"/>
    <cellStyle name="Normal 166 3" xfId="15336"/>
    <cellStyle name="Normal 166 4" xfId="14505"/>
    <cellStyle name="Normal 166 5" xfId="19380"/>
    <cellStyle name="Normal 167" xfId="9039"/>
    <cellStyle name="Normal 167 2" xfId="11278"/>
    <cellStyle name="Normal 167 2 2" xfId="16924"/>
    <cellStyle name="Normal 167 3" xfId="14727"/>
    <cellStyle name="Normal 167 4" xfId="14548"/>
    <cellStyle name="Normal 167 5" xfId="14476"/>
    <cellStyle name="Normal 168" xfId="9659"/>
    <cellStyle name="Normal 168 2" xfId="11879"/>
    <cellStyle name="Normal 168 2 2" xfId="17525"/>
    <cellStyle name="Normal 168 3" xfId="15330"/>
    <cellStyle name="Normal 168 4" xfId="13792"/>
    <cellStyle name="Normal 168 5" xfId="13892"/>
    <cellStyle name="Normal 169" xfId="9646"/>
    <cellStyle name="Normal 169 2" xfId="11868"/>
    <cellStyle name="Normal 169 2 2" xfId="17514"/>
    <cellStyle name="Normal 169 3" xfId="15319"/>
    <cellStyle name="Normal 169 4" xfId="14484"/>
    <cellStyle name="Normal 169 5" xfId="13882"/>
    <cellStyle name="Normal 17" xfId="1562"/>
    <cellStyle name="Normal 17 2" xfId="5853"/>
    <cellStyle name="Normal 170" xfId="9095"/>
    <cellStyle name="Normal 170 2" xfId="11325"/>
    <cellStyle name="Normal 170 2 2" xfId="16971"/>
    <cellStyle name="Normal 170 3" xfId="14776"/>
    <cellStyle name="Normal 171" xfId="9685"/>
    <cellStyle name="Normal 171 2" xfId="11900"/>
    <cellStyle name="Normal 171 2 2" xfId="17546"/>
    <cellStyle name="Normal 171 3" xfId="15351"/>
    <cellStyle name="Normal 172" xfId="9061"/>
    <cellStyle name="Normal 172 2" xfId="11298"/>
    <cellStyle name="Normal 172 2 2" xfId="16944"/>
    <cellStyle name="Normal 172 3" xfId="14748"/>
    <cellStyle name="Normal 173" xfId="9098"/>
    <cellStyle name="Normal 173 2" xfId="11327"/>
    <cellStyle name="Normal 173 2 2" xfId="16973"/>
    <cellStyle name="Normal 173 3" xfId="14778"/>
    <cellStyle name="Normal 174" xfId="9686"/>
    <cellStyle name="Normal 174 2" xfId="11901"/>
    <cellStyle name="Normal 174 2 2" xfId="17547"/>
    <cellStyle name="Normal 174 3" xfId="15352"/>
    <cellStyle name="Normal 175" xfId="9062"/>
    <cellStyle name="Normal 175 2" xfId="11299"/>
    <cellStyle name="Normal 175 2 2" xfId="16945"/>
    <cellStyle name="Normal 175 3" xfId="14749"/>
    <cellStyle name="Normal 176" xfId="9675"/>
    <cellStyle name="Normal 176 2" xfId="11893"/>
    <cellStyle name="Normal 176 2 2" xfId="17539"/>
    <cellStyle name="Normal 176 3" xfId="15344"/>
    <cellStyle name="Normal 177" xfId="9097"/>
    <cellStyle name="Normal 177 2" xfId="11326"/>
    <cellStyle name="Normal 177 2 2" xfId="16972"/>
    <cellStyle name="Normal 177 3" xfId="14777"/>
    <cellStyle name="Normal 178" xfId="9093"/>
    <cellStyle name="Normal 178 2" xfId="11324"/>
    <cellStyle name="Normal 178 2 2" xfId="16970"/>
    <cellStyle name="Normal 178 3" xfId="14775"/>
    <cellStyle name="Normal 179" xfId="9688"/>
    <cellStyle name="Normal 179 2" xfId="11902"/>
    <cellStyle name="Normal 179 2 2" xfId="17548"/>
    <cellStyle name="Normal 179 3" xfId="15353"/>
    <cellStyle name="Normal 18" xfId="1563"/>
    <cellStyle name="Normal 18 2" xfId="5854"/>
    <cellStyle name="Normal 180" xfId="9647"/>
    <cellStyle name="Normal 180 2" xfId="11869"/>
    <cellStyle name="Normal 180 2 2" xfId="17515"/>
    <cellStyle name="Normal 180 3" xfId="15320"/>
    <cellStyle name="Normal 181" xfId="9087"/>
    <cellStyle name="Normal 181 2" xfId="11323"/>
    <cellStyle name="Normal 181 2 2" xfId="16969"/>
    <cellStyle name="Normal 181 3" xfId="14773"/>
    <cellStyle name="Normal 182" xfId="9690"/>
    <cellStyle name="Normal 182 2" xfId="11903"/>
    <cellStyle name="Normal 182 2 2" xfId="17549"/>
    <cellStyle name="Normal 182 3" xfId="15354"/>
    <cellStyle name="Normal 183" xfId="9645"/>
    <cellStyle name="Normal 183 2" xfId="11867"/>
    <cellStyle name="Normal 183 2 2" xfId="17513"/>
    <cellStyle name="Normal 183 3" xfId="15318"/>
    <cellStyle name="Normal 184" xfId="9682"/>
    <cellStyle name="Normal 184 2" xfId="11897"/>
    <cellStyle name="Normal 184 2 2" xfId="17543"/>
    <cellStyle name="Normal 184 3" xfId="15348"/>
    <cellStyle name="Normal 185" xfId="9100"/>
    <cellStyle name="Normal 185 2" xfId="11328"/>
    <cellStyle name="Normal 185 2 2" xfId="16974"/>
    <cellStyle name="Normal 185 3" xfId="14779"/>
    <cellStyle name="Normal 186" xfId="9684"/>
    <cellStyle name="Normal 186 2" xfId="11899"/>
    <cellStyle name="Normal 186 2 2" xfId="17545"/>
    <cellStyle name="Normal 186 3" xfId="15350"/>
    <cellStyle name="Normal 187" xfId="9648"/>
    <cellStyle name="Normal 187 2" xfId="11870"/>
    <cellStyle name="Normal 187 2 2" xfId="17516"/>
    <cellStyle name="Normal 187 3" xfId="15321"/>
    <cellStyle name="Normal 188" xfId="9101"/>
    <cellStyle name="Normal 188 2" xfId="11329"/>
    <cellStyle name="Normal 188 2 2" xfId="16975"/>
    <cellStyle name="Normal 188 3" xfId="14780"/>
    <cellStyle name="Normal 189" xfId="9655"/>
    <cellStyle name="Normal 189 2" xfId="11877"/>
    <cellStyle name="Normal 189 2 2" xfId="17523"/>
    <cellStyle name="Normal 189 3" xfId="15328"/>
    <cellStyle name="Normal 19" xfId="1564"/>
    <cellStyle name="Normal 19 2" xfId="5855"/>
    <cellStyle name="Normal 190" xfId="9063"/>
    <cellStyle name="Normal 190 2" xfId="11300"/>
    <cellStyle name="Normal 190 2 2" xfId="16946"/>
    <cellStyle name="Normal 190 3" xfId="14750"/>
    <cellStyle name="Normal 191" xfId="9068"/>
    <cellStyle name="Normal 191 2" xfId="11305"/>
    <cellStyle name="Normal 191 2 2" xfId="16951"/>
    <cellStyle name="Normal 191 3" xfId="14755"/>
    <cellStyle name="Normal 192" xfId="9658"/>
    <cellStyle name="Normal 192 2" xfId="11878"/>
    <cellStyle name="Normal 192 2 2" xfId="17524"/>
    <cellStyle name="Normal 192 3" xfId="15329"/>
    <cellStyle name="Normal 193" xfId="9790"/>
    <cellStyle name="Normal 193 2" xfId="11999"/>
    <cellStyle name="Normal 193 2 2" xfId="17645"/>
    <cellStyle name="Normal 193 3" xfId="15450"/>
    <cellStyle name="Normal 194" xfId="9788"/>
    <cellStyle name="Normal 195" xfId="9906"/>
    <cellStyle name="Normal 196" xfId="9841"/>
    <cellStyle name="Normal 196 2" xfId="12050"/>
    <cellStyle name="Normal 196 2 2" xfId="17696"/>
    <cellStyle name="Normal 196 3" xfId="15501"/>
    <cellStyle name="Normal 197" xfId="10400"/>
    <cellStyle name="Normal 197 2" xfId="12608"/>
    <cellStyle name="Normal 197 2 2" xfId="18254"/>
    <cellStyle name="Normal 197 3" xfId="16059"/>
    <cellStyle name="Normal 198" xfId="10495"/>
    <cellStyle name="Normal 198 2" xfId="12703"/>
    <cellStyle name="Normal 199" xfId="10499"/>
    <cellStyle name="Normal 199 2" xfId="12704"/>
    <cellStyle name="Normal 2" xfId="13"/>
    <cellStyle name="Normal 2 10" xfId="1565"/>
    <cellStyle name="Normal 2 11" xfId="1566"/>
    <cellStyle name="Normal 2 12" xfId="1567"/>
    <cellStyle name="Normal 2 13" xfId="1568"/>
    <cellStyle name="Normal 2 14" xfId="1569"/>
    <cellStyle name="Normal 2 15" xfId="1570"/>
    <cellStyle name="Normal 2 16" xfId="1571"/>
    <cellStyle name="Normal 2 17" xfId="1572"/>
    <cellStyle name="Normal 2 18" xfId="1573"/>
    <cellStyle name="Normal 2 19" xfId="1574"/>
    <cellStyle name="Normal 2 2" xfId="26"/>
    <cellStyle name="Normal 2 2 10" xfId="13732"/>
    <cellStyle name="Normal 2 2 2" xfId="1575"/>
    <cellStyle name="Normal 2 2 2 2" xfId="5858"/>
    <cellStyle name="Normal 2 2 2 3" xfId="5857"/>
    <cellStyle name="Normal 2 2 3" xfId="1576"/>
    <cellStyle name="Normal 2 2 4" xfId="3644"/>
    <cellStyle name="Normal 2 2 4 2" xfId="20435"/>
    <cellStyle name="Normal 2 2 5" xfId="5856"/>
    <cellStyle name="Normal 2 2 6" xfId="9041"/>
    <cellStyle name="Normal 2 2 6 2" xfId="11280"/>
    <cellStyle name="Normal 2 2 6 2 2" xfId="16926"/>
    <cellStyle name="Normal 2 2 6 3" xfId="14729"/>
    <cellStyle name="Normal 2 2 7" xfId="9792"/>
    <cellStyle name="Normal 2 2 7 2" xfId="12001"/>
    <cellStyle name="Normal 2 2 7 2 2" xfId="17647"/>
    <cellStyle name="Normal 2 2 7 3" xfId="15452"/>
    <cellStyle name="Normal 2 2 8" xfId="12723"/>
    <cellStyle name="Normal 2 2 8 2" xfId="18367"/>
    <cellStyle name="Normal 2 2 9" xfId="10561"/>
    <cellStyle name="Normal 2 2 9 2" xfId="16209"/>
    <cellStyle name="Normal 2 20" xfId="1577"/>
    <cellStyle name="Normal 2 20 2" xfId="5859"/>
    <cellStyle name="Normal 2 21" xfId="1578"/>
    <cellStyle name="Normal 2 21 2" xfId="5860"/>
    <cellStyle name="Normal 2 21 2 2" xfId="9661"/>
    <cellStyle name="Normal 2 21 2 2 2" xfId="11881"/>
    <cellStyle name="Normal 2 21 2 2 2 2" xfId="17527"/>
    <cellStyle name="Normal 2 21 2 2 3" xfId="15332"/>
    <cellStyle name="Normal 2 21 2 3" xfId="10387"/>
    <cellStyle name="Normal 2 21 2 3 2" xfId="12595"/>
    <cellStyle name="Normal 2 21 2 3 2 2" xfId="18241"/>
    <cellStyle name="Normal 2 21 2 3 3" xfId="16046"/>
    <cellStyle name="Normal 2 21 2 4" xfId="13331"/>
    <cellStyle name="Normal 2 21 2 4 2" xfId="18975"/>
    <cellStyle name="Normal 2 21 2 5" xfId="11155"/>
    <cellStyle name="Normal 2 21 2 5 2" xfId="16802"/>
    <cellStyle name="Normal 2 21 2 6" xfId="14522"/>
    <cellStyle name="Normal 2 21 2 7" xfId="20497"/>
    <cellStyle name="Normal 2 21 3" xfId="21059"/>
    <cellStyle name="Normal 2 21 4" xfId="19927"/>
    <cellStyle name="Normal 2 22" xfId="3584"/>
    <cellStyle name="Normal 2 22 2" xfId="9152"/>
    <cellStyle name="Normal 2 22 2 2" xfId="11376"/>
    <cellStyle name="Normal 2 22 2 2 2" xfId="17022"/>
    <cellStyle name="Normal 2 22 2 3" xfId="14827"/>
    <cellStyle name="Normal 2 22 3" xfId="9888"/>
    <cellStyle name="Normal 2 22 3 2" xfId="12097"/>
    <cellStyle name="Normal 2 22 3 2 2" xfId="17743"/>
    <cellStyle name="Normal 2 22 3 3" xfId="15548"/>
    <cellStyle name="Normal 2 22 4" xfId="12831"/>
    <cellStyle name="Normal 2 22 4 2" xfId="18475"/>
    <cellStyle name="Normal 2 22 5" xfId="10657"/>
    <cellStyle name="Normal 2 22 5 2" xfId="16304"/>
    <cellStyle name="Normal 2 22 6" xfId="13965"/>
    <cellStyle name="Normal 2 22 7" xfId="20612"/>
    <cellStyle name="Normal 2 23" xfId="3631"/>
    <cellStyle name="Normal 2 23 2" xfId="20541"/>
    <cellStyle name="Normal 2 24" xfId="3749"/>
    <cellStyle name="Normal 2 25" xfId="8921"/>
    <cellStyle name="Normal 2 25 2" xfId="9695"/>
    <cellStyle name="Normal 2 26" xfId="8935"/>
    <cellStyle name="Normal 2 26 2" xfId="9705"/>
    <cellStyle name="Normal 2 26 2 2" xfId="11916"/>
    <cellStyle name="Normal 2 26 2 2 2" xfId="17562"/>
    <cellStyle name="Normal 2 26 2 3" xfId="15367"/>
    <cellStyle name="Normal 2 26 3" xfId="10412"/>
    <cellStyle name="Normal 2 26 3 2" xfId="12620"/>
    <cellStyle name="Normal 2 26 3 2 2" xfId="18266"/>
    <cellStyle name="Normal 2 26 3 3" xfId="16071"/>
    <cellStyle name="Normal 2 26 4" xfId="13373"/>
    <cellStyle name="Normal 2 26 4 2" xfId="19017"/>
    <cellStyle name="Normal 2 26 5" xfId="11180"/>
    <cellStyle name="Normal 2 26 5 2" xfId="16826"/>
    <cellStyle name="Normal 2 26 6" xfId="14629"/>
    <cellStyle name="Normal 2 27" xfId="10541"/>
    <cellStyle name="Normal 2 27 2" xfId="16194"/>
    <cellStyle name="Normal 2 28" xfId="13471"/>
    <cellStyle name="Normal 2 28 2" xfId="19114"/>
    <cellStyle name="Normal 2 29" xfId="13519"/>
    <cellStyle name="Normal 2 29 2" xfId="19158"/>
    <cellStyle name="Normal 2 3" xfId="1579"/>
    <cellStyle name="Normal 2 3 2" xfId="5861"/>
    <cellStyle name="Normal 2 3 3" xfId="20436"/>
    <cellStyle name="Normal 2 30" xfId="13567"/>
    <cellStyle name="Normal 2 30 2" xfId="19202"/>
    <cellStyle name="Normal 2 31" xfId="13719"/>
    <cellStyle name="Normal 2 32" xfId="19465"/>
    <cellStyle name="Normal 2 4" xfId="1580"/>
    <cellStyle name="Normal 2 4 2" xfId="20437"/>
    <cellStyle name="Normal 2 5" xfId="1581"/>
    <cellStyle name="Normal 2 5 2" xfId="20438"/>
    <cellStyle name="Normal 2 6" xfId="1582"/>
    <cellStyle name="Normal 2 7" xfId="1583"/>
    <cellStyle name="Normal 2 8" xfId="1584"/>
    <cellStyle name="Normal 2 9" xfId="1585"/>
    <cellStyle name="Normal 20" xfId="1586"/>
    <cellStyle name="Normal 20 2" xfId="5863"/>
    <cellStyle name="Normal 20 3" xfId="5862"/>
    <cellStyle name="Normal 200" xfId="10502"/>
    <cellStyle name="Normal 200 2" xfId="12706"/>
    <cellStyle name="Normal 200 2 2" xfId="18350"/>
    <cellStyle name="Normal 200 3" xfId="16155"/>
    <cellStyle name="Normal 201" xfId="10511"/>
    <cellStyle name="Normal 201 2" xfId="13361"/>
    <cellStyle name="Normal 201 2 2" xfId="19005"/>
    <cellStyle name="Normal 201 3" xfId="16164"/>
    <cellStyle name="Normal 202" xfId="10512"/>
    <cellStyle name="Normal 202 2" xfId="13456"/>
    <cellStyle name="Normal 202 2 2" xfId="19100"/>
    <cellStyle name="Normal 202 3" xfId="16165"/>
    <cellStyle name="Normal 203" xfId="10510"/>
    <cellStyle name="Normal 203 2" xfId="13347"/>
    <cellStyle name="Normal 203 2 2" xfId="18991"/>
    <cellStyle name="Normal 203 3" xfId="16163"/>
    <cellStyle name="Normal 204" xfId="10522"/>
    <cellStyle name="Normal 204 2" xfId="13322"/>
    <cellStyle name="Normal 204 2 2" xfId="18966"/>
    <cellStyle name="Normal 204 3" xfId="16175"/>
    <cellStyle name="Normal 205" xfId="10508"/>
    <cellStyle name="Normal 205 2" xfId="12779"/>
    <cellStyle name="Normal 205 2 2" xfId="18423"/>
    <cellStyle name="Normal 205 3" xfId="16161"/>
    <cellStyle name="Normal 206" xfId="10556"/>
    <cellStyle name="Normal 206 2" xfId="12770"/>
    <cellStyle name="Normal 206 2 2" xfId="18414"/>
    <cellStyle name="Normal 206 3" xfId="16205"/>
    <cellStyle name="Normal 207" xfId="10558"/>
    <cellStyle name="Normal 207 2" xfId="12776"/>
    <cellStyle name="Normal 207 2 2" xfId="18420"/>
    <cellStyle name="Normal 207 3" xfId="16207"/>
    <cellStyle name="Normal 208" xfId="10555"/>
    <cellStyle name="Normal 208 2" xfId="12772"/>
    <cellStyle name="Normal 208 2 2" xfId="18416"/>
    <cellStyle name="Normal 209" xfId="10552"/>
    <cellStyle name="Normal 209 2" xfId="12773"/>
    <cellStyle name="Normal 209 2 2" xfId="18417"/>
    <cellStyle name="Normal 21" xfId="1587"/>
    <cellStyle name="Normal 21 2" xfId="5865"/>
    <cellStyle name="Normal 21 3" xfId="5864"/>
    <cellStyle name="Normal 210" xfId="10553"/>
    <cellStyle name="Normal 210 2" xfId="13354"/>
    <cellStyle name="Normal 210 2 2" xfId="18998"/>
    <cellStyle name="Normal 211" xfId="10554"/>
    <cellStyle name="Normal 211 2" xfId="12743"/>
    <cellStyle name="Normal 211 2 2" xfId="18387"/>
    <cellStyle name="Normal 212" xfId="12781"/>
    <cellStyle name="Normal 212 2" xfId="18425"/>
    <cellStyle name="Normal 213" xfId="13350"/>
    <cellStyle name="Normal 213 2" xfId="18994"/>
    <cellStyle name="Normal 214" xfId="12745"/>
    <cellStyle name="Normal 214 2" xfId="18389"/>
    <cellStyle name="Normal 215" xfId="13341"/>
    <cellStyle name="Normal 215 2" xfId="18985"/>
    <cellStyle name="Normal 216" xfId="12777"/>
    <cellStyle name="Normal 216 2" xfId="18421"/>
    <cellStyle name="Normal 217" xfId="12771"/>
    <cellStyle name="Normal 217 2" xfId="18415"/>
    <cellStyle name="Normal 218" xfId="13355"/>
    <cellStyle name="Normal 218 2" xfId="18999"/>
    <cellStyle name="Normal 219" xfId="12741"/>
    <cellStyle name="Normal 219 2" xfId="18385"/>
    <cellStyle name="Normal 22" xfId="1588"/>
    <cellStyle name="Normal 22 2" xfId="5867"/>
    <cellStyle name="Normal 22 3" xfId="5866"/>
    <cellStyle name="Normal 220" xfId="12782"/>
    <cellStyle name="Normal 220 2" xfId="18426"/>
    <cellStyle name="Normal 221" xfId="12769"/>
    <cellStyle name="Normal 221 2" xfId="18413"/>
    <cellStyle name="Normal 222" xfId="13356"/>
    <cellStyle name="Normal 222 2" xfId="19000"/>
    <cellStyle name="Normal 223" xfId="12740"/>
    <cellStyle name="Normal 223 2" xfId="18384"/>
    <cellStyle name="Normal 224" xfId="12783"/>
    <cellStyle name="Normal 224 2" xfId="18427"/>
    <cellStyle name="Normal 225" xfId="13348"/>
    <cellStyle name="Normal 225 2" xfId="18992"/>
    <cellStyle name="Normal 226" xfId="12746"/>
    <cellStyle name="Normal 226 2" xfId="18390"/>
    <cellStyle name="Normal 227" xfId="12742"/>
    <cellStyle name="Normal 227 2" xfId="18386"/>
    <cellStyle name="Normal 228" xfId="13353"/>
    <cellStyle name="Normal 228 2" xfId="18997"/>
    <cellStyle name="Normal 229" xfId="13360"/>
    <cellStyle name="Normal 229 2" xfId="19004"/>
    <cellStyle name="Normal 23" xfId="1589"/>
    <cellStyle name="Normal 23 2" xfId="5869"/>
    <cellStyle name="Normal 23 3" xfId="5868"/>
    <cellStyle name="Normal 230" xfId="13359"/>
    <cellStyle name="Normal 230 2" xfId="19003"/>
    <cellStyle name="Normal 231" xfId="12721"/>
    <cellStyle name="Normal 231 2" xfId="18365"/>
    <cellStyle name="Normal 232" xfId="13346"/>
    <cellStyle name="Normal 232 2" xfId="18990"/>
    <cellStyle name="Normal 233" xfId="12768"/>
    <cellStyle name="Normal 233 2" xfId="18412"/>
    <cellStyle name="Normal 234" xfId="13349"/>
    <cellStyle name="Normal 234 2" xfId="18993"/>
    <cellStyle name="Normal 235" xfId="13352"/>
    <cellStyle name="Normal 235 2" xfId="18996"/>
    <cellStyle name="Normal 236" xfId="12780"/>
    <cellStyle name="Normal 236 2" xfId="18424"/>
    <cellStyle name="Normal 237" xfId="13358"/>
    <cellStyle name="Normal 237 2" xfId="19002"/>
    <cellStyle name="Normal 238" xfId="12744"/>
    <cellStyle name="Normal 238 2" xfId="18388"/>
    <cellStyle name="Normal 239" xfId="12784"/>
    <cellStyle name="Normal 239 2" xfId="18428"/>
    <cellStyle name="Normal 24" xfId="1590"/>
    <cellStyle name="Normal 24 2" xfId="5871"/>
    <cellStyle name="Normal 24 3" xfId="5870"/>
    <cellStyle name="Normal 240" xfId="13351"/>
    <cellStyle name="Normal 240 2" xfId="18995"/>
    <cellStyle name="Normal 241" xfId="12778"/>
    <cellStyle name="Normal 241 2" xfId="18422"/>
    <cellStyle name="Normal 242" xfId="13342"/>
    <cellStyle name="Normal 242 2" xfId="18986"/>
    <cellStyle name="Normal 243" xfId="12775"/>
    <cellStyle name="Normal 243 2" xfId="18419"/>
    <cellStyle name="Normal 244" xfId="13329"/>
    <cellStyle name="Normal 244 2" xfId="18973"/>
    <cellStyle name="Normal 245" xfId="13357"/>
    <cellStyle name="Normal 245 2" xfId="19001"/>
    <cellStyle name="Normal 246" xfId="12774"/>
    <cellStyle name="Normal 246 2" xfId="18418"/>
    <cellStyle name="Normal 247" xfId="12767"/>
    <cellStyle name="Normal 247 2" xfId="18411"/>
    <cellStyle name="Normal 248" xfId="10559"/>
    <cellStyle name="Normal 249" xfId="11168"/>
    <cellStyle name="Normal 25" xfId="1591"/>
    <cellStyle name="Normal 25 2" xfId="5873"/>
    <cellStyle name="Normal 25 3" xfId="5872"/>
    <cellStyle name="Normal 250" xfId="13457"/>
    <cellStyle name="Normal 251" xfId="10610"/>
    <cellStyle name="Normal 252" xfId="13458"/>
    <cellStyle name="Normal 252 2" xfId="19101"/>
    <cellStyle name="Normal 253" xfId="13503"/>
    <cellStyle name="Normal 254" xfId="13506"/>
    <cellStyle name="Normal 255" xfId="13504"/>
    <cellStyle name="Normal 256" xfId="13505"/>
    <cellStyle name="Normal 257" xfId="13551"/>
    <cellStyle name="Normal 258" xfId="13554"/>
    <cellStyle name="Normal 259" xfId="13553"/>
    <cellStyle name="Normal 26" xfId="1592"/>
    <cellStyle name="Normal 26 2" xfId="5875"/>
    <cellStyle name="Normal 26 3" xfId="5874"/>
    <cellStyle name="Normal 260" xfId="13552"/>
    <cellStyle name="Normal 261" xfId="13613"/>
    <cellStyle name="Normal 262" xfId="13614"/>
    <cellStyle name="Normal 263" xfId="13615"/>
    <cellStyle name="Normal 263 2" xfId="19248"/>
    <cellStyle name="Normal 264" xfId="13619"/>
    <cellStyle name="Normal 264 2" xfId="19250"/>
    <cellStyle name="Normal 265" xfId="13648"/>
    <cellStyle name="Normal 266" xfId="13715"/>
    <cellStyle name="Normal 266 2" xfId="19419"/>
    <cellStyle name="Normal 267" xfId="13675"/>
    <cellStyle name="Normal 268" xfId="14617"/>
    <cellStyle name="Normal 269" xfId="19319"/>
    <cellStyle name="Normal 27" xfId="1593"/>
    <cellStyle name="Normal 27 2" xfId="5877"/>
    <cellStyle name="Normal 27 3" xfId="5876"/>
    <cellStyle name="Normal 270" xfId="14592"/>
    <cellStyle name="Normal 271" xfId="14139"/>
    <cellStyle name="Normal 272" xfId="13905"/>
    <cellStyle name="Normal 273" xfId="14555"/>
    <cellStyle name="Normal 274" xfId="13805"/>
    <cellStyle name="Normal 275" xfId="14577"/>
    <cellStyle name="Normal 276" xfId="13787"/>
    <cellStyle name="Normal 277" xfId="14523"/>
    <cellStyle name="Normal 278" xfId="14501"/>
    <cellStyle name="Normal 279" xfId="19387"/>
    <cellStyle name="Normal 28" xfId="1594"/>
    <cellStyle name="Normal 28 2" xfId="5878"/>
    <cellStyle name="Normal 28 2 2" xfId="9662"/>
    <cellStyle name="Normal 28 2 2 2" xfId="11882"/>
    <cellStyle name="Normal 28 2 2 2 2" xfId="17528"/>
    <cellStyle name="Normal 28 2 2 3" xfId="15333"/>
    <cellStyle name="Normal 28 2 3" xfId="10388"/>
    <cellStyle name="Normal 28 2 3 2" xfId="12596"/>
    <cellStyle name="Normal 28 2 3 2 2" xfId="18242"/>
    <cellStyle name="Normal 28 2 3 3" xfId="16047"/>
    <cellStyle name="Normal 28 2 4" xfId="13332"/>
    <cellStyle name="Normal 28 2 4 2" xfId="18976"/>
    <cellStyle name="Normal 28 2 5" xfId="11156"/>
    <cellStyle name="Normal 28 2 5 2" xfId="16803"/>
    <cellStyle name="Normal 28 2 6" xfId="14524"/>
    <cellStyle name="Normal 28 2 7" xfId="20498"/>
    <cellStyle name="Normal 28 3" xfId="21060"/>
    <cellStyle name="Normal 28 4" xfId="19928"/>
    <cellStyle name="Normal 280" xfId="19395"/>
    <cellStyle name="Normal 281" xfId="13866"/>
    <cellStyle name="Normal 282" xfId="19384"/>
    <cellStyle name="Normal 283" xfId="14508"/>
    <cellStyle name="Normal 284" xfId="14572"/>
    <cellStyle name="Normal 285" xfId="13798"/>
    <cellStyle name="Normal 286" xfId="14490"/>
    <cellStyle name="Normal 287" xfId="19344"/>
    <cellStyle name="Normal 288" xfId="13907"/>
    <cellStyle name="Normal 289" xfId="14500"/>
    <cellStyle name="Normal 29" xfId="1595"/>
    <cellStyle name="Normal 29 2" xfId="5879"/>
    <cellStyle name="Normal 290" xfId="19337"/>
    <cellStyle name="Normal 291" xfId="13886"/>
    <cellStyle name="Normal 292" xfId="14520"/>
    <cellStyle name="Normal 293" xfId="19363"/>
    <cellStyle name="Normal 294" xfId="14561"/>
    <cellStyle name="Normal 295" xfId="14584"/>
    <cellStyle name="Normal 296" xfId="13883"/>
    <cellStyle name="Normal 297" xfId="14519"/>
    <cellStyle name="Normal 298" xfId="13812"/>
    <cellStyle name="Normal 299" xfId="19342"/>
    <cellStyle name="Normal 3" xfId="102"/>
    <cellStyle name="Normal 3 10" xfId="13570"/>
    <cellStyle name="Normal 3 10 2" xfId="19205"/>
    <cellStyle name="Normal 3 11" xfId="13618"/>
    <cellStyle name="Normal 3 11 2" xfId="19249"/>
    <cellStyle name="Normal 3 12" xfId="13734"/>
    <cellStyle name="Normal 3 13" xfId="13684"/>
    <cellStyle name="Normal 3 14" xfId="19468"/>
    <cellStyle name="Normal 3 15" xfId="19929"/>
    <cellStyle name="Normal 3 2" xfId="1596"/>
    <cellStyle name="Normal 3 2 2" xfId="5882"/>
    <cellStyle name="Normal 3 2 3" xfId="5881"/>
    <cellStyle name="Normal 3 2 3 2" xfId="9664"/>
    <cellStyle name="Normal 3 2 3 2 2" xfId="11884"/>
    <cellStyle name="Normal 3 2 3 2 2 2" xfId="17530"/>
    <cellStyle name="Normal 3 2 3 2 3" xfId="15335"/>
    <cellStyle name="Normal 3 2 3 3" xfId="10390"/>
    <cellStyle name="Normal 3 2 3 3 2" xfId="12598"/>
    <cellStyle name="Normal 3 2 3 3 2 2" xfId="18244"/>
    <cellStyle name="Normal 3 2 3 3 3" xfId="16049"/>
    <cellStyle name="Normal 3 2 3 4" xfId="13334"/>
    <cellStyle name="Normal 3 2 3 4 2" xfId="18978"/>
    <cellStyle name="Normal 3 2 3 5" xfId="11158"/>
    <cellStyle name="Normal 3 2 3 5 2" xfId="16805"/>
    <cellStyle name="Normal 3 2 3 6" xfId="14526"/>
    <cellStyle name="Normal 3 2 3 7" xfId="20499"/>
    <cellStyle name="Normal 3 2 4" xfId="21061"/>
    <cellStyle name="Normal 3 2 5" xfId="19930"/>
    <cellStyle name="Normal 3 3" xfId="3633"/>
    <cellStyle name="Normal 3 3 2" xfId="5883"/>
    <cellStyle name="Normal 3 3 3" xfId="9157"/>
    <cellStyle name="Normal 3 3 3 2" xfId="11379"/>
    <cellStyle name="Normal 3 3 3 2 2" xfId="17025"/>
    <cellStyle name="Normal 3 3 3 3" xfId="14830"/>
    <cellStyle name="Normal 3 3 4" xfId="9891"/>
    <cellStyle name="Normal 3 3 4 2" xfId="12100"/>
    <cellStyle name="Normal 3 3 4 2 2" xfId="17746"/>
    <cellStyle name="Normal 3 3 4 3" xfId="15551"/>
    <cellStyle name="Normal 3 3 5" xfId="12834"/>
    <cellStyle name="Normal 3 3 5 2" xfId="18478"/>
    <cellStyle name="Normal 3 3 6" xfId="10660"/>
    <cellStyle name="Normal 3 3 6 2" xfId="16307"/>
    <cellStyle name="Normal 3 3 7" xfId="13971"/>
    <cellStyle name="Normal 3 4" xfId="5880"/>
    <cellStyle name="Normal 3 4 2" xfId="9663"/>
    <cellStyle name="Normal 3 4 2 2" xfId="11883"/>
    <cellStyle name="Normal 3 4 2 2 2" xfId="17529"/>
    <cellStyle name="Normal 3 4 2 3" xfId="15334"/>
    <cellStyle name="Normal 3 4 3" xfId="10389"/>
    <cellStyle name="Normal 3 4 3 2" xfId="12597"/>
    <cellStyle name="Normal 3 4 3 2 2" xfId="18243"/>
    <cellStyle name="Normal 3 4 3 3" xfId="16048"/>
    <cellStyle name="Normal 3 4 4" xfId="13333"/>
    <cellStyle name="Normal 3 4 4 2" xfId="18977"/>
    <cellStyle name="Normal 3 4 5" xfId="11157"/>
    <cellStyle name="Normal 3 4 5 2" xfId="16804"/>
    <cellStyle name="Normal 3 4 6" xfId="14525"/>
    <cellStyle name="Normal 3 4 7" xfId="20613"/>
    <cellStyle name="Normal 3 5" xfId="8969"/>
    <cellStyle name="Normal 3 5 2" xfId="9739"/>
    <cellStyle name="Normal 3 5 2 2" xfId="11950"/>
    <cellStyle name="Normal 3 5 2 2 2" xfId="17596"/>
    <cellStyle name="Normal 3 5 2 3" xfId="15401"/>
    <cellStyle name="Normal 3 5 3" xfId="10446"/>
    <cellStyle name="Normal 3 5 3 2" xfId="12654"/>
    <cellStyle name="Normal 3 5 3 2 2" xfId="18300"/>
    <cellStyle name="Normal 3 5 3 3" xfId="16105"/>
    <cellStyle name="Normal 3 5 4" xfId="13407"/>
    <cellStyle name="Normal 3 5 4 2" xfId="19051"/>
    <cellStyle name="Normal 3 5 5" xfId="11214"/>
    <cellStyle name="Normal 3 5 5 2" xfId="16860"/>
    <cellStyle name="Normal 3 5 6" xfId="14663"/>
    <cellStyle name="Normal 3 5 7" xfId="19966"/>
    <cellStyle name="Normal 3 6" xfId="10500"/>
    <cellStyle name="Normal 3 6 2" xfId="12705"/>
    <cellStyle name="Normal 3 6 2 2" xfId="18349"/>
    <cellStyle name="Normal 3 6 3" xfId="16154"/>
    <cellStyle name="Normal 3 6 4" xfId="20646"/>
    <cellStyle name="Normal 3 7" xfId="10538"/>
    <cellStyle name="Normal 3 7 2" xfId="16191"/>
    <cellStyle name="Normal 3 8" xfId="13474"/>
    <cellStyle name="Normal 3 8 2" xfId="19117"/>
    <cellStyle name="Normal 3 9" xfId="13522"/>
    <cellStyle name="Normal 3 9 2" xfId="19161"/>
    <cellStyle name="Normal 30" xfId="1597"/>
    <cellStyle name="Normal 30 2" xfId="5884"/>
    <cellStyle name="Normal 300" xfId="14553"/>
    <cellStyle name="Normal 301" xfId="14470"/>
    <cellStyle name="Normal 302" xfId="13829"/>
    <cellStyle name="Normal 303" xfId="13974"/>
    <cellStyle name="Normal 304" xfId="14563"/>
    <cellStyle name="Normal 305" xfId="13917"/>
    <cellStyle name="Normal 306" xfId="14534"/>
    <cellStyle name="Normal 307" xfId="19333"/>
    <cellStyle name="Normal 308" xfId="19376"/>
    <cellStyle name="Normal 309" xfId="19329"/>
    <cellStyle name="Normal 31" xfId="1598"/>
    <cellStyle name="Normal 31 2" xfId="5886"/>
    <cellStyle name="Normal 31 3" xfId="5885"/>
    <cellStyle name="Normal 310" xfId="19394"/>
    <cellStyle name="Normal 311" xfId="13842"/>
    <cellStyle name="Normal 312" xfId="13870"/>
    <cellStyle name="Normal 313" xfId="14516"/>
    <cellStyle name="Normal 314" xfId="19448"/>
    <cellStyle name="Normal 315" xfId="19450"/>
    <cellStyle name="Normal 316" xfId="19449"/>
    <cellStyle name="Normal 317" xfId="19447"/>
    <cellStyle name="Normal 318" xfId="14552"/>
    <cellStyle name="Normal 319" xfId="19397"/>
    <cellStyle name="Normal 32" xfId="1599"/>
    <cellStyle name="Normal 32 2" xfId="5887"/>
    <cellStyle name="Normal 32 3" xfId="5888"/>
    <cellStyle name="Normal 320" xfId="19412"/>
    <cellStyle name="Normal 321" xfId="19423"/>
    <cellStyle name="Normal 322" xfId="19416"/>
    <cellStyle name="Normal 323" xfId="19436"/>
    <cellStyle name="Normal 324" xfId="14600"/>
    <cellStyle name="Normal 325" xfId="14504"/>
    <cellStyle name="Normal 326" xfId="19430"/>
    <cellStyle name="Normal 327" xfId="19343"/>
    <cellStyle name="Normal 328" xfId="19438"/>
    <cellStyle name="Normal 329" xfId="19369"/>
    <cellStyle name="Normal 33" xfId="103"/>
    <cellStyle name="Normal 33 2" xfId="3645"/>
    <cellStyle name="Normal 33 2 2" xfId="5890"/>
    <cellStyle name="Normal 33 2 3" xfId="9160"/>
    <cellStyle name="Normal 33 2 3 2" xfId="11382"/>
    <cellStyle name="Normal 33 2 3 2 2" xfId="17028"/>
    <cellStyle name="Normal 33 2 3 3" xfId="14833"/>
    <cellStyle name="Normal 33 2 4" xfId="9894"/>
    <cellStyle name="Normal 33 2 4 2" xfId="12103"/>
    <cellStyle name="Normal 33 2 4 2 2" xfId="17749"/>
    <cellStyle name="Normal 33 2 4 3" xfId="15554"/>
    <cellStyle name="Normal 33 2 5" xfId="12837"/>
    <cellStyle name="Normal 33 2 5 2" xfId="18481"/>
    <cellStyle name="Normal 33 2 6" xfId="10663"/>
    <cellStyle name="Normal 33 2 6 2" xfId="16310"/>
    <cellStyle name="Normal 33 2 7" xfId="13975"/>
    <cellStyle name="Normal 33 3" xfId="5889"/>
    <cellStyle name="Normal 33 4" xfId="9043"/>
    <cellStyle name="Normal 33 4 2" xfId="11282"/>
    <cellStyle name="Normal 33 4 2 2" xfId="16928"/>
    <cellStyle name="Normal 33 4 3" xfId="14731"/>
    <cellStyle name="Normal 33 5" xfId="9794"/>
    <cellStyle name="Normal 33 5 2" xfId="12003"/>
    <cellStyle name="Normal 33 5 2 2" xfId="17649"/>
    <cellStyle name="Normal 33 5 3" xfId="15454"/>
    <cellStyle name="Normal 33 6" xfId="12725"/>
    <cellStyle name="Normal 33 6 2" xfId="18369"/>
    <cellStyle name="Normal 33 7" xfId="10563"/>
    <cellStyle name="Normal 33 7 2" xfId="16211"/>
    <cellStyle name="Normal 33 8" xfId="13735"/>
    <cellStyle name="Normal 33 9" xfId="13688"/>
    <cellStyle name="Normal 330" xfId="13849"/>
    <cellStyle name="Normal 331" xfId="13914"/>
    <cellStyle name="Normal 332" xfId="19425"/>
    <cellStyle name="Normal 333" xfId="19414"/>
    <cellStyle name="Normal 334" xfId="14579"/>
    <cellStyle name="Normal 335" xfId="19426"/>
    <cellStyle name="Normal 336" xfId="19346"/>
    <cellStyle name="Normal 337" xfId="19415"/>
    <cellStyle name="Normal 338" xfId="14509"/>
    <cellStyle name="Normal 339" xfId="13912"/>
    <cellStyle name="Normal 34" xfId="1600"/>
    <cellStyle name="Normal 34 2" xfId="5892"/>
    <cellStyle name="Normal 34 3" xfId="5891"/>
    <cellStyle name="Normal 340" xfId="19424"/>
    <cellStyle name="Normal 341" xfId="13858"/>
    <cellStyle name="Normal 342" xfId="19378"/>
    <cellStyle name="Normal 343" xfId="19404"/>
    <cellStyle name="Normal 344" xfId="14576"/>
    <cellStyle name="Normal 345" xfId="19357"/>
    <cellStyle name="Normal 346" xfId="14473"/>
    <cellStyle name="Normal 347" xfId="19440"/>
    <cellStyle name="Normal 348" xfId="19320"/>
    <cellStyle name="Normal 349" xfId="13797"/>
    <cellStyle name="Normal 35" xfId="1601"/>
    <cellStyle name="Normal 35 2" xfId="5894"/>
    <cellStyle name="Normal 35 3" xfId="5893"/>
    <cellStyle name="Normal 350" xfId="19428"/>
    <cellStyle name="Normal 351" xfId="13823"/>
    <cellStyle name="Normal 352" xfId="19377"/>
    <cellStyle name="Normal 353" xfId="14499"/>
    <cellStyle name="Normal 354" xfId="19445"/>
    <cellStyle name="Normal 355" xfId="13859"/>
    <cellStyle name="Normal 356" xfId="19451"/>
    <cellStyle name="Normal 357" xfId="19452"/>
    <cellStyle name="Normal 358" xfId="19511"/>
    <cellStyle name="Normal 359" xfId="19941"/>
    <cellStyle name="Normal 36" xfId="1602"/>
    <cellStyle name="Normal 36 2" xfId="5895"/>
    <cellStyle name="Normal 37" xfId="1603"/>
    <cellStyle name="Normal 37 2" xfId="5896"/>
    <cellStyle name="Normal 38" xfId="1604"/>
    <cellStyle name="Normal 38 2" xfId="5897"/>
    <cellStyle name="Normal 39" xfId="1605"/>
    <cellStyle name="Normal 39 2" xfId="5898"/>
    <cellStyle name="Normal 4" xfId="104"/>
    <cellStyle name="Normal 4 10" xfId="8952"/>
    <cellStyle name="Normal 4 10 2" xfId="9722"/>
    <cellStyle name="Normal 4 10 2 2" xfId="11933"/>
    <cellStyle name="Normal 4 10 2 2 2" xfId="17579"/>
    <cellStyle name="Normal 4 10 2 3" xfId="15384"/>
    <cellStyle name="Normal 4 10 3" xfId="10429"/>
    <cellStyle name="Normal 4 10 3 2" xfId="12637"/>
    <cellStyle name="Normal 4 10 3 2 2" xfId="18283"/>
    <cellStyle name="Normal 4 10 3 3" xfId="16088"/>
    <cellStyle name="Normal 4 10 4" xfId="13390"/>
    <cellStyle name="Normal 4 10 4 2" xfId="19034"/>
    <cellStyle name="Normal 4 10 5" xfId="11197"/>
    <cellStyle name="Normal 4 10 5 2" xfId="16843"/>
    <cellStyle name="Normal 4 10 6" xfId="14646"/>
    <cellStyle name="Normal 4 10 7" xfId="20629"/>
    <cellStyle name="Normal 4 11" xfId="9044"/>
    <cellStyle name="Normal 4 11 2" xfId="11283"/>
    <cellStyle name="Normal 4 11 2 2" xfId="16929"/>
    <cellStyle name="Normal 4 11 3" xfId="14732"/>
    <cellStyle name="Normal 4 11 4" xfId="20469"/>
    <cellStyle name="Normal 4 12" xfId="9795"/>
    <cellStyle name="Normal 4 12 2" xfId="12004"/>
    <cellStyle name="Normal 4 12 2 2" xfId="17650"/>
    <cellStyle name="Normal 4 12 3" xfId="15455"/>
    <cellStyle name="Normal 4 12 4" xfId="20413"/>
    <cellStyle name="Normal 4 13" xfId="10501"/>
    <cellStyle name="Normal 4 14" xfId="10523"/>
    <cellStyle name="Normal 4 14 2" xfId="12726"/>
    <cellStyle name="Normal 4 14 2 2" xfId="18370"/>
    <cellStyle name="Normal 4 14 3" xfId="16176"/>
    <cellStyle name="Normal 4 15" xfId="10564"/>
    <cellStyle name="Normal 4 15 2" xfId="16212"/>
    <cellStyle name="Normal 4 16" xfId="13489"/>
    <cellStyle name="Normal 4 16 2" xfId="19132"/>
    <cellStyle name="Normal 4 17" xfId="13537"/>
    <cellStyle name="Normal 4 17 2" xfId="19176"/>
    <cellStyle name="Normal 4 18" xfId="13585"/>
    <cellStyle name="Normal 4 18 2" xfId="19220"/>
    <cellStyle name="Normal 4 19" xfId="13736"/>
    <cellStyle name="Normal 4 2" xfId="1606"/>
    <cellStyle name="Normal 4 2 2" xfId="1607"/>
    <cellStyle name="Normal 4 2 2 2" xfId="20439"/>
    <cellStyle name="Normal 4 2 2 3" xfId="20516"/>
    <cellStyle name="Normal 4 2 3" xfId="1608"/>
    <cellStyle name="Normal 4 2 3 2" xfId="20441"/>
    <cellStyle name="Normal 4 2 3 3" xfId="20440"/>
    <cellStyle name="Normal 4 2 4" xfId="20401"/>
    <cellStyle name="Normal 4 2 4 2" xfId="20442"/>
    <cellStyle name="Normal 4 2 5" xfId="20443"/>
    <cellStyle name="Normal 4 2 5 2" xfId="20545"/>
    <cellStyle name="Normal 4 2 6" xfId="20631"/>
    <cellStyle name="Normal 4 2 6 2" xfId="20630"/>
    <cellStyle name="Normal 4 2 7" xfId="20444"/>
    <cellStyle name="Normal 4 2 8" xfId="20428"/>
    <cellStyle name="Normal 4 20" xfId="13689"/>
    <cellStyle name="Normal 4 21" xfId="19483"/>
    <cellStyle name="Normal 4 3" xfId="1609"/>
    <cellStyle name="Normal 4 3 2" xfId="20445"/>
    <cellStyle name="Normal 4 3 2 2" xfId="20397"/>
    <cellStyle name="Normal 4 3 3" xfId="20446"/>
    <cellStyle name="Normal 4 3 3 2" xfId="20447"/>
    <cellStyle name="Normal 4 3 4" xfId="20548"/>
    <cellStyle name="Normal 4 3 4 2" xfId="20640"/>
    <cellStyle name="Normal 4 3 5" xfId="20549"/>
    <cellStyle name="Normal 4 3 5 2" xfId="20550"/>
    <cellStyle name="Normal 4 3 6" xfId="20538"/>
    <cellStyle name="Normal 4 3 6 2" xfId="20562"/>
    <cellStyle name="Normal 4 3 7" xfId="20639"/>
    <cellStyle name="Normal 4 3 8" xfId="20512"/>
    <cellStyle name="Normal 4 4" xfId="1610"/>
    <cellStyle name="Normal 4 4 2" xfId="20448"/>
    <cellStyle name="Normal 4 4 3" xfId="20626"/>
    <cellStyle name="Normal 4 5" xfId="1611"/>
    <cellStyle name="Normal 4 5 2" xfId="20450"/>
    <cellStyle name="Normal 4 5 3" xfId="20449"/>
    <cellStyle name="Normal 4 6" xfId="1612"/>
    <cellStyle name="Normal 4 6 2" xfId="20525"/>
    <cellStyle name="Normal 4 6 3" xfId="20451"/>
    <cellStyle name="Normal 4 7" xfId="1613"/>
    <cellStyle name="Normal 4 7 2" xfId="20507"/>
    <cellStyle name="Normal 4 7 3" xfId="20452"/>
    <cellStyle name="Normal 4 8" xfId="3646"/>
    <cellStyle name="Normal 4 8 2" xfId="9161"/>
    <cellStyle name="Normal 4 8 2 2" xfId="11383"/>
    <cellStyle name="Normal 4 8 2 2 2" xfId="17029"/>
    <cellStyle name="Normal 4 8 2 3" xfId="14834"/>
    <cellStyle name="Normal 4 8 2 4" xfId="20453"/>
    <cellStyle name="Normal 4 8 3" xfId="9895"/>
    <cellStyle name="Normal 4 8 3 2" xfId="12104"/>
    <cellStyle name="Normal 4 8 3 2 2" xfId="17750"/>
    <cellStyle name="Normal 4 8 3 3" xfId="15555"/>
    <cellStyle name="Normal 4 8 4" xfId="12838"/>
    <cellStyle name="Normal 4 8 4 2" xfId="18482"/>
    <cellStyle name="Normal 4 8 5" xfId="10664"/>
    <cellStyle name="Normal 4 8 5 2" xfId="16311"/>
    <cellStyle name="Normal 4 8 6" xfId="13976"/>
    <cellStyle name="Normal 4 8 7" xfId="20587"/>
    <cellStyle name="Normal 4 9" xfId="5899"/>
    <cellStyle name="Normal 4 9 2" xfId="20467"/>
    <cellStyle name="Normal 4 9 3" xfId="20470"/>
    <cellStyle name="Normal 4 9 4" xfId="20432"/>
    <cellStyle name="Normal 40" xfId="1614"/>
    <cellStyle name="Normal 40 2" xfId="5900"/>
    <cellStyle name="Normal 41" xfId="1615"/>
    <cellStyle name="Normal 42" xfId="1616"/>
    <cellStyle name="Normal 42 2" xfId="5901"/>
    <cellStyle name="Normal 42 2 2" xfId="9668"/>
    <cellStyle name="Normal 42 2 2 2" xfId="11886"/>
    <cellStyle name="Normal 42 2 2 2 2" xfId="17532"/>
    <cellStyle name="Normal 42 2 2 3" xfId="15337"/>
    <cellStyle name="Normal 42 2 3" xfId="10391"/>
    <cellStyle name="Normal 42 2 3 2" xfId="12599"/>
    <cellStyle name="Normal 42 2 3 2 2" xfId="18245"/>
    <cellStyle name="Normal 42 2 3 3" xfId="16050"/>
    <cellStyle name="Normal 42 2 4" xfId="13335"/>
    <cellStyle name="Normal 42 2 4 2" xfId="18979"/>
    <cellStyle name="Normal 42 2 5" xfId="11159"/>
    <cellStyle name="Normal 42 2 5 2" xfId="16806"/>
    <cellStyle name="Normal 42 2 6" xfId="14527"/>
    <cellStyle name="Normal 42 2 7" xfId="20500"/>
    <cellStyle name="Normal 42 3" xfId="21062"/>
    <cellStyle name="Normal 42 4" xfId="19931"/>
    <cellStyle name="Normal 43" xfId="1617"/>
    <cellStyle name="Normal 43 2" xfId="5903"/>
    <cellStyle name="Normal 43 3" xfId="5902"/>
    <cellStyle name="Normal 44" xfId="3523"/>
    <cellStyle name="Normal 44 2" xfId="5904"/>
    <cellStyle name="Normal 44 3" xfId="9102"/>
    <cellStyle name="Normal 44 3 2" xfId="11330"/>
    <cellStyle name="Normal 44 3 2 2" xfId="16976"/>
    <cellStyle name="Normal 44 3 3" xfId="14781"/>
    <cellStyle name="Normal 44 4" xfId="9842"/>
    <cellStyle name="Normal 44 4 2" xfId="12051"/>
    <cellStyle name="Normal 44 4 2 2" xfId="17697"/>
    <cellStyle name="Normal 44 4 3" xfId="15502"/>
    <cellStyle name="Normal 44 5" xfId="12785"/>
    <cellStyle name="Normal 44 5 2" xfId="18429"/>
    <cellStyle name="Normal 44 6" xfId="10611"/>
    <cellStyle name="Normal 44 6 2" xfId="16258"/>
    <cellStyle name="Normal 44 7" xfId="13919"/>
    <cellStyle name="Normal 45" xfId="3525"/>
    <cellStyle name="Normal 45 2" xfId="5905"/>
    <cellStyle name="Normal 45 3" xfId="9104"/>
    <cellStyle name="Normal 45 3 2" xfId="11332"/>
    <cellStyle name="Normal 45 3 2 2" xfId="16978"/>
    <cellStyle name="Normal 45 3 3" xfId="14783"/>
    <cellStyle name="Normal 45 4" xfId="9844"/>
    <cellStyle name="Normal 45 4 2" xfId="12053"/>
    <cellStyle name="Normal 45 4 2 2" xfId="17699"/>
    <cellStyle name="Normal 45 4 3" xfId="15504"/>
    <cellStyle name="Normal 45 5" xfId="12787"/>
    <cellStyle name="Normal 45 5 2" xfId="18431"/>
    <cellStyle name="Normal 45 6" xfId="10613"/>
    <cellStyle name="Normal 45 6 2" xfId="16260"/>
    <cellStyle name="Normal 45 7" xfId="13921"/>
    <cellStyle name="Normal 46" xfId="3524"/>
    <cellStyle name="Normal 46 2" xfId="5906"/>
    <cellStyle name="Normal 46 3" xfId="9103"/>
    <cellStyle name="Normal 46 3 2" xfId="11331"/>
    <cellStyle name="Normal 46 3 2 2" xfId="16977"/>
    <cellStyle name="Normal 46 3 3" xfId="14782"/>
    <cellStyle name="Normal 46 4" xfId="9843"/>
    <cellStyle name="Normal 46 4 2" xfId="12052"/>
    <cellStyle name="Normal 46 4 2 2" xfId="17698"/>
    <cellStyle name="Normal 46 4 3" xfId="15503"/>
    <cellStyle name="Normal 46 5" xfId="12786"/>
    <cellStyle name="Normal 46 5 2" xfId="18430"/>
    <cellStyle name="Normal 46 6" xfId="10612"/>
    <cellStyle name="Normal 46 6 2" xfId="16259"/>
    <cellStyle name="Normal 46 7" xfId="13920"/>
    <cellStyle name="Normal 47" xfId="3540"/>
    <cellStyle name="Normal 47 2" xfId="5908"/>
    <cellStyle name="Normal 47 3" xfId="5907"/>
    <cellStyle name="Normal 47 4" xfId="9119"/>
    <cellStyle name="Normal 47 4 2" xfId="11347"/>
    <cellStyle name="Normal 47 4 2 2" xfId="16993"/>
    <cellStyle name="Normal 47 4 3" xfId="14798"/>
    <cellStyle name="Normal 47 5" xfId="9859"/>
    <cellStyle name="Normal 47 5 2" xfId="12068"/>
    <cellStyle name="Normal 47 5 2 2" xfId="17714"/>
    <cellStyle name="Normal 47 5 3" xfId="15519"/>
    <cellStyle name="Normal 47 6" xfId="12802"/>
    <cellStyle name="Normal 47 6 2" xfId="18446"/>
    <cellStyle name="Normal 47 7" xfId="10628"/>
    <cellStyle name="Normal 47 7 2" xfId="16275"/>
    <cellStyle name="Normal 47 8" xfId="13936"/>
    <cellStyle name="Normal 48" xfId="3541"/>
    <cellStyle name="Normal 48 2" xfId="5910"/>
    <cellStyle name="Normal 48 3" xfId="5909"/>
    <cellStyle name="Normal 48 4" xfId="9120"/>
    <cellStyle name="Normal 48 4 2" xfId="11348"/>
    <cellStyle name="Normal 48 4 2 2" xfId="16994"/>
    <cellStyle name="Normal 48 4 3" xfId="14799"/>
    <cellStyle name="Normal 48 5" xfId="9860"/>
    <cellStyle name="Normal 48 5 2" xfId="12069"/>
    <cellStyle name="Normal 48 5 2 2" xfId="17715"/>
    <cellStyle name="Normal 48 5 3" xfId="15520"/>
    <cellStyle name="Normal 48 6" xfId="12803"/>
    <cellStyle name="Normal 48 6 2" xfId="18447"/>
    <cellStyle name="Normal 48 7" xfId="10629"/>
    <cellStyle name="Normal 48 7 2" xfId="16276"/>
    <cellStyle name="Normal 48 8" xfId="13937"/>
    <cellStyle name="Normal 49" xfId="3542"/>
    <cellStyle name="Normal 49 2" xfId="5912"/>
    <cellStyle name="Normal 49 3" xfId="5911"/>
    <cellStyle name="Normal 49 4" xfId="9121"/>
    <cellStyle name="Normal 49 4 2" xfId="11349"/>
    <cellStyle name="Normal 49 4 2 2" xfId="16995"/>
    <cellStyle name="Normal 49 4 3" xfId="14800"/>
    <cellStyle name="Normal 49 5" xfId="9861"/>
    <cellStyle name="Normal 49 5 2" xfId="12070"/>
    <cellStyle name="Normal 49 5 2 2" xfId="17716"/>
    <cellStyle name="Normal 49 5 3" xfId="15521"/>
    <cellStyle name="Normal 49 6" xfId="12804"/>
    <cellStyle name="Normal 49 6 2" xfId="18448"/>
    <cellStyle name="Normal 49 7" xfId="10630"/>
    <cellStyle name="Normal 49 7 2" xfId="16277"/>
    <cellStyle name="Normal 49 8" xfId="13938"/>
    <cellStyle name="Normal 5" xfId="105"/>
    <cellStyle name="Normal 5 10" xfId="20422"/>
    <cellStyle name="Normal 5 2" xfId="1618"/>
    <cellStyle name="Normal 5 2 2" xfId="20454"/>
    <cellStyle name="Normal 5 2 3" xfId="21118"/>
    <cellStyle name="Normal 5 2 4" xfId="20616"/>
    <cellStyle name="Normal 5 3" xfId="5913"/>
    <cellStyle name="Normal 5 3 2" xfId="20517"/>
    <cellStyle name="Normal 5 3 3" xfId="20455"/>
    <cellStyle name="Normal 5 4" xfId="13599"/>
    <cellStyle name="Normal 5 4 2" xfId="19234"/>
    <cellStyle name="Normal 5 4 2 2" xfId="20624"/>
    <cellStyle name="Normal 5 4 3" xfId="20456"/>
    <cellStyle name="Normal 5 5" xfId="13632"/>
    <cellStyle name="Normal 5 5 2" xfId="19263"/>
    <cellStyle name="Normal 5 5 2 2" xfId="20458"/>
    <cellStyle name="Normal 5 5 3" xfId="20457"/>
    <cellStyle name="Normal 5 6" xfId="19497"/>
    <cellStyle name="Normal 5 6 2" xfId="20460"/>
    <cellStyle name="Normal 5 6 3" xfId="20459"/>
    <cellStyle name="Normal 5 7" xfId="20633"/>
    <cellStyle name="Normal 5 7 2" xfId="20468"/>
    <cellStyle name="Normal 5 7 3" xfId="20471"/>
    <cellStyle name="Normal 5 8" xfId="20513"/>
    <cellStyle name="Normal 5 9" xfId="20403"/>
    <cellStyle name="Normal 50" xfId="3543"/>
    <cellStyle name="Normal 50 2" xfId="5915"/>
    <cellStyle name="Normal 50 3" xfId="5914"/>
    <cellStyle name="Normal 50 3 2" xfId="9669"/>
    <cellStyle name="Normal 50 3 2 2" xfId="11887"/>
    <cellStyle name="Normal 50 3 2 2 2" xfId="17533"/>
    <cellStyle name="Normal 50 3 2 3" xfId="15338"/>
    <cellStyle name="Normal 50 3 3" xfId="10392"/>
    <cellStyle name="Normal 50 3 3 2" xfId="12600"/>
    <cellStyle name="Normal 50 3 3 2 2" xfId="18246"/>
    <cellStyle name="Normal 50 3 3 3" xfId="16051"/>
    <cellStyle name="Normal 50 3 4" xfId="13336"/>
    <cellStyle name="Normal 50 3 4 2" xfId="18980"/>
    <cellStyle name="Normal 50 3 5" xfId="11160"/>
    <cellStyle name="Normal 50 3 5 2" xfId="16807"/>
    <cellStyle name="Normal 50 3 6" xfId="14528"/>
    <cellStyle name="Normal 50 3 7" xfId="20591"/>
    <cellStyle name="Normal 50 4" xfId="9122"/>
    <cellStyle name="Normal 50 4 2" xfId="11350"/>
    <cellStyle name="Normal 50 4 2 2" xfId="16996"/>
    <cellStyle name="Normal 50 4 3" xfId="14801"/>
    <cellStyle name="Normal 50 4 4" xfId="21088"/>
    <cellStyle name="Normal 50 5" xfId="9862"/>
    <cellStyle name="Normal 50 5 2" xfId="12071"/>
    <cellStyle name="Normal 50 5 2 2" xfId="17717"/>
    <cellStyle name="Normal 50 5 3" xfId="15522"/>
    <cellStyle name="Normal 50 6" xfId="12805"/>
    <cellStyle name="Normal 50 6 2" xfId="18449"/>
    <cellStyle name="Normal 50 7" xfId="10631"/>
    <cellStyle name="Normal 50 7 2" xfId="16278"/>
    <cellStyle name="Normal 50 8" xfId="13939"/>
    <cellStyle name="Normal 50 9" xfId="19932"/>
    <cellStyle name="Normal 51" xfId="3544"/>
    <cellStyle name="Normal 51 2" xfId="5916"/>
    <cellStyle name="Normal 51 3" xfId="9123"/>
    <cellStyle name="Normal 51 3 2" xfId="11351"/>
    <cellStyle name="Normal 51 3 2 2" xfId="16997"/>
    <cellStyle name="Normal 51 3 3" xfId="14802"/>
    <cellStyle name="Normal 51 4" xfId="9863"/>
    <cellStyle name="Normal 51 4 2" xfId="12072"/>
    <cellStyle name="Normal 51 4 2 2" xfId="17718"/>
    <cellStyle name="Normal 51 4 3" xfId="15523"/>
    <cellStyle name="Normal 51 5" xfId="12806"/>
    <cellStyle name="Normal 51 5 2" xfId="18450"/>
    <cellStyle name="Normal 51 6" xfId="10632"/>
    <cellStyle name="Normal 51 6 2" xfId="16279"/>
    <cellStyle name="Normal 51 7" xfId="13940"/>
    <cellStyle name="Normal 52" xfId="3545"/>
    <cellStyle name="Normal 52 2" xfId="5917"/>
    <cellStyle name="Normal 52 3" xfId="9124"/>
    <cellStyle name="Normal 52 3 2" xfId="11352"/>
    <cellStyle name="Normal 52 3 2 2" xfId="16998"/>
    <cellStyle name="Normal 52 3 3" xfId="14803"/>
    <cellStyle name="Normal 52 4" xfId="9864"/>
    <cellStyle name="Normal 52 4 2" xfId="12073"/>
    <cellStyle name="Normal 52 4 2 2" xfId="17719"/>
    <cellStyle name="Normal 52 4 3" xfId="15524"/>
    <cellStyle name="Normal 52 5" xfId="12807"/>
    <cellStyle name="Normal 52 5 2" xfId="18451"/>
    <cellStyle name="Normal 52 6" xfId="10633"/>
    <cellStyle name="Normal 52 6 2" xfId="16280"/>
    <cellStyle name="Normal 52 7" xfId="13941"/>
    <cellStyle name="Normal 53" xfId="3546"/>
    <cellStyle name="Normal 53 2" xfId="5918"/>
    <cellStyle name="Normal 53 3" xfId="9125"/>
    <cellStyle name="Normal 53 3 2" xfId="11353"/>
    <cellStyle name="Normal 53 3 2 2" xfId="16999"/>
    <cellStyle name="Normal 53 3 3" xfId="14804"/>
    <cellStyle name="Normal 53 4" xfId="9865"/>
    <cellStyle name="Normal 53 4 2" xfId="12074"/>
    <cellStyle name="Normal 53 4 2 2" xfId="17720"/>
    <cellStyle name="Normal 53 4 3" xfId="15525"/>
    <cellStyle name="Normal 53 5" xfId="12808"/>
    <cellStyle name="Normal 53 5 2" xfId="18452"/>
    <cellStyle name="Normal 53 6" xfId="10634"/>
    <cellStyle name="Normal 53 6 2" xfId="16281"/>
    <cellStyle name="Normal 53 7" xfId="13942"/>
    <cellStyle name="Normal 54" xfId="3547"/>
    <cellStyle name="Normal 54 2" xfId="5920"/>
    <cellStyle name="Normal 54 3" xfId="5919"/>
    <cellStyle name="Normal 54 4" xfId="9126"/>
    <cellStyle name="Normal 54 4 2" xfId="11354"/>
    <cellStyle name="Normal 54 4 2 2" xfId="17000"/>
    <cellStyle name="Normal 54 4 3" xfId="14805"/>
    <cellStyle name="Normal 54 5" xfId="9866"/>
    <cellStyle name="Normal 54 5 2" xfId="12075"/>
    <cellStyle name="Normal 54 5 2 2" xfId="17721"/>
    <cellStyle name="Normal 54 5 3" xfId="15526"/>
    <cellStyle name="Normal 54 6" xfId="12809"/>
    <cellStyle name="Normal 54 6 2" xfId="18453"/>
    <cellStyle name="Normal 54 7" xfId="10635"/>
    <cellStyle name="Normal 54 7 2" xfId="16282"/>
    <cellStyle name="Normal 54 8" xfId="13943"/>
    <cellStyle name="Normal 55" xfId="3548"/>
    <cellStyle name="Normal 55 2" xfId="5922"/>
    <cellStyle name="Normal 55 3" xfId="5921"/>
    <cellStyle name="Normal 55 4" xfId="9127"/>
    <cellStyle name="Normal 55 4 2" xfId="11355"/>
    <cellStyle name="Normal 55 4 2 2" xfId="17001"/>
    <cellStyle name="Normal 55 4 3" xfId="14806"/>
    <cellStyle name="Normal 55 5" xfId="9867"/>
    <cellStyle name="Normal 55 5 2" xfId="12076"/>
    <cellStyle name="Normal 55 5 2 2" xfId="17722"/>
    <cellStyle name="Normal 55 5 3" xfId="15527"/>
    <cellStyle name="Normal 55 6" xfId="12810"/>
    <cellStyle name="Normal 55 6 2" xfId="18454"/>
    <cellStyle name="Normal 55 7" xfId="10636"/>
    <cellStyle name="Normal 55 7 2" xfId="16283"/>
    <cellStyle name="Normal 55 8" xfId="13944"/>
    <cellStyle name="Normal 56" xfId="3549"/>
    <cellStyle name="Normal 56 2" xfId="5924"/>
    <cellStyle name="Normal 56 3" xfId="5923"/>
    <cellStyle name="Normal 56 4" xfId="9128"/>
    <cellStyle name="Normal 56 4 2" xfId="11356"/>
    <cellStyle name="Normal 56 4 2 2" xfId="17002"/>
    <cellStyle name="Normal 56 4 3" xfId="14807"/>
    <cellStyle name="Normal 56 5" xfId="9868"/>
    <cellStyle name="Normal 56 5 2" xfId="12077"/>
    <cellStyle name="Normal 56 5 2 2" xfId="17723"/>
    <cellStyle name="Normal 56 5 3" xfId="15528"/>
    <cellStyle name="Normal 56 6" xfId="12811"/>
    <cellStyle name="Normal 56 6 2" xfId="18455"/>
    <cellStyle name="Normal 56 7" xfId="10637"/>
    <cellStyle name="Normal 56 7 2" xfId="16284"/>
    <cellStyle name="Normal 56 8" xfId="13945"/>
    <cellStyle name="Normal 57" xfId="3550"/>
    <cellStyle name="Normal 57 2" xfId="5926"/>
    <cellStyle name="Normal 57 3" xfId="5925"/>
    <cellStyle name="Normal 57 4" xfId="9129"/>
    <cellStyle name="Normal 57 4 2" xfId="11357"/>
    <cellStyle name="Normal 57 4 2 2" xfId="17003"/>
    <cellStyle name="Normal 57 4 3" xfId="14808"/>
    <cellStyle name="Normal 57 5" xfId="9869"/>
    <cellStyle name="Normal 57 5 2" xfId="12078"/>
    <cellStyle name="Normal 57 5 2 2" xfId="17724"/>
    <cellStyle name="Normal 57 5 3" xfId="15529"/>
    <cellStyle name="Normal 57 6" xfId="12812"/>
    <cellStyle name="Normal 57 6 2" xfId="18456"/>
    <cellStyle name="Normal 57 7" xfId="10638"/>
    <cellStyle name="Normal 57 7 2" xfId="16285"/>
    <cellStyle name="Normal 57 8" xfId="13946"/>
    <cellStyle name="Normal 58" xfId="3551"/>
    <cellStyle name="Normal 58 2" xfId="5928"/>
    <cellStyle name="Normal 58 3" xfId="5927"/>
    <cellStyle name="Normal 58 4" xfId="9130"/>
    <cellStyle name="Normal 58 4 2" xfId="11358"/>
    <cellStyle name="Normal 58 4 2 2" xfId="17004"/>
    <cellStyle name="Normal 58 4 3" xfId="14809"/>
    <cellStyle name="Normal 58 5" xfId="9870"/>
    <cellStyle name="Normal 58 5 2" xfId="12079"/>
    <cellStyle name="Normal 58 5 2 2" xfId="17725"/>
    <cellStyle name="Normal 58 5 3" xfId="15530"/>
    <cellStyle name="Normal 58 6" xfId="12813"/>
    <cellStyle name="Normal 58 6 2" xfId="18457"/>
    <cellStyle name="Normal 58 7" xfId="10639"/>
    <cellStyle name="Normal 58 7 2" xfId="16286"/>
    <cellStyle name="Normal 58 8" xfId="13947"/>
    <cellStyle name="Normal 59" xfId="3552"/>
    <cellStyle name="Normal 59 2" xfId="5930"/>
    <cellStyle name="Normal 59 3" xfId="5929"/>
    <cellStyle name="Normal 59 4" xfId="9131"/>
    <cellStyle name="Normal 59 4 2" xfId="11359"/>
    <cellStyle name="Normal 59 4 2 2" xfId="17005"/>
    <cellStyle name="Normal 59 4 3" xfId="14810"/>
    <cellStyle name="Normal 59 5" xfId="9871"/>
    <cellStyle name="Normal 59 5 2" xfId="12080"/>
    <cellStyle name="Normal 59 5 2 2" xfId="17726"/>
    <cellStyle name="Normal 59 5 3" xfId="15531"/>
    <cellStyle name="Normal 59 6" xfId="12814"/>
    <cellStyle name="Normal 59 6 2" xfId="18458"/>
    <cellStyle name="Normal 59 7" xfId="10640"/>
    <cellStyle name="Normal 59 7 2" xfId="16287"/>
    <cellStyle name="Normal 59 8" xfId="13948"/>
    <cellStyle name="Normal 6" xfId="25"/>
    <cellStyle name="Normal 6 10" xfId="13731"/>
    <cellStyle name="Normal 6 11" xfId="13685"/>
    <cellStyle name="Normal 6 2" xfId="3654"/>
    <cellStyle name="Normal 6 2 2" xfId="9166"/>
    <cellStyle name="Normal 6 2 2 2" xfId="11388"/>
    <cellStyle name="Normal 6 2 2 2 2" xfId="17034"/>
    <cellStyle name="Normal 6 2 2 3" xfId="14839"/>
    <cellStyle name="Normal 6 2 2 4" xfId="20461"/>
    <cellStyle name="Normal 6 2 3" xfId="9900"/>
    <cellStyle name="Normal 6 2 3 2" xfId="12109"/>
    <cellStyle name="Normal 6 2 3 2 2" xfId="17755"/>
    <cellStyle name="Normal 6 2 3 3" xfId="15560"/>
    <cellStyle name="Normal 6 2 4" xfId="12843"/>
    <cellStyle name="Normal 6 2 4 2" xfId="18487"/>
    <cellStyle name="Normal 6 2 5" xfId="10669"/>
    <cellStyle name="Normal 6 2 5 2" xfId="16316"/>
    <cellStyle name="Normal 6 2 6" xfId="13981"/>
    <cellStyle name="Normal 6 2 7" xfId="13695"/>
    <cellStyle name="Normal 6 2 8" xfId="20534"/>
    <cellStyle name="Normal 6 3" xfId="3634"/>
    <cellStyle name="Normal 6 3 2" xfId="9158"/>
    <cellStyle name="Normal 6 3 2 2" xfId="11380"/>
    <cellStyle name="Normal 6 3 2 2 2" xfId="17026"/>
    <cellStyle name="Normal 6 3 2 3" xfId="14831"/>
    <cellStyle name="Normal 6 3 2 4" xfId="20463"/>
    <cellStyle name="Normal 6 3 3" xfId="9892"/>
    <cellStyle name="Normal 6 3 3 2" xfId="12101"/>
    <cellStyle name="Normal 6 3 3 2 2" xfId="17747"/>
    <cellStyle name="Normal 6 3 3 3" xfId="15552"/>
    <cellStyle name="Normal 6 3 4" xfId="12835"/>
    <cellStyle name="Normal 6 3 4 2" xfId="18479"/>
    <cellStyle name="Normal 6 3 5" xfId="10661"/>
    <cellStyle name="Normal 6 3 5 2" xfId="16308"/>
    <cellStyle name="Normal 6 3 6" xfId="13972"/>
    <cellStyle name="Normal 6 3 7" xfId="20462"/>
    <cellStyle name="Normal 6 4" xfId="5931"/>
    <cellStyle name="Normal 6 4 2" xfId="20566"/>
    <cellStyle name="Normal 6 4 3" xfId="20464"/>
    <cellStyle name="Normal 6 5" xfId="9040"/>
    <cellStyle name="Normal 6 5 2" xfId="11279"/>
    <cellStyle name="Normal 6 5 2 2" xfId="16925"/>
    <cellStyle name="Normal 6 5 2 3" xfId="20623"/>
    <cellStyle name="Normal 6 5 3" xfId="14728"/>
    <cellStyle name="Normal 6 5 4" xfId="20465"/>
    <cellStyle name="Normal 6 6" xfId="9791"/>
    <cellStyle name="Normal 6 6 2" xfId="12000"/>
    <cellStyle name="Normal 6 6 2 2" xfId="17646"/>
    <cellStyle name="Normal 6 6 2 3" xfId="20547"/>
    <cellStyle name="Normal 6 6 3" xfId="15451"/>
    <cellStyle name="Normal 6 6 3 2" xfId="20543"/>
    <cellStyle name="Normal 6 6 4" xfId="20599"/>
    <cellStyle name="Normal 6 6 5" xfId="20426"/>
    <cellStyle name="Normal 6 7" xfId="12722"/>
    <cellStyle name="Normal 6 7 2" xfId="18366"/>
    <cellStyle name="Normal 6 7 3" xfId="20466"/>
    <cellStyle name="Normal 6 8" xfId="10560"/>
    <cellStyle name="Normal 6 8 2" xfId="16208"/>
    <cellStyle name="Normal 6 8 3" xfId="20425"/>
    <cellStyle name="Normal 6 9" xfId="13634"/>
    <cellStyle name="Normal 6 9 2" xfId="19265"/>
    <cellStyle name="Normal 60" xfId="3553"/>
    <cellStyle name="Normal 60 2" xfId="5933"/>
    <cellStyle name="Normal 60 3" xfId="5934"/>
    <cellStyle name="Normal 60 4" xfId="5932"/>
    <cellStyle name="Normal 60 5" xfId="9132"/>
    <cellStyle name="Normal 60 5 2" xfId="11360"/>
    <cellStyle name="Normal 60 5 2 2" xfId="17006"/>
    <cellStyle name="Normal 60 5 3" xfId="14811"/>
    <cellStyle name="Normal 60 6" xfId="9872"/>
    <cellStyle name="Normal 60 6 2" xfId="12081"/>
    <cellStyle name="Normal 60 6 2 2" xfId="17727"/>
    <cellStyle name="Normal 60 6 3" xfId="15532"/>
    <cellStyle name="Normal 60 7" xfId="12815"/>
    <cellStyle name="Normal 60 7 2" xfId="18459"/>
    <cellStyle name="Normal 60 8" xfId="10641"/>
    <cellStyle name="Normal 60 8 2" xfId="16288"/>
    <cellStyle name="Normal 60 9" xfId="13949"/>
    <cellStyle name="Normal 61" xfId="3556"/>
    <cellStyle name="Normal 61 2" xfId="5936"/>
    <cellStyle name="Normal 61 3" xfId="5937"/>
    <cellStyle name="Normal 61 4" xfId="5935"/>
    <cellStyle name="Normal 61 5" xfId="9135"/>
    <cellStyle name="Normal 61 5 2" xfId="11363"/>
    <cellStyle name="Normal 61 5 2 2" xfId="17009"/>
    <cellStyle name="Normal 61 5 3" xfId="14814"/>
    <cellStyle name="Normal 61 6" xfId="9875"/>
    <cellStyle name="Normal 61 6 2" xfId="12084"/>
    <cellStyle name="Normal 61 6 2 2" xfId="17730"/>
    <cellStyle name="Normal 61 6 3" xfId="15535"/>
    <cellStyle name="Normal 61 7" xfId="12818"/>
    <cellStyle name="Normal 61 7 2" xfId="18462"/>
    <cellStyle name="Normal 61 8" xfId="10644"/>
    <cellStyle name="Normal 61 8 2" xfId="16291"/>
    <cellStyle name="Normal 61 9" xfId="13952"/>
    <cellStyle name="Normal 62" xfId="3554"/>
    <cellStyle name="Normal 62 2" xfId="5939"/>
    <cellStyle name="Normal 62 3" xfId="5940"/>
    <cellStyle name="Normal 62 4" xfId="5938"/>
    <cellStyle name="Normal 62 5" xfId="9133"/>
    <cellStyle name="Normal 62 5 2" xfId="11361"/>
    <cellStyle name="Normal 62 5 2 2" xfId="17007"/>
    <cellStyle name="Normal 62 5 3" xfId="14812"/>
    <cellStyle name="Normal 62 6" xfId="9873"/>
    <cellStyle name="Normal 62 6 2" xfId="12082"/>
    <cellStyle name="Normal 62 6 2 2" xfId="17728"/>
    <cellStyle name="Normal 62 6 3" xfId="15533"/>
    <cellStyle name="Normal 62 7" xfId="12816"/>
    <cellStyle name="Normal 62 7 2" xfId="18460"/>
    <cellStyle name="Normal 62 8" xfId="10642"/>
    <cellStyle name="Normal 62 8 2" xfId="16289"/>
    <cellStyle name="Normal 62 9" xfId="13950"/>
    <cellStyle name="Normal 63" xfId="3555"/>
    <cellStyle name="Normal 63 2" xfId="5942"/>
    <cellStyle name="Normal 63 3" xfId="5943"/>
    <cellStyle name="Normal 63 4" xfId="5941"/>
    <cellStyle name="Normal 63 5" xfId="9134"/>
    <cellStyle name="Normal 63 5 2" xfId="11362"/>
    <cellStyle name="Normal 63 5 2 2" xfId="17008"/>
    <cellStyle name="Normal 63 5 3" xfId="14813"/>
    <cellStyle name="Normal 63 6" xfId="9874"/>
    <cellStyle name="Normal 63 6 2" xfId="12083"/>
    <cellStyle name="Normal 63 6 2 2" xfId="17729"/>
    <cellStyle name="Normal 63 6 3" xfId="15534"/>
    <cellStyle name="Normal 63 7" xfId="12817"/>
    <cellStyle name="Normal 63 7 2" xfId="18461"/>
    <cellStyle name="Normal 63 8" xfId="10643"/>
    <cellStyle name="Normal 63 8 2" xfId="16290"/>
    <cellStyle name="Normal 63 9" xfId="13951"/>
    <cellStyle name="Normal 64" xfId="3567"/>
    <cellStyle name="Normal 64 2" xfId="5945"/>
    <cellStyle name="Normal 64 3" xfId="5944"/>
    <cellStyle name="Normal 64 4" xfId="9136"/>
    <cellStyle name="Normal 65" xfId="3570"/>
    <cellStyle name="Normal 65 2" xfId="5947"/>
    <cellStyle name="Normal 65 2 2" xfId="5948"/>
    <cellStyle name="Normal 65 3" xfId="5949"/>
    <cellStyle name="Normal 65 3 2" xfId="5950"/>
    <cellStyle name="Normal 65 4" xfId="5951"/>
    <cellStyle name="Normal 65 5" xfId="5946"/>
    <cellStyle name="Normal 65 6" xfId="9138"/>
    <cellStyle name="Normal 66" xfId="3569"/>
    <cellStyle name="Normal 66 2" xfId="5952"/>
    <cellStyle name="Normal 66 2 2" xfId="9670"/>
    <cellStyle name="Normal 66 2 2 2" xfId="11888"/>
    <cellStyle name="Normal 66 2 2 2 2" xfId="17534"/>
    <cellStyle name="Normal 66 2 2 3" xfId="15339"/>
    <cellStyle name="Normal 66 2 3" xfId="10393"/>
    <cellStyle name="Normal 66 2 3 2" xfId="12601"/>
    <cellStyle name="Normal 66 2 3 2 2" xfId="18247"/>
    <cellStyle name="Normal 66 2 3 3" xfId="16052"/>
    <cellStyle name="Normal 66 2 4" xfId="13337"/>
    <cellStyle name="Normal 66 2 4 2" xfId="18981"/>
    <cellStyle name="Normal 66 2 5" xfId="11161"/>
    <cellStyle name="Normal 66 2 5 2" xfId="16808"/>
    <cellStyle name="Normal 66 2 6" xfId="14530"/>
    <cellStyle name="Normal 66 2 7" xfId="20595"/>
    <cellStyle name="Normal 66 3" xfId="9137"/>
    <cellStyle name="Normal 66 3 2" xfId="21092"/>
    <cellStyle name="Normal 66 4" xfId="19933"/>
    <cellStyle name="Normal 67" xfId="3581"/>
    <cellStyle name="Normal 67 2" xfId="9149"/>
    <cellStyle name="Normal 67 2 2" xfId="21107"/>
    <cellStyle name="Normal 67 3" xfId="20601"/>
    <cellStyle name="Normal 68" xfId="3587"/>
    <cellStyle name="Normal 68 2" xfId="9155"/>
    <cellStyle name="Normal 68 2 2" xfId="21112"/>
    <cellStyle name="Normal 68 3" xfId="20606"/>
    <cellStyle name="Normal 69" xfId="3588"/>
    <cellStyle name="Normal 69 2" xfId="9156"/>
    <cellStyle name="Normal 69 2 2" xfId="21116"/>
    <cellStyle name="Normal 69 3" xfId="20610"/>
    <cellStyle name="Normal 7" xfId="204"/>
    <cellStyle name="Normal 7 10" xfId="10583"/>
    <cellStyle name="Normal 7 10 2" xfId="16231"/>
    <cellStyle name="Normal 7 11" xfId="13761"/>
    <cellStyle name="Normal 7 12" xfId="13694"/>
    <cellStyle name="Normal 7 2" xfId="1619"/>
    <cellStyle name="Normal 7 2 2" xfId="1620"/>
    <cellStyle name="Normal 7 2 2 2" xfId="9073"/>
    <cellStyle name="Normal 7 2 2 2 2" xfId="11310"/>
    <cellStyle name="Normal 7 2 2 2 2 2" xfId="16956"/>
    <cellStyle name="Normal 7 2 2 2 3" xfId="14760"/>
    <cellStyle name="Normal 7 2 2 3" xfId="9828"/>
    <cellStyle name="Normal 7 2 2 3 2" xfId="12037"/>
    <cellStyle name="Normal 7 2 2 3 2 2" xfId="17683"/>
    <cellStyle name="Normal 7 2 2 3 3" xfId="15488"/>
    <cellStyle name="Normal 7 2 2 4" xfId="12754"/>
    <cellStyle name="Normal 7 2 2 4 2" xfId="18398"/>
    <cellStyle name="Normal 7 2 2 5" xfId="10597"/>
    <cellStyle name="Normal 7 2 2 5 2" xfId="16245"/>
    <cellStyle name="Normal 7 2 2 6" xfId="13832"/>
    <cellStyle name="Normal 7 2 3" xfId="1621"/>
    <cellStyle name="Normal 7 2 3 2" xfId="9074"/>
    <cellStyle name="Normal 7 2 3 2 2" xfId="11311"/>
    <cellStyle name="Normal 7 2 3 2 2 2" xfId="16957"/>
    <cellStyle name="Normal 7 2 3 2 3" xfId="14761"/>
    <cellStyle name="Normal 7 2 3 3" xfId="9829"/>
    <cellStyle name="Normal 7 2 3 3 2" xfId="12038"/>
    <cellStyle name="Normal 7 2 3 3 2 2" xfId="17684"/>
    <cellStyle name="Normal 7 2 3 3 3" xfId="15489"/>
    <cellStyle name="Normal 7 2 3 4" xfId="12755"/>
    <cellStyle name="Normal 7 2 3 4 2" xfId="18399"/>
    <cellStyle name="Normal 7 2 3 5" xfId="10598"/>
    <cellStyle name="Normal 7 2 3 5 2" xfId="16246"/>
    <cellStyle name="Normal 7 2 3 6" xfId="13833"/>
    <cellStyle name="Normal 7 2 4" xfId="5954"/>
    <cellStyle name="Normal 7 2 5" xfId="9072"/>
    <cellStyle name="Normal 7 2 5 2" xfId="11309"/>
    <cellStyle name="Normal 7 2 5 2 2" xfId="16955"/>
    <cellStyle name="Normal 7 2 5 3" xfId="14759"/>
    <cellStyle name="Normal 7 2 6" xfId="9827"/>
    <cellStyle name="Normal 7 2 6 2" xfId="12036"/>
    <cellStyle name="Normal 7 2 6 2 2" xfId="17682"/>
    <cellStyle name="Normal 7 2 6 3" xfId="15487"/>
    <cellStyle name="Normal 7 2 7" xfId="12753"/>
    <cellStyle name="Normal 7 2 7 2" xfId="18397"/>
    <cellStyle name="Normal 7 2 8" xfId="10596"/>
    <cellStyle name="Normal 7 2 8 2" xfId="16244"/>
    <cellStyle name="Normal 7 2 9" xfId="13831"/>
    <cellStyle name="Normal 7 3" xfId="1622"/>
    <cellStyle name="Normal 7 3 2" xfId="9075"/>
    <cellStyle name="Normal 7 3 2 2" xfId="11312"/>
    <cellStyle name="Normal 7 3 2 2 2" xfId="16958"/>
    <cellStyle name="Normal 7 3 2 3" xfId="14762"/>
    <cellStyle name="Normal 7 3 3" xfId="9830"/>
    <cellStyle name="Normal 7 3 3 2" xfId="12039"/>
    <cellStyle name="Normal 7 3 3 2 2" xfId="17685"/>
    <cellStyle name="Normal 7 3 3 3" xfId="15490"/>
    <cellStyle name="Normal 7 3 4" xfId="12756"/>
    <cellStyle name="Normal 7 3 4 2" xfId="18400"/>
    <cellStyle name="Normal 7 3 5" xfId="10599"/>
    <cellStyle name="Normal 7 3 5 2" xfId="16247"/>
    <cellStyle name="Normal 7 3 6" xfId="13834"/>
    <cellStyle name="Normal 7 3 7" xfId="20472"/>
    <cellStyle name="Normal 7 4" xfId="1623"/>
    <cellStyle name="Normal 7 4 2" xfId="9076"/>
    <cellStyle name="Normal 7 4 2 2" xfId="11313"/>
    <cellStyle name="Normal 7 4 2 2 2" xfId="16959"/>
    <cellStyle name="Normal 7 4 2 3" xfId="14763"/>
    <cellStyle name="Normal 7 4 3" xfId="9831"/>
    <cellStyle name="Normal 7 4 3 2" xfId="12040"/>
    <cellStyle name="Normal 7 4 3 2 2" xfId="17686"/>
    <cellStyle name="Normal 7 4 3 3" xfId="15491"/>
    <cellStyle name="Normal 7 4 4" xfId="12757"/>
    <cellStyle name="Normal 7 4 4 2" xfId="18401"/>
    <cellStyle name="Normal 7 4 5" xfId="10600"/>
    <cellStyle name="Normal 7 4 5 2" xfId="16248"/>
    <cellStyle name="Normal 7 4 6" xfId="13835"/>
    <cellStyle name="Normal 7 5" xfId="3653"/>
    <cellStyle name="Normal 7 5 2" xfId="9165"/>
    <cellStyle name="Normal 7 5 2 2" xfId="11387"/>
    <cellStyle name="Normal 7 5 2 2 2" xfId="17033"/>
    <cellStyle name="Normal 7 5 2 3" xfId="14838"/>
    <cellStyle name="Normal 7 5 3" xfId="9899"/>
    <cellStyle name="Normal 7 5 3 2" xfId="12108"/>
    <cellStyle name="Normal 7 5 3 2 2" xfId="17754"/>
    <cellStyle name="Normal 7 5 3 3" xfId="15559"/>
    <cellStyle name="Normal 7 5 4" xfId="12842"/>
    <cellStyle name="Normal 7 5 4 2" xfId="18486"/>
    <cellStyle name="Normal 7 5 5" xfId="10668"/>
    <cellStyle name="Normal 7 5 5 2" xfId="16315"/>
    <cellStyle name="Normal 7 5 6" xfId="13980"/>
    <cellStyle name="Normal 7 6" xfId="5953"/>
    <cellStyle name="Normal 7 7" xfId="9051"/>
    <cellStyle name="Normal 7 7 2" xfId="11290"/>
    <cellStyle name="Normal 7 7 2 2" xfId="16936"/>
    <cellStyle name="Normal 7 7 3" xfId="14739"/>
    <cellStyle name="Normal 7 8" xfId="9814"/>
    <cellStyle name="Normal 7 8 2" xfId="12023"/>
    <cellStyle name="Normal 7 8 2 2" xfId="17669"/>
    <cellStyle name="Normal 7 8 3" xfId="15474"/>
    <cellStyle name="Normal 7 9" xfId="12733"/>
    <cellStyle name="Normal 7 9 2" xfId="18377"/>
    <cellStyle name="Normal 70" xfId="3589"/>
    <cellStyle name="Normal 70 2" xfId="5956"/>
    <cellStyle name="Normal 70 2 2" xfId="9672"/>
    <cellStyle name="Normal 70 2 2 2" xfId="11890"/>
    <cellStyle name="Normal 70 2 2 2 2" xfId="17536"/>
    <cellStyle name="Normal 70 2 2 3" xfId="15341"/>
    <cellStyle name="Normal 70 2 2 4" xfId="20502"/>
    <cellStyle name="Normal 70 2 3" xfId="10395"/>
    <cellStyle name="Normal 70 2 3 2" xfId="12603"/>
    <cellStyle name="Normal 70 2 3 2 2" xfId="18249"/>
    <cellStyle name="Normal 70 2 3 3" xfId="16054"/>
    <cellStyle name="Normal 70 2 3 4" xfId="21064"/>
    <cellStyle name="Normal 70 2 4" xfId="13339"/>
    <cellStyle name="Normal 70 2 4 2" xfId="18983"/>
    <cellStyle name="Normal 70 2 5" xfId="11163"/>
    <cellStyle name="Normal 70 2 5 2" xfId="16810"/>
    <cellStyle name="Normal 70 2 6" xfId="14532"/>
    <cellStyle name="Normal 70 2 7" xfId="19935"/>
    <cellStyle name="Normal 70 3" xfId="5957"/>
    <cellStyle name="Normal 70 3 2" xfId="9673"/>
    <cellStyle name="Normal 70 3 2 2" xfId="11891"/>
    <cellStyle name="Normal 70 3 2 2 2" xfId="17537"/>
    <cellStyle name="Normal 70 3 2 3" xfId="15342"/>
    <cellStyle name="Normal 70 3 2 4" xfId="20503"/>
    <cellStyle name="Normal 70 3 3" xfId="10396"/>
    <cellStyle name="Normal 70 3 3 2" xfId="12604"/>
    <cellStyle name="Normal 70 3 3 2 2" xfId="18250"/>
    <cellStyle name="Normal 70 3 3 3" xfId="16055"/>
    <cellStyle name="Normal 70 3 3 4" xfId="21065"/>
    <cellStyle name="Normal 70 3 4" xfId="13340"/>
    <cellStyle name="Normal 70 3 4 2" xfId="18984"/>
    <cellStyle name="Normal 70 3 5" xfId="11164"/>
    <cellStyle name="Normal 70 3 5 2" xfId="16811"/>
    <cellStyle name="Normal 70 3 6" xfId="14533"/>
    <cellStyle name="Normal 70 3 7" xfId="19936"/>
    <cellStyle name="Normal 70 4" xfId="5955"/>
    <cellStyle name="Normal 70 4 2" xfId="9671"/>
    <cellStyle name="Normal 70 4 2 2" xfId="11889"/>
    <cellStyle name="Normal 70 4 2 2 2" xfId="17535"/>
    <cellStyle name="Normal 70 4 2 3" xfId="15340"/>
    <cellStyle name="Normal 70 4 3" xfId="10394"/>
    <cellStyle name="Normal 70 4 3 2" xfId="12602"/>
    <cellStyle name="Normal 70 4 3 2 2" xfId="18248"/>
    <cellStyle name="Normal 70 4 3 3" xfId="16053"/>
    <cellStyle name="Normal 70 4 4" xfId="13338"/>
    <cellStyle name="Normal 70 4 4 2" xfId="18982"/>
    <cellStyle name="Normal 70 4 5" xfId="11162"/>
    <cellStyle name="Normal 70 4 5 2" xfId="16809"/>
    <cellStyle name="Normal 70 4 6" xfId="14531"/>
    <cellStyle name="Normal 70 4 7" xfId="20501"/>
    <cellStyle name="Normal 70 5" xfId="21063"/>
    <cellStyle name="Normal 70 6" xfId="19934"/>
    <cellStyle name="Normal 71" xfId="3683"/>
    <cellStyle name="Normal 71 2" xfId="9182"/>
    <cellStyle name="Normal 71 2 2" xfId="11404"/>
    <cellStyle name="Normal 71 2 2 2" xfId="17050"/>
    <cellStyle name="Normal 71 2 3" xfId="14855"/>
    <cellStyle name="Normal 71 2 4" xfId="21119"/>
    <cellStyle name="Normal 71 3" xfId="9917"/>
    <cellStyle name="Normal 71 3 2" xfId="12125"/>
    <cellStyle name="Normal 71 3 2 2" xfId="17771"/>
    <cellStyle name="Normal 71 3 3" xfId="15576"/>
    <cellStyle name="Normal 71 4" xfId="12859"/>
    <cellStyle name="Normal 71 4 2" xfId="18503"/>
    <cellStyle name="Normal 71 5" xfId="10685"/>
    <cellStyle name="Normal 71 5 2" xfId="16332"/>
    <cellStyle name="Normal 71 6" xfId="14003"/>
    <cellStyle name="Normal 71 7" xfId="20619"/>
    <cellStyle name="Normal 72" xfId="3685"/>
    <cellStyle name="Normal 72 2" xfId="9184"/>
    <cellStyle name="Normal 72 2 2" xfId="11406"/>
    <cellStyle name="Normal 72 2 2 2" xfId="17052"/>
    <cellStyle name="Normal 72 2 3" xfId="14857"/>
    <cellStyle name="Normal 72 2 4" xfId="21121"/>
    <cellStyle name="Normal 72 3" xfId="9919"/>
    <cellStyle name="Normal 72 3 2" xfId="12127"/>
    <cellStyle name="Normal 72 3 2 2" xfId="17773"/>
    <cellStyle name="Normal 72 3 3" xfId="15578"/>
    <cellStyle name="Normal 72 4" xfId="12861"/>
    <cellStyle name="Normal 72 4 2" xfId="18505"/>
    <cellStyle name="Normal 72 5" xfId="10687"/>
    <cellStyle name="Normal 72 5 2" xfId="16334"/>
    <cellStyle name="Normal 72 6" xfId="14005"/>
    <cellStyle name="Normal 72 7" xfId="20621"/>
    <cellStyle name="Normal 73" xfId="3684"/>
    <cellStyle name="Normal 73 10" xfId="14004"/>
    <cellStyle name="Normal 73 2" xfId="5959"/>
    <cellStyle name="Normal 73 2 2" xfId="5960"/>
    <cellStyle name="Normal 73 3" xfId="5961"/>
    <cellStyle name="Normal 73 3 2" xfId="5962"/>
    <cellStyle name="Normal 73 4" xfId="5963"/>
    <cellStyle name="Normal 73 5" xfId="5958"/>
    <cellStyle name="Normal 73 6" xfId="9183"/>
    <cellStyle name="Normal 73 6 2" xfId="11405"/>
    <cellStyle name="Normal 73 6 2 2" xfId="17051"/>
    <cellStyle name="Normal 73 6 3" xfId="14856"/>
    <cellStyle name="Normal 73 7" xfId="9918"/>
    <cellStyle name="Normal 73 7 2" xfId="12126"/>
    <cellStyle name="Normal 73 7 2 2" xfId="17772"/>
    <cellStyle name="Normal 73 7 3" xfId="15577"/>
    <cellStyle name="Normal 73 8" xfId="12860"/>
    <cellStyle name="Normal 73 8 2" xfId="18504"/>
    <cellStyle name="Normal 73 9" xfId="10686"/>
    <cellStyle name="Normal 73 9 2" xfId="16333"/>
    <cellStyle name="Normal 74" xfId="3700"/>
    <cellStyle name="Normal 74 10" xfId="14020"/>
    <cellStyle name="Normal 74 2" xfId="5965"/>
    <cellStyle name="Normal 74 2 2" xfId="5966"/>
    <cellStyle name="Normal 74 3" xfId="5967"/>
    <cellStyle name="Normal 74 3 2" xfId="5968"/>
    <cellStyle name="Normal 74 4" xfId="5969"/>
    <cellStyle name="Normal 74 5" xfId="5964"/>
    <cellStyle name="Normal 74 6" xfId="9199"/>
    <cellStyle name="Normal 74 6 2" xfId="11421"/>
    <cellStyle name="Normal 74 6 2 2" xfId="17067"/>
    <cellStyle name="Normal 74 6 3" xfId="14872"/>
    <cellStyle name="Normal 74 7" xfId="9934"/>
    <cellStyle name="Normal 74 7 2" xfId="12142"/>
    <cellStyle name="Normal 74 7 2 2" xfId="17788"/>
    <cellStyle name="Normal 74 7 3" xfId="15593"/>
    <cellStyle name="Normal 74 8" xfId="12876"/>
    <cellStyle name="Normal 74 8 2" xfId="18520"/>
    <cellStyle name="Normal 74 9" xfId="10702"/>
    <cellStyle name="Normal 74 9 2" xfId="16349"/>
    <cellStyle name="Normal 75" xfId="3701"/>
    <cellStyle name="Normal 75 2" xfId="9200"/>
    <cellStyle name="Normal 75 2 2" xfId="11422"/>
    <cellStyle name="Normal 75 2 2 2" xfId="17068"/>
    <cellStyle name="Normal 75 2 3" xfId="14873"/>
    <cellStyle name="Normal 75 2 4" xfId="21111"/>
    <cellStyle name="Normal 75 3" xfId="9935"/>
    <cellStyle name="Normal 75 3 2" xfId="12143"/>
    <cellStyle name="Normal 75 3 2 2" xfId="17789"/>
    <cellStyle name="Normal 75 3 3" xfId="15594"/>
    <cellStyle name="Normal 75 4" xfId="12877"/>
    <cellStyle name="Normal 75 4 2" xfId="18521"/>
    <cellStyle name="Normal 75 5" xfId="10703"/>
    <cellStyle name="Normal 75 5 2" xfId="16350"/>
    <cellStyle name="Normal 75 6" xfId="14021"/>
    <cellStyle name="Normal 75 7" xfId="20605"/>
    <cellStyle name="Normal 76" xfId="3702"/>
    <cellStyle name="Normal 76 2" xfId="9201"/>
    <cellStyle name="Normal 76 2 2" xfId="11423"/>
    <cellStyle name="Normal 76 2 2 2" xfId="17069"/>
    <cellStyle name="Normal 76 2 3" xfId="14874"/>
    <cellStyle name="Normal 76 3" xfId="9936"/>
    <cellStyle name="Normal 76 3 2" xfId="12144"/>
    <cellStyle name="Normal 76 3 2 2" xfId="17790"/>
    <cellStyle name="Normal 76 3 3" xfId="15595"/>
    <cellStyle name="Normal 76 4" xfId="12878"/>
    <cellStyle name="Normal 76 4 2" xfId="18522"/>
    <cellStyle name="Normal 76 5" xfId="10704"/>
    <cellStyle name="Normal 76 5 2" xfId="16351"/>
    <cellStyle name="Normal 76 6" xfId="14022"/>
    <cellStyle name="Normal 76 7" xfId="20404"/>
    <cellStyle name="Normal 77" xfId="3703"/>
    <cellStyle name="Normal 77 2" xfId="5971"/>
    <cellStyle name="Normal 77 3" xfId="5972"/>
    <cellStyle name="Normal 77 4" xfId="5970"/>
    <cellStyle name="Normal 77 5" xfId="9202"/>
    <cellStyle name="Normal 77 5 2" xfId="11424"/>
    <cellStyle name="Normal 77 5 2 2" xfId="17070"/>
    <cellStyle name="Normal 77 5 3" xfId="14875"/>
    <cellStyle name="Normal 77 6" xfId="9937"/>
    <cellStyle name="Normal 77 6 2" xfId="12145"/>
    <cellStyle name="Normal 77 6 2 2" xfId="17791"/>
    <cellStyle name="Normal 77 6 3" xfId="15596"/>
    <cellStyle name="Normal 77 7" xfId="12879"/>
    <cellStyle name="Normal 77 7 2" xfId="18523"/>
    <cellStyle name="Normal 77 8" xfId="10705"/>
    <cellStyle name="Normal 77 8 2" xfId="16352"/>
    <cellStyle name="Normal 77 9" xfId="14023"/>
    <cellStyle name="Normal 78" xfId="3704"/>
    <cellStyle name="Normal 78 2" xfId="5974"/>
    <cellStyle name="Normal 78 3" xfId="5975"/>
    <cellStyle name="Normal 78 4" xfId="5973"/>
    <cellStyle name="Normal 78 5" xfId="9203"/>
    <cellStyle name="Normal 78 5 2" xfId="11425"/>
    <cellStyle name="Normal 78 5 2 2" xfId="17071"/>
    <cellStyle name="Normal 78 5 3" xfId="14876"/>
    <cellStyle name="Normal 78 6" xfId="9938"/>
    <cellStyle name="Normal 78 6 2" xfId="12146"/>
    <cellStyle name="Normal 78 6 2 2" xfId="17792"/>
    <cellStyle name="Normal 78 6 3" xfId="15597"/>
    <cellStyle name="Normal 78 7" xfId="12880"/>
    <cellStyle name="Normal 78 7 2" xfId="18524"/>
    <cellStyle name="Normal 78 8" xfId="10706"/>
    <cellStyle name="Normal 78 8 2" xfId="16353"/>
    <cellStyle name="Normal 78 9" xfId="14024"/>
    <cellStyle name="Normal 79" xfId="3705"/>
    <cellStyle name="Normal 79 2" xfId="5977"/>
    <cellStyle name="Normal 79 3" xfId="5978"/>
    <cellStyle name="Normal 79 4" xfId="5976"/>
    <cellStyle name="Normal 79 5" xfId="9204"/>
    <cellStyle name="Normal 79 5 2" xfId="11426"/>
    <cellStyle name="Normal 79 5 2 2" xfId="17072"/>
    <cellStyle name="Normal 79 5 3" xfId="14877"/>
    <cellStyle name="Normal 79 6" xfId="9939"/>
    <cellStyle name="Normal 79 6 2" xfId="12147"/>
    <cellStyle name="Normal 79 6 2 2" xfId="17793"/>
    <cellStyle name="Normal 79 6 3" xfId="15598"/>
    <cellStyle name="Normal 79 7" xfId="12881"/>
    <cellStyle name="Normal 79 7 2" xfId="18525"/>
    <cellStyle name="Normal 79 8" xfId="10707"/>
    <cellStyle name="Normal 79 8 2" xfId="16354"/>
    <cellStyle name="Normal 79 9" xfId="14025"/>
    <cellStyle name="Normal 8" xfId="1624"/>
    <cellStyle name="Normal 8 10" xfId="13836"/>
    <cellStyle name="Normal 8 11" xfId="13696"/>
    <cellStyle name="Normal 8 2" xfId="1625"/>
    <cellStyle name="Normal 8 2 2" xfId="5980"/>
    <cellStyle name="Normal 8 2 3" xfId="9078"/>
    <cellStyle name="Normal 8 2 3 2" xfId="11315"/>
    <cellStyle name="Normal 8 2 3 2 2" xfId="16961"/>
    <cellStyle name="Normal 8 2 3 3" xfId="14765"/>
    <cellStyle name="Normal 8 2 4" xfId="9833"/>
    <cellStyle name="Normal 8 2 4 2" xfId="12042"/>
    <cellStyle name="Normal 8 2 4 2 2" xfId="17688"/>
    <cellStyle name="Normal 8 2 4 3" xfId="15493"/>
    <cellStyle name="Normal 8 2 5" xfId="12759"/>
    <cellStyle name="Normal 8 2 5 2" xfId="18403"/>
    <cellStyle name="Normal 8 2 6" xfId="10602"/>
    <cellStyle name="Normal 8 2 6 2" xfId="16250"/>
    <cellStyle name="Normal 8 2 7" xfId="13837"/>
    <cellStyle name="Normal 8 3" xfId="1626"/>
    <cellStyle name="Normal 8 3 2" xfId="9079"/>
    <cellStyle name="Normal 8 3 2 2" xfId="11316"/>
    <cellStyle name="Normal 8 3 2 2 2" xfId="16962"/>
    <cellStyle name="Normal 8 3 2 3" xfId="14766"/>
    <cellStyle name="Normal 8 3 3" xfId="9834"/>
    <cellStyle name="Normal 8 3 3 2" xfId="12043"/>
    <cellStyle name="Normal 8 3 3 2 2" xfId="17689"/>
    <cellStyle name="Normal 8 3 3 3" xfId="15494"/>
    <cellStyle name="Normal 8 3 4" xfId="12760"/>
    <cellStyle name="Normal 8 3 4 2" xfId="18404"/>
    <cellStyle name="Normal 8 3 5" xfId="10603"/>
    <cellStyle name="Normal 8 3 5 2" xfId="16251"/>
    <cellStyle name="Normal 8 3 6" xfId="13838"/>
    <cellStyle name="Normal 8 4" xfId="3655"/>
    <cellStyle name="Normal 8 4 2" xfId="9167"/>
    <cellStyle name="Normal 8 4 2 2" xfId="11389"/>
    <cellStyle name="Normal 8 4 2 2 2" xfId="17035"/>
    <cellStyle name="Normal 8 4 2 3" xfId="14840"/>
    <cellStyle name="Normal 8 4 3" xfId="9901"/>
    <cellStyle name="Normal 8 4 3 2" xfId="12110"/>
    <cellStyle name="Normal 8 4 3 2 2" xfId="17756"/>
    <cellStyle name="Normal 8 4 3 3" xfId="15561"/>
    <cellStyle name="Normal 8 4 4" xfId="12844"/>
    <cellStyle name="Normal 8 4 4 2" xfId="18488"/>
    <cellStyle name="Normal 8 4 5" xfId="10670"/>
    <cellStyle name="Normal 8 4 5 2" xfId="16317"/>
    <cellStyle name="Normal 8 4 6" xfId="13982"/>
    <cellStyle name="Normal 8 5" xfId="5979"/>
    <cellStyle name="Normal 8 6" xfId="9077"/>
    <cellStyle name="Normal 8 6 2" xfId="11314"/>
    <cellStyle name="Normal 8 6 2 2" xfId="16960"/>
    <cellStyle name="Normal 8 6 3" xfId="14764"/>
    <cellStyle name="Normal 8 7" xfId="9832"/>
    <cellStyle name="Normal 8 7 2" xfId="12041"/>
    <cellStyle name="Normal 8 7 2 2" xfId="17687"/>
    <cellStyle name="Normal 8 7 3" xfId="15492"/>
    <cellStyle name="Normal 8 8" xfId="12758"/>
    <cellStyle name="Normal 8 8 2" xfId="18402"/>
    <cellStyle name="Normal 8 9" xfId="10601"/>
    <cellStyle name="Normal 8 9 2" xfId="16249"/>
    <cellStyle name="Normal 80" xfId="3706"/>
    <cellStyle name="Normal 80 2" xfId="5982"/>
    <cellStyle name="Normal 80 3" xfId="5983"/>
    <cellStyle name="Normal 80 4" xfId="5981"/>
    <cellStyle name="Normal 80 5" xfId="9205"/>
    <cellStyle name="Normal 80 5 2" xfId="11427"/>
    <cellStyle name="Normal 80 5 2 2" xfId="17073"/>
    <cellStyle name="Normal 80 5 3" xfId="14878"/>
    <cellStyle name="Normal 80 6" xfId="9940"/>
    <cellStyle name="Normal 80 6 2" xfId="12148"/>
    <cellStyle name="Normal 80 6 2 2" xfId="17794"/>
    <cellStyle name="Normal 80 6 3" xfId="15599"/>
    <cellStyle name="Normal 80 7" xfId="12882"/>
    <cellStyle name="Normal 80 7 2" xfId="18526"/>
    <cellStyle name="Normal 80 8" xfId="10708"/>
    <cellStyle name="Normal 80 8 2" xfId="16355"/>
    <cellStyle name="Normal 80 9" xfId="14026"/>
    <cellStyle name="Normal 81" xfId="3707"/>
    <cellStyle name="Normal 81 2" xfId="5985"/>
    <cellStyle name="Normal 81 3" xfId="5986"/>
    <cellStyle name="Normal 81 4" xfId="5984"/>
    <cellStyle name="Normal 81 5" xfId="9206"/>
    <cellStyle name="Normal 81 5 2" xfId="11428"/>
    <cellStyle name="Normal 81 5 2 2" xfId="17074"/>
    <cellStyle name="Normal 81 5 3" xfId="14879"/>
    <cellStyle name="Normal 81 6" xfId="9941"/>
    <cellStyle name="Normal 81 6 2" xfId="12149"/>
    <cellStyle name="Normal 81 6 2 2" xfId="17795"/>
    <cellStyle name="Normal 81 6 3" xfId="15600"/>
    <cellStyle name="Normal 81 7" xfId="12883"/>
    <cellStyle name="Normal 81 7 2" xfId="18527"/>
    <cellStyle name="Normal 81 8" xfId="10709"/>
    <cellStyle name="Normal 81 8 2" xfId="16356"/>
    <cellStyle name="Normal 81 9" xfId="14027"/>
    <cellStyle name="Normal 82" xfId="3708"/>
    <cellStyle name="Normal 82 2" xfId="5988"/>
    <cellStyle name="Normal 82 3" xfId="5987"/>
    <cellStyle name="Normal 82 4" xfId="9207"/>
    <cellStyle name="Normal 82 4 2" xfId="11429"/>
    <cellStyle name="Normal 82 4 2 2" xfId="17075"/>
    <cellStyle name="Normal 82 4 3" xfId="14880"/>
    <cellStyle name="Normal 82 5" xfId="9942"/>
    <cellStyle name="Normal 82 5 2" xfId="12150"/>
    <cellStyle name="Normal 82 5 2 2" xfId="17796"/>
    <cellStyle name="Normal 82 5 3" xfId="15601"/>
    <cellStyle name="Normal 82 6" xfId="12884"/>
    <cellStyle name="Normal 82 6 2" xfId="18528"/>
    <cellStyle name="Normal 82 7" xfId="10710"/>
    <cellStyle name="Normal 82 7 2" xfId="16357"/>
    <cellStyle name="Normal 82 8" xfId="14028"/>
    <cellStyle name="Normal 83" xfId="3709"/>
    <cellStyle name="Normal 83 2" xfId="5990"/>
    <cellStyle name="Normal 83 3" xfId="5989"/>
    <cellStyle name="Normal 83 4" xfId="9208"/>
    <cellStyle name="Normal 83 4 2" xfId="11430"/>
    <cellStyle name="Normal 83 4 2 2" xfId="17076"/>
    <cellStyle name="Normal 83 4 3" xfId="14881"/>
    <cellStyle name="Normal 83 5" xfId="9943"/>
    <cellStyle name="Normal 83 5 2" xfId="12151"/>
    <cellStyle name="Normal 83 5 2 2" xfId="17797"/>
    <cellStyle name="Normal 83 5 3" xfId="15602"/>
    <cellStyle name="Normal 83 6" xfId="12885"/>
    <cellStyle name="Normal 83 6 2" xfId="18529"/>
    <cellStyle name="Normal 83 7" xfId="10711"/>
    <cellStyle name="Normal 83 7 2" xfId="16358"/>
    <cellStyle name="Normal 83 8" xfId="14029"/>
    <cellStyle name="Normal 84" xfId="3710"/>
    <cellStyle name="Normal 84 2" xfId="5992"/>
    <cellStyle name="Normal 84 3" xfId="5991"/>
    <cellStyle name="Normal 84 4" xfId="9209"/>
    <cellStyle name="Normal 84 4 2" xfId="11431"/>
    <cellStyle name="Normal 84 4 2 2" xfId="17077"/>
    <cellStyle name="Normal 84 4 3" xfId="14882"/>
    <cellStyle name="Normal 84 5" xfId="9944"/>
    <cellStyle name="Normal 84 5 2" xfId="12152"/>
    <cellStyle name="Normal 84 5 2 2" xfId="17798"/>
    <cellStyle name="Normal 84 5 3" xfId="15603"/>
    <cellStyle name="Normal 84 6" xfId="12886"/>
    <cellStyle name="Normal 84 6 2" xfId="18530"/>
    <cellStyle name="Normal 84 7" xfId="10712"/>
    <cellStyle name="Normal 84 7 2" xfId="16359"/>
    <cellStyle name="Normal 84 8" xfId="14030"/>
    <cellStyle name="Normal 85" xfId="3711"/>
    <cellStyle name="Normal 85 2" xfId="9210"/>
    <cellStyle name="Normal 85 2 2" xfId="11432"/>
    <cellStyle name="Normal 85 2 2 2" xfId="17078"/>
    <cellStyle name="Normal 85 2 3" xfId="14883"/>
    <cellStyle name="Normal 85 3" xfId="9945"/>
    <cellStyle name="Normal 85 3 2" xfId="12153"/>
    <cellStyle name="Normal 85 3 2 2" xfId="17799"/>
    <cellStyle name="Normal 85 3 3" xfId="15604"/>
    <cellStyle name="Normal 85 4" xfId="12887"/>
    <cellStyle name="Normal 85 4 2" xfId="18531"/>
    <cellStyle name="Normal 85 5" xfId="10713"/>
    <cellStyle name="Normal 85 5 2" xfId="16360"/>
    <cellStyle name="Normal 85 6" xfId="14031"/>
    <cellStyle name="Normal 85 7" xfId="20559"/>
    <cellStyle name="Normal 86" xfId="3712"/>
    <cellStyle name="Normal 86 2" xfId="9211"/>
    <cellStyle name="Normal 86 2 2" xfId="11433"/>
    <cellStyle name="Normal 86 2 2 2" xfId="17079"/>
    <cellStyle name="Normal 86 2 3" xfId="14884"/>
    <cellStyle name="Normal 86 3" xfId="9946"/>
    <cellStyle name="Normal 86 3 2" xfId="12154"/>
    <cellStyle name="Normal 86 3 2 2" xfId="17800"/>
    <cellStyle name="Normal 86 3 3" xfId="15605"/>
    <cellStyle name="Normal 86 4" xfId="12888"/>
    <cellStyle name="Normal 86 4 2" xfId="18532"/>
    <cellStyle name="Normal 86 5" xfId="10714"/>
    <cellStyle name="Normal 86 5 2" xfId="16361"/>
    <cellStyle name="Normal 86 6" xfId="14032"/>
    <cellStyle name="Normal 86 7" xfId="20486"/>
    <cellStyle name="Normal 87" xfId="3713"/>
    <cellStyle name="Normal 87 2" xfId="9212"/>
    <cellStyle name="Normal 87 2 2" xfId="11434"/>
    <cellStyle name="Normal 87 2 2 2" xfId="17080"/>
    <cellStyle name="Normal 87 2 3" xfId="14885"/>
    <cellStyle name="Normal 87 3" xfId="9947"/>
    <cellStyle name="Normal 87 3 2" xfId="12155"/>
    <cellStyle name="Normal 87 3 2 2" xfId="17801"/>
    <cellStyle name="Normal 87 3 3" xfId="15606"/>
    <cellStyle name="Normal 87 4" xfId="12889"/>
    <cellStyle name="Normal 87 4 2" xfId="18533"/>
    <cellStyle name="Normal 87 5" xfId="10715"/>
    <cellStyle name="Normal 87 5 2" xfId="16362"/>
    <cellStyle name="Normal 87 6" xfId="14033"/>
    <cellStyle name="Normal 87 7" xfId="20527"/>
    <cellStyle name="Normal 88" xfId="3714"/>
    <cellStyle name="Normal 88 2" xfId="9213"/>
    <cellStyle name="Normal 88 2 2" xfId="11435"/>
    <cellStyle name="Normal 88 2 2 2" xfId="17081"/>
    <cellStyle name="Normal 88 2 3" xfId="14886"/>
    <cellStyle name="Normal 88 3" xfId="9948"/>
    <cellStyle name="Normal 88 3 2" xfId="12156"/>
    <cellStyle name="Normal 88 3 2 2" xfId="17802"/>
    <cellStyle name="Normal 88 3 3" xfId="15607"/>
    <cellStyle name="Normal 88 4" xfId="12890"/>
    <cellStyle name="Normal 88 4 2" xfId="18534"/>
    <cellStyle name="Normal 88 5" xfId="10716"/>
    <cellStyle name="Normal 88 5 2" xfId="16363"/>
    <cellStyle name="Normal 88 6" xfId="14034"/>
    <cellStyle name="Normal 88 7" xfId="20392"/>
    <cellStyle name="Normal 89" xfId="3715"/>
    <cellStyle name="Normal 89 2" xfId="9214"/>
    <cellStyle name="Normal 89 2 2" xfId="11436"/>
    <cellStyle name="Normal 89 2 2 2" xfId="17082"/>
    <cellStyle name="Normal 89 2 3" xfId="14887"/>
    <cellStyle name="Normal 89 3" xfId="9949"/>
    <cellStyle name="Normal 89 3 2" xfId="12157"/>
    <cellStyle name="Normal 89 3 2 2" xfId="17803"/>
    <cellStyle name="Normal 89 3 3" xfId="15608"/>
    <cellStyle name="Normal 89 4" xfId="12891"/>
    <cellStyle name="Normal 89 4 2" xfId="18535"/>
    <cellStyle name="Normal 89 5" xfId="10717"/>
    <cellStyle name="Normal 89 5 2" xfId="16364"/>
    <cellStyle name="Normal 89 6" xfId="14035"/>
    <cellStyle name="Normal 89 7" xfId="20492"/>
    <cellStyle name="Normal 9" xfId="1627"/>
    <cellStyle name="Normal 9 10" xfId="13839"/>
    <cellStyle name="Normal 9 11" xfId="13697"/>
    <cellStyle name="Normal 9 2" xfId="1628"/>
    <cellStyle name="Normal 9 2 2" xfId="5994"/>
    <cellStyle name="Normal 9 2 3" xfId="9081"/>
    <cellStyle name="Normal 9 2 3 2" xfId="11318"/>
    <cellStyle name="Normal 9 2 3 2 2" xfId="16964"/>
    <cellStyle name="Normal 9 2 3 3" xfId="14768"/>
    <cellStyle name="Normal 9 2 4" xfId="9836"/>
    <cellStyle name="Normal 9 2 4 2" xfId="12045"/>
    <cellStyle name="Normal 9 2 4 2 2" xfId="17691"/>
    <cellStyle name="Normal 9 2 4 3" xfId="15496"/>
    <cellStyle name="Normal 9 2 5" xfId="12762"/>
    <cellStyle name="Normal 9 2 5 2" xfId="18406"/>
    <cellStyle name="Normal 9 2 6" xfId="10605"/>
    <cellStyle name="Normal 9 2 6 2" xfId="16253"/>
    <cellStyle name="Normal 9 2 7" xfId="13840"/>
    <cellStyle name="Normal 9 3" xfId="1629"/>
    <cellStyle name="Normal 9 3 2" xfId="9082"/>
    <cellStyle name="Normal 9 3 2 2" xfId="11319"/>
    <cellStyle name="Normal 9 3 2 2 2" xfId="16965"/>
    <cellStyle name="Normal 9 3 2 3" xfId="14769"/>
    <cellStyle name="Normal 9 3 3" xfId="9837"/>
    <cellStyle name="Normal 9 3 3 2" xfId="12046"/>
    <cellStyle name="Normal 9 3 3 2 2" xfId="17692"/>
    <cellStyle name="Normal 9 3 3 3" xfId="15497"/>
    <cellStyle name="Normal 9 3 4" xfId="12763"/>
    <cellStyle name="Normal 9 3 4 2" xfId="18407"/>
    <cellStyle name="Normal 9 3 5" xfId="10606"/>
    <cellStyle name="Normal 9 3 5 2" xfId="16254"/>
    <cellStyle name="Normal 9 3 6" xfId="13841"/>
    <cellStyle name="Normal 9 4" xfId="3656"/>
    <cellStyle name="Normal 9 4 2" xfId="9168"/>
    <cellStyle name="Normal 9 4 2 2" xfId="11390"/>
    <cellStyle name="Normal 9 4 2 2 2" xfId="17036"/>
    <cellStyle name="Normal 9 4 2 3" xfId="14841"/>
    <cellStyle name="Normal 9 4 3" xfId="9902"/>
    <cellStyle name="Normal 9 4 3 2" xfId="12111"/>
    <cellStyle name="Normal 9 4 3 2 2" xfId="17757"/>
    <cellStyle name="Normal 9 4 3 3" xfId="15562"/>
    <cellStyle name="Normal 9 4 4" xfId="12845"/>
    <cellStyle name="Normal 9 4 4 2" xfId="18489"/>
    <cellStyle name="Normal 9 4 5" xfId="10671"/>
    <cellStyle name="Normal 9 4 5 2" xfId="16318"/>
    <cellStyle name="Normal 9 4 6" xfId="13983"/>
    <cellStyle name="Normal 9 5" xfId="5993"/>
    <cellStyle name="Normal 9 6" xfId="9080"/>
    <cellStyle name="Normal 9 6 2" xfId="11317"/>
    <cellStyle name="Normal 9 6 2 2" xfId="16963"/>
    <cellStyle name="Normal 9 6 3" xfId="14767"/>
    <cellStyle name="Normal 9 7" xfId="9835"/>
    <cellStyle name="Normal 9 7 2" xfId="12044"/>
    <cellStyle name="Normal 9 7 2 2" xfId="17690"/>
    <cellStyle name="Normal 9 7 3" xfId="15495"/>
    <cellStyle name="Normal 9 8" xfId="12761"/>
    <cellStyle name="Normal 9 8 2" xfId="18405"/>
    <cellStyle name="Normal 9 9" xfId="10604"/>
    <cellStyle name="Normal 9 9 2" xfId="16252"/>
    <cellStyle name="Normal 90" xfId="3729"/>
    <cellStyle name="Normal 90 2" xfId="9228"/>
    <cellStyle name="Normal 90 2 2" xfId="11450"/>
    <cellStyle name="Normal 90 2 2 2" xfId="17096"/>
    <cellStyle name="Normal 90 2 3" xfId="14901"/>
    <cellStyle name="Normal 90 3" xfId="9963"/>
    <cellStyle name="Normal 90 3 2" xfId="12171"/>
    <cellStyle name="Normal 90 3 2 2" xfId="17817"/>
    <cellStyle name="Normal 90 3 3" xfId="15622"/>
    <cellStyle name="Normal 90 4" xfId="12905"/>
    <cellStyle name="Normal 90 4 2" xfId="18549"/>
    <cellStyle name="Normal 90 5" xfId="10731"/>
    <cellStyle name="Normal 90 5 2" xfId="16378"/>
    <cellStyle name="Normal 90 6" xfId="14049"/>
    <cellStyle name="Normal 90 7" xfId="20488"/>
    <cellStyle name="Normal 91" xfId="3731"/>
    <cellStyle name="Normal 91 2" xfId="9230"/>
    <cellStyle name="Normal 91 2 2" xfId="11452"/>
    <cellStyle name="Normal 91 2 2 2" xfId="17098"/>
    <cellStyle name="Normal 91 2 3" xfId="14903"/>
    <cellStyle name="Normal 91 3" xfId="9965"/>
    <cellStyle name="Normal 91 3 2" xfId="12173"/>
    <cellStyle name="Normal 91 3 2 2" xfId="17819"/>
    <cellStyle name="Normal 91 3 3" xfId="15624"/>
    <cellStyle name="Normal 91 4" xfId="12907"/>
    <cellStyle name="Normal 91 4 2" xfId="18551"/>
    <cellStyle name="Normal 91 5" xfId="10733"/>
    <cellStyle name="Normal 91 5 2" xfId="16380"/>
    <cellStyle name="Normal 91 6" xfId="14051"/>
    <cellStyle name="Normal 91 7" xfId="20489"/>
    <cellStyle name="Normal 92" xfId="3732"/>
    <cellStyle name="Normal 92 2" xfId="9231"/>
    <cellStyle name="Normal 92 2 2" xfId="11453"/>
    <cellStyle name="Normal 92 2 2 2" xfId="17099"/>
    <cellStyle name="Normal 92 2 3" xfId="14904"/>
    <cellStyle name="Normal 92 3" xfId="9966"/>
    <cellStyle name="Normal 92 3 2" xfId="12174"/>
    <cellStyle name="Normal 92 3 2 2" xfId="17820"/>
    <cellStyle name="Normal 92 3 3" xfId="15625"/>
    <cellStyle name="Normal 92 4" xfId="12908"/>
    <cellStyle name="Normal 92 4 2" xfId="18552"/>
    <cellStyle name="Normal 92 5" xfId="10734"/>
    <cellStyle name="Normal 92 5 2" xfId="16381"/>
    <cellStyle name="Normal 92 6" xfId="14052"/>
    <cellStyle name="Normal 92 7" xfId="21084"/>
    <cellStyle name="Normal 93" xfId="3733"/>
    <cellStyle name="Normal 93 2" xfId="9232"/>
    <cellStyle name="Normal 93 2 2" xfId="11454"/>
    <cellStyle name="Normal 93 2 2 2" xfId="17100"/>
    <cellStyle name="Normal 93 2 3" xfId="14905"/>
    <cellStyle name="Normal 93 3" xfId="9967"/>
    <cellStyle name="Normal 93 3 2" xfId="12175"/>
    <cellStyle name="Normal 93 3 2 2" xfId="17821"/>
    <cellStyle name="Normal 93 3 3" xfId="15626"/>
    <cellStyle name="Normal 93 4" xfId="12909"/>
    <cellStyle name="Normal 93 4 2" xfId="18553"/>
    <cellStyle name="Normal 93 5" xfId="10735"/>
    <cellStyle name="Normal 93 5 2" xfId="16382"/>
    <cellStyle name="Normal 93 6" xfId="14053"/>
    <cellStyle name="Normal 93 7" xfId="21083"/>
    <cellStyle name="Normal 94" xfId="3734"/>
    <cellStyle name="Normal 94 2" xfId="9233"/>
    <cellStyle name="Normal 94 2 2" xfId="11455"/>
    <cellStyle name="Normal 94 2 2 2" xfId="17101"/>
    <cellStyle name="Normal 94 2 3" xfId="14906"/>
    <cellStyle name="Normal 94 3" xfId="9968"/>
    <cellStyle name="Normal 94 3 2" xfId="12176"/>
    <cellStyle name="Normal 94 3 2 2" xfId="17822"/>
    <cellStyle name="Normal 94 3 3" xfId="15627"/>
    <cellStyle name="Normal 94 4" xfId="12910"/>
    <cellStyle name="Normal 94 4 2" xfId="18554"/>
    <cellStyle name="Normal 94 5" xfId="10736"/>
    <cellStyle name="Normal 94 5 2" xfId="16383"/>
    <cellStyle name="Normal 94 6" xfId="14054"/>
    <cellStyle name="Normal 95" xfId="3735"/>
    <cellStyle name="Normal 95 2" xfId="9234"/>
    <cellStyle name="Normal 95 2 2" xfId="11456"/>
    <cellStyle name="Normal 95 2 2 2" xfId="17102"/>
    <cellStyle name="Normal 95 2 3" xfId="14907"/>
    <cellStyle name="Normal 95 3" xfId="9969"/>
    <cellStyle name="Normal 95 3 2" xfId="12177"/>
    <cellStyle name="Normal 95 3 2 2" xfId="17823"/>
    <cellStyle name="Normal 95 3 3" xfId="15628"/>
    <cellStyle name="Normal 95 4" xfId="12911"/>
    <cellStyle name="Normal 95 4 2" xfId="18555"/>
    <cellStyle name="Normal 95 5" xfId="10737"/>
    <cellStyle name="Normal 95 5 2" xfId="16384"/>
    <cellStyle name="Normal 95 6" xfId="14055"/>
    <cellStyle name="Normal 96" xfId="3736"/>
    <cellStyle name="Normal 96 2" xfId="9235"/>
    <cellStyle name="Normal 96 2 2" xfId="11457"/>
    <cellStyle name="Normal 96 2 2 2" xfId="17103"/>
    <cellStyle name="Normal 96 2 3" xfId="14908"/>
    <cellStyle name="Normal 96 3" xfId="9970"/>
    <cellStyle name="Normal 96 3 2" xfId="12178"/>
    <cellStyle name="Normal 96 3 2 2" xfId="17824"/>
    <cellStyle name="Normal 96 3 3" xfId="15629"/>
    <cellStyle name="Normal 96 4" xfId="12912"/>
    <cellStyle name="Normal 96 4 2" xfId="18556"/>
    <cellStyle name="Normal 96 5" xfId="10738"/>
    <cellStyle name="Normal 96 5 2" xfId="16385"/>
    <cellStyle name="Normal 96 6" xfId="14056"/>
    <cellStyle name="Normal 97" xfId="3737"/>
    <cellStyle name="Normal 97 2" xfId="9236"/>
    <cellStyle name="Normal 97 2 2" xfId="11458"/>
    <cellStyle name="Normal 97 2 2 2" xfId="17104"/>
    <cellStyle name="Normal 97 2 3" xfId="14909"/>
    <cellStyle name="Normal 97 3" xfId="9971"/>
    <cellStyle name="Normal 97 3 2" xfId="12179"/>
    <cellStyle name="Normal 97 3 2 2" xfId="17825"/>
    <cellStyle name="Normal 97 3 3" xfId="15630"/>
    <cellStyle name="Normal 97 4" xfId="12913"/>
    <cellStyle name="Normal 97 4 2" xfId="18557"/>
    <cellStyle name="Normal 97 5" xfId="10739"/>
    <cellStyle name="Normal 97 5 2" xfId="16386"/>
    <cellStyle name="Normal 97 6" xfId="14057"/>
    <cellStyle name="Normal 98" xfId="3738"/>
    <cellStyle name="Normal 99" xfId="8797"/>
    <cellStyle name="Normal_2006 cog detail" xfId="5"/>
    <cellStyle name="Normal_2007 Oregon Earnings Test Plant workpaper updated apr08" xfId="11"/>
    <cellStyle name="Normal_2007 Oregon Earnings Test Report model" xfId="10"/>
    <cellStyle name="Normal_2007 Washington Commission Basis Report model" xfId="9"/>
    <cellStyle name="Normal_Rate Case Model Version 1" xfId="6"/>
    <cellStyle name="Note 10" xfId="1630"/>
    <cellStyle name="Note 10 10" xfId="13693"/>
    <cellStyle name="Note 10 2" xfId="5995"/>
    <cellStyle name="Note 10 3" xfId="5996"/>
    <cellStyle name="Note 10 4" xfId="5997"/>
    <cellStyle name="Note 10 5" xfId="5998"/>
    <cellStyle name="Note 10 6" xfId="5999"/>
    <cellStyle name="Note 10 7" xfId="6000"/>
    <cellStyle name="Note 10 8" xfId="6001"/>
    <cellStyle name="Note 10 9" xfId="6002"/>
    <cellStyle name="Note 11" xfId="1631"/>
    <cellStyle name="Note 11 10" xfId="14568"/>
    <cellStyle name="Note 11 2" xfId="6003"/>
    <cellStyle name="Note 11 3" xfId="6004"/>
    <cellStyle name="Note 11 4" xfId="6005"/>
    <cellStyle name="Note 11 5" xfId="6006"/>
    <cellStyle name="Note 11 6" xfId="6007"/>
    <cellStyle name="Note 11 7" xfId="6008"/>
    <cellStyle name="Note 11 8" xfId="6009"/>
    <cellStyle name="Note 11 9" xfId="6010"/>
    <cellStyle name="Note 12" xfId="1632"/>
    <cellStyle name="Note 12 10" xfId="13711"/>
    <cellStyle name="Note 12 2" xfId="6011"/>
    <cellStyle name="Note 12 3" xfId="6012"/>
    <cellStyle name="Note 12 4" xfId="6013"/>
    <cellStyle name="Note 12 5" xfId="6014"/>
    <cellStyle name="Note 12 6" xfId="6015"/>
    <cellStyle name="Note 12 7" xfId="6016"/>
    <cellStyle name="Note 12 8" xfId="6017"/>
    <cellStyle name="Note 12 9" xfId="6018"/>
    <cellStyle name="Note 13" xfId="1633"/>
    <cellStyle name="Note 13 10" xfId="14502"/>
    <cellStyle name="Note 13 2" xfId="6019"/>
    <cellStyle name="Note 13 3" xfId="6020"/>
    <cellStyle name="Note 13 4" xfId="6021"/>
    <cellStyle name="Note 13 5" xfId="6022"/>
    <cellStyle name="Note 13 6" xfId="6023"/>
    <cellStyle name="Note 13 7" xfId="6024"/>
    <cellStyle name="Note 13 8" xfId="6025"/>
    <cellStyle name="Note 13 9" xfId="6026"/>
    <cellStyle name="Note 14" xfId="1634"/>
    <cellStyle name="Note 14 10" xfId="6028"/>
    <cellStyle name="Note 14 11" xfId="6027"/>
    <cellStyle name="Note 14 12" xfId="19327"/>
    <cellStyle name="Note 14 2" xfId="6029"/>
    <cellStyle name="Note 14 2 2" xfId="6030"/>
    <cellStyle name="Note 14 2 3" xfId="6031"/>
    <cellStyle name="Note 14 2 4" xfId="6032"/>
    <cellStyle name="Note 14 2 5" xfId="6033"/>
    <cellStyle name="Note 14 2 6" xfId="6034"/>
    <cellStyle name="Note 14 2 7" xfId="6035"/>
    <cellStyle name="Note 14 2 8" xfId="6036"/>
    <cellStyle name="Note 14 3" xfId="6037"/>
    <cellStyle name="Note 14 4" xfId="6038"/>
    <cellStyle name="Note 14 5" xfId="6039"/>
    <cellStyle name="Note 14 6" xfId="6040"/>
    <cellStyle name="Note 14 7" xfId="6041"/>
    <cellStyle name="Note 14 8" xfId="6042"/>
    <cellStyle name="Note 14 9" xfId="6043"/>
    <cellStyle name="Note 15" xfId="1635"/>
    <cellStyle name="Note 15 10" xfId="6045"/>
    <cellStyle name="Note 15 11" xfId="6044"/>
    <cellStyle name="Note 15 12" xfId="19403"/>
    <cellStyle name="Note 15 2" xfId="6046"/>
    <cellStyle name="Note 15 2 2" xfId="6047"/>
    <cellStyle name="Note 15 2 3" xfId="6048"/>
    <cellStyle name="Note 15 2 4" xfId="6049"/>
    <cellStyle name="Note 15 2 5" xfId="6050"/>
    <cellStyle name="Note 15 2 6" xfId="6051"/>
    <cellStyle name="Note 15 2 7" xfId="6052"/>
    <cellStyle name="Note 15 2 8" xfId="6053"/>
    <cellStyle name="Note 15 3" xfId="6054"/>
    <cellStyle name="Note 15 4" xfId="6055"/>
    <cellStyle name="Note 15 5" xfId="6056"/>
    <cellStyle name="Note 15 6" xfId="6057"/>
    <cellStyle name="Note 15 7" xfId="6058"/>
    <cellStyle name="Note 15 8" xfId="6059"/>
    <cellStyle name="Note 15 9" xfId="6060"/>
    <cellStyle name="Note 16" xfId="1636"/>
    <cellStyle name="Note 16 10" xfId="19368"/>
    <cellStyle name="Note 16 2" xfId="6061"/>
    <cellStyle name="Note 16 3" xfId="6062"/>
    <cellStyle name="Note 16 4" xfId="6063"/>
    <cellStyle name="Note 16 5" xfId="6064"/>
    <cellStyle name="Note 16 6" xfId="6065"/>
    <cellStyle name="Note 16 7" xfId="6066"/>
    <cellStyle name="Note 16 8" xfId="6067"/>
    <cellStyle name="Note 16 9" xfId="6068"/>
    <cellStyle name="Note 17" xfId="1637"/>
    <cellStyle name="Note 17 2" xfId="6070"/>
    <cellStyle name="Note 17 3" xfId="6071"/>
    <cellStyle name="Note 17 4" xfId="6072"/>
    <cellStyle name="Note 17 5" xfId="6069"/>
    <cellStyle name="Note 17 6" xfId="19323"/>
    <cellStyle name="Note 18" xfId="1638"/>
    <cellStyle name="Note 18 2" xfId="6073"/>
    <cellStyle name="Note 18 3" xfId="6074"/>
    <cellStyle name="Note 18 4" xfId="6075"/>
    <cellStyle name="Note 18 5" xfId="6076"/>
    <cellStyle name="Note 18 6" xfId="6077"/>
    <cellStyle name="Note 18 7" xfId="6078"/>
    <cellStyle name="Note 18 8" xfId="6079"/>
    <cellStyle name="Note 18 9" xfId="19373"/>
    <cellStyle name="Note 19" xfId="1639"/>
    <cellStyle name="Note 19 10" xfId="6080"/>
    <cellStyle name="Note 19 11" xfId="19367"/>
    <cellStyle name="Note 19 2" xfId="6081"/>
    <cellStyle name="Note 19 3" xfId="6082"/>
    <cellStyle name="Note 19 4" xfId="6083"/>
    <cellStyle name="Note 19 5" xfId="6084"/>
    <cellStyle name="Note 19 6" xfId="6085"/>
    <cellStyle name="Note 19 7" xfId="6086"/>
    <cellStyle name="Note 19 8" xfId="6087"/>
    <cellStyle name="Note 19 9" xfId="6088"/>
    <cellStyle name="Note 2" xfId="106"/>
    <cellStyle name="Note 2 10" xfId="1640"/>
    <cellStyle name="Note 2 11" xfId="1641"/>
    <cellStyle name="Note 2 12" xfId="1642"/>
    <cellStyle name="Note 2 13" xfId="1643"/>
    <cellStyle name="Note 2 14" xfId="1644"/>
    <cellStyle name="Note 2 15" xfId="1645"/>
    <cellStyle name="Note 2 16" xfId="1646"/>
    <cellStyle name="Note 2 17" xfId="1647"/>
    <cellStyle name="Note 2 18" xfId="1648"/>
    <cellStyle name="Note 2 19" xfId="1649"/>
    <cellStyle name="Note 2 2" xfId="1650"/>
    <cellStyle name="Note 2 2 2" xfId="14596"/>
    <cellStyle name="Note 2 20" xfId="1651"/>
    <cellStyle name="Note 2 21" xfId="1652"/>
    <cellStyle name="Note 2 22" xfId="1653"/>
    <cellStyle name="Note 2 23" xfId="1654"/>
    <cellStyle name="Note 2 24" xfId="1655"/>
    <cellStyle name="Note 2 25" xfId="1656"/>
    <cellStyle name="Note 2 26" xfId="3585"/>
    <cellStyle name="Note 2 26 2" xfId="6089"/>
    <cellStyle name="Note 2 26 3" xfId="9153"/>
    <cellStyle name="Note 2 26 3 2" xfId="11377"/>
    <cellStyle name="Note 2 26 3 2 2" xfId="17023"/>
    <cellStyle name="Note 2 26 3 3" xfId="14828"/>
    <cellStyle name="Note 2 26 4" xfId="9889"/>
    <cellStyle name="Note 2 26 4 2" xfId="12098"/>
    <cellStyle name="Note 2 26 4 2 2" xfId="17744"/>
    <cellStyle name="Note 2 26 4 3" xfId="15549"/>
    <cellStyle name="Note 2 26 5" xfId="12832"/>
    <cellStyle name="Note 2 26 5 2" xfId="18476"/>
    <cellStyle name="Note 2 26 6" xfId="10658"/>
    <cellStyle name="Note 2 26 6 2" xfId="16305"/>
    <cellStyle name="Note 2 26 7" xfId="13966"/>
    <cellStyle name="Note 2 27" xfId="3647"/>
    <cellStyle name="Note 2 27 2" xfId="9162"/>
    <cellStyle name="Note 2 27 2 2" xfId="11384"/>
    <cellStyle name="Note 2 27 2 2 2" xfId="17030"/>
    <cellStyle name="Note 2 27 2 3" xfId="14835"/>
    <cellStyle name="Note 2 27 3" xfId="9896"/>
    <cellStyle name="Note 2 27 3 2" xfId="12105"/>
    <cellStyle name="Note 2 27 3 2 2" xfId="17751"/>
    <cellStyle name="Note 2 27 3 3" xfId="15556"/>
    <cellStyle name="Note 2 27 4" xfId="12839"/>
    <cellStyle name="Note 2 27 4 2" xfId="18483"/>
    <cellStyle name="Note 2 27 5" xfId="10665"/>
    <cellStyle name="Note 2 27 5 2" xfId="16312"/>
    <cellStyle name="Note 2 27 6" xfId="13977"/>
    <cellStyle name="Note 2 27 7" xfId="20557"/>
    <cellStyle name="Note 2 28" xfId="8936"/>
    <cellStyle name="Note 2 28 2" xfId="9706"/>
    <cellStyle name="Note 2 28 2 2" xfId="11917"/>
    <cellStyle name="Note 2 28 2 2 2" xfId="17563"/>
    <cellStyle name="Note 2 28 2 3" xfId="15368"/>
    <cellStyle name="Note 2 28 3" xfId="10413"/>
    <cellStyle name="Note 2 28 3 2" xfId="12621"/>
    <cellStyle name="Note 2 28 3 2 2" xfId="18267"/>
    <cellStyle name="Note 2 28 3 3" xfId="16072"/>
    <cellStyle name="Note 2 28 4" xfId="13374"/>
    <cellStyle name="Note 2 28 4 2" xfId="19018"/>
    <cellStyle name="Note 2 28 5" xfId="11181"/>
    <cellStyle name="Note 2 28 5 2" xfId="16827"/>
    <cellStyle name="Note 2 28 6" xfId="14630"/>
    <cellStyle name="Note 2 28 7" xfId="21082"/>
    <cellStyle name="Note 2 29" xfId="9045"/>
    <cellStyle name="Note 2 29 2" xfId="11284"/>
    <cellStyle name="Note 2 29 2 2" xfId="16930"/>
    <cellStyle name="Note 2 29 3" xfId="14733"/>
    <cellStyle name="Note 2 3" xfId="1657"/>
    <cellStyle name="Note 2 30" xfId="9796"/>
    <cellStyle name="Note 2 30 2" xfId="12005"/>
    <cellStyle name="Note 2 30 2 2" xfId="17651"/>
    <cellStyle name="Note 2 30 3" xfId="15456"/>
    <cellStyle name="Note 2 31" xfId="10540"/>
    <cellStyle name="Note 2 31 2" xfId="12727"/>
    <cellStyle name="Note 2 31 2 2" xfId="18371"/>
    <cellStyle name="Note 2 31 3" xfId="16193"/>
    <cellStyle name="Note 2 32" xfId="10565"/>
    <cellStyle name="Note 2 32 2" xfId="16213"/>
    <cellStyle name="Note 2 33" xfId="13472"/>
    <cellStyle name="Note 2 33 2" xfId="19115"/>
    <cellStyle name="Note 2 34" xfId="13520"/>
    <cellStyle name="Note 2 34 2" xfId="19159"/>
    <cellStyle name="Note 2 35" xfId="13568"/>
    <cellStyle name="Note 2 35 2" xfId="19203"/>
    <cellStyle name="Note 2 36" xfId="13633"/>
    <cellStyle name="Note 2 36 2" xfId="19264"/>
    <cellStyle name="Note 2 37" xfId="13737"/>
    <cellStyle name="Note 2 38" xfId="13690"/>
    <cellStyle name="Note 2 39" xfId="19466"/>
    <cellStyle name="Note 2 4" xfId="1658"/>
    <cellStyle name="Note 2 5" xfId="1659"/>
    <cellStyle name="Note 2 6" xfId="1660"/>
    <cellStyle name="Note 2 7" xfId="1661"/>
    <cellStyle name="Note 2 8" xfId="1662"/>
    <cellStyle name="Note 2 9" xfId="1663"/>
    <cellStyle name="Note 20" xfId="1664"/>
    <cellStyle name="Note 20 10" xfId="6090"/>
    <cellStyle name="Note 20 11" xfId="14545"/>
    <cellStyle name="Note 20 2" xfId="6091"/>
    <cellStyle name="Note 20 3" xfId="6092"/>
    <cellStyle name="Note 20 4" xfId="6093"/>
    <cellStyle name="Note 20 5" xfId="6094"/>
    <cellStyle name="Note 20 6" xfId="6095"/>
    <cellStyle name="Note 20 7" xfId="6096"/>
    <cellStyle name="Note 20 8" xfId="6097"/>
    <cellStyle name="Note 20 9" xfId="6098"/>
    <cellStyle name="Note 21" xfId="1665"/>
    <cellStyle name="Note 21 10" xfId="6099"/>
    <cellStyle name="Note 21 2" xfId="6100"/>
    <cellStyle name="Note 21 3" xfId="6101"/>
    <cellStyle name="Note 21 4" xfId="6102"/>
    <cellStyle name="Note 21 5" xfId="6103"/>
    <cellStyle name="Note 21 6" xfId="6104"/>
    <cellStyle name="Note 21 7" xfId="6105"/>
    <cellStyle name="Note 21 8" xfId="6106"/>
    <cellStyle name="Note 21 9" xfId="6107"/>
    <cellStyle name="Note 22" xfId="1666"/>
    <cellStyle name="Note 22 2" xfId="6108"/>
    <cellStyle name="Note 22 3" xfId="6109"/>
    <cellStyle name="Note 22 4" xfId="6110"/>
    <cellStyle name="Note 22 5" xfId="6111"/>
    <cellStyle name="Note 22 6" xfId="6112"/>
    <cellStyle name="Note 22 7" xfId="6113"/>
    <cellStyle name="Note 22 8" xfId="6114"/>
    <cellStyle name="Note 23" xfId="1667"/>
    <cellStyle name="Note 23 2" xfId="6115"/>
    <cellStyle name="Note 24" xfId="1668"/>
    <cellStyle name="Note 24 2" xfId="1669"/>
    <cellStyle name="Note 24 2 2" xfId="6118"/>
    <cellStyle name="Note 24 2 3" xfId="6117"/>
    <cellStyle name="Note 24 3" xfId="6119"/>
    <cellStyle name="Note 24 4" xfId="6116"/>
    <cellStyle name="Note 25" xfId="1670"/>
    <cellStyle name="Note 25 2" xfId="6121"/>
    <cellStyle name="Note 25 3" xfId="6122"/>
    <cellStyle name="Note 25 4" xfId="6120"/>
    <cellStyle name="Note 26" xfId="1671"/>
    <cellStyle name="Note 26 2" xfId="1672"/>
    <cellStyle name="Note 26 2 2" xfId="6124"/>
    <cellStyle name="Note 26 2 3" xfId="9084"/>
    <cellStyle name="Note 26 2 3 2" xfId="11321"/>
    <cellStyle name="Note 26 2 3 2 2" xfId="16967"/>
    <cellStyle name="Note 26 2 3 3" xfId="14771"/>
    <cellStyle name="Note 26 2 4" xfId="9839"/>
    <cellStyle name="Note 26 2 4 2" xfId="12048"/>
    <cellStyle name="Note 26 2 4 2 2" xfId="17694"/>
    <cellStyle name="Note 26 2 4 3" xfId="15499"/>
    <cellStyle name="Note 26 2 5" xfId="12765"/>
    <cellStyle name="Note 26 2 5 2" xfId="18409"/>
    <cellStyle name="Note 26 2 6" xfId="10608"/>
    <cellStyle name="Note 26 2 6 2" xfId="16256"/>
    <cellStyle name="Note 26 2 7" xfId="13844"/>
    <cellStyle name="Note 26 3" xfId="1673"/>
    <cellStyle name="Note 26 3 2" xfId="9085"/>
    <cellStyle name="Note 26 3 2 2" xfId="11322"/>
    <cellStyle name="Note 26 3 2 2 2" xfId="16968"/>
    <cellStyle name="Note 26 3 2 3" xfId="14772"/>
    <cellStyle name="Note 26 3 3" xfId="9840"/>
    <cellStyle name="Note 26 3 3 2" xfId="12049"/>
    <cellStyle name="Note 26 3 3 2 2" xfId="17695"/>
    <cellStyle name="Note 26 3 3 3" xfId="15500"/>
    <cellStyle name="Note 26 3 4" xfId="12766"/>
    <cellStyle name="Note 26 3 4 2" xfId="18410"/>
    <cellStyle name="Note 26 3 5" xfId="10609"/>
    <cellStyle name="Note 26 3 5 2" xfId="16257"/>
    <cellStyle name="Note 26 3 6" xfId="13845"/>
    <cellStyle name="Note 26 4" xfId="6123"/>
    <cellStyle name="Note 26 5" xfId="9083"/>
    <cellStyle name="Note 26 5 2" xfId="11320"/>
    <cellStyle name="Note 26 5 2 2" xfId="16966"/>
    <cellStyle name="Note 26 5 3" xfId="14770"/>
    <cellStyle name="Note 26 6" xfId="9838"/>
    <cellStyle name="Note 26 6 2" xfId="12047"/>
    <cellStyle name="Note 26 6 2 2" xfId="17693"/>
    <cellStyle name="Note 26 6 3" xfId="15498"/>
    <cellStyle name="Note 26 7" xfId="12764"/>
    <cellStyle name="Note 26 7 2" xfId="18408"/>
    <cellStyle name="Note 26 8" xfId="10607"/>
    <cellStyle name="Note 26 8 2" xfId="16255"/>
    <cellStyle name="Note 26 9" xfId="13843"/>
    <cellStyle name="Note 27" xfId="3526"/>
    <cellStyle name="Note 27 2" xfId="6126"/>
    <cellStyle name="Note 27 3" xfId="6125"/>
    <cellStyle name="Note 27 4" xfId="9105"/>
    <cellStyle name="Note 27 4 2" xfId="11333"/>
    <cellStyle name="Note 27 4 2 2" xfId="16979"/>
    <cellStyle name="Note 27 4 3" xfId="14784"/>
    <cellStyle name="Note 27 5" xfId="9845"/>
    <cellStyle name="Note 27 5 2" xfId="12054"/>
    <cellStyle name="Note 27 5 2 2" xfId="17700"/>
    <cellStyle name="Note 27 5 3" xfId="15505"/>
    <cellStyle name="Note 27 6" xfId="12788"/>
    <cellStyle name="Note 27 6 2" xfId="18432"/>
    <cellStyle name="Note 27 7" xfId="10614"/>
    <cellStyle name="Note 27 7 2" xfId="16261"/>
    <cellStyle name="Note 27 8" xfId="13922"/>
    <cellStyle name="Note 28" xfId="3603"/>
    <cellStyle name="Note 28 2" xfId="6128"/>
    <cellStyle name="Note 28 3" xfId="6127"/>
    <cellStyle name="Note 29" xfId="3686"/>
    <cellStyle name="Note 29 2" xfId="6129"/>
    <cellStyle name="Note 29 2 2" xfId="9677"/>
    <cellStyle name="Note 29 2 2 2" xfId="11894"/>
    <cellStyle name="Note 29 2 2 2 2" xfId="17540"/>
    <cellStyle name="Note 29 2 2 3" xfId="15345"/>
    <cellStyle name="Note 29 2 3" xfId="10397"/>
    <cellStyle name="Note 29 2 3 2" xfId="12605"/>
    <cellStyle name="Note 29 2 3 2 2" xfId="18251"/>
    <cellStyle name="Note 29 2 3 3" xfId="16056"/>
    <cellStyle name="Note 29 2 4" xfId="13343"/>
    <cellStyle name="Note 29 2 4 2" xfId="18987"/>
    <cellStyle name="Note 29 2 5" xfId="11165"/>
    <cellStyle name="Note 29 2 5 2" xfId="16812"/>
    <cellStyle name="Note 29 2 6" xfId="14536"/>
    <cellStyle name="Note 29 2 7" xfId="20504"/>
    <cellStyle name="Note 29 3" xfId="9185"/>
    <cellStyle name="Note 29 3 2" xfId="11407"/>
    <cellStyle name="Note 29 3 2 2" xfId="17053"/>
    <cellStyle name="Note 29 3 3" xfId="14858"/>
    <cellStyle name="Note 29 3 4" xfId="21066"/>
    <cellStyle name="Note 29 4" xfId="9920"/>
    <cellStyle name="Note 29 4 2" xfId="12128"/>
    <cellStyle name="Note 29 4 2 2" xfId="17774"/>
    <cellStyle name="Note 29 4 3" xfId="15579"/>
    <cellStyle name="Note 29 5" xfId="12862"/>
    <cellStyle name="Note 29 5 2" xfId="18506"/>
    <cellStyle name="Note 29 6" xfId="10688"/>
    <cellStyle name="Note 29 6 2" xfId="16335"/>
    <cellStyle name="Note 29 7" xfId="14006"/>
    <cellStyle name="Note 29 8" xfId="19937"/>
    <cellStyle name="Note 3" xfId="107"/>
    <cellStyle name="Note 3 10" xfId="6130"/>
    <cellStyle name="Note 3 10 2" xfId="20536"/>
    <cellStyle name="Note 3 11" xfId="8937"/>
    <cellStyle name="Note 3 11 2" xfId="9707"/>
    <cellStyle name="Note 3 11 2 2" xfId="11918"/>
    <cellStyle name="Note 3 11 2 2 2" xfId="17564"/>
    <cellStyle name="Note 3 11 2 3" xfId="15369"/>
    <cellStyle name="Note 3 11 3" xfId="10414"/>
    <cellStyle name="Note 3 11 3 2" xfId="12622"/>
    <cellStyle name="Note 3 11 3 2 2" xfId="18268"/>
    <cellStyle name="Note 3 11 3 3" xfId="16073"/>
    <cellStyle name="Note 3 11 4" xfId="13375"/>
    <cellStyle name="Note 3 11 4 2" xfId="19019"/>
    <cellStyle name="Note 3 11 5" xfId="11182"/>
    <cellStyle name="Note 3 11 5 2" xfId="16828"/>
    <cellStyle name="Note 3 11 6" xfId="14631"/>
    <cellStyle name="Note 3 11 7" xfId="21081"/>
    <cellStyle name="Note 3 12" xfId="9046"/>
    <cellStyle name="Note 3 12 2" xfId="11285"/>
    <cellStyle name="Note 3 12 2 2" xfId="16931"/>
    <cellStyle name="Note 3 12 3" xfId="14734"/>
    <cellStyle name="Note 3 13" xfId="9797"/>
    <cellStyle name="Note 3 13 2" xfId="12006"/>
    <cellStyle name="Note 3 13 2 2" xfId="17652"/>
    <cellStyle name="Note 3 13 3" xfId="15457"/>
    <cellStyle name="Note 3 14" xfId="10536"/>
    <cellStyle name="Note 3 14 2" xfId="12728"/>
    <cellStyle name="Note 3 14 2 2" xfId="18372"/>
    <cellStyle name="Note 3 14 3" xfId="16189"/>
    <cellStyle name="Note 3 15" xfId="10566"/>
    <cellStyle name="Note 3 15 2" xfId="16214"/>
    <cellStyle name="Note 3 16" xfId="13476"/>
    <cellStyle name="Note 3 16 2" xfId="19119"/>
    <cellStyle name="Note 3 17" xfId="13524"/>
    <cellStyle name="Note 3 17 2" xfId="19163"/>
    <cellStyle name="Note 3 18" xfId="13572"/>
    <cellStyle name="Note 3 18 2" xfId="19207"/>
    <cellStyle name="Note 3 19" xfId="13635"/>
    <cellStyle name="Note 3 19 2" xfId="19266"/>
    <cellStyle name="Note 3 2" xfId="3648"/>
    <cellStyle name="Note 3 2 2" xfId="6131"/>
    <cellStyle name="Note 3 2 3" xfId="9163"/>
    <cellStyle name="Note 3 2 3 2" xfId="11385"/>
    <cellStyle name="Note 3 2 3 2 2" xfId="17031"/>
    <cellStyle name="Note 3 2 3 3" xfId="14836"/>
    <cellStyle name="Note 3 2 4" xfId="9897"/>
    <cellStyle name="Note 3 2 4 2" xfId="12106"/>
    <cellStyle name="Note 3 2 4 2 2" xfId="17752"/>
    <cellStyle name="Note 3 2 4 3" xfId="15557"/>
    <cellStyle name="Note 3 2 5" xfId="12840"/>
    <cellStyle name="Note 3 2 5 2" xfId="18484"/>
    <cellStyle name="Note 3 2 6" xfId="10666"/>
    <cellStyle name="Note 3 2 6 2" xfId="16313"/>
    <cellStyle name="Note 3 2 7" xfId="13978"/>
    <cellStyle name="Note 3 20" xfId="13738"/>
    <cellStyle name="Note 3 21" xfId="13691"/>
    <cellStyle name="Note 3 22" xfId="19470"/>
    <cellStyle name="Note 3 3" xfId="6132"/>
    <cellStyle name="Note 3 4" xfId="6133"/>
    <cellStyle name="Note 3 5" xfId="6134"/>
    <cellStyle name="Note 3 6" xfId="6135"/>
    <cellStyle name="Note 3 7" xfId="6136"/>
    <cellStyle name="Note 3 8" xfId="6137"/>
    <cellStyle name="Note 3 9" xfId="6138"/>
    <cellStyle name="Note 30" xfId="3716"/>
    <cellStyle name="Note 30 2" xfId="6140"/>
    <cellStyle name="Note 30 3" xfId="6139"/>
    <cellStyle name="Note 30 4" xfId="9215"/>
    <cellStyle name="Note 30 4 2" xfId="11437"/>
    <cellStyle name="Note 30 4 2 2" xfId="17083"/>
    <cellStyle name="Note 30 4 3" xfId="14888"/>
    <cellStyle name="Note 30 5" xfId="9950"/>
    <cellStyle name="Note 30 5 2" xfId="12158"/>
    <cellStyle name="Note 30 5 2 2" xfId="17804"/>
    <cellStyle name="Note 30 5 3" xfId="15609"/>
    <cellStyle name="Note 30 6" xfId="12892"/>
    <cellStyle name="Note 30 6 2" xfId="18536"/>
    <cellStyle name="Note 30 7" xfId="10718"/>
    <cellStyle name="Note 30 7 2" xfId="16365"/>
    <cellStyle name="Note 30 8" xfId="14036"/>
    <cellStyle name="Note 31" xfId="8981"/>
    <cellStyle name="Note 31 2" xfId="9748"/>
    <cellStyle name="Note 31 2 2" xfId="11959"/>
    <cellStyle name="Note 31 2 2 2" xfId="17605"/>
    <cellStyle name="Note 31 2 3" xfId="15410"/>
    <cellStyle name="Note 31 2 4" xfId="21113"/>
    <cellStyle name="Note 31 3" xfId="10455"/>
    <cellStyle name="Note 31 3 2" xfId="12663"/>
    <cellStyle name="Note 31 3 2 2" xfId="18309"/>
    <cellStyle name="Note 31 3 3" xfId="16114"/>
    <cellStyle name="Note 31 4" xfId="13416"/>
    <cellStyle name="Note 31 4 2" xfId="19060"/>
    <cellStyle name="Note 31 5" xfId="11223"/>
    <cellStyle name="Note 31 5 2" xfId="16869"/>
    <cellStyle name="Note 31 6" xfId="14672"/>
    <cellStyle name="Note 31 7" xfId="20607"/>
    <cellStyle name="Note 32" xfId="9022"/>
    <cellStyle name="Note 32 2" xfId="11264"/>
    <cellStyle name="Note 32 2 2" xfId="16910"/>
    <cellStyle name="Note 32 3" xfId="14713"/>
    <cellStyle name="Note 33" xfId="12707"/>
    <cellStyle name="Note 33 2" xfId="18351"/>
    <cellStyle name="Note 34" xfId="13649"/>
    <cellStyle name="Note 34 2" xfId="19279"/>
    <cellStyle name="Note 35" xfId="13662"/>
    <cellStyle name="Note 35 2" xfId="19292"/>
    <cellStyle name="Note 4" xfId="108"/>
    <cellStyle name="Note 4 10" xfId="6142"/>
    <cellStyle name="Note 4 11" xfId="6141"/>
    <cellStyle name="Note 4 11 2" xfId="21069"/>
    <cellStyle name="Note 4 12" xfId="8947"/>
    <cellStyle name="Note 4 12 2" xfId="9717"/>
    <cellStyle name="Note 4 12 2 2" xfId="11928"/>
    <cellStyle name="Note 4 12 2 2 2" xfId="17574"/>
    <cellStyle name="Note 4 12 2 3" xfId="15379"/>
    <cellStyle name="Note 4 12 3" xfId="10424"/>
    <cellStyle name="Note 4 12 3 2" xfId="12632"/>
    <cellStyle name="Note 4 12 3 2 2" xfId="18278"/>
    <cellStyle name="Note 4 12 3 3" xfId="16083"/>
    <cellStyle name="Note 4 12 4" xfId="13385"/>
    <cellStyle name="Note 4 12 4 2" xfId="19029"/>
    <cellStyle name="Note 4 12 5" xfId="11192"/>
    <cellStyle name="Note 4 12 5 2" xfId="16838"/>
    <cellStyle name="Note 4 12 6" xfId="14641"/>
    <cellStyle name="Note 4 13" xfId="9047"/>
    <cellStyle name="Note 4 13 2" xfId="11286"/>
    <cellStyle name="Note 4 13 2 2" xfId="16932"/>
    <cellStyle name="Note 4 13 3" xfId="14735"/>
    <cellStyle name="Note 4 14" xfId="9798"/>
    <cellStyle name="Note 4 14 2" xfId="12007"/>
    <cellStyle name="Note 4 14 2 2" xfId="17653"/>
    <cellStyle name="Note 4 14 3" xfId="15458"/>
    <cellStyle name="Note 4 15" xfId="10526"/>
    <cellStyle name="Note 4 15 2" xfId="12729"/>
    <cellStyle name="Note 4 15 2 2" xfId="18373"/>
    <cellStyle name="Note 4 15 3" xfId="16179"/>
    <cellStyle name="Note 4 16" xfId="10567"/>
    <cellStyle name="Note 4 16 2" xfId="16215"/>
    <cellStyle name="Note 4 17" xfId="13490"/>
    <cellStyle name="Note 4 17 2" xfId="19133"/>
    <cellStyle name="Note 4 18" xfId="13538"/>
    <cellStyle name="Note 4 18 2" xfId="19177"/>
    <cellStyle name="Note 4 19" xfId="13586"/>
    <cellStyle name="Note 4 19 2" xfId="19221"/>
    <cellStyle name="Note 4 2" xfId="3649"/>
    <cellStyle name="Note 4 2 2" xfId="6143"/>
    <cellStyle name="Note 4 2 3" xfId="9164"/>
    <cellStyle name="Note 4 2 3 2" xfId="11386"/>
    <cellStyle name="Note 4 2 3 2 2" xfId="17032"/>
    <cellStyle name="Note 4 2 3 3" xfId="14837"/>
    <cellStyle name="Note 4 2 4" xfId="9898"/>
    <cellStyle name="Note 4 2 4 2" xfId="12107"/>
    <cellStyle name="Note 4 2 4 2 2" xfId="17753"/>
    <cellStyle name="Note 4 2 4 3" xfId="15558"/>
    <cellStyle name="Note 4 2 5" xfId="12841"/>
    <cellStyle name="Note 4 2 5 2" xfId="18485"/>
    <cellStyle name="Note 4 2 6" xfId="10667"/>
    <cellStyle name="Note 4 2 6 2" xfId="16314"/>
    <cellStyle name="Note 4 2 7" xfId="13979"/>
    <cellStyle name="Note 4 20" xfId="13739"/>
    <cellStyle name="Note 4 21" xfId="13692"/>
    <cellStyle name="Note 4 22" xfId="19484"/>
    <cellStyle name="Note 4 3" xfId="6144"/>
    <cellStyle name="Note 4 4" xfId="6145"/>
    <cellStyle name="Note 4 5" xfId="6146"/>
    <cellStyle name="Note 4 6" xfId="6147"/>
    <cellStyle name="Note 4 7" xfId="6148"/>
    <cellStyle name="Note 4 8" xfId="6149"/>
    <cellStyle name="Note 4 9" xfId="6150"/>
    <cellStyle name="Note 5" xfId="205"/>
    <cellStyle name="Note 5 10" xfId="6152"/>
    <cellStyle name="Note 5 11" xfId="6151"/>
    <cellStyle name="Note 5 11 2" xfId="21068"/>
    <cellStyle name="Note 5 12" xfId="9052"/>
    <cellStyle name="Note 5 12 2" xfId="11291"/>
    <cellStyle name="Note 5 12 2 2" xfId="16937"/>
    <cellStyle name="Note 5 12 3" xfId="14740"/>
    <cellStyle name="Note 5 13" xfId="9815"/>
    <cellStyle name="Note 5 13 2" xfId="12024"/>
    <cellStyle name="Note 5 13 2 2" xfId="17670"/>
    <cellStyle name="Note 5 13 3" xfId="15475"/>
    <cellStyle name="Note 5 14" xfId="12734"/>
    <cellStyle name="Note 5 14 2" xfId="18378"/>
    <cellStyle name="Note 5 15" xfId="10584"/>
    <cellStyle name="Note 5 15 2" xfId="16232"/>
    <cellStyle name="Note 5 16" xfId="13600"/>
    <cellStyle name="Note 5 16 2" xfId="19235"/>
    <cellStyle name="Note 5 17" xfId="13762"/>
    <cellStyle name="Note 5 18" xfId="13698"/>
    <cellStyle name="Note 5 19" xfId="19498"/>
    <cellStyle name="Note 5 2" xfId="3657"/>
    <cellStyle name="Note 5 2 2" xfId="6153"/>
    <cellStyle name="Note 5 2 3" xfId="9169"/>
    <cellStyle name="Note 5 2 3 2" xfId="11391"/>
    <cellStyle name="Note 5 2 3 2 2" xfId="17037"/>
    <cellStyle name="Note 5 2 3 3" xfId="14842"/>
    <cellStyle name="Note 5 2 4" xfId="9903"/>
    <cellStyle name="Note 5 2 4 2" xfId="12112"/>
    <cellStyle name="Note 5 2 4 2 2" xfId="17758"/>
    <cellStyle name="Note 5 2 4 3" xfId="15563"/>
    <cellStyle name="Note 5 2 5" xfId="12846"/>
    <cellStyle name="Note 5 2 5 2" xfId="18490"/>
    <cellStyle name="Note 5 2 6" xfId="10672"/>
    <cellStyle name="Note 5 2 6 2" xfId="16319"/>
    <cellStyle name="Note 5 2 7" xfId="13984"/>
    <cellStyle name="Note 5 3" xfId="6154"/>
    <cellStyle name="Note 5 4" xfId="6155"/>
    <cellStyle name="Note 5 5" xfId="6156"/>
    <cellStyle name="Note 5 6" xfId="6157"/>
    <cellStyle name="Note 5 7" xfId="6158"/>
    <cellStyle name="Note 5 8" xfId="6159"/>
    <cellStyle name="Note 5 9" xfId="6160"/>
    <cellStyle name="Note 6" xfId="1674"/>
    <cellStyle name="Note 6 10" xfId="6162"/>
    <cellStyle name="Note 6 11" xfId="6161"/>
    <cellStyle name="Note 6 12" xfId="13846"/>
    <cellStyle name="Note 6 13" xfId="13868"/>
    <cellStyle name="Note 6 2" xfId="6163"/>
    <cellStyle name="Note 6 2 2" xfId="13865"/>
    <cellStyle name="Note 6 3" xfId="6164"/>
    <cellStyle name="Note 6 4" xfId="6165"/>
    <cellStyle name="Note 6 5" xfId="6166"/>
    <cellStyle name="Note 6 6" xfId="6167"/>
    <cellStyle name="Note 6 7" xfId="6168"/>
    <cellStyle name="Note 6 8" xfId="6169"/>
    <cellStyle name="Note 6 9" xfId="6170"/>
    <cellStyle name="Note 7" xfId="1675"/>
    <cellStyle name="Note 7 10" xfId="6172"/>
    <cellStyle name="Note 7 11" xfId="6171"/>
    <cellStyle name="Note 7 12" xfId="13861"/>
    <cellStyle name="Note 7 2" xfId="6173"/>
    <cellStyle name="Note 7 2 2" xfId="14471"/>
    <cellStyle name="Note 7 3" xfId="6174"/>
    <cellStyle name="Note 7 4" xfId="6175"/>
    <cellStyle name="Note 7 5" xfId="6176"/>
    <cellStyle name="Note 7 6" xfId="6177"/>
    <cellStyle name="Note 7 7" xfId="6178"/>
    <cellStyle name="Note 7 8" xfId="6179"/>
    <cellStyle name="Note 7 9" xfId="6180"/>
    <cellStyle name="Note 8" xfId="1676"/>
    <cellStyle name="Note 8 10" xfId="14593"/>
    <cellStyle name="Note 8 2" xfId="6181"/>
    <cellStyle name="Note 8 2 2" xfId="19435"/>
    <cellStyle name="Note 8 3" xfId="6182"/>
    <cellStyle name="Note 8 4" xfId="6183"/>
    <cellStyle name="Note 8 5" xfId="6184"/>
    <cellStyle name="Note 8 6" xfId="6185"/>
    <cellStyle name="Note 8 7" xfId="6186"/>
    <cellStyle name="Note 8 8" xfId="6187"/>
    <cellStyle name="Note 8 9" xfId="6188"/>
    <cellStyle name="Note 9" xfId="1677"/>
    <cellStyle name="Note 9 10" xfId="14580"/>
    <cellStyle name="Note 9 2" xfId="6189"/>
    <cellStyle name="Note 9 3" xfId="6190"/>
    <cellStyle name="Note 9 4" xfId="6191"/>
    <cellStyle name="Note 9 5" xfId="6192"/>
    <cellStyle name="Note 9 6" xfId="6193"/>
    <cellStyle name="Note 9 7" xfId="6194"/>
    <cellStyle name="Note 9 8" xfId="6195"/>
    <cellStyle name="Note 9 9" xfId="6196"/>
    <cellStyle name="Outline" xfId="23"/>
    <cellStyle name="Outline 2" xfId="3650"/>
    <cellStyle name="Outline 2 2" xfId="19963"/>
    <cellStyle name="Outline 3" xfId="13729"/>
    <cellStyle name="Outline 3 2" xfId="20600"/>
    <cellStyle name="Output" xfId="173" builtinId="21" customBuiltin="1"/>
    <cellStyle name="Output 10" xfId="1678"/>
    <cellStyle name="Output 10 10" xfId="6197"/>
    <cellStyle name="Output 10 2" xfId="6198"/>
    <cellStyle name="Output 10 3" xfId="6199"/>
    <cellStyle name="Output 10 4" xfId="6200"/>
    <cellStyle name="Output 10 5" xfId="6201"/>
    <cellStyle name="Output 10 6" xfId="6202"/>
    <cellStyle name="Output 10 7" xfId="6203"/>
    <cellStyle name="Output 10 8" xfId="6204"/>
    <cellStyle name="Output 10 9" xfId="6205"/>
    <cellStyle name="Output 11" xfId="1679"/>
    <cellStyle name="Output 11 10" xfId="6206"/>
    <cellStyle name="Output 11 2" xfId="6207"/>
    <cellStyle name="Output 11 3" xfId="6208"/>
    <cellStyle name="Output 11 4" xfId="6209"/>
    <cellStyle name="Output 11 5" xfId="6210"/>
    <cellStyle name="Output 11 6" xfId="6211"/>
    <cellStyle name="Output 11 7" xfId="6212"/>
    <cellStyle name="Output 11 8" xfId="6213"/>
    <cellStyle name="Output 11 9" xfId="6214"/>
    <cellStyle name="Output 12" xfId="1680"/>
    <cellStyle name="Output 12 2" xfId="6216"/>
    <cellStyle name="Output 12 3" xfId="6215"/>
    <cellStyle name="Output 13" xfId="1681"/>
    <cellStyle name="Output 14" xfId="1682"/>
    <cellStyle name="Output 15" xfId="1683"/>
    <cellStyle name="Output 16" xfId="1684"/>
    <cellStyle name="Output 17" xfId="1685"/>
    <cellStyle name="Output 18" xfId="1686"/>
    <cellStyle name="Output 19" xfId="1687"/>
    <cellStyle name="Output 2" xfId="109"/>
    <cellStyle name="Output 2 2" xfId="1688"/>
    <cellStyle name="Output 2 2 2" xfId="6218"/>
    <cellStyle name="Output 2 3" xfId="1689"/>
    <cellStyle name="Output 2 3 2" xfId="6220"/>
    <cellStyle name="Output 2 3 3" xfId="6219"/>
    <cellStyle name="Output 2 4" xfId="1690"/>
    <cellStyle name="Output 2 4 2" xfId="6222"/>
    <cellStyle name="Output 2 4 3" xfId="6221"/>
    <cellStyle name="Output 2 5" xfId="6223"/>
    <cellStyle name="Output 2 6" xfId="6217"/>
    <cellStyle name="Output 2 6 2" xfId="20553"/>
    <cellStyle name="Output 20" xfId="1691"/>
    <cellStyle name="Output 21" xfId="1692"/>
    <cellStyle name="Output 22" xfId="1693"/>
    <cellStyle name="Output 23" xfId="1694"/>
    <cellStyle name="Output 24" xfId="1695"/>
    <cellStyle name="Output 24 2" xfId="1696"/>
    <cellStyle name="Output 25" xfId="1697"/>
    <cellStyle name="Output 26" xfId="1698"/>
    <cellStyle name="Output 26 2" xfId="20572"/>
    <cellStyle name="Output 27" xfId="3598"/>
    <cellStyle name="Output 3" xfId="110"/>
    <cellStyle name="Output 3 2" xfId="6225"/>
    <cellStyle name="Output 3 3" xfId="6226"/>
    <cellStyle name="Output 3 4" xfId="6227"/>
    <cellStyle name="Output 3 5" xfId="6228"/>
    <cellStyle name="Output 3 6" xfId="6224"/>
    <cellStyle name="Output 3 7" xfId="19370"/>
    <cellStyle name="Output 4" xfId="111"/>
    <cellStyle name="Output 4 2" xfId="6230"/>
    <cellStyle name="Output 4 3" xfId="6231"/>
    <cellStyle name="Output 4 4" xfId="6232"/>
    <cellStyle name="Output 4 5" xfId="6233"/>
    <cellStyle name="Output 4 6" xfId="6229"/>
    <cellStyle name="Output 5" xfId="1699"/>
    <cellStyle name="Output 5 2" xfId="6235"/>
    <cellStyle name="Output 5 3" xfId="6236"/>
    <cellStyle name="Output 5 4" xfId="6237"/>
    <cellStyle name="Output 5 5" xfId="6238"/>
    <cellStyle name="Output 5 6" xfId="6234"/>
    <cellStyle name="Output 6" xfId="1700"/>
    <cellStyle name="Output 6 2" xfId="6240"/>
    <cellStyle name="Output 6 3" xfId="6241"/>
    <cellStyle name="Output 6 4" xfId="6242"/>
    <cellStyle name="Output 6 5" xfId="6243"/>
    <cellStyle name="Output 6 6" xfId="6239"/>
    <cellStyle name="Output 7" xfId="1701"/>
    <cellStyle name="Output 7 2" xfId="6245"/>
    <cellStyle name="Output 7 3" xfId="6246"/>
    <cellStyle name="Output 7 4" xfId="6247"/>
    <cellStyle name="Output 7 5" xfId="6248"/>
    <cellStyle name="Output 7 6" xfId="6244"/>
    <cellStyle name="Output 8" xfId="1702"/>
    <cellStyle name="Output 8 2" xfId="6250"/>
    <cellStyle name="Output 8 3" xfId="6251"/>
    <cellStyle name="Output 8 4" xfId="6252"/>
    <cellStyle name="Output 8 5" xfId="6249"/>
    <cellStyle name="Output 9" xfId="1703"/>
    <cellStyle name="Output 9 10" xfId="6253"/>
    <cellStyle name="Output 9 2" xfId="6254"/>
    <cellStyle name="Output 9 3" xfId="6255"/>
    <cellStyle name="Output 9 4" xfId="6256"/>
    <cellStyle name="Output 9 5" xfId="6257"/>
    <cellStyle name="Output 9 6" xfId="6258"/>
    <cellStyle name="Output 9 7" xfId="6259"/>
    <cellStyle name="Output 9 8" xfId="6260"/>
    <cellStyle name="Output 9 9" xfId="6261"/>
    <cellStyle name="Percent" xfId="7" builtinId="5"/>
    <cellStyle name="Percent 10" xfId="13717"/>
    <cellStyle name="Percent 10 2" xfId="20380"/>
    <cellStyle name="Percent 11" xfId="21122"/>
    <cellStyle name="Percent 2" xfId="15"/>
    <cellStyle name="Percent 2 2" xfId="1704"/>
    <cellStyle name="Percent 2 2 2" xfId="6262"/>
    <cellStyle name="Percent 2 2 2 2" xfId="20427"/>
    <cellStyle name="Percent 2 3" xfId="1705"/>
    <cellStyle name="Percent 2 4" xfId="1706"/>
    <cellStyle name="Percent 2 5" xfId="1707"/>
    <cellStyle name="Percent 2 6" xfId="3746"/>
    <cellStyle name="Percent 2 6 2" xfId="19968"/>
    <cellStyle name="Percent 2 7" xfId="13721"/>
    <cellStyle name="Percent 2 7 2" xfId="20419"/>
    <cellStyle name="Percent 2 8" xfId="20648"/>
    <cellStyle name="Percent 3" xfId="1708"/>
    <cellStyle name="Percent 3 2" xfId="6263"/>
    <cellStyle name="Percent 3 2 2" xfId="20615"/>
    <cellStyle name="Percent 3 3" xfId="20423"/>
    <cellStyle name="Percent 4" xfId="3568"/>
    <cellStyle name="Percent 4 2" xfId="6264"/>
    <cellStyle name="Percent 4 2 2" xfId="20429"/>
    <cellStyle name="Percent 5" xfId="3630"/>
    <cellStyle name="Percent 5 2" xfId="6265"/>
    <cellStyle name="Percent 5 2 2" xfId="9679"/>
    <cellStyle name="Percent 5 2 2 2" xfId="11895"/>
    <cellStyle name="Percent 5 2 2 2 2" xfId="17541"/>
    <cellStyle name="Percent 5 2 2 3" xfId="15346"/>
    <cellStyle name="Percent 5 2 3" xfId="10398"/>
    <cellStyle name="Percent 5 2 3 2" xfId="12606"/>
    <cellStyle name="Percent 5 2 3 2 2" xfId="18252"/>
    <cellStyle name="Percent 5 2 3 3" xfId="16057"/>
    <cellStyle name="Percent 5 2 4" xfId="13344"/>
    <cellStyle name="Percent 5 2 4 2" xfId="18988"/>
    <cellStyle name="Percent 5 2 5" xfId="11166"/>
    <cellStyle name="Percent 5 2 5 2" xfId="16813"/>
    <cellStyle name="Percent 5 2 6" xfId="14538"/>
    <cellStyle name="Percent 5 2 7" xfId="20505"/>
    <cellStyle name="Percent 5 3" xfId="21067"/>
    <cellStyle name="Percent 5 4" xfId="19938"/>
    <cellStyle name="Percent 6" xfId="6266"/>
    <cellStyle name="Percent 6 2" xfId="6267"/>
    <cellStyle name="Percent 7" xfId="6268"/>
    <cellStyle name="Percent 8" xfId="6269"/>
    <cellStyle name="Percent 8 2" xfId="6270"/>
    <cellStyle name="Percent 8 3" xfId="9680"/>
    <cellStyle name="Percent 8 3 2" xfId="11896"/>
    <cellStyle name="Percent 8 3 2 2" xfId="17542"/>
    <cellStyle name="Percent 8 3 3" xfId="15347"/>
    <cellStyle name="Percent 8 3 4" xfId="20594"/>
    <cellStyle name="Percent 8 4" xfId="10399"/>
    <cellStyle name="Percent 8 4 2" xfId="12607"/>
    <cellStyle name="Percent 8 4 2 2" xfId="18253"/>
    <cellStyle name="Percent 8 4 3" xfId="16058"/>
    <cellStyle name="Percent 8 4 4" xfId="21091"/>
    <cellStyle name="Percent 8 5" xfId="13345"/>
    <cellStyle name="Percent 8 5 2" xfId="18989"/>
    <cellStyle name="Percent 8 6" xfId="11167"/>
    <cellStyle name="Percent 8 6 2" xfId="16814"/>
    <cellStyle name="Percent 8 7" xfId="14539"/>
    <cellStyle name="Percent 8 8" xfId="19939"/>
    <cellStyle name="Percent 9" xfId="9038"/>
    <cellStyle name="Percent 9 2" xfId="20385"/>
    <cellStyle name="Percent2" xfId="8"/>
    <cellStyle name="Percent2 2" xfId="3651"/>
    <cellStyle name="Percent2 2 2" xfId="19964"/>
    <cellStyle name="Percent2 3" xfId="3744"/>
    <cellStyle name="Percent2 3 2" xfId="20420"/>
    <cellStyle name="percent3" xfId="24"/>
    <cellStyle name="percent3 2" xfId="3652"/>
    <cellStyle name="percent3 2 2" xfId="19965"/>
    <cellStyle name="percent3 3" xfId="13730"/>
    <cellStyle name="percent3 3 2" xfId="20421"/>
    <cellStyle name="PSHeading" xfId="112"/>
    <cellStyle name="RowHeading" xfId="1709"/>
    <cellStyle name="SAPBEXaggData" xfId="113"/>
    <cellStyle name="SAPBEXaggData 10" xfId="1710"/>
    <cellStyle name="SAPBEXaggData 100" xfId="6271"/>
    <cellStyle name="SAPBEXaggData 101" xfId="6272"/>
    <cellStyle name="SAPBEXaggData 102" xfId="6273"/>
    <cellStyle name="SAPBEXaggData 103" xfId="6274"/>
    <cellStyle name="SAPBEXaggData 104" xfId="6275"/>
    <cellStyle name="SAPBEXaggData 105" xfId="6276"/>
    <cellStyle name="SAPBEXaggData 106" xfId="6277"/>
    <cellStyle name="SAPBEXaggData 107" xfId="6278"/>
    <cellStyle name="SAPBEXaggData 108" xfId="6279"/>
    <cellStyle name="SAPBEXaggData 109" xfId="6280"/>
    <cellStyle name="SAPBEXaggData 11" xfId="1711"/>
    <cellStyle name="SAPBEXaggData 110" xfId="6281"/>
    <cellStyle name="SAPBEXaggData 12" xfId="1712"/>
    <cellStyle name="SAPBEXaggData 13" xfId="1713"/>
    <cellStyle name="SAPBEXaggData 14" xfId="1714"/>
    <cellStyle name="SAPBEXaggData 15" xfId="1715"/>
    <cellStyle name="SAPBEXaggData 16" xfId="1716"/>
    <cellStyle name="SAPBEXaggData 17" xfId="1717"/>
    <cellStyle name="SAPBEXaggData 18" xfId="1718"/>
    <cellStyle name="SAPBEXaggData 19" xfId="1719"/>
    <cellStyle name="SAPBEXaggData 2" xfId="1720"/>
    <cellStyle name="SAPBEXaggData 2 2" xfId="13848"/>
    <cellStyle name="SAPBEXaggData 20" xfId="1721"/>
    <cellStyle name="SAPBEXaggData 21" xfId="1722"/>
    <cellStyle name="SAPBEXaggData 22" xfId="1723"/>
    <cellStyle name="SAPBEXaggData 23" xfId="1724"/>
    <cellStyle name="SAPBEXaggData 24" xfId="1725"/>
    <cellStyle name="SAPBEXaggData 25" xfId="1726"/>
    <cellStyle name="SAPBEXaggData 26" xfId="1727"/>
    <cellStyle name="SAPBEXaggData 27" xfId="1728"/>
    <cellStyle name="SAPBEXaggData 28" xfId="1729"/>
    <cellStyle name="SAPBEXaggData 29" xfId="1730"/>
    <cellStyle name="SAPBEXaggData 3" xfId="1731"/>
    <cellStyle name="SAPBEXaggData 30" xfId="1732"/>
    <cellStyle name="SAPBEXaggData 31" xfId="1733"/>
    <cellStyle name="SAPBEXaggData 32" xfId="1734"/>
    <cellStyle name="SAPBEXaggData 33" xfId="1735"/>
    <cellStyle name="SAPBEXaggData 34" xfId="1736"/>
    <cellStyle name="SAPBEXaggData 35" xfId="1737"/>
    <cellStyle name="SAPBEXaggData 36" xfId="1738"/>
    <cellStyle name="SAPBEXaggData 37" xfId="1739"/>
    <cellStyle name="SAPBEXaggData 38" xfId="1740"/>
    <cellStyle name="SAPBEXaggData 39" xfId="1741"/>
    <cellStyle name="SAPBEXaggData 4" xfId="1742"/>
    <cellStyle name="SAPBEXaggData 40" xfId="1743"/>
    <cellStyle name="SAPBEXaggData 41" xfId="1744"/>
    <cellStyle name="SAPBEXaggData 42" xfId="1745"/>
    <cellStyle name="SAPBEXaggData 43" xfId="1746"/>
    <cellStyle name="SAPBEXaggData 44" xfId="1747"/>
    <cellStyle name="SAPBEXaggData 45" xfId="1748"/>
    <cellStyle name="SAPBEXaggData 46" xfId="6282"/>
    <cellStyle name="SAPBEXaggData 47" xfId="6283"/>
    <cellStyle name="SAPBEXaggData 48" xfId="6284"/>
    <cellStyle name="SAPBEXaggData 49" xfId="6285"/>
    <cellStyle name="SAPBEXaggData 5" xfId="1749"/>
    <cellStyle name="SAPBEXaggData 50" xfId="6286"/>
    <cellStyle name="SAPBEXaggData 51" xfId="6287"/>
    <cellStyle name="SAPBEXaggData 52" xfId="6288"/>
    <cellStyle name="SAPBEXaggData 53" xfId="6289"/>
    <cellStyle name="SAPBEXaggData 54" xfId="6290"/>
    <cellStyle name="SAPBEXaggData 55" xfId="6291"/>
    <cellStyle name="SAPBEXaggData 56" xfId="6292"/>
    <cellStyle name="SAPBEXaggData 57" xfId="6293"/>
    <cellStyle name="SAPBEXaggData 58" xfId="6294"/>
    <cellStyle name="SAPBEXaggData 59" xfId="6295"/>
    <cellStyle name="SAPBEXaggData 6" xfId="1750"/>
    <cellStyle name="SAPBEXaggData 60" xfId="6296"/>
    <cellStyle name="SAPBEXaggData 61" xfId="6297"/>
    <cellStyle name="SAPBEXaggData 62" xfId="6298"/>
    <cellStyle name="SAPBEXaggData 63" xfId="6299"/>
    <cellStyle name="SAPBEXaggData 64" xfId="6300"/>
    <cellStyle name="SAPBEXaggData 65" xfId="6301"/>
    <cellStyle name="SAPBEXaggData 66" xfId="6302"/>
    <cellStyle name="SAPBEXaggData 67" xfId="6303"/>
    <cellStyle name="SAPBEXaggData 68" xfId="6304"/>
    <cellStyle name="SAPBEXaggData 69" xfId="6305"/>
    <cellStyle name="SAPBEXaggData 7" xfId="1751"/>
    <cellStyle name="SAPBEXaggData 70" xfId="6306"/>
    <cellStyle name="SAPBEXaggData 71" xfId="6307"/>
    <cellStyle name="SAPBEXaggData 72" xfId="6308"/>
    <cellStyle name="SAPBEXaggData 73" xfId="6309"/>
    <cellStyle name="SAPBEXaggData 74" xfId="6310"/>
    <cellStyle name="SAPBEXaggData 75" xfId="6311"/>
    <cellStyle name="SAPBEXaggData 76" xfId="6312"/>
    <cellStyle name="SAPBEXaggData 77" xfId="6313"/>
    <cellStyle name="SAPBEXaggData 78" xfId="6314"/>
    <cellStyle name="SAPBEXaggData 79" xfId="6315"/>
    <cellStyle name="SAPBEXaggData 8" xfId="1752"/>
    <cellStyle name="SAPBEXaggData 80" xfId="6316"/>
    <cellStyle name="SAPBEXaggData 81" xfId="6317"/>
    <cellStyle name="SAPBEXaggData 82" xfId="6318"/>
    <cellStyle name="SAPBEXaggData 83" xfId="6319"/>
    <cellStyle name="SAPBEXaggData 84" xfId="6320"/>
    <cellStyle name="SAPBEXaggData 85" xfId="6321"/>
    <cellStyle name="SAPBEXaggData 86" xfId="6322"/>
    <cellStyle name="SAPBEXaggData 87" xfId="6323"/>
    <cellStyle name="SAPBEXaggData 88" xfId="6324"/>
    <cellStyle name="SAPBEXaggData 89" xfId="6325"/>
    <cellStyle name="SAPBEXaggData 9" xfId="1753"/>
    <cellStyle name="SAPBEXaggData 90" xfId="6326"/>
    <cellStyle name="SAPBEXaggData 91" xfId="6327"/>
    <cellStyle name="SAPBEXaggData 92" xfId="6328"/>
    <cellStyle name="SAPBEXaggData 93" xfId="6329"/>
    <cellStyle name="SAPBEXaggData 94" xfId="6330"/>
    <cellStyle name="SAPBEXaggData 95" xfId="6331"/>
    <cellStyle name="SAPBEXaggData 96" xfId="6332"/>
    <cellStyle name="SAPBEXaggData 97" xfId="6333"/>
    <cellStyle name="SAPBEXaggData 98" xfId="6334"/>
    <cellStyle name="SAPBEXaggData 99" xfId="6335"/>
    <cellStyle name="SAPBEXaggData_(A-7) IS-Inputs" xfId="6336"/>
    <cellStyle name="SAPBEXaggDataEmph" xfId="114"/>
    <cellStyle name="SAPBEXaggDataEmph 10" xfId="1754"/>
    <cellStyle name="SAPBEXaggDataEmph 11" xfId="1755"/>
    <cellStyle name="SAPBEXaggDataEmph 12" xfId="1756"/>
    <cellStyle name="SAPBEXaggDataEmph 13" xfId="1757"/>
    <cellStyle name="SAPBEXaggDataEmph 14" xfId="1758"/>
    <cellStyle name="SAPBEXaggDataEmph 15" xfId="1759"/>
    <cellStyle name="SAPBEXaggDataEmph 16" xfId="1760"/>
    <cellStyle name="SAPBEXaggDataEmph 17" xfId="1761"/>
    <cellStyle name="SAPBEXaggDataEmph 18" xfId="1762"/>
    <cellStyle name="SAPBEXaggDataEmph 19" xfId="1763"/>
    <cellStyle name="SAPBEXaggDataEmph 2" xfId="1764"/>
    <cellStyle name="SAPBEXaggDataEmph 20" xfId="1765"/>
    <cellStyle name="SAPBEXaggDataEmph 21" xfId="1766"/>
    <cellStyle name="SAPBEXaggDataEmph 22" xfId="1767"/>
    <cellStyle name="SAPBEXaggDataEmph 23" xfId="1768"/>
    <cellStyle name="SAPBEXaggDataEmph 24" xfId="1769"/>
    <cellStyle name="SAPBEXaggDataEmph 25" xfId="1770"/>
    <cellStyle name="SAPBEXaggDataEmph 26" xfId="1771"/>
    <cellStyle name="SAPBEXaggDataEmph 27" xfId="1772"/>
    <cellStyle name="SAPBEXaggDataEmph 28" xfId="1773"/>
    <cellStyle name="SAPBEXaggDataEmph 29" xfId="1774"/>
    <cellStyle name="SAPBEXaggDataEmph 3" xfId="1775"/>
    <cellStyle name="SAPBEXaggDataEmph 30" xfId="1776"/>
    <cellStyle name="SAPBEXaggDataEmph 31" xfId="1777"/>
    <cellStyle name="SAPBEXaggDataEmph 32" xfId="1778"/>
    <cellStyle name="SAPBEXaggDataEmph 33" xfId="1779"/>
    <cellStyle name="SAPBEXaggDataEmph 34" xfId="1780"/>
    <cellStyle name="SAPBEXaggDataEmph 35" xfId="1781"/>
    <cellStyle name="SAPBEXaggDataEmph 36" xfId="1782"/>
    <cellStyle name="SAPBEXaggDataEmph 37" xfId="1783"/>
    <cellStyle name="SAPBEXaggDataEmph 38" xfId="1784"/>
    <cellStyle name="SAPBEXaggDataEmph 39" xfId="1785"/>
    <cellStyle name="SAPBEXaggDataEmph 4" xfId="1786"/>
    <cellStyle name="SAPBEXaggDataEmph 40" xfId="1787"/>
    <cellStyle name="SAPBEXaggDataEmph 41" xfId="1788"/>
    <cellStyle name="SAPBEXaggDataEmph 42" xfId="1789"/>
    <cellStyle name="SAPBEXaggDataEmph 43" xfId="1790"/>
    <cellStyle name="SAPBEXaggDataEmph 44" xfId="1791"/>
    <cellStyle name="SAPBEXaggDataEmph 45" xfId="1792"/>
    <cellStyle name="SAPBEXaggDataEmph 46" xfId="6337"/>
    <cellStyle name="SAPBEXaggDataEmph 5" xfId="1793"/>
    <cellStyle name="SAPBEXaggDataEmph 6" xfId="1794"/>
    <cellStyle name="SAPBEXaggDataEmph 7" xfId="1795"/>
    <cellStyle name="SAPBEXaggDataEmph 8" xfId="1796"/>
    <cellStyle name="SAPBEXaggDataEmph 9" xfId="1797"/>
    <cellStyle name="SAPBEXaggItem" xfId="115"/>
    <cellStyle name="SAPBEXaggItem 10" xfId="1798"/>
    <cellStyle name="SAPBEXaggItem 100" xfId="6338"/>
    <cellStyle name="SAPBEXaggItem 101" xfId="6339"/>
    <cellStyle name="SAPBEXaggItem 102" xfId="6340"/>
    <cellStyle name="SAPBEXaggItem 103" xfId="6341"/>
    <cellStyle name="SAPBEXaggItem 104" xfId="6342"/>
    <cellStyle name="SAPBEXaggItem 105" xfId="6343"/>
    <cellStyle name="SAPBEXaggItem 106" xfId="6344"/>
    <cellStyle name="SAPBEXaggItem 107" xfId="6345"/>
    <cellStyle name="SAPBEXaggItem 108" xfId="6346"/>
    <cellStyle name="SAPBEXaggItem 109" xfId="6347"/>
    <cellStyle name="SAPBEXaggItem 11" xfId="1799"/>
    <cellStyle name="SAPBEXaggItem 110" xfId="6348"/>
    <cellStyle name="SAPBEXaggItem 12" xfId="1800"/>
    <cellStyle name="SAPBEXaggItem 13" xfId="1801"/>
    <cellStyle name="SAPBEXaggItem 14" xfId="1802"/>
    <cellStyle name="SAPBEXaggItem 15" xfId="1803"/>
    <cellStyle name="SAPBEXaggItem 16" xfId="1804"/>
    <cellStyle name="SAPBEXaggItem 17" xfId="1805"/>
    <cellStyle name="SAPBEXaggItem 18" xfId="1806"/>
    <cellStyle name="SAPBEXaggItem 19" xfId="1807"/>
    <cellStyle name="SAPBEXaggItem 2" xfId="1808"/>
    <cellStyle name="SAPBEXaggItem 2 2" xfId="13853"/>
    <cellStyle name="SAPBEXaggItem 20" xfId="1809"/>
    <cellStyle name="SAPBEXaggItem 21" xfId="1810"/>
    <cellStyle name="SAPBEXaggItem 22" xfId="1811"/>
    <cellStyle name="SAPBEXaggItem 23" xfId="1812"/>
    <cellStyle name="SAPBEXaggItem 24" xfId="1813"/>
    <cellStyle name="SAPBEXaggItem 25" xfId="1814"/>
    <cellStyle name="SAPBEXaggItem 26" xfId="1815"/>
    <cellStyle name="SAPBEXaggItem 27" xfId="1816"/>
    <cellStyle name="SAPBEXaggItem 28" xfId="1817"/>
    <cellStyle name="SAPBEXaggItem 29" xfId="1818"/>
    <cellStyle name="SAPBEXaggItem 3" xfId="1819"/>
    <cellStyle name="SAPBEXaggItem 30" xfId="1820"/>
    <cellStyle name="SAPBEXaggItem 31" xfId="1821"/>
    <cellStyle name="SAPBEXaggItem 32" xfId="1822"/>
    <cellStyle name="SAPBEXaggItem 33" xfId="1823"/>
    <cellStyle name="SAPBEXaggItem 34" xfId="1824"/>
    <cellStyle name="SAPBEXaggItem 35" xfId="1825"/>
    <cellStyle name="SAPBEXaggItem 36" xfId="1826"/>
    <cellStyle name="SAPBEXaggItem 37" xfId="1827"/>
    <cellStyle name="SAPBEXaggItem 38" xfId="1828"/>
    <cellStyle name="SAPBEXaggItem 39" xfId="1829"/>
    <cellStyle name="SAPBEXaggItem 4" xfId="1830"/>
    <cellStyle name="SAPBEXaggItem 40" xfId="1831"/>
    <cellStyle name="SAPBEXaggItem 41" xfId="1832"/>
    <cellStyle name="SAPBEXaggItem 42" xfId="1833"/>
    <cellStyle name="SAPBEXaggItem 43" xfId="1834"/>
    <cellStyle name="SAPBEXaggItem 44" xfId="1835"/>
    <cellStyle name="SAPBEXaggItem 45" xfId="1836"/>
    <cellStyle name="SAPBEXaggItem 46" xfId="6349"/>
    <cellStyle name="SAPBEXaggItem 47" xfId="6350"/>
    <cellStyle name="SAPBEXaggItem 48" xfId="6351"/>
    <cellStyle name="SAPBEXaggItem 49" xfId="6352"/>
    <cellStyle name="SAPBEXaggItem 5" xfId="1837"/>
    <cellStyle name="SAPBEXaggItem 50" xfId="6353"/>
    <cellStyle name="SAPBEXaggItem 51" xfId="6354"/>
    <cellStyle name="SAPBEXaggItem 52" xfId="6355"/>
    <cellStyle name="SAPBEXaggItem 53" xfId="6356"/>
    <cellStyle name="SAPBEXaggItem 54" xfId="6357"/>
    <cellStyle name="SAPBEXaggItem 55" xfId="6358"/>
    <cellStyle name="SAPBEXaggItem 56" xfId="6359"/>
    <cellStyle name="SAPBEXaggItem 57" xfId="6360"/>
    <cellStyle name="SAPBEXaggItem 58" xfId="6361"/>
    <cellStyle name="SAPBEXaggItem 59" xfId="6362"/>
    <cellStyle name="SAPBEXaggItem 6" xfId="1838"/>
    <cellStyle name="SAPBEXaggItem 60" xfId="6363"/>
    <cellStyle name="SAPBEXaggItem 61" xfId="6364"/>
    <cellStyle name="SAPBEXaggItem 62" xfId="6365"/>
    <cellStyle name="SAPBEXaggItem 63" xfId="6366"/>
    <cellStyle name="SAPBEXaggItem 64" xfId="6367"/>
    <cellStyle name="SAPBEXaggItem 65" xfId="6368"/>
    <cellStyle name="SAPBEXaggItem 66" xfId="6369"/>
    <cellStyle name="SAPBEXaggItem 67" xfId="6370"/>
    <cellStyle name="SAPBEXaggItem 68" xfId="6371"/>
    <cellStyle name="SAPBEXaggItem 69" xfId="6372"/>
    <cellStyle name="SAPBEXaggItem 7" xfId="1839"/>
    <cellStyle name="SAPBEXaggItem 70" xfId="6373"/>
    <cellStyle name="SAPBEXaggItem 71" xfId="6374"/>
    <cellStyle name="SAPBEXaggItem 72" xfId="6375"/>
    <cellStyle name="SAPBEXaggItem 73" xfId="6376"/>
    <cellStyle name="SAPBEXaggItem 74" xfId="6377"/>
    <cellStyle name="SAPBEXaggItem 75" xfId="6378"/>
    <cellStyle name="SAPBEXaggItem 76" xfId="6379"/>
    <cellStyle name="SAPBEXaggItem 77" xfId="6380"/>
    <cellStyle name="SAPBEXaggItem 78" xfId="6381"/>
    <cellStyle name="SAPBEXaggItem 79" xfId="6382"/>
    <cellStyle name="SAPBEXaggItem 8" xfId="1840"/>
    <cellStyle name="SAPBEXaggItem 80" xfId="6383"/>
    <cellStyle name="SAPBEXaggItem 81" xfId="6384"/>
    <cellStyle name="SAPBEXaggItem 82" xfId="6385"/>
    <cellStyle name="SAPBEXaggItem 83" xfId="6386"/>
    <cellStyle name="SAPBEXaggItem 84" xfId="6387"/>
    <cellStyle name="SAPBEXaggItem 85" xfId="6388"/>
    <cellStyle name="SAPBEXaggItem 86" xfId="6389"/>
    <cellStyle name="SAPBEXaggItem 87" xfId="6390"/>
    <cellStyle name="SAPBEXaggItem 88" xfId="6391"/>
    <cellStyle name="SAPBEXaggItem 89" xfId="6392"/>
    <cellStyle name="SAPBEXaggItem 9" xfId="1841"/>
    <cellStyle name="SAPBEXaggItem 90" xfId="6393"/>
    <cellStyle name="SAPBEXaggItem 91" xfId="6394"/>
    <cellStyle name="SAPBEXaggItem 92" xfId="6395"/>
    <cellStyle name="SAPBEXaggItem 93" xfId="6396"/>
    <cellStyle name="SAPBEXaggItem 94" xfId="6397"/>
    <cellStyle name="SAPBEXaggItem 95" xfId="6398"/>
    <cellStyle name="SAPBEXaggItem 96" xfId="6399"/>
    <cellStyle name="SAPBEXaggItem 97" xfId="6400"/>
    <cellStyle name="SAPBEXaggItem 98" xfId="6401"/>
    <cellStyle name="SAPBEXaggItem 99" xfId="6402"/>
    <cellStyle name="SAPBEXaggItem_(A-7) IS-Inputs" xfId="6403"/>
    <cellStyle name="SAPBEXaggItemX" xfId="116"/>
    <cellStyle name="SAPBEXaggItemX 10" xfId="1842"/>
    <cellStyle name="SAPBEXaggItemX 11" xfId="1843"/>
    <cellStyle name="SAPBEXaggItemX 12" xfId="1844"/>
    <cellStyle name="SAPBEXaggItemX 13" xfId="1845"/>
    <cellStyle name="SAPBEXaggItemX 14" xfId="1846"/>
    <cellStyle name="SAPBEXaggItemX 15" xfId="1847"/>
    <cellStyle name="SAPBEXaggItemX 16" xfId="1848"/>
    <cellStyle name="SAPBEXaggItemX 17" xfId="1849"/>
    <cellStyle name="SAPBEXaggItemX 18" xfId="1850"/>
    <cellStyle name="SAPBEXaggItemX 19" xfId="1851"/>
    <cellStyle name="SAPBEXaggItemX 2" xfId="1852"/>
    <cellStyle name="SAPBEXaggItemX 2 2" xfId="6405"/>
    <cellStyle name="SAPBEXaggItemX 2 3" xfId="6404"/>
    <cellStyle name="SAPBEXaggItemX 20" xfId="1853"/>
    <cellStyle name="SAPBEXaggItemX 21" xfId="1854"/>
    <cellStyle name="SAPBEXaggItemX 22" xfId="1855"/>
    <cellStyle name="SAPBEXaggItemX 23" xfId="1856"/>
    <cellStyle name="SAPBEXaggItemX 24" xfId="1857"/>
    <cellStyle name="SAPBEXaggItemX 25" xfId="1858"/>
    <cellStyle name="SAPBEXaggItemX 26" xfId="1859"/>
    <cellStyle name="SAPBEXaggItemX 27" xfId="1860"/>
    <cellStyle name="SAPBEXaggItemX 28" xfId="1861"/>
    <cellStyle name="SAPBEXaggItemX 29" xfId="1862"/>
    <cellStyle name="SAPBEXaggItemX 3" xfId="1863"/>
    <cellStyle name="SAPBEXaggItemX 30" xfId="1864"/>
    <cellStyle name="SAPBEXaggItemX 31" xfId="1865"/>
    <cellStyle name="SAPBEXaggItemX 32" xfId="1866"/>
    <cellStyle name="SAPBEXaggItemX 33" xfId="1867"/>
    <cellStyle name="SAPBEXaggItemX 34" xfId="1868"/>
    <cellStyle name="SAPBEXaggItemX 35" xfId="1869"/>
    <cellStyle name="SAPBEXaggItemX 36" xfId="1870"/>
    <cellStyle name="SAPBEXaggItemX 37" xfId="1871"/>
    <cellStyle name="SAPBEXaggItemX 38" xfId="1872"/>
    <cellStyle name="SAPBEXaggItemX 39" xfId="1873"/>
    <cellStyle name="SAPBEXaggItemX 4" xfId="1874"/>
    <cellStyle name="SAPBEXaggItemX 40" xfId="1875"/>
    <cellStyle name="SAPBEXaggItemX 41" xfId="1876"/>
    <cellStyle name="SAPBEXaggItemX 42" xfId="1877"/>
    <cellStyle name="SAPBEXaggItemX 43" xfId="1878"/>
    <cellStyle name="SAPBEXaggItemX 44" xfId="1879"/>
    <cellStyle name="SAPBEXaggItemX 45" xfId="1880"/>
    <cellStyle name="SAPBEXaggItemX 46" xfId="6406"/>
    <cellStyle name="SAPBEXaggItemX 5" xfId="1881"/>
    <cellStyle name="SAPBEXaggItemX 6" xfId="1882"/>
    <cellStyle name="SAPBEXaggItemX 7" xfId="1883"/>
    <cellStyle name="SAPBEXaggItemX 8" xfId="1884"/>
    <cellStyle name="SAPBEXaggItemX 9" xfId="1885"/>
    <cellStyle name="SAPBEXchaText" xfId="117"/>
    <cellStyle name="SAPBEXchaText 10" xfId="1886"/>
    <cellStyle name="SAPBEXchaText 100" xfId="6407"/>
    <cellStyle name="SAPBEXchaText 101" xfId="6408"/>
    <cellStyle name="SAPBEXchaText 102" xfId="6409"/>
    <cellStyle name="SAPBEXchaText 103" xfId="6410"/>
    <cellStyle name="SAPBEXchaText 104" xfId="6411"/>
    <cellStyle name="SAPBEXchaText 105" xfId="6412"/>
    <cellStyle name="SAPBEXchaText 106" xfId="6413"/>
    <cellStyle name="SAPBEXchaText 107" xfId="6414"/>
    <cellStyle name="SAPBEXchaText 108" xfId="6415"/>
    <cellStyle name="SAPBEXchaText 109" xfId="6416"/>
    <cellStyle name="SAPBEXchaText 11" xfId="1887"/>
    <cellStyle name="SAPBEXchaText 110" xfId="6417"/>
    <cellStyle name="SAPBEXchaText 12" xfId="1888"/>
    <cellStyle name="SAPBEXchaText 13" xfId="1889"/>
    <cellStyle name="SAPBEXchaText 14" xfId="1890"/>
    <cellStyle name="SAPBEXchaText 15" xfId="1891"/>
    <cellStyle name="SAPBEXchaText 16" xfId="1892"/>
    <cellStyle name="SAPBEXchaText 17" xfId="1893"/>
    <cellStyle name="SAPBEXchaText 18" xfId="1894"/>
    <cellStyle name="SAPBEXchaText 19" xfId="1895"/>
    <cellStyle name="SAPBEXchaText 2" xfId="1896"/>
    <cellStyle name="SAPBEXchaText 2 2" xfId="13856"/>
    <cellStyle name="SAPBEXchaText 20" xfId="1897"/>
    <cellStyle name="SAPBEXchaText 21" xfId="1898"/>
    <cellStyle name="SAPBEXchaText 22" xfId="1899"/>
    <cellStyle name="SAPBEXchaText 23" xfId="1900"/>
    <cellStyle name="SAPBEXchaText 24" xfId="1901"/>
    <cellStyle name="SAPBEXchaText 25" xfId="1902"/>
    <cellStyle name="SAPBEXchaText 26" xfId="1903"/>
    <cellStyle name="SAPBEXchaText 27" xfId="1904"/>
    <cellStyle name="SAPBEXchaText 28" xfId="1905"/>
    <cellStyle name="SAPBEXchaText 29" xfId="1906"/>
    <cellStyle name="SAPBEXchaText 3" xfId="1907"/>
    <cellStyle name="SAPBEXchaText 30" xfId="1908"/>
    <cellStyle name="SAPBEXchaText 31" xfId="1909"/>
    <cellStyle name="SAPBEXchaText 32" xfId="1910"/>
    <cellStyle name="SAPBEXchaText 33" xfId="1911"/>
    <cellStyle name="SAPBEXchaText 34" xfId="1912"/>
    <cellStyle name="SAPBEXchaText 35" xfId="1913"/>
    <cellStyle name="SAPBEXchaText 36" xfId="1914"/>
    <cellStyle name="SAPBEXchaText 37" xfId="1915"/>
    <cellStyle name="SAPBEXchaText 38" xfId="1916"/>
    <cellStyle name="SAPBEXchaText 39" xfId="1917"/>
    <cellStyle name="SAPBEXchaText 4" xfId="1918"/>
    <cellStyle name="SAPBEXchaText 40" xfId="1919"/>
    <cellStyle name="SAPBEXchaText 41" xfId="1920"/>
    <cellStyle name="SAPBEXchaText 42" xfId="1921"/>
    <cellStyle name="SAPBEXchaText 43" xfId="1922"/>
    <cellStyle name="SAPBEXchaText 44" xfId="1923"/>
    <cellStyle name="SAPBEXchaText 45" xfId="1924"/>
    <cellStyle name="SAPBEXchaText 46" xfId="6418"/>
    <cellStyle name="SAPBEXchaText 47" xfId="6419"/>
    <cellStyle name="SAPBEXchaText 48" xfId="6420"/>
    <cellStyle name="SAPBEXchaText 49" xfId="6421"/>
    <cellStyle name="SAPBEXchaText 5" xfId="1925"/>
    <cellStyle name="SAPBEXchaText 50" xfId="6422"/>
    <cellStyle name="SAPBEXchaText 51" xfId="6423"/>
    <cellStyle name="SAPBEXchaText 52" xfId="6424"/>
    <cellStyle name="SAPBEXchaText 53" xfId="6425"/>
    <cellStyle name="SAPBEXchaText 54" xfId="6426"/>
    <cellStyle name="SAPBEXchaText 55" xfId="6427"/>
    <cellStyle name="SAPBEXchaText 56" xfId="6428"/>
    <cellStyle name="SAPBEXchaText 57" xfId="6429"/>
    <cellStyle name="SAPBEXchaText 58" xfId="6430"/>
    <cellStyle name="SAPBEXchaText 59" xfId="6431"/>
    <cellStyle name="SAPBEXchaText 6" xfId="1926"/>
    <cellStyle name="SAPBEXchaText 60" xfId="6432"/>
    <cellStyle name="SAPBEXchaText 61" xfId="6433"/>
    <cellStyle name="SAPBEXchaText 62" xfId="6434"/>
    <cellStyle name="SAPBEXchaText 63" xfId="6435"/>
    <cellStyle name="SAPBEXchaText 64" xfId="6436"/>
    <cellStyle name="SAPBEXchaText 65" xfId="6437"/>
    <cellStyle name="SAPBEXchaText 66" xfId="6438"/>
    <cellStyle name="SAPBEXchaText 67" xfId="6439"/>
    <cellStyle name="SAPBEXchaText 68" xfId="6440"/>
    <cellStyle name="SAPBEXchaText 69" xfId="6441"/>
    <cellStyle name="SAPBEXchaText 7" xfId="1927"/>
    <cellStyle name="SAPBEXchaText 70" xfId="6442"/>
    <cellStyle name="SAPBEXchaText 71" xfId="6443"/>
    <cellStyle name="SAPBEXchaText 72" xfId="6444"/>
    <cellStyle name="SAPBEXchaText 73" xfId="6445"/>
    <cellStyle name="SAPBEXchaText 74" xfId="6446"/>
    <cellStyle name="SAPBEXchaText 75" xfId="6447"/>
    <cellStyle name="SAPBEXchaText 76" xfId="6448"/>
    <cellStyle name="SAPBEXchaText 77" xfId="6449"/>
    <cellStyle name="SAPBEXchaText 78" xfId="6450"/>
    <cellStyle name="SAPBEXchaText 79" xfId="6451"/>
    <cellStyle name="SAPBEXchaText 8" xfId="1928"/>
    <cellStyle name="SAPBEXchaText 80" xfId="6452"/>
    <cellStyle name="SAPBEXchaText 81" xfId="6453"/>
    <cellStyle name="SAPBEXchaText 82" xfId="6454"/>
    <cellStyle name="SAPBEXchaText 83" xfId="6455"/>
    <cellStyle name="SAPBEXchaText 84" xfId="6456"/>
    <cellStyle name="SAPBEXchaText 85" xfId="6457"/>
    <cellStyle name="SAPBEXchaText 86" xfId="6458"/>
    <cellStyle name="SAPBEXchaText 87" xfId="6459"/>
    <cellStyle name="SAPBEXchaText 88" xfId="6460"/>
    <cellStyle name="SAPBEXchaText 89" xfId="6461"/>
    <cellStyle name="SAPBEXchaText 9" xfId="1929"/>
    <cellStyle name="SAPBEXchaText 90" xfId="6462"/>
    <cellStyle name="SAPBEXchaText 91" xfId="6463"/>
    <cellStyle name="SAPBEXchaText 92" xfId="6464"/>
    <cellStyle name="SAPBEXchaText 93" xfId="6465"/>
    <cellStyle name="SAPBEXchaText 94" xfId="6466"/>
    <cellStyle name="SAPBEXchaText 95" xfId="6467"/>
    <cellStyle name="SAPBEXchaText 96" xfId="6468"/>
    <cellStyle name="SAPBEXchaText 97" xfId="6469"/>
    <cellStyle name="SAPBEXchaText 98" xfId="6470"/>
    <cellStyle name="SAPBEXchaText 99" xfId="6471"/>
    <cellStyle name="SAPBEXchaText_(A-7) IS-Inputs" xfId="6472"/>
    <cellStyle name="SAPBEXexcBad7" xfId="118"/>
    <cellStyle name="SAPBEXexcBad7 10" xfId="1930"/>
    <cellStyle name="SAPBEXexcBad7 100" xfId="6473"/>
    <cellStyle name="SAPBEXexcBad7 101" xfId="6474"/>
    <cellStyle name="SAPBEXexcBad7 102" xfId="6475"/>
    <cellStyle name="SAPBEXexcBad7 103" xfId="6476"/>
    <cellStyle name="SAPBEXexcBad7 104" xfId="6477"/>
    <cellStyle name="SAPBEXexcBad7 105" xfId="6478"/>
    <cellStyle name="SAPBEXexcBad7 106" xfId="6479"/>
    <cellStyle name="SAPBEXexcBad7 107" xfId="6480"/>
    <cellStyle name="SAPBEXexcBad7 108" xfId="6481"/>
    <cellStyle name="SAPBEXexcBad7 109" xfId="6482"/>
    <cellStyle name="SAPBEXexcBad7 11" xfId="1931"/>
    <cellStyle name="SAPBEXexcBad7 110" xfId="6483"/>
    <cellStyle name="SAPBEXexcBad7 12" xfId="1932"/>
    <cellStyle name="SAPBEXexcBad7 13" xfId="1933"/>
    <cellStyle name="SAPBEXexcBad7 14" xfId="1934"/>
    <cellStyle name="SAPBEXexcBad7 15" xfId="1935"/>
    <cellStyle name="SAPBEXexcBad7 16" xfId="1936"/>
    <cellStyle name="SAPBEXexcBad7 17" xfId="1937"/>
    <cellStyle name="SAPBEXexcBad7 18" xfId="1938"/>
    <cellStyle name="SAPBEXexcBad7 19" xfId="1939"/>
    <cellStyle name="SAPBEXexcBad7 2" xfId="1940"/>
    <cellStyle name="SAPBEXexcBad7 2 2" xfId="13860"/>
    <cellStyle name="SAPBEXexcBad7 20" xfId="1941"/>
    <cellStyle name="SAPBEXexcBad7 21" xfId="1942"/>
    <cellStyle name="SAPBEXexcBad7 22" xfId="1943"/>
    <cellStyle name="SAPBEXexcBad7 23" xfId="1944"/>
    <cellStyle name="SAPBEXexcBad7 24" xfId="1945"/>
    <cellStyle name="SAPBEXexcBad7 25" xfId="1946"/>
    <cellStyle name="SAPBEXexcBad7 26" xfId="1947"/>
    <cellStyle name="SAPBEXexcBad7 27" xfId="1948"/>
    <cellStyle name="SAPBEXexcBad7 28" xfId="1949"/>
    <cellStyle name="SAPBEXexcBad7 29" xfId="1950"/>
    <cellStyle name="SAPBEXexcBad7 3" xfId="1951"/>
    <cellStyle name="SAPBEXexcBad7 30" xfId="1952"/>
    <cellStyle name="SAPBEXexcBad7 31" xfId="1953"/>
    <cellStyle name="SAPBEXexcBad7 32" xfId="1954"/>
    <cellStyle name="SAPBEXexcBad7 33" xfId="1955"/>
    <cellStyle name="SAPBEXexcBad7 34" xfId="1956"/>
    <cellStyle name="SAPBEXexcBad7 35" xfId="1957"/>
    <cellStyle name="SAPBEXexcBad7 36" xfId="1958"/>
    <cellStyle name="SAPBEXexcBad7 37" xfId="1959"/>
    <cellStyle name="SAPBEXexcBad7 38" xfId="1960"/>
    <cellStyle name="SAPBEXexcBad7 39" xfId="1961"/>
    <cellStyle name="SAPBEXexcBad7 4" xfId="1962"/>
    <cellStyle name="SAPBEXexcBad7 40" xfId="1963"/>
    <cellStyle name="SAPBEXexcBad7 41" xfId="1964"/>
    <cellStyle name="SAPBEXexcBad7 42" xfId="1965"/>
    <cellStyle name="SAPBEXexcBad7 43" xfId="1966"/>
    <cellStyle name="SAPBEXexcBad7 44" xfId="1967"/>
    <cellStyle name="SAPBEXexcBad7 45" xfId="1968"/>
    <cellStyle name="SAPBEXexcBad7 46" xfId="6484"/>
    <cellStyle name="SAPBEXexcBad7 47" xfId="6485"/>
    <cellStyle name="SAPBEXexcBad7 48" xfId="6486"/>
    <cellStyle name="SAPBEXexcBad7 49" xfId="6487"/>
    <cellStyle name="SAPBEXexcBad7 5" xfId="1969"/>
    <cellStyle name="SAPBEXexcBad7 50" xfId="6488"/>
    <cellStyle name="SAPBEXexcBad7 51" xfId="6489"/>
    <cellStyle name="SAPBEXexcBad7 52" xfId="6490"/>
    <cellStyle name="SAPBEXexcBad7 53" xfId="6491"/>
    <cellStyle name="SAPBEXexcBad7 54" xfId="6492"/>
    <cellStyle name="SAPBEXexcBad7 55" xfId="6493"/>
    <cellStyle name="SAPBEXexcBad7 56" xfId="6494"/>
    <cellStyle name="SAPBEXexcBad7 57" xfId="6495"/>
    <cellStyle name="SAPBEXexcBad7 58" xfId="6496"/>
    <cellStyle name="SAPBEXexcBad7 59" xfId="6497"/>
    <cellStyle name="SAPBEXexcBad7 6" xfId="1970"/>
    <cellStyle name="SAPBEXexcBad7 60" xfId="6498"/>
    <cellStyle name="SAPBEXexcBad7 61" xfId="6499"/>
    <cellStyle name="SAPBEXexcBad7 62" xfId="6500"/>
    <cellStyle name="SAPBEXexcBad7 63" xfId="6501"/>
    <cellStyle name="SAPBEXexcBad7 64" xfId="6502"/>
    <cellStyle name="SAPBEXexcBad7 65" xfId="6503"/>
    <cellStyle name="SAPBEXexcBad7 66" xfId="6504"/>
    <cellStyle name="SAPBEXexcBad7 67" xfId="6505"/>
    <cellStyle name="SAPBEXexcBad7 68" xfId="6506"/>
    <cellStyle name="SAPBEXexcBad7 69" xfId="6507"/>
    <cellStyle name="SAPBEXexcBad7 7" xfId="1971"/>
    <cellStyle name="SAPBEXexcBad7 70" xfId="6508"/>
    <cellStyle name="SAPBEXexcBad7 71" xfId="6509"/>
    <cellStyle name="SAPBEXexcBad7 72" xfId="6510"/>
    <cellStyle name="SAPBEXexcBad7 73" xfId="6511"/>
    <cellStyle name="SAPBEXexcBad7 74" xfId="6512"/>
    <cellStyle name="SAPBEXexcBad7 75" xfId="6513"/>
    <cellStyle name="SAPBEXexcBad7 76" xfId="6514"/>
    <cellStyle name="SAPBEXexcBad7 77" xfId="6515"/>
    <cellStyle name="SAPBEXexcBad7 78" xfId="6516"/>
    <cellStyle name="SAPBEXexcBad7 79" xfId="6517"/>
    <cellStyle name="SAPBEXexcBad7 8" xfId="1972"/>
    <cellStyle name="SAPBEXexcBad7 80" xfId="6518"/>
    <cellStyle name="SAPBEXexcBad7 81" xfId="6519"/>
    <cellStyle name="SAPBEXexcBad7 82" xfId="6520"/>
    <cellStyle name="SAPBEXexcBad7 83" xfId="6521"/>
    <cellStyle name="SAPBEXexcBad7 84" xfId="6522"/>
    <cellStyle name="SAPBEXexcBad7 85" xfId="6523"/>
    <cellStyle name="SAPBEXexcBad7 86" xfId="6524"/>
    <cellStyle name="SAPBEXexcBad7 87" xfId="6525"/>
    <cellStyle name="SAPBEXexcBad7 88" xfId="6526"/>
    <cellStyle name="SAPBEXexcBad7 89" xfId="6527"/>
    <cellStyle name="SAPBEXexcBad7 9" xfId="1973"/>
    <cellStyle name="SAPBEXexcBad7 90" xfId="6528"/>
    <cellStyle name="SAPBEXexcBad7 91" xfId="6529"/>
    <cellStyle name="SAPBEXexcBad7 92" xfId="6530"/>
    <cellStyle name="SAPBEXexcBad7 93" xfId="6531"/>
    <cellStyle name="SAPBEXexcBad7 94" xfId="6532"/>
    <cellStyle name="SAPBEXexcBad7 95" xfId="6533"/>
    <cellStyle name="SAPBEXexcBad7 96" xfId="6534"/>
    <cellStyle name="SAPBEXexcBad7 97" xfId="6535"/>
    <cellStyle name="SAPBEXexcBad7 98" xfId="6536"/>
    <cellStyle name="SAPBEXexcBad7 99" xfId="6537"/>
    <cellStyle name="SAPBEXexcBad7_(A-7) IS-Inputs" xfId="6538"/>
    <cellStyle name="SAPBEXexcBad8" xfId="119"/>
    <cellStyle name="SAPBEXexcBad8 10" xfId="1974"/>
    <cellStyle name="SAPBEXexcBad8 100" xfId="6539"/>
    <cellStyle name="SAPBEXexcBad8 101" xfId="6540"/>
    <cellStyle name="SAPBEXexcBad8 102" xfId="6541"/>
    <cellStyle name="SAPBEXexcBad8 103" xfId="6542"/>
    <cellStyle name="SAPBEXexcBad8 104" xfId="6543"/>
    <cellStyle name="SAPBEXexcBad8 105" xfId="6544"/>
    <cellStyle name="SAPBEXexcBad8 106" xfId="6545"/>
    <cellStyle name="SAPBEXexcBad8 107" xfId="6546"/>
    <cellStyle name="SAPBEXexcBad8 108" xfId="6547"/>
    <cellStyle name="SAPBEXexcBad8 109" xfId="6548"/>
    <cellStyle name="SAPBEXexcBad8 11" xfId="1975"/>
    <cellStyle name="SAPBEXexcBad8 110" xfId="6549"/>
    <cellStyle name="SAPBEXexcBad8 12" xfId="1976"/>
    <cellStyle name="SAPBEXexcBad8 13" xfId="1977"/>
    <cellStyle name="SAPBEXexcBad8 14" xfId="1978"/>
    <cellStyle name="SAPBEXexcBad8 15" xfId="1979"/>
    <cellStyle name="SAPBEXexcBad8 16" xfId="1980"/>
    <cellStyle name="SAPBEXexcBad8 17" xfId="1981"/>
    <cellStyle name="SAPBEXexcBad8 18" xfId="1982"/>
    <cellStyle name="SAPBEXexcBad8 19" xfId="1983"/>
    <cellStyle name="SAPBEXexcBad8 2" xfId="1984"/>
    <cellStyle name="SAPBEXexcBad8 2 2" xfId="13863"/>
    <cellStyle name="SAPBEXexcBad8 20" xfId="1985"/>
    <cellStyle name="SAPBEXexcBad8 21" xfId="1986"/>
    <cellStyle name="SAPBEXexcBad8 22" xfId="1987"/>
    <cellStyle name="SAPBEXexcBad8 23" xfId="1988"/>
    <cellStyle name="SAPBEXexcBad8 24" xfId="1989"/>
    <cellStyle name="SAPBEXexcBad8 25" xfId="1990"/>
    <cellStyle name="SAPBEXexcBad8 26" xfId="1991"/>
    <cellStyle name="SAPBEXexcBad8 27" xfId="1992"/>
    <cellStyle name="SAPBEXexcBad8 28" xfId="1993"/>
    <cellStyle name="SAPBEXexcBad8 29" xfId="1994"/>
    <cellStyle name="SAPBEXexcBad8 3" xfId="1995"/>
    <cellStyle name="SAPBEXexcBad8 30" xfId="1996"/>
    <cellStyle name="SAPBEXexcBad8 31" xfId="1997"/>
    <cellStyle name="SAPBEXexcBad8 32" xfId="1998"/>
    <cellStyle name="SAPBEXexcBad8 33" xfId="1999"/>
    <cellStyle name="SAPBEXexcBad8 34" xfId="2000"/>
    <cellStyle name="SAPBEXexcBad8 35" xfId="2001"/>
    <cellStyle name="SAPBEXexcBad8 36" xfId="2002"/>
    <cellStyle name="SAPBEXexcBad8 37" xfId="2003"/>
    <cellStyle name="SAPBEXexcBad8 38" xfId="2004"/>
    <cellStyle name="SAPBEXexcBad8 39" xfId="2005"/>
    <cellStyle name="SAPBEXexcBad8 4" xfId="2006"/>
    <cellStyle name="SAPBEXexcBad8 40" xfId="2007"/>
    <cellStyle name="SAPBEXexcBad8 41" xfId="2008"/>
    <cellStyle name="SAPBEXexcBad8 42" xfId="2009"/>
    <cellStyle name="SAPBEXexcBad8 43" xfId="2010"/>
    <cellStyle name="SAPBEXexcBad8 44" xfId="2011"/>
    <cellStyle name="SAPBEXexcBad8 45" xfId="2012"/>
    <cellStyle name="SAPBEXexcBad8 46" xfId="6550"/>
    <cellStyle name="SAPBEXexcBad8 47" xfId="6551"/>
    <cellStyle name="SAPBEXexcBad8 48" xfId="6552"/>
    <cellStyle name="SAPBEXexcBad8 49" xfId="6553"/>
    <cellStyle name="SAPBEXexcBad8 5" xfId="2013"/>
    <cellStyle name="SAPBEXexcBad8 50" xfId="6554"/>
    <cellStyle name="SAPBEXexcBad8 51" xfId="6555"/>
    <cellStyle name="SAPBEXexcBad8 52" xfId="6556"/>
    <cellStyle name="SAPBEXexcBad8 53" xfId="6557"/>
    <cellStyle name="SAPBEXexcBad8 54" xfId="6558"/>
    <cellStyle name="SAPBEXexcBad8 55" xfId="6559"/>
    <cellStyle name="SAPBEXexcBad8 56" xfId="6560"/>
    <cellStyle name="SAPBEXexcBad8 57" xfId="6561"/>
    <cellStyle name="SAPBEXexcBad8 58" xfId="6562"/>
    <cellStyle name="SAPBEXexcBad8 59" xfId="6563"/>
    <cellStyle name="SAPBEXexcBad8 6" xfId="2014"/>
    <cellStyle name="SAPBEXexcBad8 60" xfId="6564"/>
    <cellStyle name="SAPBEXexcBad8 61" xfId="6565"/>
    <cellStyle name="SAPBEXexcBad8 62" xfId="6566"/>
    <cellStyle name="SAPBEXexcBad8 63" xfId="6567"/>
    <cellStyle name="SAPBEXexcBad8 64" xfId="6568"/>
    <cellStyle name="SAPBEXexcBad8 65" xfId="6569"/>
    <cellStyle name="SAPBEXexcBad8 66" xfId="6570"/>
    <cellStyle name="SAPBEXexcBad8 67" xfId="6571"/>
    <cellStyle name="SAPBEXexcBad8 68" xfId="6572"/>
    <cellStyle name="SAPBEXexcBad8 69" xfId="6573"/>
    <cellStyle name="SAPBEXexcBad8 7" xfId="2015"/>
    <cellStyle name="SAPBEXexcBad8 70" xfId="6574"/>
    <cellStyle name="SAPBEXexcBad8 71" xfId="6575"/>
    <cellStyle name="SAPBEXexcBad8 72" xfId="6576"/>
    <cellStyle name="SAPBEXexcBad8 73" xfId="6577"/>
    <cellStyle name="SAPBEXexcBad8 74" xfId="6578"/>
    <cellStyle name="SAPBEXexcBad8 75" xfId="6579"/>
    <cellStyle name="SAPBEXexcBad8 76" xfId="6580"/>
    <cellStyle name="SAPBEXexcBad8 77" xfId="6581"/>
    <cellStyle name="SAPBEXexcBad8 78" xfId="6582"/>
    <cellStyle name="SAPBEXexcBad8 79" xfId="6583"/>
    <cellStyle name="SAPBEXexcBad8 8" xfId="2016"/>
    <cellStyle name="SAPBEXexcBad8 80" xfId="6584"/>
    <cellStyle name="SAPBEXexcBad8 81" xfId="6585"/>
    <cellStyle name="SAPBEXexcBad8 82" xfId="6586"/>
    <cellStyle name="SAPBEXexcBad8 83" xfId="6587"/>
    <cellStyle name="SAPBEXexcBad8 84" xfId="6588"/>
    <cellStyle name="SAPBEXexcBad8 85" xfId="6589"/>
    <cellStyle name="SAPBEXexcBad8 86" xfId="6590"/>
    <cellStyle name="SAPBEXexcBad8 87" xfId="6591"/>
    <cellStyle name="SAPBEXexcBad8 88" xfId="6592"/>
    <cellStyle name="SAPBEXexcBad8 89" xfId="6593"/>
    <cellStyle name="SAPBEXexcBad8 9" xfId="2017"/>
    <cellStyle name="SAPBEXexcBad8 90" xfId="6594"/>
    <cellStyle name="SAPBEXexcBad8 91" xfId="6595"/>
    <cellStyle name="SAPBEXexcBad8 92" xfId="6596"/>
    <cellStyle name="SAPBEXexcBad8 93" xfId="6597"/>
    <cellStyle name="SAPBEXexcBad8 94" xfId="6598"/>
    <cellStyle name="SAPBEXexcBad8 95" xfId="6599"/>
    <cellStyle name="SAPBEXexcBad8 96" xfId="6600"/>
    <cellStyle name="SAPBEXexcBad8 97" xfId="6601"/>
    <cellStyle name="SAPBEXexcBad8 98" xfId="6602"/>
    <cellStyle name="SAPBEXexcBad8 99" xfId="6603"/>
    <cellStyle name="SAPBEXexcBad8_(A-7) IS-Inputs" xfId="6604"/>
    <cellStyle name="SAPBEXexcBad9" xfId="120"/>
    <cellStyle name="SAPBEXexcBad9 10" xfId="2018"/>
    <cellStyle name="SAPBEXexcBad9 100" xfId="6605"/>
    <cellStyle name="SAPBEXexcBad9 101" xfId="6606"/>
    <cellStyle name="SAPBEXexcBad9 102" xfId="6607"/>
    <cellStyle name="SAPBEXexcBad9 103" xfId="6608"/>
    <cellStyle name="SAPBEXexcBad9 104" xfId="6609"/>
    <cellStyle name="SAPBEXexcBad9 105" xfId="6610"/>
    <cellStyle name="SAPBEXexcBad9 106" xfId="6611"/>
    <cellStyle name="SAPBEXexcBad9 107" xfId="6612"/>
    <cellStyle name="SAPBEXexcBad9 108" xfId="6613"/>
    <cellStyle name="SAPBEXexcBad9 109" xfId="6614"/>
    <cellStyle name="SAPBEXexcBad9 11" xfId="2019"/>
    <cellStyle name="SAPBEXexcBad9 110" xfId="6615"/>
    <cellStyle name="SAPBEXexcBad9 12" xfId="2020"/>
    <cellStyle name="SAPBEXexcBad9 13" xfId="2021"/>
    <cellStyle name="SAPBEXexcBad9 14" xfId="2022"/>
    <cellStyle name="SAPBEXexcBad9 15" xfId="2023"/>
    <cellStyle name="SAPBEXexcBad9 16" xfId="2024"/>
    <cellStyle name="SAPBEXexcBad9 17" xfId="2025"/>
    <cellStyle name="SAPBEXexcBad9 18" xfId="2026"/>
    <cellStyle name="SAPBEXexcBad9 19" xfId="2027"/>
    <cellStyle name="SAPBEXexcBad9 2" xfId="2028"/>
    <cellStyle name="SAPBEXexcBad9 2 2" xfId="13864"/>
    <cellStyle name="SAPBEXexcBad9 20" xfId="2029"/>
    <cellStyle name="SAPBEXexcBad9 21" xfId="2030"/>
    <cellStyle name="SAPBEXexcBad9 22" xfId="2031"/>
    <cellStyle name="SAPBEXexcBad9 23" xfId="2032"/>
    <cellStyle name="SAPBEXexcBad9 24" xfId="2033"/>
    <cellStyle name="SAPBEXexcBad9 25" xfId="2034"/>
    <cellStyle name="SAPBEXexcBad9 26" xfId="2035"/>
    <cellStyle name="SAPBEXexcBad9 27" xfId="2036"/>
    <cellStyle name="SAPBEXexcBad9 28" xfId="2037"/>
    <cellStyle name="SAPBEXexcBad9 29" xfId="2038"/>
    <cellStyle name="SAPBEXexcBad9 3" xfId="2039"/>
    <cellStyle name="SAPBEXexcBad9 30" xfId="2040"/>
    <cellStyle name="SAPBEXexcBad9 31" xfId="2041"/>
    <cellStyle name="SAPBEXexcBad9 32" xfId="2042"/>
    <cellStyle name="SAPBEXexcBad9 33" xfId="2043"/>
    <cellStyle name="SAPBEXexcBad9 34" xfId="2044"/>
    <cellStyle name="SAPBEXexcBad9 35" xfId="2045"/>
    <cellStyle name="SAPBEXexcBad9 36" xfId="2046"/>
    <cellStyle name="SAPBEXexcBad9 37" xfId="2047"/>
    <cellStyle name="SAPBEXexcBad9 38" xfId="2048"/>
    <cellStyle name="SAPBEXexcBad9 39" xfId="2049"/>
    <cellStyle name="SAPBEXexcBad9 4" xfId="2050"/>
    <cellStyle name="SAPBEXexcBad9 40" xfId="2051"/>
    <cellStyle name="SAPBEXexcBad9 41" xfId="2052"/>
    <cellStyle name="SAPBEXexcBad9 42" xfId="2053"/>
    <cellStyle name="SAPBEXexcBad9 43" xfId="2054"/>
    <cellStyle name="SAPBEXexcBad9 44" xfId="2055"/>
    <cellStyle name="SAPBEXexcBad9 45" xfId="2056"/>
    <cellStyle name="SAPBEXexcBad9 46" xfId="6616"/>
    <cellStyle name="SAPBEXexcBad9 47" xfId="6617"/>
    <cellStyle name="SAPBEXexcBad9 48" xfId="6618"/>
    <cellStyle name="SAPBEXexcBad9 49" xfId="6619"/>
    <cellStyle name="SAPBEXexcBad9 5" xfId="2057"/>
    <cellStyle name="SAPBEXexcBad9 50" xfId="6620"/>
    <cellStyle name="SAPBEXexcBad9 51" xfId="6621"/>
    <cellStyle name="SAPBEXexcBad9 52" xfId="6622"/>
    <cellStyle name="SAPBEXexcBad9 53" xfId="6623"/>
    <cellStyle name="SAPBEXexcBad9 54" xfId="6624"/>
    <cellStyle name="SAPBEXexcBad9 55" xfId="6625"/>
    <cellStyle name="SAPBEXexcBad9 56" xfId="6626"/>
    <cellStyle name="SAPBEXexcBad9 57" xfId="6627"/>
    <cellStyle name="SAPBEXexcBad9 58" xfId="6628"/>
    <cellStyle name="SAPBEXexcBad9 59" xfId="6629"/>
    <cellStyle name="SAPBEXexcBad9 6" xfId="2058"/>
    <cellStyle name="SAPBEXexcBad9 60" xfId="6630"/>
    <cellStyle name="SAPBEXexcBad9 61" xfId="6631"/>
    <cellStyle name="SAPBEXexcBad9 62" xfId="6632"/>
    <cellStyle name="SAPBEXexcBad9 63" xfId="6633"/>
    <cellStyle name="SAPBEXexcBad9 64" xfId="6634"/>
    <cellStyle name="SAPBEXexcBad9 65" xfId="6635"/>
    <cellStyle name="SAPBEXexcBad9 66" xfId="6636"/>
    <cellStyle name="SAPBEXexcBad9 67" xfId="6637"/>
    <cellStyle name="SAPBEXexcBad9 68" xfId="6638"/>
    <cellStyle name="SAPBEXexcBad9 69" xfId="6639"/>
    <cellStyle name="SAPBEXexcBad9 7" xfId="2059"/>
    <cellStyle name="SAPBEXexcBad9 70" xfId="6640"/>
    <cellStyle name="SAPBEXexcBad9 71" xfId="6641"/>
    <cellStyle name="SAPBEXexcBad9 72" xfId="6642"/>
    <cellStyle name="SAPBEXexcBad9 73" xfId="6643"/>
    <cellStyle name="SAPBEXexcBad9 74" xfId="6644"/>
    <cellStyle name="SAPBEXexcBad9 75" xfId="6645"/>
    <cellStyle name="SAPBEXexcBad9 76" xfId="6646"/>
    <cellStyle name="SAPBEXexcBad9 77" xfId="6647"/>
    <cellStyle name="SAPBEXexcBad9 78" xfId="6648"/>
    <cellStyle name="SAPBEXexcBad9 79" xfId="6649"/>
    <cellStyle name="SAPBEXexcBad9 8" xfId="2060"/>
    <cellStyle name="SAPBEXexcBad9 80" xfId="6650"/>
    <cellStyle name="SAPBEXexcBad9 81" xfId="6651"/>
    <cellStyle name="SAPBEXexcBad9 82" xfId="6652"/>
    <cellStyle name="SAPBEXexcBad9 83" xfId="6653"/>
    <cellStyle name="SAPBEXexcBad9 84" xfId="6654"/>
    <cellStyle name="SAPBEXexcBad9 85" xfId="6655"/>
    <cellStyle name="SAPBEXexcBad9 86" xfId="6656"/>
    <cellStyle name="SAPBEXexcBad9 87" xfId="6657"/>
    <cellStyle name="SAPBEXexcBad9 88" xfId="6658"/>
    <cellStyle name="SAPBEXexcBad9 89" xfId="6659"/>
    <cellStyle name="SAPBEXexcBad9 9" xfId="2061"/>
    <cellStyle name="SAPBEXexcBad9 90" xfId="6660"/>
    <cellStyle name="SAPBEXexcBad9 91" xfId="6661"/>
    <cellStyle name="SAPBEXexcBad9 92" xfId="6662"/>
    <cellStyle name="SAPBEXexcBad9 93" xfId="6663"/>
    <cellStyle name="SAPBEXexcBad9 94" xfId="6664"/>
    <cellStyle name="SAPBEXexcBad9 95" xfId="6665"/>
    <cellStyle name="SAPBEXexcBad9 96" xfId="6666"/>
    <cellStyle name="SAPBEXexcBad9 97" xfId="6667"/>
    <cellStyle name="SAPBEXexcBad9 98" xfId="6668"/>
    <cellStyle name="SAPBEXexcBad9 99" xfId="6669"/>
    <cellStyle name="SAPBEXexcBad9_(A-7) IS-Inputs" xfId="6670"/>
    <cellStyle name="SAPBEXexcCritical4" xfId="121"/>
    <cellStyle name="SAPBEXexcCritical4 10" xfId="2062"/>
    <cellStyle name="SAPBEXexcCritical4 100" xfId="6671"/>
    <cellStyle name="SAPBEXexcCritical4 101" xfId="6672"/>
    <cellStyle name="SAPBEXexcCritical4 102" xfId="6673"/>
    <cellStyle name="SAPBEXexcCritical4 103" xfId="6674"/>
    <cellStyle name="SAPBEXexcCritical4 104" xfId="6675"/>
    <cellStyle name="SAPBEXexcCritical4 105" xfId="6676"/>
    <cellStyle name="SAPBEXexcCritical4 106" xfId="6677"/>
    <cellStyle name="SAPBEXexcCritical4 107" xfId="6678"/>
    <cellStyle name="SAPBEXexcCritical4 108" xfId="6679"/>
    <cellStyle name="SAPBEXexcCritical4 109" xfId="6680"/>
    <cellStyle name="SAPBEXexcCritical4 11" xfId="2063"/>
    <cellStyle name="SAPBEXexcCritical4 110" xfId="6681"/>
    <cellStyle name="SAPBEXexcCritical4 12" xfId="2064"/>
    <cellStyle name="SAPBEXexcCritical4 13" xfId="2065"/>
    <cellStyle name="SAPBEXexcCritical4 14" xfId="2066"/>
    <cellStyle name="SAPBEXexcCritical4 15" xfId="2067"/>
    <cellStyle name="SAPBEXexcCritical4 16" xfId="2068"/>
    <cellStyle name="SAPBEXexcCritical4 17" xfId="2069"/>
    <cellStyle name="SAPBEXexcCritical4 18" xfId="2070"/>
    <cellStyle name="SAPBEXexcCritical4 19" xfId="2071"/>
    <cellStyle name="SAPBEXexcCritical4 2" xfId="2072"/>
    <cellStyle name="SAPBEXexcCritical4 2 2" xfId="13867"/>
    <cellStyle name="SAPBEXexcCritical4 20" xfId="2073"/>
    <cellStyle name="SAPBEXexcCritical4 21" xfId="2074"/>
    <cellStyle name="SAPBEXexcCritical4 22" xfId="2075"/>
    <cellStyle name="SAPBEXexcCritical4 23" xfId="2076"/>
    <cellStyle name="SAPBEXexcCritical4 24" xfId="2077"/>
    <cellStyle name="SAPBEXexcCritical4 25" xfId="2078"/>
    <cellStyle name="SAPBEXexcCritical4 26" xfId="2079"/>
    <cellStyle name="SAPBEXexcCritical4 27" xfId="2080"/>
    <cellStyle name="SAPBEXexcCritical4 28" xfId="2081"/>
    <cellStyle name="SAPBEXexcCritical4 29" xfId="2082"/>
    <cellStyle name="SAPBEXexcCritical4 3" xfId="2083"/>
    <cellStyle name="SAPBEXexcCritical4 30" xfId="2084"/>
    <cellStyle name="SAPBEXexcCritical4 31" xfId="2085"/>
    <cellStyle name="SAPBEXexcCritical4 32" xfId="2086"/>
    <cellStyle name="SAPBEXexcCritical4 33" xfId="2087"/>
    <cellStyle name="SAPBEXexcCritical4 34" xfId="2088"/>
    <cellStyle name="SAPBEXexcCritical4 35" xfId="2089"/>
    <cellStyle name="SAPBEXexcCritical4 36" xfId="2090"/>
    <cellStyle name="SAPBEXexcCritical4 37" xfId="2091"/>
    <cellStyle name="SAPBEXexcCritical4 38" xfId="2092"/>
    <cellStyle name="SAPBEXexcCritical4 39" xfId="2093"/>
    <cellStyle name="SAPBEXexcCritical4 4" xfId="2094"/>
    <cellStyle name="SAPBEXexcCritical4 40" xfId="2095"/>
    <cellStyle name="SAPBEXexcCritical4 41" xfId="2096"/>
    <cellStyle name="SAPBEXexcCritical4 42" xfId="2097"/>
    <cellStyle name="SAPBEXexcCritical4 43" xfId="2098"/>
    <cellStyle name="SAPBEXexcCritical4 44" xfId="2099"/>
    <cellStyle name="SAPBEXexcCritical4 45" xfId="2100"/>
    <cellStyle name="SAPBEXexcCritical4 46" xfId="6682"/>
    <cellStyle name="SAPBEXexcCritical4 47" xfId="6683"/>
    <cellStyle name="SAPBEXexcCritical4 48" xfId="6684"/>
    <cellStyle name="SAPBEXexcCritical4 49" xfId="6685"/>
    <cellStyle name="SAPBEXexcCritical4 5" xfId="2101"/>
    <cellStyle name="SAPBEXexcCritical4 50" xfId="6686"/>
    <cellStyle name="SAPBEXexcCritical4 51" xfId="6687"/>
    <cellStyle name="SAPBEXexcCritical4 52" xfId="6688"/>
    <cellStyle name="SAPBEXexcCritical4 53" xfId="6689"/>
    <cellStyle name="SAPBEXexcCritical4 54" xfId="6690"/>
    <cellStyle name="SAPBEXexcCritical4 55" xfId="6691"/>
    <cellStyle name="SAPBEXexcCritical4 56" xfId="6692"/>
    <cellStyle name="SAPBEXexcCritical4 57" xfId="6693"/>
    <cellStyle name="SAPBEXexcCritical4 58" xfId="6694"/>
    <cellStyle name="SAPBEXexcCritical4 59" xfId="6695"/>
    <cellStyle name="SAPBEXexcCritical4 6" xfId="2102"/>
    <cellStyle name="SAPBEXexcCritical4 60" xfId="6696"/>
    <cellStyle name="SAPBEXexcCritical4 61" xfId="6697"/>
    <cellStyle name="SAPBEXexcCritical4 62" xfId="6698"/>
    <cellStyle name="SAPBEXexcCritical4 63" xfId="6699"/>
    <cellStyle name="SAPBEXexcCritical4 64" xfId="6700"/>
    <cellStyle name="SAPBEXexcCritical4 65" xfId="6701"/>
    <cellStyle name="SAPBEXexcCritical4 66" xfId="6702"/>
    <cellStyle name="SAPBEXexcCritical4 67" xfId="6703"/>
    <cellStyle name="SAPBEXexcCritical4 68" xfId="6704"/>
    <cellStyle name="SAPBEXexcCritical4 69" xfId="6705"/>
    <cellStyle name="SAPBEXexcCritical4 7" xfId="2103"/>
    <cellStyle name="SAPBEXexcCritical4 70" xfId="6706"/>
    <cellStyle name="SAPBEXexcCritical4 71" xfId="6707"/>
    <cellStyle name="SAPBEXexcCritical4 72" xfId="6708"/>
    <cellStyle name="SAPBEXexcCritical4 73" xfId="6709"/>
    <cellStyle name="SAPBEXexcCritical4 74" xfId="6710"/>
    <cellStyle name="SAPBEXexcCritical4 75" xfId="6711"/>
    <cellStyle name="SAPBEXexcCritical4 76" xfId="6712"/>
    <cellStyle name="SAPBEXexcCritical4 77" xfId="6713"/>
    <cellStyle name="SAPBEXexcCritical4 78" xfId="6714"/>
    <cellStyle name="SAPBEXexcCritical4 79" xfId="6715"/>
    <cellStyle name="SAPBEXexcCritical4 8" xfId="2104"/>
    <cellStyle name="SAPBEXexcCritical4 80" xfId="6716"/>
    <cellStyle name="SAPBEXexcCritical4 81" xfId="6717"/>
    <cellStyle name="SAPBEXexcCritical4 82" xfId="6718"/>
    <cellStyle name="SAPBEXexcCritical4 83" xfId="6719"/>
    <cellStyle name="SAPBEXexcCritical4 84" xfId="6720"/>
    <cellStyle name="SAPBEXexcCritical4 85" xfId="6721"/>
    <cellStyle name="SAPBEXexcCritical4 86" xfId="6722"/>
    <cellStyle name="SAPBEXexcCritical4 87" xfId="6723"/>
    <cellStyle name="SAPBEXexcCritical4 88" xfId="6724"/>
    <cellStyle name="SAPBEXexcCritical4 89" xfId="6725"/>
    <cellStyle name="SAPBEXexcCritical4 9" xfId="2105"/>
    <cellStyle name="SAPBEXexcCritical4 90" xfId="6726"/>
    <cellStyle name="SAPBEXexcCritical4 91" xfId="6727"/>
    <cellStyle name="SAPBEXexcCritical4 92" xfId="6728"/>
    <cellStyle name="SAPBEXexcCritical4 93" xfId="6729"/>
    <cellStyle name="SAPBEXexcCritical4 94" xfId="6730"/>
    <cellStyle name="SAPBEXexcCritical4 95" xfId="6731"/>
    <cellStyle name="SAPBEXexcCritical4 96" xfId="6732"/>
    <cellStyle name="SAPBEXexcCritical4 97" xfId="6733"/>
    <cellStyle name="SAPBEXexcCritical4 98" xfId="6734"/>
    <cellStyle name="SAPBEXexcCritical4 99" xfId="6735"/>
    <cellStyle name="SAPBEXexcCritical4_(A-7) IS-Inputs" xfId="6736"/>
    <cellStyle name="SAPBEXexcCritical5" xfId="122"/>
    <cellStyle name="SAPBEXexcCritical5 10" xfId="2106"/>
    <cellStyle name="SAPBEXexcCritical5 100" xfId="6737"/>
    <cellStyle name="SAPBEXexcCritical5 101" xfId="6738"/>
    <cellStyle name="SAPBEXexcCritical5 102" xfId="6739"/>
    <cellStyle name="SAPBEXexcCritical5 103" xfId="6740"/>
    <cellStyle name="SAPBEXexcCritical5 104" xfId="6741"/>
    <cellStyle name="SAPBEXexcCritical5 105" xfId="6742"/>
    <cellStyle name="SAPBEXexcCritical5 106" xfId="6743"/>
    <cellStyle name="SAPBEXexcCritical5 107" xfId="6744"/>
    <cellStyle name="SAPBEXexcCritical5 108" xfId="6745"/>
    <cellStyle name="SAPBEXexcCritical5 109" xfId="6746"/>
    <cellStyle name="SAPBEXexcCritical5 11" xfId="2107"/>
    <cellStyle name="SAPBEXexcCritical5 110" xfId="6747"/>
    <cellStyle name="SAPBEXexcCritical5 12" xfId="2108"/>
    <cellStyle name="SAPBEXexcCritical5 13" xfId="2109"/>
    <cellStyle name="SAPBEXexcCritical5 14" xfId="2110"/>
    <cellStyle name="SAPBEXexcCritical5 15" xfId="2111"/>
    <cellStyle name="SAPBEXexcCritical5 16" xfId="2112"/>
    <cellStyle name="SAPBEXexcCritical5 17" xfId="2113"/>
    <cellStyle name="SAPBEXexcCritical5 18" xfId="2114"/>
    <cellStyle name="SAPBEXexcCritical5 19" xfId="2115"/>
    <cellStyle name="SAPBEXexcCritical5 2" xfId="2116"/>
    <cellStyle name="SAPBEXexcCritical5 2 2" xfId="13869"/>
    <cellStyle name="SAPBEXexcCritical5 20" xfId="2117"/>
    <cellStyle name="SAPBEXexcCritical5 21" xfId="2118"/>
    <cellStyle name="SAPBEXexcCritical5 22" xfId="2119"/>
    <cellStyle name="SAPBEXexcCritical5 23" xfId="2120"/>
    <cellStyle name="SAPBEXexcCritical5 24" xfId="2121"/>
    <cellStyle name="SAPBEXexcCritical5 25" xfId="2122"/>
    <cellStyle name="SAPBEXexcCritical5 26" xfId="2123"/>
    <cellStyle name="SAPBEXexcCritical5 27" xfId="2124"/>
    <cellStyle name="SAPBEXexcCritical5 28" xfId="2125"/>
    <cellStyle name="SAPBEXexcCritical5 29" xfId="2126"/>
    <cellStyle name="SAPBEXexcCritical5 3" xfId="2127"/>
    <cellStyle name="SAPBEXexcCritical5 30" xfId="2128"/>
    <cellStyle name="SAPBEXexcCritical5 31" xfId="2129"/>
    <cellStyle name="SAPBEXexcCritical5 32" xfId="2130"/>
    <cellStyle name="SAPBEXexcCritical5 33" xfId="2131"/>
    <cellStyle name="SAPBEXexcCritical5 34" xfId="2132"/>
    <cellStyle name="SAPBEXexcCritical5 35" xfId="2133"/>
    <cellStyle name="SAPBEXexcCritical5 36" xfId="2134"/>
    <cellStyle name="SAPBEXexcCritical5 37" xfId="2135"/>
    <cellStyle name="SAPBEXexcCritical5 38" xfId="2136"/>
    <cellStyle name="SAPBEXexcCritical5 39" xfId="2137"/>
    <cellStyle name="SAPBEXexcCritical5 4" xfId="2138"/>
    <cellStyle name="SAPBEXexcCritical5 40" xfId="2139"/>
    <cellStyle name="SAPBEXexcCritical5 41" xfId="2140"/>
    <cellStyle name="SAPBEXexcCritical5 42" xfId="2141"/>
    <cellStyle name="SAPBEXexcCritical5 43" xfId="2142"/>
    <cellStyle name="SAPBEXexcCritical5 44" xfId="2143"/>
    <cellStyle name="SAPBEXexcCritical5 45" xfId="2144"/>
    <cellStyle name="SAPBEXexcCritical5 46" xfId="6748"/>
    <cellStyle name="SAPBEXexcCritical5 47" xfId="6749"/>
    <cellStyle name="SAPBEXexcCritical5 48" xfId="6750"/>
    <cellStyle name="SAPBEXexcCritical5 49" xfId="6751"/>
    <cellStyle name="SAPBEXexcCritical5 5" xfId="2145"/>
    <cellStyle name="SAPBEXexcCritical5 50" xfId="6752"/>
    <cellStyle name="SAPBEXexcCritical5 51" xfId="6753"/>
    <cellStyle name="SAPBEXexcCritical5 52" xfId="6754"/>
    <cellStyle name="SAPBEXexcCritical5 53" xfId="6755"/>
    <cellStyle name="SAPBEXexcCritical5 54" xfId="6756"/>
    <cellStyle name="SAPBEXexcCritical5 55" xfId="6757"/>
    <cellStyle name="SAPBEXexcCritical5 56" xfId="6758"/>
    <cellStyle name="SAPBEXexcCritical5 57" xfId="6759"/>
    <cellStyle name="SAPBEXexcCritical5 58" xfId="6760"/>
    <cellStyle name="SAPBEXexcCritical5 59" xfId="6761"/>
    <cellStyle name="SAPBEXexcCritical5 6" xfId="2146"/>
    <cellStyle name="SAPBEXexcCritical5 60" xfId="6762"/>
    <cellStyle name="SAPBEXexcCritical5 61" xfId="6763"/>
    <cellStyle name="SAPBEXexcCritical5 62" xfId="6764"/>
    <cellStyle name="SAPBEXexcCritical5 63" xfId="6765"/>
    <cellStyle name="SAPBEXexcCritical5 64" xfId="6766"/>
    <cellStyle name="SAPBEXexcCritical5 65" xfId="6767"/>
    <cellStyle name="SAPBEXexcCritical5 66" xfId="6768"/>
    <cellStyle name="SAPBEXexcCritical5 67" xfId="6769"/>
    <cellStyle name="SAPBEXexcCritical5 68" xfId="6770"/>
    <cellStyle name="SAPBEXexcCritical5 69" xfId="6771"/>
    <cellStyle name="SAPBEXexcCritical5 7" xfId="2147"/>
    <cellStyle name="SAPBEXexcCritical5 70" xfId="6772"/>
    <cellStyle name="SAPBEXexcCritical5 71" xfId="6773"/>
    <cellStyle name="SAPBEXexcCritical5 72" xfId="6774"/>
    <cellStyle name="SAPBEXexcCritical5 73" xfId="6775"/>
    <cellStyle name="SAPBEXexcCritical5 74" xfId="6776"/>
    <cellStyle name="SAPBEXexcCritical5 75" xfId="6777"/>
    <cellStyle name="SAPBEXexcCritical5 76" xfId="6778"/>
    <cellStyle name="SAPBEXexcCritical5 77" xfId="6779"/>
    <cellStyle name="SAPBEXexcCritical5 78" xfId="6780"/>
    <cellStyle name="SAPBEXexcCritical5 79" xfId="6781"/>
    <cellStyle name="SAPBEXexcCritical5 8" xfId="2148"/>
    <cellStyle name="SAPBEXexcCritical5 80" xfId="6782"/>
    <cellStyle name="SAPBEXexcCritical5 81" xfId="6783"/>
    <cellStyle name="SAPBEXexcCritical5 82" xfId="6784"/>
    <cellStyle name="SAPBEXexcCritical5 83" xfId="6785"/>
    <cellStyle name="SAPBEXexcCritical5 84" xfId="6786"/>
    <cellStyle name="SAPBEXexcCritical5 85" xfId="6787"/>
    <cellStyle name="SAPBEXexcCritical5 86" xfId="6788"/>
    <cellStyle name="SAPBEXexcCritical5 87" xfId="6789"/>
    <cellStyle name="SAPBEXexcCritical5 88" xfId="6790"/>
    <cellStyle name="SAPBEXexcCritical5 89" xfId="6791"/>
    <cellStyle name="SAPBEXexcCritical5 9" xfId="2149"/>
    <cellStyle name="SAPBEXexcCritical5 90" xfId="6792"/>
    <cellStyle name="SAPBEXexcCritical5 91" xfId="6793"/>
    <cellStyle name="SAPBEXexcCritical5 92" xfId="6794"/>
    <cellStyle name="SAPBEXexcCritical5 93" xfId="6795"/>
    <cellStyle name="SAPBEXexcCritical5 94" xfId="6796"/>
    <cellStyle name="SAPBEXexcCritical5 95" xfId="6797"/>
    <cellStyle name="SAPBEXexcCritical5 96" xfId="6798"/>
    <cellStyle name="SAPBEXexcCritical5 97" xfId="6799"/>
    <cellStyle name="SAPBEXexcCritical5 98" xfId="6800"/>
    <cellStyle name="SAPBEXexcCritical5 99" xfId="6801"/>
    <cellStyle name="SAPBEXexcCritical5_(A-7) IS-Inputs" xfId="6802"/>
    <cellStyle name="SAPBEXexcCritical6" xfId="123"/>
    <cellStyle name="SAPBEXexcCritical6 10" xfId="2150"/>
    <cellStyle name="SAPBEXexcCritical6 100" xfId="6803"/>
    <cellStyle name="SAPBEXexcCritical6 101" xfId="6804"/>
    <cellStyle name="SAPBEXexcCritical6 102" xfId="6805"/>
    <cellStyle name="SAPBEXexcCritical6 103" xfId="6806"/>
    <cellStyle name="SAPBEXexcCritical6 104" xfId="6807"/>
    <cellStyle name="SAPBEXexcCritical6 105" xfId="6808"/>
    <cellStyle name="SAPBEXexcCritical6 106" xfId="6809"/>
    <cellStyle name="SAPBEXexcCritical6 107" xfId="6810"/>
    <cellStyle name="SAPBEXexcCritical6 108" xfId="6811"/>
    <cellStyle name="SAPBEXexcCritical6 109" xfId="6812"/>
    <cellStyle name="SAPBEXexcCritical6 11" xfId="2151"/>
    <cellStyle name="SAPBEXexcCritical6 110" xfId="6813"/>
    <cellStyle name="SAPBEXexcCritical6 12" xfId="2152"/>
    <cellStyle name="SAPBEXexcCritical6 13" xfId="2153"/>
    <cellStyle name="SAPBEXexcCritical6 14" xfId="2154"/>
    <cellStyle name="SAPBEXexcCritical6 15" xfId="2155"/>
    <cellStyle name="SAPBEXexcCritical6 16" xfId="2156"/>
    <cellStyle name="SAPBEXexcCritical6 17" xfId="2157"/>
    <cellStyle name="SAPBEXexcCritical6 18" xfId="2158"/>
    <cellStyle name="SAPBEXexcCritical6 19" xfId="2159"/>
    <cellStyle name="SAPBEXexcCritical6 2" xfId="2160"/>
    <cellStyle name="SAPBEXexcCritical6 2 2" xfId="13871"/>
    <cellStyle name="SAPBEXexcCritical6 20" xfId="2161"/>
    <cellStyle name="SAPBEXexcCritical6 21" xfId="2162"/>
    <cellStyle name="SAPBEXexcCritical6 22" xfId="2163"/>
    <cellStyle name="SAPBEXexcCritical6 23" xfId="2164"/>
    <cellStyle name="SAPBEXexcCritical6 24" xfId="2165"/>
    <cellStyle name="SAPBEXexcCritical6 25" xfId="2166"/>
    <cellStyle name="SAPBEXexcCritical6 26" xfId="2167"/>
    <cellStyle name="SAPBEXexcCritical6 27" xfId="2168"/>
    <cellStyle name="SAPBEXexcCritical6 28" xfId="2169"/>
    <cellStyle name="SAPBEXexcCritical6 29" xfId="2170"/>
    <cellStyle name="SAPBEXexcCritical6 3" xfId="2171"/>
    <cellStyle name="SAPBEXexcCritical6 30" xfId="2172"/>
    <cellStyle name="SAPBEXexcCritical6 31" xfId="2173"/>
    <cellStyle name="SAPBEXexcCritical6 32" xfId="2174"/>
    <cellStyle name="SAPBEXexcCritical6 33" xfId="2175"/>
    <cellStyle name="SAPBEXexcCritical6 34" xfId="2176"/>
    <cellStyle name="SAPBEXexcCritical6 35" xfId="2177"/>
    <cellStyle name="SAPBEXexcCritical6 36" xfId="2178"/>
    <cellStyle name="SAPBEXexcCritical6 37" xfId="2179"/>
    <cellStyle name="SAPBEXexcCritical6 38" xfId="2180"/>
    <cellStyle name="SAPBEXexcCritical6 39" xfId="2181"/>
    <cellStyle name="SAPBEXexcCritical6 4" xfId="2182"/>
    <cellStyle name="SAPBEXexcCritical6 40" xfId="2183"/>
    <cellStyle name="SAPBEXexcCritical6 41" xfId="2184"/>
    <cellStyle name="SAPBEXexcCritical6 42" xfId="2185"/>
    <cellStyle name="SAPBEXexcCritical6 43" xfId="2186"/>
    <cellStyle name="SAPBEXexcCritical6 44" xfId="2187"/>
    <cellStyle name="SAPBEXexcCritical6 45" xfId="2188"/>
    <cellStyle name="SAPBEXexcCritical6 46" xfId="6814"/>
    <cellStyle name="SAPBEXexcCritical6 47" xfId="6815"/>
    <cellStyle name="SAPBEXexcCritical6 48" xfId="6816"/>
    <cellStyle name="SAPBEXexcCritical6 49" xfId="6817"/>
    <cellStyle name="SAPBEXexcCritical6 5" xfId="2189"/>
    <cellStyle name="SAPBEXexcCritical6 50" xfId="6818"/>
    <cellStyle name="SAPBEXexcCritical6 51" xfId="6819"/>
    <cellStyle name="SAPBEXexcCritical6 52" xfId="6820"/>
    <cellStyle name="SAPBEXexcCritical6 53" xfId="6821"/>
    <cellStyle name="SAPBEXexcCritical6 54" xfId="6822"/>
    <cellStyle name="SAPBEXexcCritical6 55" xfId="6823"/>
    <cellStyle name="SAPBEXexcCritical6 56" xfId="6824"/>
    <cellStyle name="SAPBEXexcCritical6 57" xfId="6825"/>
    <cellStyle name="SAPBEXexcCritical6 58" xfId="6826"/>
    <cellStyle name="SAPBEXexcCritical6 59" xfId="6827"/>
    <cellStyle name="SAPBEXexcCritical6 6" xfId="2190"/>
    <cellStyle name="SAPBEXexcCritical6 60" xfId="6828"/>
    <cellStyle name="SAPBEXexcCritical6 61" xfId="6829"/>
    <cellStyle name="SAPBEXexcCritical6 62" xfId="6830"/>
    <cellStyle name="SAPBEXexcCritical6 63" xfId="6831"/>
    <cellStyle name="SAPBEXexcCritical6 64" xfId="6832"/>
    <cellStyle name="SAPBEXexcCritical6 65" xfId="6833"/>
    <cellStyle name="SAPBEXexcCritical6 66" xfId="6834"/>
    <cellStyle name="SAPBEXexcCritical6 67" xfId="6835"/>
    <cellStyle name="SAPBEXexcCritical6 68" xfId="6836"/>
    <cellStyle name="SAPBEXexcCritical6 69" xfId="6837"/>
    <cellStyle name="SAPBEXexcCritical6 7" xfId="2191"/>
    <cellStyle name="SAPBEXexcCritical6 70" xfId="6838"/>
    <cellStyle name="SAPBEXexcCritical6 71" xfId="6839"/>
    <cellStyle name="SAPBEXexcCritical6 72" xfId="6840"/>
    <cellStyle name="SAPBEXexcCritical6 73" xfId="6841"/>
    <cellStyle name="SAPBEXexcCritical6 74" xfId="6842"/>
    <cellStyle name="SAPBEXexcCritical6 75" xfId="6843"/>
    <cellStyle name="SAPBEXexcCritical6 76" xfId="6844"/>
    <cellStyle name="SAPBEXexcCritical6 77" xfId="6845"/>
    <cellStyle name="SAPBEXexcCritical6 78" xfId="6846"/>
    <cellStyle name="SAPBEXexcCritical6 79" xfId="6847"/>
    <cellStyle name="SAPBEXexcCritical6 8" xfId="2192"/>
    <cellStyle name="SAPBEXexcCritical6 80" xfId="6848"/>
    <cellStyle name="SAPBEXexcCritical6 81" xfId="6849"/>
    <cellStyle name="SAPBEXexcCritical6 82" xfId="6850"/>
    <cellStyle name="SAPBEXexcCritical6 83" xfId="6851"/>
    <cellStyle name="SAPBEXexcCritical6 84" xfId="6852"/>
    <cellStyle name="SAPBEXexcCritical6 85" xfId="6853"/>
    <cellStyle name="SAPBEXexcCritical6 86" xfId="6854"/>
    <cellStyle name="SAPBEXexcCritical6 87" xfId="6855"/>
    <cellStyle name="SAPBEXexcCritical6 88" xfId="6856"/>
    <cellStyle name="SAPBEXexcCritical6 89" xfId="6857"/>
    <cellStyle name="SAPBEXexcCritical6 9" xfId="2193"/>
    <cellStyle name="SAPBEXexcCritical6 90" xfId="6858"/>
    <cellStyle name="SAPBEXexcCritical6 91" xfId="6859"/>
    <cellStyle name="SAPBEXexcCritical6 92" xfId="6860"/>
    <cellStyle name="SAPBEXexcCritical6 93" xfId="6861"/>
    <cellStyle name="SAPBEXexcCritical6 94" xfId="6862"/>
    <cellStyle name="SAPBEXexcCritical6 95" xfId="6863"/>
    <cellStyle name="SAPBEXexcCritical6 96" xfId="6864"/>
    <cellStyle name="SAPBEXexcCritical6 97" xfId="6865"/>
    <cellStyle name="SAPBEXexcCritical6 98" xfId="6866"/>
    <cellStyle name="SAPBEXexcCritical6 99" xfId="6867"/>
    <cellStyle name="SAPBEXexcCritical6_(A-7) IS-Inputs" xfId="6868"/>
    <cellStyle name="SAPBEXexcGood1" xfId="124"/>
    <cellStyle name="SAPBEXexcGood1 10" xfId="2194"/>
    <cellStyle name="SAPBEXexcGood1 100" xfId="6869"/>
    <cellStyle name="SAPBEXexcGood1 101" xfId="6870"/>
    <cellStyle name="SAPBEXexcGood1 102" xfId="6871"/>
    <cellStyle name="SAPBEXexcGood1 103" xfId="6872"/>
    <cellStyle name="SAPBEXexcGood1 104" xfId="6873"/>
    <cellStyle name="SAPBEXexcGood1 105" xfId="6874"/>
    <cellStyle name="SAPBEXexcGood1 106" xfId="6875"/>
    <cellStyle name="SAPBEXexcGood1 107" xfId="6876"/>
    <cellStyle name="SAPBEXexcGood1 108" xfId="6877"/>
    <cellStyle name="SAPBEXexcGood1 109" xfId="6878"/>
    <cellStyle name="SAPBEXexcGood1 11" xfId="2195"/>
    <cellStyle name="SAPBEXexcGood1 110" xfId="6879"/>
    <cellStyle name="SAPBEXexcGood1 12" xfId="2196"/>
    <cellStyle name="SAPBEXexcGood1 13" xfId="2197"/>
    <cellStyle name="SAPBEXexcGood1 14" xfId="2198"/>
    <cellStyle name="SAPBEXexcGood1 15" xfId="2199"/>
    <cellStyle name="SAPBEXexcGood1 16" xfId="2200"/>
    <cellStyle name="SAPBEXexcGood1 17" xfId="2201"/>
    <cellStyle name="SAPBEXexcGood1 18" xfId="2202"/>
    <cellStyle name="SAPBEXexcGood1 19" xfId="2203"/>
    <cellStyle name="SAPBEXexcGood1 2" xfId="2204"/>
    <cellStyle name="SAPBEXexcGood1 2 2" xfId="13874"/>
    <cellStyle name="SAPBEXexcGood1 20" xfId="2205"/>
    <cellStyle name="SAPBEXexcGood1 21" xfId="2206"/>
    <cellStyle name="SAPBEXexcGood1 22" xfId="2207"/>
    <cellStyle name="SAPBEXexcGood1 23" xfId="2208"/>
    <cellStyle name="SAPBEXexcGood1 24" xfId="2209"/>
    <cellStyle name="SAPBEXexcGood1 25" xfId="2210"/>
    <cellStyle name="SAPBEXexcGood1 26" xfId="2211"/>
    <cellStyle name="SAPBEXexcGood1 27" xfId="2212"/>
    <cellStyle name="SAPBEXexcGood1 28" xfId="2213"/>
    <cellStyle name="SAPBEXexcGood1 29" xfId="2214"/>
    <cellStyle name="SAPBEXexcGood1 3" xfId="2215"/>
    <cellStyle name="SAPBEXexcGood1 30" xfId="2216"/>
    <cellStyle name="SAPBEXexcGood1 31" xfId="2217"/>
    <cellStyle name="SAPBEXexcGood1 32" xfId="2218"/>
    <cellStyle name="SAPBEXexcGood1 33" xfId="2219"/>
    <cellStyle name="SAPBEXexcGood1 34" xfId="2220"/>
    <cellStyle name="SAPBEXexcGood1 35" xfId="2221"/>
    <cellStyle name="SAPBEXexcGood1 36" xfId="2222"/>
    <cellStyle name="SAPBEXexcGood1 37" xfId="2223"/>
    <cellStyle name="SAPBEXexcGood1 38" xfId="2224"/>
    <cellStyle name="SAPBEXexcGood1 39" xfId="2225"/>
    <cellStyle name="SAPBEXexcGood1 4" xfId="2226"/>
    <cellStyle name="SAPBEXexcGood1 40" xfId="2227"/>
    <cellStyle name="SAPBEXexcGood1 41" xfId="2228"/>
    <cellStyle name="SAPBEXexcGood1 42" xfId="2229"/>
    <cellStyle name="SAPBEXexcGood1 43" xfId="2230"/>
    <cellStyle name="SAPBEXexcGood1 44" xfId="2231"/>
    <cellStyle name="SAPBEXexcGood1 45" xfId="2232"/>
    <cellStyle name="SAPBEXexcGood1 46" xfId="6880"/>
    <cellStyle name="SAPBEXexcGood1 47" xfId="6881"/>
    <cellStyle name="SAPBEXexcGood1 48" xfId="6882"/>
    <cellStyle name="SAPBEXexcGood1 49" xfId="6883"/>
    <cellStyle name="SAPBEXexcGood1 5" xfId="2233"/>
    <cellStyle name="SAPBEXexcGood1 50" xfId="6884"/>
    <cellStyle name="SAPBEXexcGood1 51" xfId="6885"/>
    <cellStyle name="SAPBEXexcGood1 52" xfId="6886"/>
    <cellStyle name="SAPBEXexcGood1 53" xfId="6887"/>
    <cellStyle name="SAPBEXexcGood1 54" xfId="6888"/>
    <cellStyle name="SAPBEXexcGood1 55" xfId="6889"/>
    <cellStyle name="SAPBEXexcGood1 56" xfId="6890"/>
    <cellStyle name="SAPBEXexcGood1 57" xfId="6891"/>
    <cellStyle name="SAPBEXexcGood1 58" xfId="6892"/>
    <cellStyle name="SAPBEXexcGood1 59" xfId="6893"/>
    <cellStyle name="SAPBEXexcGood1 6" xfId="2234"/>
    <cellStyle name="SAPBEXexcGood1 60" xfId="6894"/>
    <cellStyle name="SAPBEXexcGood1 61" xfId="6895"/>
    <cellStyle name="SAPBEXexcGood1 62" xfId="6896"/>
    <cellStyle name="SAPBEXexcGood1 63" xfId="6897"/>
    <cellStyle name="SAPBEXexcGood1 64" xfId="6898"/>
    <cellStyle name="SAPBEXexcGood1 65" xfId="6899"/>
    <cellStyle name="SAPBEXexcGood1 66" xfId="6900"/>
    <cellStyle name="SAPBEXexcGood1 67" xfId="6901"/>
    <cellStyle name="SAPBEXexcGood1 68" xfId="6902"/>
    <cellStyle name="SAPBEXexcGood1 69" xfId="6903"/>
    <cellStyle name="SAPBEXexcGood1 7" xfId="2235"/>
    <cellStyle name="SAPBEXexcGood1 70" xfId="6904"/>
    <cellStyle name="SAPBEXexcGood1 71" xfId="6905"/>
    <cellStyle name="SAPBEXexcGood1 72" xfId="6906"/>
    <cellStyle name="SAPBEXexcGood1 73" xfId="6907"/>
    <cellStyle name="SAPBEXexcGood1 74" xfId="6908"/>
    <cellStyle name="SAPBEXexcGood1 75" xfId="6909"/>
    <cellStyle name="SAPBEXexcGood1 76" xfId="6910"/>
    <cellStyle name="SAPBEXexcGood1 77" xfId="6911"/>
    <cellStyle name="SAPBEXexcGood1 78" xfId="6912"/>
    <cellStyle name="SAPBEXexcGood1 79" xfId="6913"/>
    <cellStyle name="SAPBEXexcGood1 8" xfId="2236"/>
    <cellStyle name="SAPBEXexcGood1 80" xfId="6914"/>
    <cellStyle name="SAPBEXexcGood1 81" xfId="6915"/>
    <cellStyle name="SAPBEXexcGood1 82" xfId="6916"/>
    <cellStyle name="SAPBEXexcGood1 83" xfId="6917"/>
    <cellStyle name="SAPBEXexcGood1 84" xfId="6918"/>
    <cellStyle name="SAPBEXexcGood1 85" xfId="6919"/>
    <cellStyle name="SAPBEXexcGood1 86" xfId="6920"/>
    <cellStyle name="SAPBEXexcGood1 87" xfId="6921"/>
    <cellStyle name="SAPBEXexcGood1 88" xfId="6922"/>
    <cellStyle name="SAPBEXexcGood1 89" xfId="6923"/>
    <cellStyle name="SAPBEXexcGood1 9" xfId="2237"/>
    <cellStyle name="SAPBEXexcGood1 90" xfId="6924"/>
    <cellStyle name="SAPBEXexcGood1 91" xfId="6925"/>
    <cellStyle name="SAPBEXexcGood1 92" xfId="6926"/>
    <cellStyle name="SAPBEXexcGood1 93" xfId="6927"/>
    <cellStyle name="SAPBEXexcGood1 94" xfId="6928"/>
    <cellStyle name="SAPBEXexcGood1 95" xfId="6929"/>
    <cellStyle name="SAPBEXexcGood1 96" xfId="6930"/>
    <cellStyle name="SAPBEXexcGood1 97" xfId="6931"/>
    <cellStyle name="SAPBEXexcGood1 98" xfId="6932"/>
    <cellStyle name="SAPBEXexcGood1 99" xfId="6933"/>
    <cellStyle name="SAPBEXexcGood1_(A-7) IS-Inputs" xfId="6934"/>
    <cellStyle name="SAPBEXexcGood2" xfId="125"/>
    <cellStyle name="SAPBEXexcGood2 10" xfId="2238"/>
    <cellStyle name="SAPBEXexcGood2 100" xfId="6935"/>
    <cellStyle name="SAPBEXexcGood2 101" xfId="6936"/>
    <cellStyle name="SAPBEXexcGood2 102" xfId="6937"/>
    <cellStyle name="SAPBEXexcGood2 103" xfId="6938"/>
    <cellStyle name="SAPBEXexcGood2 104" xfId="6939"/>
    <cellStyle name="SAPBEXexcGood2 105" xfId="6940"/>
    <cellStyle name="SAPBEXexcGood2 106" xfId="6941"/>
    <cellStyle name="SAPBEXexcGood2 107" xfId="6942"/>
    <cellStyle name="SAPBEXexcGood2 108" xfId="6943"/>
    <cellStyle name="SAPBEXexcGood2 109" xfId="6944"/>
    <cellStyle name="SAPBEXexcGood2 11" xfId="2239"/>
    <cellStyle name="SAPBEXexcGood2 110" xfId="6945"/>
    <cellStyle name="SAPBEXexcGood2 12" xfId="2240"/>
    <cellStyle name="SAPBEXexcGood2 13" xfId="2241"/>
    <cellStyle name="SAPBEXexcGood2 14" xfId="2242"/>
    <cellStyle name="SAPBEXexcGood2 15" xfId="2243"/>
    <cellStyle name="SAPBEXexcGood2 16" xfId="2244"/>
    <cellStyle name="SAPBEXexcGood2 17" xfId="2245"/>
    <cellStyle name="SAPBEXexcGood2 18" xfId="2246"/>
    <cellStyle name="SAPBEXexcGood2 19" xfId="2247"/>
    <cellStyle name="SAPBEXexcGood2 2" xfId="2248"/>
    <cellStyle name="SAPBEXexcGood2 2 2" xfId="13875"/>
    <cellStyle name="SAPBEXexcGood2 20" xfId="2249"/>
    <cellStyle name="SAPBEXexcGood2 21" xfId="2250"/>
    <cellStyle name="SAPBEXexcGood2 22" xfId="2251"/>
    <cellStyle name="SAPBEXexcGood2 23" xfId="2252"/>
    <cellStyle name="SAPBEXexcGood2 24" xfId="2253"/>
    <cellStyle name="SAPBEXexcGood2 25" xfId="2254"/>
    <cellStyle name="SAPBEXexcGood2 26" xfId="2255"/>
    <cellStyle name="SAPBEXexcGood2 27" xfId="2256"/>
    <cellStyle name="SAPBEXexcGood2 28" xfId="2257"/>
    <cellStyle name="SAPBEXexcGood2 29" xfId="2258"/>
    <cellStyle name="SAPBEXexcGood2 3" xfId="2259"/>
    <cellStyle name="SAPBEXexcGood2 30" xfId="2260"/>
    <cellStyle name="SAPBEXexcGood2 31" xfId="2261"/>
    <cellStyle name="SAPBEXexcGood2 32" xfId="2262"/>
    <cellStyle name="SAPBEXexcGood2 33" xfId="2263"/>
    <cellStyle name="SAPBEXexcGood2 34" xfId="2264"/>
    <cellStyle name="SAPBEXexcGood2 35" xfId="2265"/>
    <cellStyle name="SAPBEXexcGood2 36" xfId="2266"/>
    <cellStyle name="SAPBEXexcGood2 37" xfId="2267"/>
    <cellStyle name="SAPBEXexcGood2 38" xfId="2268"/>
    <cellStyle name="SAPBEXexcGood2 39" xfId="2269"/>
    <cellStyle name="SAPBEXexcGood2 4" xfId="2270"/>
    <cellStyle name="SAPBEXexcGood2 40" xfId="2271"/>
    <cellStyle name="SAPBEXexcGood2 41" xfId="2272"/>
    <cellStyle name="SAPBEXexcGood2 42" xfId="2273"/>
    <cellStyle name="SAPBEXexcGood2 43" xfId="2274"/>
    <cellStyle name="SAPBEXexcGood2 44" xfId="2275"/>
    <cellStyle name="SAPBEXexcGood2 45" xfId="2276"/>
    <cellStyle name="SAPBEXexcGood2 46" xfId="6946"/>
    <cellStyle name="SAPBEXexcGood2 47" xfId="6947"/>
    <cellStyle name="SAPBEXexcGood2 48" xfId="6948"/>
    <cellStyle name="SAPBEXexcGood2 49" xfId="6949"/>
    <cellStyle name="SAPBEXexcGood2 5" xfId="2277"/>
    <cellStyle name="SAPBEXexcGood2 50" xfId="6950"/>
    <cellStyle name="SAPBEXexcGood2 51" xfId="6951"/>
    <cellStyle name="SAPBEXexcGood2 52" xfId="6952"/>
    <cellStyle name="SAPBEXexcGood2 53" xfId="6953"/>
    <cellStyle name="SAPBEXexcGood2 54" xfId="6954"/>
    <cellStyle name="SAPBEXexcGood2 55" xfId="6955"/>
    <cellStyle name="SAPBEXexcGood2 56" xfId="6956"/>
    <cellStyle name="SAPBEXexcGood2 57" xfId="6957"/>
    <cellStyle name="SAPBEXexcGood2 58" xfId="6958"/>
    <cellStyle name="SAPBEXexcGood2 59" xfId="6959"/>
    <cellStyle name="SAPBEXexcGood2 6" xfId="2278"/>
    <cellStyle name="SAPBEXexcGood2 60" xfId="6960"/>
    <cellStyle name="SAPBEXexcGood2 61" xfId="6961"/>
    <cellStyle name="SAPBEXexcGood2 62" xfId="6962"/>
    <cellStyle name="SAPBEXexcGood2 63" xfId="6963"/>
    <cellStyle name="SAPBEXexcGood2 64" xfId="6964"/>
    <cellStyle name="SAPBEXexcGood2 65" xfId="6965"/>
    <cellStyle name="SAPBEXexcGood2 66" xfId="6966"/>
    <cellStyle name="SAPBEXexcGood2 67" xfId="6967"/>
    <cellStyle name="SAPBEXexcGood2 68" xfId="6968"/>
    <cellStyle name="SAPBEXexcGood2 69" xfId="6969"/>
    <cellStyle name="SAPBEXexcGood2 7" xfId="2279"/>
    <cellStyle name="SAPBEXexcGood2 70" xfId="6970"/>
    <cellStyle name="SAPBEXexcGood2 71" xfId="6971"/>
    <cellStyle name="SAPBEXexcGood2 72" xfId="6972"/>
    <cellStyle name="SAPBEXexcGood2 73" xfId="6973"/>
    <cellStyle name="SAPBEXexcGood2 74" xfId="6974"/>
    <cellStyle name="SAPBEXexcGood2 75" xfId="6975"/>
    <cellStyle name="SAPBEXexcGood2 76" xfId="6976"/>
    <cellStyle name="SAPBEXexcGood2 77" xfId="6977"/>
    <cellStyle name="SAPBEXexcGood2 78" xfId="6978"/>
    <cellStyle name="SAPBEXexcGood2 79" xfId="6979"/>
    <cellStyle name="SAPBEXexcGood2 8" xfId="2280"/>
    <cellStyle name="SAPBEXexcGood2 80" xfId="6980"/>
    <cellStyle name="SAPBEXexcGood2 81" xfId="6981"/>
    <cellStyle name="SAPBEXexcGood2 82" xfId="6982"/>
    <cellStyle name="SAPBEXexcGood2 83" xfId="6983"/>
    <cellStyle name="SAPBEXexcGood2 84" xfId="6984"/>
    <cellStyle name="SAPBEXexcGood2 85" xfId="6985"/>
    <cellStyle name="SAPBEXexcGood2 86" xfId="6986"/>
    <cellStyle name="SAPBEXexcGood2 87" xfId="6987"/>
    <cellStyle name="SAPBEXexcGood2 88" xfId="6988"/>
    <cellStyle name="SAPBEXexcGood2 89" xfId="6989"/>
    <cellStyle name="SAPBEXexcGood2 9" xfId="2281"/>
    <cellStyle name="SAPBEXexcGood2 90" xfId="6990"/>
    <cellStyle name="SAPBEXexcGood2 91" xfId="6991"/>
    <cellStyle name="SAPBEXexcGood2 92" xfId="6992"/>
    <cellStyle name="SAPBEXexcGood2 93" xfId="6993"/>
    <cellStyle name="SAPBEXexcGood2 94" xfId="6994"/>
    <cellStyle name="SAPBEXexcGood2 95" xfId="6995"/>
    <cellStyle name="SAPBEXexcGood2 96" xfId="6996"/>
    <cellStyle name="SAPBEXexcGood2 97" xfId="6997"/>
    <cellStyle name="SAPBEXexcGood2 98" xfId="6998"/>
    <cellStyle name="SAPBEXexcGood2 99" xfId="6999"/>
    <cellStyle name="SAPBEXexcGood2_(A-7) IS-Inputs" xfId="7000"/>
    <cellStyle name="SAPBEXexcGood3" xfId="126"/>
    <cellStyle name="SAPBEXexcGood3 10" xfId="2282"/>
    <cellStyle name="SAPBEXexcGood3 100" xfId="7001"/>
    <cellStyle name="SAPBEXexcGood3 101" xfId="7002"/>
    <cellStyle name="SAPBEXexcGood3 102" xfId="7003"/>
    <cellStyle name="SAPBEXexcGood3 103" xfId="7004"/>
    <cellStyle name="SAPBEXexcGood3 104" xfId="7005"/>
    <cellStyle name="SAPBEXexcGood3 105" xfId="7006"/>
    <cellStyle name="SAPBEXexcGood3 106" xfId="7007"/>
    <cellStyle name="SAPBEXexcGood3 107" xfId="7008"/>
    <cellStyle name="SAPBEXexcGood3 108" xfId="7009"/>
    <cellStyle name="SAPBEXexcGood3 109" xfId="7010"/>
    <cellStyle name="SAPBEXexcGood3 11" xfId="2283"/>
    <cellStyle name="SAPBEXexcGood3 110" xfId="7011"/>
    <cellStyle name="SAPBEXexcGood3 12" xfId="2284"/>
    <cellStyle name="SAPBEXexcGood3 13" xfId="2285"/>
    <cellStyle name="SAPBEXexcGood3 14" xfId="2286"/>
    <cellStyle name="SAPBEXexcGood3 15" xfId="2287"/>
    <cellStyle name="SAPBEXexcGood3 16" xfId="2288"/>
    <cellStyle name="SAPBEXexcGood3 17" xfId="2289"/>
    <cellStyle name="SAPBEXexcGood3 18" xfId="2290"/>
    <cellStyle name="SAPBEXexcGood3 19" xfId="2291"/>
    <cellStyle name="SAPBEXexcGood3 2" xfId="2292"/>
    <cellStyle name="SAPBEXexcGood3 2 2" xfId="13876"/>
    <cellStyle name="SAPBEXexcGood3 20" xfId="2293"/>
    <cellStyle name="SAPBEXexcGood3 21" xfId="2294"/>
    <cellStyle name="SAPBEXexcGood3 22" xfId="2295"/>
    <cellStyle name="SAPBEXexcGood3 23" xfId="2296"/>
    <cellStyle name="SAPBEXexcGood3 24" xfId="2297"/>
    <cellStyle name="SAPBEXexcGood3 25" xfId="2298"/>
    <cellStyle name="SAPBEXexcGood3 26" xfId="2299"/>
    <cellStyle name="SAPBEXexcGood3 27" xfId="2300"/>
    <cellStyle name="SAPBEXexcGood3 28" xfId="2301"/>
    <cellStyle name="SAPBEXexcGood3 29" xfId="2302"/>
    <cellStyle name="SAPBEXexcGood3 3" xfId="2303"/>
    <cellStyle name="SAPBEXexcGood3 30" xfId="2304"/>
    <cellStyle name="SAPBEXexcGood3 31" xfId="2305"/>
    <cellStyle name="SAPBEXexcGood3 32" xfId="2306"/>
    <cellStyle name="SAPBEXexcGood3 33" xfId="2307"/>
    <cellStyle name="SAPBEXexcGood3 34" xfId="2308"/>
    <cellStyle name="SAPBEXexcGood3 35" xfId="2309"/>
    <cellStyle name="SAPBEXexcGood3 36" xfId="2310"/>
    <cellStyle name="SAPBEXexcGood3 37" xfId="2311"/>
    <cellStyle name="SAPBEXexcGood3 38" xfId="2312"/>
    <cellStyle name="SAPBEXexcGood3 39" xfId="2313"/>
    <cellStyle name="SAPBEXexcGood3 4" xfId="2314"/>
    <cellStyle name="SAPBEXexcGood3 40" xfId="2315"/>
    <cellStyle name="SAPBEXexcGood3 41" xfId="2316"/>
    <cellStyle name="SAPBEXexcGood3 42" xfId="2317"/>
    <cellStyle name="SAPBEXexcGood3 43" xfId="2318"/>
    <cellStyle name="SAPBEXexcGood3 44" xfId="2319"/>
    <cellStyle name="SAPBEXexcGood3 45" xfId="2320"/>
    <cellStyle name="SAPBEXexcGood3 46" xfId="7012"/>
    <cellStyle name="SAPBEXexcGood3 47" xfId="7013"/>
    <cellStyle name="SAPBEXexcGood3 48" xfId="7014"/>
    <cellStyle name="SAPBEXexcGood3 49" xfId="7015"/>
    <cellStyle name="SAPBEXexcGood3 5" xfId="2321"/>
    <cellStyle name="SAPBEXexcGood3 50" xfId="7016"/>
    <cellStyle name="SAPBEXexcGood3 51" xfId="7017"/>
    <cellStyle name="SAPBEXexcGood3 52" xfId="7018"/>
    <cellStyle name="SAPBEXexcGood3 53" xfId="7019"/>
    <cellStyle name="SAPBEXexcGood3 54" xfId="7020"/>
    <cellStyle name="SAPBEXexcGood3 55" xfId="7021"/>
    <cellStyle name="SAPBEXexcGood3 56" xfId="7022"/>
    <cellStyle name="SAPBEXexcGood3 57" xfId="7023"/>
    <cellStyle name="SAPBEXexcGood3 58" xfId="7024"/>
    <cellStyle name="SAPBEXexcGood3 59" xfId="7025"/>
    <cellStyle name="SAPBEXexcGood3 6" xfId="2322"/>
    <cellStyle name="SAPBEXexcGood3 60" xfId="7026"/>
    <cellStyle name="SAPBEXexcGood3 61" xfId="7027"/>
    <cellStyle name="SAPBEXexcGood3 62" xfId="7028"/>
    <cellStyle name="SAPBEXexcGood3 63" xfId="7029"/>
    <cellStyle name="SAPBEXexcGood3 64" xfId="7030"/>
    <cellStyle name="SAPBEXexcGood3 65" xfId="7031"/>
    <cellStyle name="SAPBEXexcGood3 66" xfId="7032"/>
    <cellStyle name="SAPBEXexcGood3 67" xfId="7033"/>
    <cellStyle name="SAPBEXexcGood3 68" xfId="7034"/>
    <cellStyle name="SAPBEXexcGood3 69" xfId="7035"/>
    <cellStyle name="SAPBEXexcGood3 7" xfId="2323"/>
    <cellStyle name="SAPBEXexcGood3 70" xfId="7036"/>
    <cellStyle name="SAPBEXexcGood3 71" xfId="7037"/>
    <cellStyle name="SAPBEXexcGood3 72" xfId="7038"/>
    <cellStyle name="SAPBEXexcGood3 73" xfId="7039"/>
    <cellStyle name="SAPBEXexcGood3 74" xfId="7040"/>
    <cellStyle name="SAPBEXexcGood3 75" xfId="7041"/>
    <cellStyle name="SAPBEXexcGood3 76" xfId="7042"/>
    <cellStyle name="SAPBEXexcGood3 77" xfId="7043"/>
    <cellStyle name="SAPBEXexcGood3 78" xfId="7044"/>
    <cellStyle name="SAPBEXexcGood3 79" xfId="7045"/>
    <cellStyle name="SAPBEXexcGood3 8" xfId="2324"/>
    <cellStyle name="SAPBEXexcGood3 80" xfId="7046"/>
    <cellStyle name="SAPBEXexcGood3 81" xfId="7047"/>
    <cellStyle name="SAPBEXexcGood3 82" xfId="7048"/>
    <cellStyle name="SAPBEXexcGood3 83" xfId="7049"/>
    <cellStyle name="SAPBEXexcGood3 84" xfId="7050"/>
    <cellStyle name="SAPBEXexcGood3 85" xfId="7051"/>
    <cellStyle name="SAPBEXexcGood3 86" xfId="7052"/>
    <cellStyle name="SAPBEXexcGood3 87" xfId="7053"/>
    <cellStyle name="SAPBEXexcGood3 88" xfId="7054"/>
    <cellStyle name="SAPBEXexcGood3 89" xfId="7055"/>
    <cellStyle name="SAPBEXexcGood3 9" xfId="2325"/>
    <cellStyle name="SAPBEXexcGood3 90" xfId="7056"/>
    <cellStyle name="SAPBEXexcGood3 91" xfId="7057"/>
    <cellStyle name="SAPBEXexcGood3 92" xfId="7058"/>
    <cellStyle name="SAPBEXexcGood3 93" xfId="7059"/>
    <cellStyle name="SAPBEXexcGood3 94" xfId="7060"/>
    <cellStyle name="SAPBEXexcGood3 95" xfId="7061"/>
    <cellStyle name="SAPBEXexcGood3 96" xfId="7062"/>
    <cellStyle name="SAPBEXexcGood3 97" xfId="7063"/>
    <cellStyle name="SAPBEXexcGood3 98" xfId="7064"/>
    <cellStyle name="SAPBEXexcGood3 99" xfId="7065"/>
    <cellStyle name="SAPBEXexcGood3_(A-7) IS-Inputs" xfId="7066"/>
    <cellStyle name="SAPBEXfilterDrill" xfId="127"/>
    <cellStyle name="SAPBEXfilterDrill 10" xfId="2326"/>
    <cellStyle name="SAPBEXfilterDrill 100" xfId="7067"/>
    <cellStyle name="SAPBEXfilterDrill 101" xfId="7068"/>
    <cellStyle name="SAPBEXfilterDrill 102" xfId="7069"/>
    <cellStyle name="SAPBEXfilterDrill 103" xfId="7070"/>
    <cellStyle name="SAPBEXfilterDrill 104" xfId="7071"/>
    <cellStyle name="SAPBEXfilterDrill 105" xfId="7072"/>
    <cellStyle name="SAPBEXfilterDrill 106" xfId="7073"/>
    <cellStyle name="SAPBEXfilterDrill 107" xfId="7074"/>
    <cellStyle name="SAPBEXfilterDrill 108" xfId="7075"/>
    <cellStyle name="SAPBEXfilterDrill 109" xfId="7076"/>
    <cellStyle name="SAPBEXfilterDrill 11" xfId="2327"/>
    <cellStyle name="SAPBEXfilterDrill 110" xfId="7077"/>
    <cellStyle name="SAPBEXfilterDrill 12" xfId="2328"/>
    <cellStyle name="SAPBEXfilterDrill 13" xfId="2329"/>
    <cellStyle name="SAPBEXfilterDrill 14" xfId="2330"/>
    <cellStyle name="SAPBEXfilterDrill 15" xfId="2331"/>
    <cellStyle name="SAPBEXfilterDrill 16" xfId="2332"/>
    <cellStyle name="SAPBEXfilterDrill 17" xfId="2333"/>
    <cellStyle name="SAPBEXfilterDrill 18" xfId="2334"/>
    <cellStyle name="SAPBEXfilterDrill 19" xfId="2335"/>
    <cellStyle name="SAPBEXfilterDrill 2" xfId="2336"/>
    <cellStyle name="SAPBEXfilterDrill 2 2" xfId="13878"/>
    <cellStyle name="SAPBEXfilterDrill 20" xfId="2337"/>
    <cellStyle name="SAPBEXfilterDrill 21" xfId="2338"/>
    <cellStyle name="SAPBEXfilterDrill 22" xfId="2339"/>
    <cellStyle name="SAPBEXfilterDrill 23" xfId="2340"/>
    <cellStyle name="SAPBEXfilterDrill 24" xfId="2341"/>
    <cellStyle name="SAPBEXfilterDrill 25" xfId="2342"/>
    <cellStyle name="SAPBEXfilterDrill 26" xfId="2343"/>
    <cellStyle name="SAPBEXfilterDrill 27" xfId="2344"/>
    <cellStyle name="SAPBEXfilterDrill 28" xfId="2345"/>
    <cellStyle name="SAPBEXfilterDrill 29" xfId="2346"/>
    <cellStyle name="SAPBEXfilterDrill 3" xfId="2347"/>
    <cellStyle name="SAPBEXfilterDrill 30" xfId="2348"/>
    <cellStyle name="SAPBEXfilterDrill 31" xfId="2349"/>
    <cellStyle name="SAPBEXfilterDrill 32" xfId="2350"/>
    <cellStyle name="SAPBEXfilterDrill 33" xfId="2351"/>
    <cellStyle name="SAPBEXfilterDrill 34" xfId="2352"/>
    <cellStyle name="SAPBEXfilterDrill 35" xfId="2353"/>
    <cellStyle name="SAPBEXfilterDrill 36" xfId="2354"/>
    <cellStyle name="SAPBEXfilterDrill 37" xfId="2355"/>
    <cellStyle name="SAPBEXfilterDrill 38" xfId="2356"/>
    <cellStyle name="SAPBEXfilterDrill 39" xfId="2357"/>
    <cellStyle name="SAPBEXfilterDrill 4" xfId="2358"/>
    <cellStyle name="SAPBEXfilterDrill 40" xfId="2359"/>
    <cellStyle name="SAPBEXfilterDrill 41" xfId="2360"/>
    <cellStyle name="SAPBEXfilterDrill 42" xfId="2361"/>
    <cellStyle name="SAPBEXfilterDrill 43" xfId="2362"/>
    <cellStyle name="SAPBEXfilterDrill 44" xfId="2363"/>
    <cellStyle name="SAPBEXfilterDrill 45" xfId="2364"/>
    <cellStyle name="SAPBEXfilterDrill 46" xfId="7078"/>
    <cellStyle name="SAPBEXfilterDrill 47" xfId="7079"/>
    <cellStyle name="SAPBEXfilterDrill 48" xfId="7080"/>
    <cellStyle name="SAPBEXfilterDrill 49" xfId="7081"/>
    <cellStyle name="SAPBEXfilterDrill 5" xfId="2365"/>
    <cellStyle name="SAPBEXfilterDrill 50" xfId="7082"/>
    <cellStyle name="SAPBEXfilterDrill 51" xfId="7083"/>
    <cellStyle name="SAPBEXfilterDrill 52" xfId="7084"/>
    <cellStyle name="SAPBEXfilterDrill 53" xfId="7085"/>
    <cellStyle name="SAPBEXfilterDrill 54" xfId="7086"/>
    <cellStyle name="SAPBEXfilterDrill 55" xfId="7087"/>
    <cellStyle name="SAPBEXfilterDrill 56" xfId="7088"/>
    <cellStyle name="SAPBEXfilterDrill 57" xfId="7089"/>
    <cellStyle name="SAPBEXfilterDrill 58" xfId="7090"/>
    <cellStyle name="SAPBEXfilterDrill 59" xfId="7091"/>
    <cellStyle name="SAPBEXfilterDrill 6" xfId="2366"/>
    <cellStyle name="SAPBEXfilterDrill 60" xfId="7092"/>
    <cellStyle name="SAPBEXfilterDrill 61" xfId="7093"/>
    <cellStyle name="SAPBEXfilterDrill 62" xfId="7094"/>
    <cellStyle name="SAPBEXfilterDrill 63" xfId="7095"/>
    <cellStyle name="SAPBEXfilterDrill 64" xfId="7096"/>
    <cellStyle name="SAPBEXfilterDrill 65" xfId="7097"/>
    <cellStyle name="SAPBEXfilterDrill 66" xfId="7098"/>
    <cellStyle name="SAPBEXfilterDrill 67" xfId="7099"/>
    <cellStyle name="SAPBEXfilterDrill 68" xfId="7100"/>
    <cellStyle name="SAPBEXfilterDrill 69" xfId="7101"/>
    <cellStyle name="SAPBEXfilterDrill 7" xfId="2367"/>
    <cellStyle name="SAPBEXfilterDrill 70" xfId="7102"/>
    <cellStyle name="SAPBEXfilterDrill 71" xfId="7103"/>
    <cellStyle name="SAPBEXfilterDrill 72" xfId="7104"/>
    <cellStyle name="SAPBEXfilterDrill 73" xfId="7105"/>
    <cellStyle name="SAPBEXfilterDrill 74" xfId="7106"/>
    <cellStyle name="SAPBEXfilterDrill 75" xfId="7107"/>
    <cellStyle name="SAPBEXfilterDrill 76" xfId="7108"/>
    <cellStyle name="SAPBEXfilterDrill 77" xfId="7109"/>
    <cellStyle name="SAPBEXfilterDrill 78" xfId="7110"/>
    <cellStyle name="SAPBEXfilterDrill 79" xfId="7111"/>
    <cellStyle name="SAPBEXfilterDrill 8" xfId="2368"/>
    <cellStyle name="SAPBEXfilterDrill 80" xfId="7112"/>
    <cellStyle name="SAPBEXfilterDrill 81" xfId="7113"/>
    <cellStyle name="SAPBEXfilterDrill 82" xfId="7114"/>
    <cellStyle name="SAPBEXfilterDrill 83" xfId="7115"/>
    <cellStyle name="SAPBEXfilterDrill 84" xfId="7116"/>
    <cellStyle name="SAPBEXfilterDrill 85" xfId="7117"/>
    <cellStyle name="SAPBEXfilterDrill 86" xfId="7118"/>
    <cellStyle name="SAPBEXfilterDrill 87" xfId="7119"/>
    <cellStyle name="SAPBEXfilterDrill 88" xfId="7120"/>
    <cellStyle name="SAPBEXfilterDrill 89" xfId="7121"/>
    <cellStyle name="SAPBEXfilterDrill 9" xfId="2369"/>
    <cellStyle name="SAPBEXfilterDrill 90" xfId="7122"/>
    <cellStyle name="SAPBEXfilterDrill 91" xfId="7123"/>
    <cellStyle name="SAPBEXfilterDrill 92" xfId="7124"/>
    <cellStyle name="SAPBEXfilterDrill 93" xfId="7125"/>
    <cellStyle name="SAPBEXfilterDrill 94" xfId="7126"/>
    <cellStyle name="SAPBEXfilterDrill 95" xfId="7127"/>
    <cellStyle name="SAPBEXfilterDrill 96" xfId="7128"/>
    <cellStyle name="SAPBEXfilterDrill 97" xfId="7129"/>
    <cellStyle name="SAPBEXfilterDrill 98" xfId="7130"/>
    <cellStyle name="SAPBEXfilterDrill 99" xfId="7131"/>
    <cellStyle name="SAPBEXfilterDrill_(A-7) IS-Inputs" xfId="7132"/>
    <cellStyle name="SAPBEXfilterItem" xfId="128"/>
    <cellStyle name="SAPBEXfilterItem 10" xfId="2370"/>
    <cellStyle name="SAPBEXfilterItem 11" xfId="2371"/>
    <cellStyle name="SAPBEXfilterItem 12" xfId="2372"/>
    <cellStyle name="SAPBEXfilterItem 13" xfId="2373"/>
    <cellStyle name="SAPBEXfilterItem 14" xfId="2374"/>
    <cellStyle name="SAPBEXfilterItem 15" xfId="2375"/>
    <cellStyle name="SAPBEXfilterItem 16" xfId="2376"/>
    <cellStyle name="SAPBEXfilterItem 17" xfId="2377"/>
    <cellStyle name="SAPBEXfilterItem 18" xfId="2378"/>
    <cellStyle name="SAPBEXfilterItem 19" xfId="2379"/>
    <cellStyle name="SAPBEXfilterItem 2" xfId="2380"/>
    <cellStyle name="SAPBEXfilterItem 2 2" xfId="7134"/>
    <cellStyle name="SAPBEXfilterItem 2 2 2" xfId="7135"/>
    <cellStyle name="SAPBEXfilterItem 2 3" xfId="7136"/>
    <cellStyle name="SAPBEXfilterItem 2 4" xfId="7133"/>
    <cellStyle name="SAPBEXfilterItem 20" xfId="2381"/>
    <cellStyle name="SAPBEXfilterItem 21" xfId="2382"/>
    <cellStyle name="SAPBEXfilterItem 22" xfId="2383"/>
    <cellStyle name="SAPBEXfilterItem 23" xfId="2384"/>
    <cellStyle name="SAPBEXfilterItem 24" xfId="2385"/>
    <cellStyle name="SAPBEXfilterItem 25" xfId="2386"/>
    <cellStyle name="SAPBEXfilterItem 26" xfId="2387"/>
    <cellStyle name="SAPBEXfilterItem 27" xfId="2388"/>
    <cellStyle name="SAPBEXfilterItem 28" xfId="2389"/>
    <cellStyle name="SAPBEXfilterItem 29" xfId="2390"/>
    <cellStyle name="SAPBEXfilterItem 3" xfId="2391"/>
    <cellStyle name="SAPBEXfilterItem 30" xfId="2392"/>
    <cellStyle name="SAPBEXfilterItem 31" xfId="2393"/>
    <cellStyle name="SAPBEXfilterItem 32" xfId="2394"/>
    <cellStyle name="SAPBEXfilterItem 33" xfId="2395"/>
    <cellStyle name="SAPBEXfilterItem 34" xfId="2396"/>
    <cellStyle name="SAPBEXfilterItem 35" xfId="2397"/>
    <cellStyle name="SAPBEXfilterItem 36" xfId="2398"/>
    <cellStyle name="SAPBEXfilterItem 37" xfId="2399"/>
    <cellStyle name="SAPBEXfilterItem 38" xfId="2400"/>
    <cellStyle name="SAPBEXfilterItem 39" xfId="2401"/>
    <cellStyle name="SAPBEXfilterItem 4" xfId="2402"/>
    <cellStyle name="SAPBEXfilterItem 40" xfId="2403"/>
    <cellStyle name="SAPBEXfilterItem 41" xfId="2404"/>
    <cellStyle name="SAPBEXfilterItem 42" xfId="2405"/>
    <cellStyle name="SAPBEXfilterItem 43" xfId="2406"/>
    <cellStyle name="SAPBEXfilterItem 44" xfId="2407"/>
    <cellStyle name="SAPBEXfilterItem 45" xfId="2408"/>
    <cellStyle name="SAPBEXfilterItem 46" xfId="7137"/>
    <cellStyle name="SAPBEXfilterItem 5" xfId="2409"/>
    <cellStyle name="SAPBEXfilterItem 6" xfId="2410"/>
    <cellStyle name="SAPBEXfilterItem 7" xfId="2411"/>
    <cellStyle name="SAPBEXfilterItem 8" xfId="2412"/>
    <cellStyle name="SAPBEXfilterItem 9" xfId="2413"/>
    <cellStyle name="SAPBEXfilterText" xfId="129"/>
    <cellStyle name="SAPBEXfilterText 10" xfId="2414"/>
    <cellStyle name="SAPBEXfilterText 11" xfId="2415"/>
    <cellStyle name="SAPBEXfilterText 12" xfId="2416"/>
    <cellStyle name="SAPBEXfilterText 13" xfId="2417"/>
    <cellStyle name="SAPBEXfilterText 14" xfId="2418"/>
    <cellStyle name="SAPBEXfilterText 15" xfId="2419"/>
    <cellStyle name="SAPBEXfilterText 16" xfId="2420"/>
    <cellStyle name="SAPBEXfilterText 17" xfId="2421"/>
    <cellStyle name="SAPBEXfilterText 18" xfId="2422"/>
    <cellStyle name="SAPBEXfilterText 19" xfId="2423"/>
    <cellStyle name="SAPBEXfilterText 2" xfId="2424"/>
    <cellStyle name="SAPBEXfilterText 2 2" xfId="7139"/>
    <cellStyle name="SAPBEXfilterText 2 2 2" xfId="7140"/>
    <cellStyle name="SAPBEXfilterText 2 3" xfId="7141"/>
    <cellStyle name="SAPBEXfilterText 2 4" xfId="7138"/>
    <cellStyle name="SAPBEXfilterText 20" xfId="2425"/>
    <cellStyle name="SAPBEXfilterText 21" xfId="2426"/>
    <cellStyle name="SAPBEXfilterText 22" xfId="2427"/>
    <cellStyle name="SAPBEXfilterText 23" xfId="2428"/>
    <cellStyle name="SAPBEXfilterText 24" xfId="2429"/>
    <cellStyle name="SAPBEXfilterText 25" xfId="2430"/>
    <cellStyle name="SAPBEXfilterText 26" xfId="2431"/>
    <cellStyle name="SAPBEXfilterText 27" xfId="2432"/>
    <cellStyle name="SAPBEXfilterText 28" xfId="2433"/>
    <cellStyle name="SAPBEXfilterText 29" xfId="2434"/>
    <cellStyle name="SAPBEXfilterText 3" xfId="2435"/>
    <cellStyle name="SAPBEXfilterText 30" xfId="2436"/>
    <cellStyle name="SAPBEXfilterText 31" xfId="2437"/>
    <cellStyle name="SAPBEXfilterText 32" xfId="2438"/>
    <cellStyle name="SAPBEXfilterText 33" xfId="2439"/>
    <cellStyle name="SAPBEXfilterText 34" xfId="2440"/>
    <cellStyle name="SAPBEXfilterText 35" xfId="2441"/>
    <cellStyle name="SAPBEXfilterText 36" xfId="2442"/>
    <cellStyle name="SAPBEXfilterText 37" xfId="2443"/>
    <cellStyle name="SAPBEXfilterText 38" xfId="2444"/>
    <cellStyle name="SAPBEXfilterText 39" xfId="2445"/>
    <cellStyle name="SAPBEXfilterText 4" xfId="2446"/>
    <cellStyle name="SAPBEXfilterText 40" xfId="2447"/>
    <cellStyle name="SAPBEXfilterText 41" xfId="2448"/>
    <cellStyle name="SAPBEXfilterText 42" xfId="2449"/>
    <cellStyle name="SAPBEXfilterText 43" xfId="2450"/>
    <cellStyle name="SAPBEXfilterText 44" xfId="2451"/>
    <cellStyle name="SAPBEXfilterText 45" xfId="2452"/>
    <cellStyle name="SAPBEXfilterText 46" xfId="7142"/>
    <cellStyle name="SAPBEXfilterText 5" xfId="2453"/>
    <cellStyle name="SAPBEXfilterText 6" xfId="2454"/>
    <cellStyle name="SAPBEXfilterText 7" xfId="2455"/>
    <cellStyle name="SAPBEXfilterText 8" xfId="2456"/>
    <cellStyle name="SAPBEXfilterText 9" xfId="2457"/>
    <cellStyle name="SAPBEXformats" xfId="130"/>
    <cellStyle name="SAPBEXformats 10" xfId="2458"/>
    <cellStyle name="SAPBEXformats 100" xfId="7143"/>
    <cellStyle name="SAPBEXformats 101" xfId="7144"/>
    <cellStyle name="SAPBEXformats 102" xfId="7145"/>
    <cellStyle name="SAPBEXformats 103" xfId="7146"/>
    <cellStyle name="SAPBEXformats 104" xfId="7147"/>
    <cellStyle name="SAPBEXformats 105" xfId="7148"/>
    <cellStyle name="SAPBEXformats 106" xfId="7149"/>
    <cellStyle name="SAPBEXformats 107" xfId="7150"/>
    <cellStyle name="SAPBEXformats 108" xfId="7151"/>
    <cellStyle name="SAPBEXformats 109" xfId="7152"/>
    <cellStyle name="SAPBEXformats 11" xfId="2459"/>
    <cellStyle name="SAPBEXformats 110" xfId="7153"/>
    <cellStyle name="SAPBEXformats 12" xfId="2460"/>
    <cellStyle name="SAPBEXformats 13" xfId="2461"/>
    <cellStyle name="SAPBEXformats 14" xfId="2462"/>
    <cellStyle name="SAPBEXformats 15" xfId="2463"/>
    <cellStyle name="SAPBEXformats 16" xfId="2464"/>
    <cellStyle name="SAPBEXformats 17" xfId="2465"/>
    <cellStyle name="SAPBEXformats 18" xfId="2466"/>
    <cellStyle name="SAPBEXformats 19" xfId="2467"/>
    <cellStyle name="SAPBEXformats 2" xfId="2468"/>
    <cellStyle name="SAPBEXformats 2 2" xfId="13881"/>
    <cellStyle name="SAPBEXformats 20" xfId="2469"/>
    <cellStyle name="SAPBEXformats 21" xfId="2470"/>
    <cellStyle name="SAPBEXformats 22" xfId="2471"/>
    <cellStyle name="SAPBEXformats 23" xfId="2472"/>
    <cellStyle name="SAPBEXformats 24" xfId="2473"/>
    <cellStyle name="SAPBEXformats 25" xfId="2474"/>
    <cellStyle name="SAPBEXformats 26" xfId="2475"/>
    <cellStyle name="SAPBEXformats 27" xfId="2476"/>
    <cellStyle name="SAPBEXformats 28" xfId="2477"/>
    <cellStyle name="SAPBEXformats 29" xfId="2478"/>
    <cellStyle name="SAPBEXformats 3" xfId="2479"/>
    <cellStyle name="SAPBEXformats 30" xfId="2480"/>
    <cellStyle name="SAPBEXformats 31" xfId="2481"/>
    <cellStyle name="SAPBEXformats 32" xfId="2482"/>
    <cellStyle name="SAPBEXformats 33" xfId="2483"/>
    <cellStyle name="SAPBEXformats 34" xfId="2484"/>
    <cellStyle name="SAPBEXformats 35" xfId="2485"/>
    <cellStyle name="SAPBEXformats 36" xfId="2486"/>
    <cellStyle name="SAPBEXformats 37" xfId="2487"/>
    <cellStyle name="SAPBEXformats 38" xfId="2488"/>
    <cellStyle name="SAPBEXformats 39" xfId="2489"/>
    <cellStyle name="SAPBEXformats 4" xfId="2490"/>
    <cellStyle name="SAPBEXformats 40" xfId="2491"/>
    <cellStyle name="SAPBEXformats 41" xfId="2492"/>
    <cellStyle name="SAPBEXformats 42" xfId="2493"/>
    <cellStyle name="SAPBEXformats 43" xfId="2494"/>
    <cellStyle name="SAPBEXformats 44" xfId="2495"/>
    <cellStyle name="SAPBEXformats 45" xfId="2496"/>
    <cellStyle name="SAPBEXformats 46" xfId="7154"/>
    <cellStyle name="SAPBEXformats 47" xfId="7155"/>
    <cellStyle name="SAPBEXformats 48" xfId="7156"/>
    <cellStyle name="SAPBEXformats 49" xfId="7157"/>
    <cellStyle name="SAPBEXformats 5" xfId="2497"/>
    <cellStyle name="SAPBEXformats 50" xfId="7158"/>
    <cellStyle name="SAPBEXformats 51" xfId="7159"/>
    <cellStyle name="SAPBEXformats 52" xfId="7160"/>
    <cellStyle name="SAPBEXformats 53" xfId="7161"/>
    <cellStyle name="SAPBEXformats 54" xfId="7162"/>
    <cellStyle name="SAPBEXformats 55" xfId="7163"/>
    <cellStyle name="SAPBEXformats 56" xfId="7164"/>
    <cellStyle name="SAPBEXformats 57" xfId="7165"/>
    <cellStyle name="SAPBEXformats 58" xfId="7166"/>
    <cellStyle name="SAPBEXformats 59" xfId="7167"/>
    <cellStyle name="SAPBEXformats 6" xfId="2498"/>
    <cellStyle name="SAPBEXformats 60" xfId="7168"/>
    <cellStyle name="SAPBEXformats 61" xfId="7169"/>
    <cellStyle name="SAPBEXformats 62" xfId="7170"/>
    <cellStyle name="SAPBEXformats 63" xfId="7171"/>
    <cellStyle name="SAPBEXformats 64" xfId="7172"/>
    <cellStyle name="SAPBEXformats 65" xfId="7173"/>
    <cellStyle name="SAPBEXformats 66" xfId="7174"/>
    <cellStyle name="SAPBEXformats 67" xfId="7175"/>
    <cellStyle name="SAPBEXformats 68" xfId="7176"/>
    <cellStyle name="SAPBEXformats 69" xfId="7177"/>
    <cellStyle name="SAPBEXformats 7" xfId="2499"/>
    <cellStyle name="SAPBEXformats 70" xfId="7178"/>
    <cellStyle name="SAPBEXformats 71" xfId="7179"/>
    <cellStyle name="SAPBEXformats 72" xfId="7180"/>
    <cellStyle name="SAPBEXformats 73" xfId="7181"/>
    <cellStyle name="SAPBEXformats 74" xfId="7182"/>
    <cellStyle name="SAPBEXformats 75" xfId="7183"/>
    <cellStyle name="SAPBEXformats 76" xfId="7184"/>
    <cellStyle name="SAPBEXformats 77" xfId="7185"/>
    <cellStyle name="SAPBEXformats 78" xfId="7186"/>
    <cellStyle name="SAPBEXformats 79" xfId="7187"/>
    <cellStyle name="SAPBEXformats 8" xfId="2500"/>
    <cellStyle name="SAPBEXformats 80" xfId="7188"/>
    <cellStyle name="SAPBEXformats 81" xfId="7189"/>
    <cellStyle name="SAPBEXformats 82" xfId="7190"/>
    <cellStyle name="SAPBEXformats 83" xfId="7191"/>
    <cellStyle name="SAPBEXformats 84" xfId="7192"/>
    <cellStyle name="SAPBEXformats 85" xfId="7193"/>
    <cellStyle name="SAPBEXformats 86" xfId="7194"/>
    <cellStyle name="SAPBEXformats 87" xfId="7195"/>
    <cellStyle name="SAPBEXformats 88" xfId="7196"/>
    <cellStyle name="SAPBEXformats 89" xfId="7197"/>
    <cellStyle name="SAPBEXformats 9" xfId="2501"/>
    <cellStyle name="SAPBEXformats 90" xfId="7198"/>
    <cellStyle name="SAPBEXformats 91" xfId="7199"/>
    <cellStyle name="SAPBEXformats 92" xfId="7200"/>
    <cellStyle name="SAPBEXformats 93" xfId="7201"/>
    <cellStyle name="SAPBEXformats 94" xfId="7202"/>
    <cellStyle name="SAPBEXformats 95" xfId="7203"/>
    <cellStyle name="SAPBEXformats 96" xfId="7204"/>
    <cellStyle name="SAPBEXformats 97" xfId="7205"/>
    <cellStyle name="SAPBEXformats 98" xfId="7206"/>
    <cellStyle name="SAPBEXformats 99" xfId="7207"/>
    <cellStyle name="SAPBEXformats_(A-7) IS-Inputs" xfId="7208"/>
    <cellStyle name="SAPBEXheaderItem" xfId="131"/>
    <cellStyle name="SAPBEXheaderItem 10" xfId="2502"/>
    <cellStyle name="SAPBEXheaderItem 100" xfId="7209"/>
    <cellStyle name="SAPBEXheaderItem 101" xfId="7210"/>
    <cellStyle name="SAPBEXheaderItem 102" xfId="7211"/>
    <cellStyle name="SAPBEXheaderItem 103" xfId="7212"/>
    <cellStyle name="SAPBEXheaderItem 104" xfId="7213"/>
    <cellStyle name="SAPBEXheaderItem 105" xfId="7214"/>
    <cellStyle name="SAPBEXheaderItem 106" xfId="7215"/>
    <cellStyle name="SAPBEXheaderItem 107" xfId="7216"/>
    <cellStyle name="SAPBEXheaderItem 108" xfId="7217"/>
    <cellStyle name="SAPBEXheaderItem 109" xfId="7218"/>
    <cellStyle name="SAPBEXheaderItem 11" xfId="2503"/>
    <cellStyle name="SAPBEXheaderItem 110" xfId="7219"/>
    <cellStyle name="SAPBEXheaderItem 12" xfId="2504"/>
    <cellStyle name="SAPBEXheaderItem 13" xfId="2505"/>
    <cellStyle name="SAPBEXheaderItem 14" xfId="2506"/>
    <cellStyle name="SAPBEXheaderItem 15" xfId="2507"/>
    <cellStyle name="SAPBEXheaderItem 16" xfId="2508"/>
    <cellStyle name="SAPBEXheaderItem 17" xfId="2509"/>
    <cellStyle name="SAPBEXheaderItem 18" xfId="2510"/>
    <cellStyle name="SAPBEXheaderItem 19" xfId="2511"/>
    <cellStyle name="SAPBEXheaderItem 2" xfId="2512"/>
    <cellStyle name="SAPBEXheaderItem 2 10" xfId="13884"/>
    <cellStyle name="SAPBEXheaderItem 2 2" xfId="2513"/>
    <cellStyle name="SAPBEXheaderItem 2 2 2" xfId="2514"/>
    <cellStyle name="SAPBEXheaderItem 2 2 2 2" xfId="2515"/>
    <cellStyle name="SAPBEXheaderItem 2 2 2 3" xfId="2516"/>
    <cellStyle name="SAPBEXheaderItem 2 2 2 4" xfId="2517"/>
    <cellStyle name="SAPBEXheaderItem 2 2 2 5" xfId="2518"/>
    <cellStyle name="SAPBEXheaderItem 2 2 2 6" xfId="2519"/>
    <cellStyle name="SAPBEXheaderItem 2 2 2 7" xfId="2520"/>
    <cellStyle name="SAPBEXheaderItem 2 2 3" xfId="2521"/>
    <cellStyle name="SAPBEXheaderItem 2 2 4" xfId="2522"/>
    <cellStyle name="SAPBEXheaderItem 2 2 5" xfId="2523"/>
    <cellStyle name="SAPBEXheaderItem 2 2 6" xfId="2524"/>
    <cellStyle name="SAPBEXheaderItem 2 2 7" xfId="2525"/>
    <cellStyle name="SAPBEXheaderItem 2 3" xfId="2526"/>
    <cellStyle name="SAPBEXheaderItem 2 4" xfId="2527"/>
    <cellStyle name="SAPBEXheaderItem 2 5" xfId="2528"/>
    <cellStyle name="SAPBEXheaderItem 2 6" xfId="2529"/>
    <cellStyle name="SAPBEXheaderItem 2 7" xfId="2530"/>
    <cellStyle name="SAPBEXheaderItem 2 8" xfId="2531"/>
    <cellStyle name="SAPBEXheaderItem 2 9" xfId="7220"/>
    <cellStyle name="SAPBEXheaderItem 20" xfId="2532"/>
    <cellStyle name="SAPBEXheaderItem 21" xfId="2533"/>
    <cellStyle name="SAPBEXheaderItem 22" xfId="2534"/>
    <cellStyle name="SAPBEXheaderItem 23" xfId="2535"/>
    <cellStyle name="SAPBEXheaderItem 24" xfId="2536"/>
    <cellStyle name="SAPBEXheaderItem 25" xfId="2537"/>
    <cellStyle name="SAPBEXheaderItem 26" xfId="2538"/>
    <cellStyle name="SAPBEXheaderItem 27" xfId="2539"/>
    <cellStyle name="SAPBEXheaderItem 28" xfId="2540"/>
    <cellStyle name="SAPBEXheaderItem 29" xfId="2541"/>
    <cellStyle name="SAPBEXheaderItem 3" xfId="2542"/>
    <cellStyle name="SAPBEXheaderItem 30" xfId="2543"/>
    <cellStyle name="SAPBEXheaderItem 31" xfId="2544"/>
    <cellStyle name="SAPBEXheaderItem 32" xfId="2545"/>
    <cellStyle name="SAPBEXheaderItem 33" xfId="2546"/>
    <cellStyle name="SAPBEXheaderItem 34" xfId="2547"/>
    <cellStyle name="SAPBEXheaderItem 35" xfId="2548"/>
    <cellStyle name="SAPBEXheaderItem 36" xfId="2549"/>
    <cellStyle name="SAPBEXheaderItem 37" xfId="2550"/>
    <cellStyle name="SAPBEXheaderItem 38" xfId="2551"/>
    <cellStyle name="SAPBEXheaderItem 39" xfId="2552"/>
    <cellStyle name="SAPBEXheaderItem 4" xfId="2553"/>
    <cellStyle name="SAPBEXheaderItem 40" xfId="2554"/>
    <cellStyle name="SAPBEXheaderItem 41" xfId="2555"/>
    <cellStyle name="SAPBEXheaderItem 42" xfId="2556"/>
    <cellStyle name="SAPBEXheaderItem 43" xfId="2557"/>
    <cellStyle name="SAPBEXheaderItem 44" xfId="2558"/>
    <cellStyle name="SAPBEXheaderItem 45" xfId="2559"/>
    <cellStyle name="SAPBEXheaderItem 46" xfId="2560"/>
    <cellStyle name="SAPBEXheaderItem 46 2" xfId="7222"/>
    <cellStyle name="SAPBEXheaderItem 46 3" xfId="7221"/>
    <cellStyle name="SAPBEXheaderItem 47" xfId="2561"/>
    <cellStyle name="SAPBEXheaderItem 47 2" xfId="7224"/>
    <cellStyle name="SAPBEXheaderItem 47 3" xfId="7223"/>
    <cellStyle name="SAPBEXheaderItem 48" xfId="2562"/>
    <cellStyle name="SAPBEXheaderItem 48 2" xfId="7226"/>
    <cellStyle name="SAPBEXheaderItem 48 3" xfId="7225"/>
    <cellStyle name="SAPBEXheaderItem 49" xfId="2563"/>
    <cellStyle name="SAPBEXheaderItem 49 2" xfId="7228"/>
    <cellStyle name="SAPBEXheaderItem 49 3" xfId="7227"/>
    <cellStyle name="SAPBEXheaderItem 5" xfId="2564"/>
    <cellStyle name="SAPBEXheaderItem 50" xfId="2565"/>
    <cellStyle name="SAPBEXheaderItem 50 2" xfId="7230"/>
    <cellStyle name="SAPBEXheaderItem 50 3" xfId="7229"/>
    <cellStyle name="SAPBEXheaderItem 51" xfId="2566"/>
    <cellStyle name="SAPBEXheaderItem 51 2" xfId="7232"/>
    <cellStyle name="SAPBEXheaderItem 51 3" xfId="7231"/>
    <cellStyle name="SAPBEXheaderItem 52" xfId="2567"/>
    <cellStyle name="SAPBEXheaderItem 52 2" xfId="7234"/>
    <cellStyle name="SAPBEXheaderItem 52 3" xfId="7233"/>
    <cellStyle name="SAPBEXheaderItem 53" xfId="7235"/>
    <cellStyle name="SAPBEXheaderItem 54" xfId="7236"/>
    <cellStyle name="SAPBEXheaderItem 55" xfId="7237"/>
    <cellStyle name="SAPBEXheaderItem 56" xfId="7238"/>
    <cellStyle name="SAPBEXheaderItem 57" xfId="7239"/>
    <cellStyle name="SAPBEXheaderItem 58" xfId="7240"/>
    <cellStyle name="SAPBEXheaderItem 59" xfId="7241"/>
    <cellStyle name="SAPBEXheaderItem 6" xfId="2568"/>
    <cellStyle name="SAPBEXheaderItem 60" xfId="7242"/>
    <cellStyle name="SAPBEXheaderItem 61" xfId="7243"/>
    <cellStyle name="SAPBEXheaderItem 62" xfId="7244"/>
    <cellStyle name="SAPBEXheaderItem 63" xfId="7245"/>
    <cellStyle name="SAPBEXheaderItem 64" xfId="7246"/>
    <cellStyle name="SAPBEXheaderItem 65" xfId="7247"/>
    <cellStyle name="SAPBEXheaderItem 66" xfId="7248"/>
    <cellStyle name="SAPBEXheaderItem 67" xfId="7249"/>
    <cellStyle name="SAPBEXheaderItem 68" xfId="7250"/>
    <cellStyle name="SAPBEXheaderItem 69" xfId="7251"/>
    <cellStyle name="SAPBEXheaderItem 7" xfId="2569"/>
    <cellStyle name="SAPBEXheaderItem 70" xfId="7252"/>
    <cellStyle name="SAPBEXheaderItem 71" xfId="7253"/>
    <cellStyle name="SAPBEXheaderItem 72" xfId="7254"/>
    <cellStyle name="SAPBEXheaderItem 73" xfId="7255"/>
    <cellStyle name="SAPBEXheaderItem 74" xfId="7256"/>
    <cellStyle name="SAPBEXheaderItem 75" xfId="7257"/>
    <cellStyle name="SAPBEXheaderItem 76" xfId="7258"/>
    <cellStyle name="SAPBEXheaderItem 77" xfId="7259"/>
    <cellStyle name="SAPBEXheaderItem 78" xfId="7260"/>
    <cellStyle name="SAPBEXheaderItem 79" xfId="7261"/>
    <cellStyle name="SAPBEXheaderItem 8" xfId="2570"/>
    <cellStyle name="SAPBEXheaderItem 80" xfId="7262"/>
    <cellStyle name="SAPBEXheaderItem 81" xfId="7263"/>
    <cellStyle name="SAPBEXheaderItem 82" xfId="7264"/>
    <cellStyle name="SAPBEXheaderItem 83" xfId="7265"/>
    <cellStyle name="SAPBEXheaderItem 84" xfId="7266"/>
    <cellStyle name="SAPBEXheaderItem 85" xfId="7267"/>
    <cellStyle name="SAPBEXheaderItem 86" xfId="7268"/>
    <cellStyle name="SAPBEXheaderItem 87" xfId="7269"/>
    <cellStyle name="SAPBEXheaderItem 88" xfId="7270"/>
    <cellStyle name="SAPBEXheaderItem 89" xfId="7271"/>
    <cellStyle name="SAPBEXheaderItem 9" xfId="2571"/>
    <cellStyle name="SAPBEXheaderItem 90" xfId="7272"/>
    <cellStyle name="SAPBEXheaderItem 91" xfId="7273"/>
    <cellStyle name="SAPBEXheaderItem 92" xfId="7274"/>
    <cellStyle name="SAPBEXheaderItem 93" xfId="7275"/>
    <cellStyle name="SAPBEXheaderItem 94" xfId="7276"/>
    <cellStyle name="SAPBEXheaderItem 95" xfId="7277"/>
    <cellStyle name="SAPBEXheaderItem 96" xfId="7278"/>
    <cellStyle name="SAPBEXheaderItem 97" xfId="7279"/>
    <cellStyle name="SAPBEXheaderItem 98" xfId="7280"/>
    <cellStyle name="SAPBEXheaderItem 99" xfId="7281"/>
    <cellStyle name="SAPBEXheaderItem_(A-7) IS-Inputs" xfId="7282"/>
    <cellStyle name="SAPBEXheaderText" xfId="132"/>
    <cellStyle name="SAPBEXheaderText 10" xfId="2572"/>
    <cellStyle name="SAPBEXheaderText 100" xfId="7283"/>
    <cellStyle name="SAPBEXheaderText 101" xfId="7284"/>
    <cellStyle name="SAPBEXheaderText 102" xfId="7285"/>
    <cellStyle name="SAPBEXheaderText 103" xfId="7286"/>
    <cellStyle name="SAPBEXheaderText 104" xfId="7287"/>
    <cellStyle name="SAPBEXheaderText 105" xfId="7288"/>
    <cellStyle name="SAPBEXheaderText 106" xfId="7289"/>
    <cellStyle name="SAPBEXheaderText 107" xfId="7290"/>
    <cellStyle name="SAPBEXheaderText 108" xfId="7291"/>
    <cellStyle name="SAPBEXheaderText 109" xfId="7292"/>
    <cellStyle name="SAPBEXheaderText 11" xfId="2573"/>
    <cellStyle name="SAPBEXheaderText 110" xfId="7293"/>
    <cellStyle name="SAPBEXheaderText 12" xfId="2574"/>
    <cellStyle name="SAPBEXheaderText 13" xfId="2575"/>
    <cellStyle name="SAPBEXheaderText 14" xfId="2576"/>
    <cellStyle name="SAPBEXheaderText 15" xfId="2577"/>
    <cellStyle name="SAPBEXheaderText 16" xfId="2578"/>
    <cellStyle name="SAPBEXheaderText 17" xfId="2579"/>
    <cellStyle name="SAPBEXheaderText 18" xfId="2580"/>
    <cellStyle name="SAPBEXheaderText 19" xfId="2581"/>
    <cellStyle name="SAPBEXheaderText 2" xfId="2582"/>
    <cellStyle name="SAPBEXheaderText 2 10" xfId="13887"/>
    <cellStyle name="SAPBEXheaderText 2 2" xfId="2583"/>
    <cellStyle name="SAPBEXheaderText 2 2 2" xfId="2584"/>
    <cellStyle name="SAPBEXheaderText 2 2 2 2" xfId="2585"/>
    <cellStyle name="SAPBEXheaderText 2 2 2 3" xfId="2586"/>
    <cellStyle name="SAPBEXheaderText 2 2 2 4" xfId="2587"/>
    <cellStyle name="SAPBEXheaderText 2 2 2 5" xfId="2588"/>
    <cellStyle name="SAPBEXheaderText 2 2 2 6" xfId="2589"/>
    <cellStyle name="SAPBEXheaderText 2 2 2 7" xfId="2590"/>
    <cellStyle name="SAPBEXheaderText 2 2 3" xfId="2591"/>
    <cellStyle name="SAPBEXheaderText 2 2 4" xfId="2592"/>
    <cellStyle name="SAPBEXheaderText 2 2 5" xfId="2593"/>
    <cellStyle name="SAPBEXheaderText 2 2 6" xfId="2594"/>
    <cellStyle name="SAPBEXheaderText 2 2 7" xfId="2595"/>
    <cellStyle name="SAPBEXheaderText 2 3" xfId="2596"/>
    <cellStyle name="SAPBEXheaderText 2 4" xfId="2597"/>
    <cellStyle name="SAPBEXheaderText 2 5" xfId="2598"/>
    <cellStyle name="SAPBEXheaderText 2 6" xfId="2599"/>
    <cellStyle name="SAPBEXheaderText 2 7" xfId="2600"/>
    <cellStyle name="SAPBEXheaderText 2 8" xfId="2601"/>
    <cellStyle name="SAPBEXheaderText 2 9" xfId="7294"/>
    <cellStyle name="SAPBEXheaderText 20" xfId="2602"/>
    <cellStyle name="SAPBEXheaderText 21" xfId="2603"/>
    <cellStyle name="SAPBEXheaderText 22" xfId="2604"/>
    <cellStyle name="SAPBEXheaderText 23" xfId="2605"/>
    <cellStyle name="SAPBEXheaderText 24" xfId="2606"/>
    <cellStyle name="SAPBEXheaderText 25" xfId="2607"/>
    <cellStyle name="SAPBEXheaderText 26" xfId="2608"/>
    <cellStyle name="SAPBEXheaderText 27" xfId="2609"/>
    <cellStyle name="SAPBEXheaderText 28" xfId="2610"/>
    <cellStyle name="SAPBEXheaderText 29" xfId="2611"/>
    <cellStyle name="SAPBEXheaderText 3" xfId="2612"/>
    <cellStyle name="SAPBEXheaderText 30" xfId="2613"/>
    <cellStyle name="SAPBEXheaderText 31" xfId="2614"/>
    <cellStyle name="SAPBEXheaderText 32" xfId="2615"/>
    <cellStyle name="SAPBEXheaderText 33" xfId="2616"/>
    <cellStyle name="SAPBEXheaderText 34" xfId="2617"/>
    <cellStyle name="SAPBEXheaderText 35" xfId="2618"/>
    <cellStyle name="SAPBEXheaderText 36" xfId="2619"/>
    <cellStyle name="SAPBEXheaderText 37" xfId="2620"/>
    <cellStyle name="SAPBEXheaderText 38" xfId="2621"/>
    <cellStyle name="SAPBEXheaderText 39" xfId="2622"/>
    <cellStyle name="SAPBEXheaderText 4" xfId="2623"/>
    <cellStyle name="SAPBEXheaderText 40" xfId="2624"/>
    <cellStyle name="SAPBEXheaderText 41" xfId="2625"/>
    <cellStyle name="SAPBEXheaderText 42" xfId="2626"/>
    <cellStyle name="SAPBEXheaderText 43" xfId="2627"/>
    <cellStyle name="SAPBEXheaderText 44" xfId="2628"/>
    <cellStyle name="SAPBEXheaderText 45" xfId="2629"/>
    <cellStyle name="SAPBEXheaderText 46" xfId="2630"/>
    <cellStyle name="SAPBEXheaderText 46 2" xfId="7296"/>
    <cellStyle name="SAPBEXheaderText 46 3" xfId="7295"/>
    <cellStyle name="SAPBEXheaderText 47" xfId="2631"/>
    <cellStyle name="SAPBEXheaderText 47 2" xfId="7298"/>
    <cellStyle name="SAPBEXheaderText 47 3" xfId="7297"/>
    <cellStyle name="SAPBEXheaderText 48" xfId="2632"/>
    <cellStyle name="SAPBEXheaderText 48 2" xfId="7300"/>
    <cellStyle name="SAPBEXheaderText 48 3" xfId="7299"/>
    <cellStyle name="SAPBEXheaderText 49" xfId="2633"/>
    <cellStyle name="SAPBEXheaderText 49 2" xfId="7302"/>
    <cellStyle name="SAPBEXheaderText 49 3" xfId="7301"/>
    <cellStyle name="SAPBEXheaderText 5" xfId="2634"/>
    <cellStyle name="SAPBEXheaderText 50" xfId="2635"/>
    <cellStyle name="SAPBEXheaderText 50 2" xfId="7304"/>
    <cellStyle name="SAPBEXheaderText 50 3" xfId="7303"/>
    <cellStyle name="SAPBEXheaderText 51" xfId="2636"/>
    <cellStyle name="SAPBEXheaderText 51 2" xfId="7306"/>
    <cellStyle name="SAPBEXheaderText 51 3" xfId="7305"/>
    <cellStyle name="SAPBEXheaderText 52" xfId="2637"/>
    <cellStyle name="SAPBEXheaderText 52 2" xfId="7308"/>
    <cellStyle name="SAPBEXheaderText 52 3" xfId="7307"/>
    <cellStyle name="SAPBEXheaderText 53" xfId="7309"/>
    <cellStyle name="SAPBEXheaderText 54" xfId="7310"/>
    <cellStyle name="SAPBEXheaderText 55" xfId="7311"/>
    <cellStyle name="SAPBEXheaderText 56" xfId="7312"/>
    <cellStyle name="SAPBEXheaderText 57" xfId="7313"/>
    <cellStyle name="SAPBEXheaderText 58" xfId="7314"/>
    <cellStyle name="SAPBEXheaderText 59" xfId="7315"/>
    <cellStyle name="SAPBEXheaderText 6" xfId="2638"/>
    <cellStyle name="SAPBEXheaderText 60" xfId="7316"/>
    <cellStyle name="SAPBEXheaderText 61" xfId="7317"/>
    <cellStyle name="SAPBEXheaderText 62" xfId="7318"/>
    <cellStyle name="SAPBEXheaderText 63" xfId="7319"/>
    <cellStyle name="SAPBEXheaderText 64" xfId="7320"/>
    <cellStyle name="SAPBEXheaderText 65" xfId="7321"/>
    <cellStyle name="SAPBEXheaderText 66" xfId="7322"/>
    <cellStyle name="SAPBEXheaderText 67" xfId="7323"/>
    <cellStyle name="SAPBEXheaderText 68" xfId="7324"/>
    <cellStyle name="SAPBEXheaderText 69" xfId="7325"/>
    <cellStyle name="SAPBEXheaderText 7" xfId="2639"/>
    <cellStyle name="SAPBEXheaderText 70" xfId="7326"/>
    <cellStyle name="SAPBEXheaderText 71" xfId="7327"/>
    <cellStyle name="SAPBEXheaderText 72" xfId="7328"/>
    <cellStyle name="SAPBEXheaderText 73" xfId="7329"/>
    <cellStyle name="SAPBEXheaderText 74" xfId="7330"/>
    <cellStyle name="SAPBEXheaderText 75" xfId="7331"/>
    <cellStyle name="SAPBEXheaderText 76" xfId="7332"/>
    <cellStyle name="SAPBEXheaderText 77" xfId="7333"/>
    <cellStyle name="SAPBEXheaderText 78" xfId="7334"/>
    <cellStyle name="SAPBEXheaderText 79" xfId="7335"/>
    <cellStyle name="SAPBEXheaderText 8" xfId="2640"/>
    <cellStyle name="SAPBEXheaderText 80" xfId="7336"/>
    <cellStyle name="SAPBEXheaderText 81" xfId="7337"/>
    <cellStyle name="SAPBEXheaderText 82" xfId="7338"/>
    <cellStyle name="SAPBEXheaderText 83" xfId="7339"/>
    <cellStyle name="SAPBEXheaderText 84" xfId="7340"/>
    <cellStyle name="SAPBEXheaderText 85" xfId="7341"/>
    <cellStyle name="SAPBEXheaderText 86" xfId="7342"/>
    <cellStyle name="SAPBEXheaderText 87" xfId="7343"/>
    <cellStyle name="SAPBEXheaderText 88" xfId="7344"/>
    <cellStyle name="SAPBEXheaderText 89" xfId="7345"/>
    <cellStyle name="SAPBEXheaderText 9" xfId="2641"/>
    <cellStyle name="SAPBEXheaderText 90" xfId="7346"/>
    <cellStyle name="SAPBEXheaderText 91" xfId="7347"/>
    <cellStyle name="SAPBEXheaderText 92" xfId="7348"/>
    <cellStyle name="SAPBEXheaderText 93" xfId="7349"/>
    <cellStyle name="SAPBEXheaderText 94" xfId="7350"/>
    <cellStyle name="SAPBEXheaderText 95" xfId="7351"/>
    <cellStyle name="SAPBEXheaderText 96" xfId="7352"/>
    <cellStyle name="SAPBEXheaderText 97" xfId="7353"/>
    <cellStyle name="SAPBEXheaderText 98" xfId="7354"/>
    <cellStyle name="SAPBEXheaderText 99" xfId="7355"/>
    <cellStyle name="SAPBEXheaderText_(A-7) IS-Inputs" xfId="7356"/>
    <cellStyle name="SAPBEXHLevel0" xfId="133"/>
    <cellStyle name="SAPBEXHLevel0 10" xfId="2642"/>
    <cellStyle name="SAPBEXHLevel0 100" xfId="7357"/>
    <cellStyle name="SAPBEXHLevel0 101" xfId="7358"/>
    <cellStyle name="SAPBEXHLevel0 102" xfId="7359"/>
    <cellStyle name="SAPBEXHLevel0 103" xfId="7360"/>
    <cellStyle name="SAPBEXHLevel0 104" xfId="7361"/>
    <cellStyle name="SAPBEXHLevel0 105" xfId="7362"/>
    <cellStyle name="SAPBEXHLevel0 106" xfId="7363"/>
    <cellStyle name="SAPBEXHLevel0 107" xfId="7364"/>
    <cellStyle name="SAPBEXHLevel0 108" xfId="7365"/>
    <cellStyle name="SAPBEXHLevel0 109" xfId="7366"/>
    <cellStyle name="SAPBEXHLevel0 11" xfId="2643"/>
    <cellStyle name="SAPBEXHLevel0 110" xfId="7367"/>
    <cellStyle name="SAPBEXHLevel0 12" xfId="2644"/>
    <cellStyle name="SAPBEXHLevel0 13" xfId="2645"/>
    <cellStyle name="SAPBEXHLevel0 14" xfId="2646"/>
    <cellStyle name="SAPBEXHLevel0 15" xfId="2647"/>
    <cellStyle name="SAPBEXHLevel0 16" xfId="2648"/>
    <cellStyle name="SAPBEXHLevel0 17" xfId="2649"/>
    <cellStyle name="SAPBEXHLevel0 18" xfId="2650"/>
    <cellStyle name="SAPBEXHLevel0 19" xfId="2651"/>
    <cellStyle name="SAPBEXHLevel0 2" xfId="2652"/>
    <cellStyle name="SAPBEXHLevel0 2 2" xfId="13889"/>
    <cellStyle name="SAPBEXHLevel0 20" xfId="2653"/>
    <cellStyle name="SAPBEXHLevel0 21" xfId="2654"/>
    <cellStyle name="SAPBEXHLevel0 22" xfId="2655"/>
    <cellStyle name="SAPBEXHLevel0 23" xfId="2656"/>
    <cellStyle name="SAPBEXHLevel0 24" xfId="2657"/>
    <cellStyle name="SAPBEXHLevel0 25" xfId="2658"/>
    <cellStyle name="SAPBEXHLevel0 26" xfId="2659"/>
    <cellStyle name="SAPBEXHLevel0 27" xfId="2660"/>
    <cellStyle name="SAPBEXHLevel0 28" xfId="2661"/>
    <cellStyle name="SAPBEXHLevel0 29" xfId="2662"/>
    <cellStyle name="SAPBEXHLevel0 3" xfId="2663"/>
    <cellStyle name="SAPBEXHLevel0 30" xfId="2664"/>
    <cellStyle name="SAPBEXHLevel0 31" xfId="2665"/>
    <cellStyle name="SAPBEXHLevel0 32" xfId="2666"/>
    <cellStyle name="SAPBEXHLevel0 33" xfId="2667"/>
    <cellStyle name="SAPBEXHLevel0 34" xfId="2668"/>
    <cellStyle name="SAPBEXHLevel0 35" xfId="2669"/>
    <cellStyle name="SAPBEXHLevel0 36" xfId="2670"/>
    <cellStyle name="SAPBEXHLevel0 37" xfId="2671"/>
    <cellStyle name="SAPBEXHLevel0 38" xfId="2672"/>
    <cellStyle name="SAPBEXHLevel0 39" xfId="2673"/>
    <cellStyle name="SAPBEXHLevel0 4" xfId="2674"/>
    <cellStyle name="SAPBEXHLevel0 40" xfId="2675"/>
    <cellStyle name="SAPBEXHLevel0 41" xfId="2676"/>
    <cellStyle name="SAPBEXHLevel0 42" xfId="2677"/>
    <cellStyle name="SAPBEXHLevel0 43" xfId="2678"/>
    <cellStyle name="SAPBEXHLevel0 44" xfId="2679"/>
    <cellStyle name="SAPBEXHLevel0 45" xfId="2680"/>
    <cellStyle name="SAPBEXHLevel0 46" xfId="7368"/>
    <cellStyle name="SAPBEXHLevel0 47" xfId="7369"/>
    <cellStyle name="SAPBEXHLevel0 48" xfId="7370"/>
    <cellStyle name="SAPBEXHLevel0 49" xfId="7371"/>
    <cellStyle name="SAPBEXHLevel0 5" xfId="2681"/>
    <cellStyle name="SAPBEXHLevel0 50" xfId="7372"/>
    <cellStyle name="SAPBEXHLevel0 51" xfId="7373"/>
    <cellStyle name="SAPBEXHLevel0 52" xfId="7374"/>
    <cellStyle name="SAPBEXHLevel0 53" xfId="7375"/>
    <cellStyle name="SAPBEXHLevel0 54" xfId="7376"/>
    <cellStyle name="SAPBEXHLevel0 55" xfId="7377"/>
    <cellStyle name="SAPBEXHLevel0 56" xfId="7378"/>
    <cellStyle name="SAPBEXHLevel0 57" xfId="7379"/>
    <cellStyle name="SAPBEXHLevel0 58" xfId="7380"/>
    <cellStyle name="SAPBEXHLevel0 59" xfId="7381"/>
    <cellStyle name="SAPBEXHLevel0 6" xfId="2682"/>
    <cellStyle name="SAPBEXHLevel0 60" xfId="7382"/>
    <cellStyle name="SAPBEXHLevel0 61" xfId="7383"/>
    <cellStyle name="SAPBEXHLevel0 62" xfId="7384"/>
    <cellStyle name="SAPBEXHLevel0 63" xfId="7385"/>
    <cellStyle name="SAPBEXHLevel0 64" xfId="7386"/>
    <cellStyle name="SAPBEXHLevel0 65" xfId="7387"/>
    <cellStyle name="SAPBEXHLevel0 66" xfId="7388"/>
    <cellStyle name="SAPBEXHLevel0 67" xfId="7389"/>
    <cellStyle name="SAPBEXHLevel0 68" xfId="7390"/>
    <cellStyle name="SAPBEXHLevel0 69" xfId="7391"/>
    <cellStyle name="SAPBEXHLevel0 7" xfId="2683"/>
    <cellStyle name="SAPBEXHLevel0 70" xfId="7392"/>
    <cellStyle name="SAPBEXHLevel0 71" xfId="7393"/>
    <cellStyle name="SAPBEXHLevel0 72" xfId="7394"/>
    <cellStyle name="SAPBEXHLevel0 73" xfId="7395"/>
    <cellStyle name="SAPBEXHLevel0 74" xfId="7396"/>
    <cellStyle name="SAPBEXHLevel0 75" xfId="7397"/>
    <cellStyle name="SAPBEXHLevel0 76" xfId="7398"/>
    <cellStyle name="SAPBEXHLevel0 77" xfId="7399"/>
    <cellStyle name="SAPBEXHLevel0 78" xfId="7400"/>
    <cellStyle name="SAPBEXHLevel0 79" xfId="7401"/>
    <cellStyle name="SAPBEXHLevel0 8" xfId="2684"/>
    <cellStyle name="SAPBEXHLevel0 80" xfId="7402"/>
    <cellStyle name="SAPBEXHLevel0 81" xfId="7403"/>
    <cellStyle name="SAPBEXHLevel0 82" xfId="7404"/>
    <cellStyle name="SAPBEXHLevel0 83" xfId="7405"/>
    <cellStyle name="SAPBEXHLevel0 84" xfId="7406"/>
    <cellStyle name="SAPBEXHLevel0 85" xfId="7407"/>
    <cellStyle name="SAPBEXHLevel0 86" xfId="7408"/>
    <cellStyle name="SAPBEXHLevel0 87" xfId="7409"/>
    <cellStyle name="SAPBEXHLevel0 88" xfId="7410"/>
    <cellStyle name="SAPBEXHLevel0 89" xfId="7411"/>
    <cellStyle name="SAPBEXHLevel0 9" xfId="2685"/>
    <cellStyle name="SAPBEXHLevel0 90" xfId="7412"/>
    <cellStyle name="SAPBEXHLevel0 91" xfId="7413"/>
    <cellStyle name="SAPBEXHLevel0 92" xfId="7414"/>
    <cellStyle name="SAPBEXHLevel0 93" xfId="7415"/>
    <cellStyle name="SAPBEXHLevel0 94" xfId="7416"/>
    <cellStyle name="SAPBEXHLevel0 95" xfId="7417"/>
    <cellStyle name="SAPBEXHLevel0 96" xfId="7418"/>
    <cellStyle name="SAPBEXHLevel0 97" xfId="7419"/>
    <cellStyle name="SAPBEXHLevel0 98" xfId="7420"/>
    <cellStyle name="SAPBEXHLevel0 99" xfId="7421"/>
    <cellStyle name="SAPBEXHLevel0_(A-7) IS-Inputs" xfId="7422"/>
    <cellStyle name="SAPBEXHLevel0X" xfId="134"/>
    <cellStyle name="SAPBEXHLevel0X 10" xfId="2686"/>
    <cellStyle name="SAPBEXHLevel0X 10 2" xfId="7423"/>
    <cellStyle name="SAPBEXHLevel0X 10 3" xfId="7424"/>
    <cellStyle name="SAPBEXHLevel0X 10 4" xfId="7425"/>
    <cellStyle name="SAPBEXHLevel0X 10 5" xfId="7426"/>
    <cellStyle name="SAPBEXHLevel0X 10 6" xfId="7427"/>
    <cellStyle name="SAPBEXHLevel0X 10 7" xfId="7428"/>
    <cellStyle name="SAPBEXHLevel0X 10 8" xfId="7429"/>
    <cellStyle name="SAPBEXHLevel0X 10 9" xfId="7430"/>
    <cellStyle name="SAPBEXHLevel0X 11" xfId="2687"/>
    <cellStyle name="SAPBEXHLevel0X 11 2" xfId="7432"/>
    <cellStyle name="SAPBEXHLevel0X 11 3" xfId="7431"/>
    <cellStyle name="SAPBEXHLevel0X 12" xfId="2688"/>
    <cellStyle name="SAPBEXHLevel0X 12 2" xfId="7433"/>
    <cellStyle name="SAPBEXHLevel0X 12 3" xfId="7434"/>
    <cellStyle name="SAPBEXHLevel0X 12 4" xfId="7435"/>
    <cellStyle name="SAPBEXHLevel0X 12 5" xfId="7436"/>
    <cellStyle name="SAPBEXHLevel0X 12 6" xfId="7437"/>
    <cellStyle name="SAPBEXHLevel0X 12 7" xfId="7438"/>
    <cellStyle name="SAPBEXHLevel0X 12 8" xfId="7439"/>
    <cellStyle name="SAPBEXHLevel0X 13" xfId="2689"/>
    <cellStyle name="SAPBEXHLevel0X 13 2" xfId="7440"/>
    <cellStyle name="SAPBEXHLevel0X 13 3" xfId="7441"/>
    <cellStyle name="SAPBEXHLevel0X 13 4" xfId="7442"/>
    <cellStyle name="SAPBEXHLevel0X 13 5" xfId="7443"/>
    <cellStyle name="SAPBEXHLevel0X 13 6" xfId="7444"/>
    <cellStyle name="SAPBEXHLevel0X 13 7" xfId="7445"/>
    <cellStyle name="SAPBEXHLevel0X 13 8" xfId="7446"/>
    <cellStyle name="SAPBEXHLevel0X 14" xfId="2690"/>
    <cellStyle name="SAPBEXHLevel0X 14 2" xfId="7447"/>
    <cellStyle name="SAPBEXHLevel0X 15" xfId="2691"/>
    <cellStyle name="SAPBEXHLevel0X 15 2" xfId="7448"/>
    <cellStyle name="SAPBEXHLevel0X 16" xfId="2692"/>
    <cellStyle name="SAPBEXHLevel0X 16 2" xfId="7449"/>
    <cellStyle name="SAPBEXHLevel0X 17" xfId="2693"/>
    <cellStyle name="SAPBEXHLevel0X 17 2" xfId="7450"/>
    <cellStyle name="SAPBEXHLevel0X 18" xfId="2694"/>
    <cellStyle name="SAPBEXHLevel0X 18 2" xfId="7451"/>
    <cellStyle name="SAPBEXHLevel0X 19" xfId="2695"/>
    <cellStyle name="SAPBEXHLevel0X 19 2" xfId="7452"/>
    <cellStyle name="SAPBEXHLevel0X 2" xfId="2696"/>
    <cellStyle name="SAPBEXHLevel0X 2 10" xfId="13890"/>
    <cellStyle name="SAPBEXHLevel0X 2 2" xfId="7453"/>
    <cellStyle name="SAPBEXHLevel0X 2 3" xfId="7454"/>
    <cellStyle name="SAPBEXHLevel0X 2 4" xfId="7455"/>
    <cellStyle name="SAPBEXHLevel0X 2 5" xfId="7456"/>
    <cellStyle name="SAPBEXHLevel0X 2 6" xfId="7457"/>
    <cellStyle name="SAPBEXHLevel0X 2 7" xfId="7458"/>
    <cellStyle name="SAPBEXHLevel0X 2 8" xfId="7459"/>
    <cellStyle name="SAPBEXHLevel0X 2 9" xfId="7460"/>
    <cellStyle name="SAPBEXHLevel0X 20" xfId="2697"/>
    <cellStyle name="SAPBEXHLevel0X 20 2" xfId="7461"/>
    <cellStyle name="SAPBEXHLevel0X 21" xfId="2698"/>
    <cellStyle name="SAPBEXHLevel0X 22" xfId="2699"/>
    <cellStyle name="SAPBEXHLevel0X 23" xfId="2700"/>
    <cellStyle name="SAPBEXHLevel0X 24" xfId="2701"/>
    <cellStyle name="SAPBEXHLevel0X 25" xfId="2702"/>
    <cellStyle name="SAPBEXHLevel0X 26" xfId="2703"/>
    <cellStyle name="SAPBEXHLevel0X 27" xfId="2704"/>
    <cellStyle name="SAPBEXHLevel0X 28" xfId="2705"/>
    <cellStyle name="SAPBEXHLevel0X 29" xfId="2706"/>
    <cellStyle name="SAPBEXHLevel0X 3" xfId="2707"/>
    <cellStyle name="SAPBEXHLevel0X 3 2" xfId="7462"/>
    <cellStyle name="SAPBEXHLevel0X 3 3" xfId="7463"/>
    <cellStyle name="SAPBEXHLevel0X 3 4" xfId="7464"/>
    <cellStyle name="SAPBEXHLevel0X 3 5" xfId="7465"/>
    <cellStyle name="SAPBEXHLevel0X 3 6" xfId="7466"/>
    <cellStyle name="SAPBEXHLevel0X 3 7" xfId="7467"/>
    <cellStyle name="SAPBEXHLevel0X 3 8" xfId="7468"/>
    <cellStyle name="SAPBEXHLevel0X 3 9" xfId="7469"/>
    <cellStyle name="SAPBEXHLevel0X 30" xfId="2708"/>
    <cellStyle name="SAPBEXHLevel0X 31" xfId="2709"/>
    <cellStyle name="SAPBEXHLevel0X 32" xfId="2710"/>
    <cellStyle name="SAPBEXHLevel0X 33" xfId="2711"/>
    <cellStyle name="SAPBEXHLevel0X 34" xfId="2712"/>
    <cellStyle name="SAPBEXHLevel0X 35" xfId="2713"/>
    <cellStyle name="SAPBEXHLevel0X 36" xfId="2714"/>
    <cellStyle name="SAPBEXHLevel0X 37" xfId="2715"/>
    <cellStyle name="SAPBEXHLevel0X 38" xfId="2716"/>
    <cellStyle name="SAPBEXHLevel0X 39" xfId="2717"/>
    <cellStyle name="SAPBEXHLevel0X 4" xfId="2718"/>
    <cellStyle name="SAPBEXHLevel0X 4 2" xfId="7470"/>
    <cellStyle name="SAPBEXHLevel0X 4 3" xfId="7471"/>
    <cellStyle name="SAPBEXHLevel0X 4 4" xfId="7472"/>
    <cellStyle name="SAPBEXHLevel0X 4 5" xfId="7473"/>
    <cellStyle name="SAPBEXHLevel0X 4 6" xfId="7474"/>
    <cellStyle name="SAPBEXHLevel0X 4 7" xfId="7475"/>
    <cellStyle name="SAPBEXHLevel0X 4 8" xfId="7476"/>
    <cellStyle name="SAPBEXHLevel0X 4 9" xfId="7477"/>
    <cellStyle name="SAPBEXHLevel0X 40" xfId="2719"/>
    <cellStyle name="SAPBEXHLevel0X 41" xfId="2720"/>
    <cellStyle name="SAPBEXHLevel0X 42" xfId="2721"/>
    <cellStyle name="SAPBEXHLevel0X 43" xfId="2722"/>
    <cellStyle name="SAPBEXHLevel0X 44" xfId="2723"/>
    <cellStyle name="SAPBEXHLevel0X 45" xfId="2724"/>
    <cellStyle name="SAPBEXHLevel0X 46" xfId="7478"/>
    <cellStyle name="SAPBEXHLevel0X 5" xfId="2725"/>
    <cellStyle name="SAPBEXHLevel0X 5 2" xfId="7479"/>
    <cellStyle name="SAPBEXHLevel0X 5 3" xfId="7480"/>
    <cellStyle name="SAPBEXHLevel0X 5 4" xfId="7481"/>
    <cellStyle name="SAPBEXHLevel0X 5 5" xfId="7482"/>
    <cellStyle name="SAPBEXHLevel0X 5 6" xfId="7483"/>
    <cellStyle name="SAPBEXHLevel0X 5 7" xfId="7484"/>
    <cellStyle name="SAPBEXHLevel0X 5 8" xfId="7485"/>
    <cellStyle name="SAPBEXHLevel0X 5 9" xfId="7486"/>
    <cellStyle name="SAPBEXHLevel0X 6" xfId="2726"/>
    <cellStyle name="SAPBEXHLevel0X 6 2" xfId="7487"/>
    <cellStyle name="SAPBEXHLevel0X 6 3" xfId="7488"/>
    <cellStyle name="SAPBEXHLevel0X 6 4" xfId="7489"/>
    <cellStyle name="SAPBEXHLevel0X 6 5" xfId="7490"/>
    <cellStyle name="SAPBEXHLevel0X 6 6" xfId="7491"/>
    <cellStyle name="SAPBEXHLevel0X 6 7" xfId="7492"/>
    <cellStyle name="SAPBEXHLevel0X 6 8" xfId="7493"/>
    <cellStyle name="SAPBEXHLevel0X 6 9" xfId="7494"/>
    <cellStyle name="SAPBEXHLevel0X 7" xfId="2727"/>
    <cellStyle name="SAPBEXHLevel0X 7 2" xfId="7495"/>
    <cellStyle name="SAPBEXHLevel0X 7 3" xfId="7496"/>
    <cellStyle name="SAPBEXHLevel0X 7 4" xfId="7497"/>
    <cellStyle name="SAPBEXHLevel0X 7 5" xfId="7498"/>
    <cellStyle name="SAPBEXHLevel0X 7 6" xfId="7499"/>
    <cellStyle name="SAPBEXHLevel0X 7 7" xfId="7500"/>
    <cellStyle name="SAPBEXHLevel0X 7 8" xfId="7501"/>
    <cellStyle name="SAPBEXHLevel0X 7 9" xfId="7502"/>
    <cellStyle name="SAPBEXHLevel0X 8" xfId="2728"/>
    <cellStyle name="SAPBEXHLevel0X 8 2" xfId="7503"/>
    <cellStyle name="SAPBEXHLevel0X 8 3" xfId="7504"/>
    <cellStyle name="SAPBEXHLevel0X 8 4" xfId="7505"/>
    <cellStyle name="SAPBEXHLevel0X 8 5" xfId="7506"/>
    <cellStyle name="SAPBEXHLevel0X 8 6" xfId="7507"/>
    <cellStyle name="SAPBEXHLevel0X 8 7" xfId="7508"/>
    <cellStyle name="SAPBEXHLevel0X 8 8" xfId="7509"/>
    <cellStyle name="SAPBEXHLevel0X 8 9" xfId="7510"/>
    <cellStyle name="SAPBEXHLevel0X 9" xfId="2729"/>
    <cellStyle name="SAPBEXHLevel0X 9 2" xfId="7511"/>
    <cellStyle name="SAPBEXHLevel0X 9 3" xfId="7512"/>
    <cellStyle name="SAPBEXHLevel0X 9 4" xfId="7513"/>
    <cellStyle name="SAPBEXHLevel0X 9 5" xfId="7514"/>
    <cellStyle name="SAPBEXHLevel0X 9 6" xfId="7515"/>
    <cellStyle name="SAPBEXHLevel0X 9 7" xfId="7516"/>
    <cellStyle name="SAPBEXHLevel0X 9 8" xfId="7517"/>
    <cellStyle name="SAPBEXHLevel0X 9 9" xfId="7518"/>
    <cellStyle name="SAPBEXHLevel0X_(A-7) IS-Inputs" xfId="7519"/>
    <cellStyle name="SAPBEXHLevel1" xfId="135"/>
    <cellStyle name="SAPBEXHLevel1 10" xfId="2730"/>
    <cellStyle name="SAPBEXHLevel1 100" xfId="7520"/>
    <cellStyle name="SAPBEXHLevel1 101" xfId="7521"/>
    <cellStyle name="SAPBEXHLevel1 102" xfId="7522"/>
    <cellStyle name="SAPBEXHLevel1 103" xfId="7523"/>
    <cellStyle name="SAPBEXHLevel1 104" xfId="7524"/>
    <cellStyle name="SAPBEXHLevel1 105" xfId="7525"/>
    <cellStyle name="SAPBEXHLevel1 106" xfId="7526"/>
    <cellStyle name="SAPBEXHLevel1 107" xfId="7527"/>
    <cellStyle name="SAPBEXHLevel1 108" xfId="7528"/>
    <cellStyle name="SAPBEXHLevel1 109" xfId="7529"/>
    <cellStyle name="SAPBEXHLevel1 11" xfId="2731"/>
    <cellStyle name="SAPBEXHLevel1 110" xfId="7530"/>
    <cellStyle name="SAPBEXHLevel1 12" xfId="2732"/>
    <cellStyle name="SAPBEXHLevel1 13" xfId="2733"/>
    <cellStyle name="SAPBEXHLevel1 14" xfId="2734"/>
    <cellStyle name="SAPBEXHLevel1 15" xfId="2735"/>
    <cellStyle name="SAPBEXHLevel1 16" xfId="2736"/>
    <cellStyle name="SAPBEXHLevel1 17" xfId="2737"/>
    <cellStyle name="SAPBEXHLevel1 18" xfId="2738"/>
    <cellStyle name="SAPBEXHLevel1 19" xfId="2739"/>
    <cellStyle name="SAPBEXHLevel1 2" xfId="2740"/>
    <cellStyle name="SAPBEXHLevel1 2 2" xfId="13893"/>
    <cellStyle name="SAPBEXHLevel1 20" xfId="2741"/>
    <cellStyle name="SAPBEXHLevel1 21" xfId="2742"/>
    <cellStyle name="SAPBEXHLevel1 22" xfId="2743"/>
    <cellStyle name="SAPBEXHLevel1 23" xfId="2744"/>
    <cellStyle name="SAPBEXHLevel1 24" xfId="2745"/>
    <cellStyle name="SAPBEXHLevel1 25" xfId="2746"/>
    <cellStyle name="SAPBEXHLevel1 26" xfId="2747"/>
    <cellStyle name="SAPBEXHLevel1 27" xfId="2748"/>
    <cellStyle name="SAPBEXHLevel1 28" xfId="2749"/>
    <cellStyle name="SAPBEXHLevel1 29" xfId="2750"/>
    <cellStyle name="SAPBEXHLevel1 3" xfId="2751"/>
    <cellStyle name="SAPBEXHLevel1 30" xfId="2752"/>
    <cellStyle name="SAPBEXHLevel1 31" xfId="2753"/>
    <cellStyle name="SAPBEXHLevel1 32" xfId="2754"/>
    <cellStyle name="SAPBEXHLevel1 33" xfId="2755"/>
    <cellStyle name="SAPBEXHLevel1 34" xfId="2756"/>
    <cellStyle name="SAPBEXHLevel1 35" xfId="2757"/>
    <cellStyle name="SAPBEXHLevel1 36" xfId="2758"/>
    <cellStyle name="SAPBEXHLevel1 37" xfId="2759"/>
    <cellStyle name="SAPBEXHLevel1 38" xfId="2760"/>
    <cellStyle name="SAPBEXHLevel1 39" xfId="2761"/>
    <cellStyle name="SAPBEXHLevel1 4" xfId="2762"/>
    <cellStyle name="SAPBEXHLevel1 40" xfId="2763"/>
    <cellStyle name="SAPBEXHLevel1 41" xfId="2764"/>
    <cellStyle name="SAPBEXHLevel1 42" xfId="2765"/>
    <cellStyle name="SAPBEXHLevel1 43" xfId="2766"/>
    <cellStyle name="SAPBEXHLevel1 44" xfId="2767"/>
    <cellStyle name="SAPBEXHLevel1 45" xfId="2768"/>
    <cellStyle name="SAPBEXHLevel1 46" xfId="7531"/>
    <cellStyle name="SAPBEXHLevel1 47" xfId="7532"/>
    <cellStyle name="SAPBEXHLevel1 48" xfId="7533"/>
    <cellStyle name="SAPBEXHLevel1 49" xfId="7534"/>
    <cellStyle name="SAPBEXHLevel1 5" xfId="2769"/>
    <cellStyle name="SAPBEXHLevel1 50" xfId="7535"/>
    <cellStyle name="SAPBEXHLevel1 51" xfId="7536"/>
    <cellStyle name="SAPBEXHLevel1 52" xfId="7537"/>
    <cellStyle name="SAPBEXHLevel1 53" xfId="7538"/>
    <cellStyle name="SAPBEXHLevel1 54" xfId="7539"/>
    <cellStyle name="SAPBEXHLevel1 55" xfId="7540"/>
    <cellStyle name="SAPBEXHLevel1 56" xfId="7541"/>
    <cellStyle name="SAPBEXHLevel1 57" xfId="7542"/>
    <cellStyle name="SAPBEXHLevel1 58" xfId="7543"/>
    <cellStyle name="SAPBEXHLevel1 59" xfId="7544"/>
    <cellStyle name="SAPBEXHLevel1 6" xfId="2770"/>
    <cellStyle name="SAPBEXHLevel1 60" xfId="7545"/>
    <cellStyle name="SAPBEXHLevel1 61" xfId="7546"/>
    <cellStyle name="SAPBEXHLevel1 62" xfId="7547"/>
    <cellStyle name="SAPBEXHLevel1 63" xfId="7548"/>
    <cellStyle name="SAPBEXHLevel1 64" xfId="7549"/>
    <cellStyle name="SAPBEXHLevel1 65" xfId="7550"/>
    <cellStyle name="SAPBEXHLevel1 66" xfId="7551"/>
    <cellStyle name="SAPBEXHLevel1 67" xfId="7552"/>
    <cellStyle name="SAPBEXHLevel1 68" xfId="7553"/>
    <cellStyle name="SAPBEXHLevel1 69" xfId="7554"/>
    <cellStyle name="SAPBEXHLevel1 7" xfId="2771"/>
    <cellStyle name="SAPBEXHLevel1 70" xfId="7555"/>
    <cellStyle name="SAPBEXHLevel1 71" xfId="7556"/>
    <cellStyle name="SAPBEXHLevel1 72" xfId="7557"/>
    <cellStyle name="SAPBEXHLevel1 73" xfId="7558"/>
    <cellStyle name="SAPBEXHLevel1 74" xfId="7559"/>
    <cellStyle name="SAPBEXHLevel1 75" xfId="7560"/>
    <cellStyle name="SAPBEXHLevel1 76" xfId="7561"/>
    <cellStyle name="SAPBEXHLevel1 77" xfId="7562"/>
    <cellStyle name="SAPBEXHLevel1 78" xfId="7563"/>
    <cellStyle name="SAPBEXHLevel1 79" xfId="7564"/>
    <cellStyle name="SAPBEXHLevel1 8" xfId="2772"/>
    <cellStyle name="SAPBEXHLevel1 80" xfId="7565"/>
    <cellStyle name="SAPBEXHLevel1 81" xfId="7566"/>
    <cellStyle name="SAPBEXHLevel1 82" xfId="7567"/>
    <cellStyle name="SAPBEXHLevel1 83" xfId="7568"/>
    <cellStyle name="SAPBEXHLevel1 84" xfId="7569"/>
    <cellStyle name="SAPBEXHLevel1 85" xfId="7570"/>
    <cellStyle name="SAPBEXHLevel1 86" xfId="7571"/>
    <cellStyle name="SAPBEXHLevel1 87" xfId="7572"/>
    <cellStyle name="SAPBEXHLevel1 88" xfId="7573"/>
    <cellStyle name="SAPBEXHLevel1 89" xfId="7574"/>
    <cellStyle name="SAPBEXHLevel1 9" xfId="2773"/>
    <cellStyle name="SAPBEXHLevel1 90" xfId="7575"/>
    <cellStyle name="SAPBEXHLevel1 91" xfId="7576"/>
    <cellStyle name="SAPBEXHLevel1 92" xfId="7577"/>
    <cellStyle name="SAPBEXHLevel1 93" xfId="7578"/>
    <cellStyle name="SAPBEXHLevel1 94" xfId="7579"/>
    <cellStyle name="SAPBEXHLevel1 95" xfId="7580"/>
    <cellStyle name="SAPBEXHLevel1 96" xfId="7581"/>
    <cellStyle name="SAPBEXHLevel1 97" xfId="7582"/>
    <cellStyle name="SAPBEXHLevel1 98" xfId="7583"/>
    <cellStyle name="SAPBEXHLevel1 99" xfId="7584"/>
    <cellStyle name="SAPBEXHLevel1_(A-7) IS-Inputs" xfId="7585"/>
    <cellStyle name="SAPBEXHLevel1X" xfId="136"/>
    <cellStyle name="SAPBEXHLevel1X 10" xfId="2774"/>
    <cellStyle name="SAPBEXHLevel1X 10 2" xfId="7586"/>
    <cellStyle name="SAPBEXHLevel1X 10 3" xfId="7587"/>
    <cellStyle name="SAPBEXHLevel1X 10 4" xfId="7588"/>
    <cellStyle name="SAPBEXHLevel1X 10 5" xfId="7589"/>
    <cellStyle name="SAPBEXHLevel1X 10 6" xfId="7590"/>
    <cellStyle name="SAPBEXHLevel1X 10 7" xfId="7591"/>
    <cellStyle name="SAPBEXHLevel1X 10 8" xfId="7592"/>
    <cellStyle name="SAPBEXHLevel1X 10 9" xfId="7593"/>
    <cellStyle name="SAPBEXHLevel1X 11" xfId="2775"/>
    <cellStyle name="SAPBEXHLevel1X 11 2" xfId="7595"/>
    <cellStyle name="SAPBEXHLevel1X 11 3" xfId="7594"/>
    <cellStyle name="SAPBEXHLevel1X 12" xfId="2776"/>
    <cellStyle name="SAPBEXHLevel1X 12 2" xfId="7596"/>
    <cellStyle name="SAPBEXHLevel1X 12 3" xfId="7597"/>
    <cellStyle name="SAPBEXHLevel1X 12 4" xfId="7598"/>
    <cellStyle name="SAPBEXHLevel1X 12 5" xfId="7599"/>
    <cellStyle name="SAPBEXHLevel1X 12 6" xfId="7600"/>
    <cellStyle name="SAPBEXHLevel1X 12 7" xfId="7601"/>
    <cellStyle name="SAPBEXHLevel1X 12 8" xfId="7602"/>
    <cellStyle name="SAPBEXHLevel1X 13" xfId="2777"/>
    <cellStyle name="SAPBEXHLevel1X 13 2" xfId="7603"/>
    <cellStyle name="SAPBEXHLevel1X 13 3" xfId="7604"/>
    <cellStyle name="SAPBEXHLevel1X 13 4" xfId="7605"/>
    <cellStyle name="SAPBEXHLevel1X 13 5" xfId="7606"/>
    <cellStyle name="SAPBEXHLevel1X 13 6" xfId="7607"/>
    <cellStyle name="SAPBEXHLevel1X 13 7" xfId="7608"/>
    <cellStyle name="SAPBEXHLevel1X 13 8" xfId="7609"/>
    <cellStyle name="SAPBEXHLevel1X 14" xfId="2778"/>
    <cellStyle name="SAPBEXHLevel1X 14 2" xfId="7610"/>
    <cellStyle name="SAPBEXHLevel1X 15" xfId="2779"/>
    <cellStyle name="SAPBEXHLevel1X 15 2" xfId="7611"/>
    <cellStyle name="SAPBEXHLevel1X 16" xfId="2780"/>
    <cellStyle name="SAPBEXHLevel1X 16 2" xfId="7612"/>
    <cellStyle name="SAPBEXHLevel1X 17" xfId="2781"/>
    <cellStyle name="SAPBEXHLevel1X 17 2" xfId="7613"/>
    <cellStyle name="SAPBEXHLevel1X 18" xfId="2782"/>
    <cellStyle name="SAPBEXHLevel1X 18 2" xfId="7614"/>
    <cellStyle name="SAPBEXHLevel1X 19" xfId="2783"/>
    <cellStyle name="SAPBEXHLevel1X 19 2" xfId="7615"/>
    <cellStyle name="SAPBEXHLevel1X 2" xfId="2784"/>
    <cellStyle name="SAPBEXHLevel1X 2 10" xfId="13894"/>
    <cellStyle name="SAPBEXHLevel1X 2 2" xfId="7616"/>
    <cellStyle name="SAPBEXHLevel1X 2 3" xfId="7617"/>
    <cellStyle name="SAPBEXHLevel1X 2 4" xfId="7618"/>
    <cellStyle name="SAPBEXHLevel1X 2 5" xfId="7619"/>
    <cellStyle name="SAPBEXHLevel1X 2 6" xfId="7620"/>
    <cellStyle name="SAPBEXHLevel1X 2 7" xfId="7621"/>
    <cellStyle name="SAPBEXHLevel1X 2 8" xfId="7622"/>
    <cellStyle name="SAPBEXHLevel1X 2 9" xfId="7623"/>
    <cellStyle name="SAPBEXHLevel1X 20" xfId="2785"/>
    <cellStyle name="SAPBEXHLevel1X 20 2" xfId="7624"/>
    <cellStyle name="SAPBEXHLevel1X 21" xfId="2786"/>
    <cellStyle name="SAPBEXHLevel1X 22" xfId="2787"/>
    <cellStyle name="SAPBEXHLevel1X 23" xfId="2788"/>
    <cellStyle name="SAPBEXHLevel1X 24" xfId="2789"/>
    <cellStyle name="SAPBEXHLevel1X 25" xfId="2790"/>
    <cellStyle name="SAPBEXHLevel1X 26" xfId="2791"/>
    <cellStyle name="SAPBEXHLevel1X 27" xfId="2792"/>
    <cellStyle name="SAPBEXHLevel1X 28" xfId="2793"/>
    <cellStyle name="SAPBEXHLevel1X 29" xfId="2794"/>
    <cellStyle name="SAPBEXHLevel1X 3" xfId="2795"/>
    <cellStyle name="SAPBEXHLevel1X 3 2" xfId="7625"/>
    <cellStyle name="SAPBEXHLevel1X 3 3" xfId="7626"/>
    <cellStyle name="SAPBEXHLevel1X 3 4" xfId="7627"/>
    <cellStyle name="SAPBEXHLevel1X 3 5" xfId="7628"/>
    <cellStyle name="SAPBEXHLevel1X 3 6" xfId="7629"/>
    <cellStyle name="SAPBEXHLevel1X 3 7" xfId="7630"/>
    <cellStyle name="SAPBEXHLevel1X 3 8" xfId="7631"/>
    <cellStyle name="SAPBEXHLevel1X 3 9" xfId="7632"/>
    <cellStyle name="SAPBEXHLevel1X 30" xfId="2796"/>
    <cellStyle name="SAPBEXHLevel1X 31" xfId="2797"/>
    <cellStyle name="SAPBEXHLevel1X 32" xfId="2798"/>
    <cellStyle name="SAPBEXHLevel1X 33" xfId="2799"/>
    <cellStyle name="SAPBEXHLevel1X 34" xfId="2800"/>
    <cellStyle name="SAPBEXHLevel1X 35" xfId="2801"/>
    <cellStyle name="SAPBEXHLevel1X 36" xfId="2802"/>
    <cellStyle name="SAPBEXHLevel1X 37" xfId="2803"/>
    <cellStyle name="SAPBEXHLevel1X 38" xfId="2804"/>
    <cellStyle name="SAPBEXHLevel1X 39" xfId="2805"/>
    <cellStyle name="SAPBEXHLevel1X 4" xfId="2806"/>
    <cellStyle name="SAPBEXHLevel1X 4 2" xfId="7633"/>
    <cellStyle name="SAPBEXHLevel1X 4 3" xfId="7634"/>
    <cellStyle name="SAPBEXHLevel1X 4 4" xfId="7635"/>
    <cellStyle name="SAPBEXHLevel1X 4 5" xfId="7636"/>
    <cellStyle name="SAPBEXHLevel1X 4 6" xfId="7637"/>
    <cellStyle name="SAPBEXHLevel1X 4 7" xfId="7638"/>
    <cellStyle name="SAPBEXHLevel1X 4 8" xfId="7639"/>
    <cellStyle name="SAPBEXHLevel1X 4 9" xfId="7640"/>
    <cellStyle name="SAPBEXHLevel1X 40" xfId="2807"/>
    <cellStyle name="SAPBEXHLevel1X 41" xfId="2808"/>
    <cellStyle name="SAPBEXHLevel1X 42" xfId="2809"/>
    <cellStyle name="SAPBEXHLevel1X 43" xfId="2810"/>
    <cellStyle name="SAPBEXHLevel1X 44" xfId="2811"/>
    <cellStyle name="SAPBEXHLevel1X 45" xfId="2812"/>
    <cellStyle name="SAPBEXHLevel1X 46" xfId="7641"/>
    <cellStyle name="SAPBEXHLevel1X 5" xfId="2813"/>
    <cellStyle name="SAPBEXHLevel1X 5 2" xfId="7642"/>
    <cellStyle name="SAPBEXHLevel1X 5 3" xfId="7643"/>
    <cellStyle name="SAPBEXHLevel1X 5 4" xfId="7644"/>
    <cellStyle name="SAPBEXHLevel1X 5 5" xfId="7645"/>
    <cellStyle name="SAPBEXHLevel1X 5 6" xfId="7646"/>
    <cellStyle name="SAPBEXHLevel1X 5 7" xfId="7647"/>
    <cellStyle name="SAPBEXHLevel1X 5 8" xfId="7648"/>
    <cellStyle name="SAPBEXHLevel1X 5 9" xfId="7649"/>
    <cellStyle name="SAPBEXHLevel1X 6" xfId="2814"/>
    <cellStyle name="SAPBEXHLevel1X 6 2" xfId="7650"/>
    <cellStyle name="SAPBEXHLevel1X 6 3" xfId="7651"/>
    <cellStyle name="SAPBEXHLevel1X 6 4" xfId="7652"/>
    <cellStyle name="SAPBEXHLevel1X 6 5" xfId="7653"/>
    <cellStyle name="SAPBEXHLevel1X 6 6" xfId="7654"/>
    <cellStyle name="SAPBEXHLevel1X 6 7" xfId="7655"/>
    <cellStyle name="SAPBEXHLevel1X 6 8" xfId="7656"/>
    <cellStyle name="SAPBEXHLevel1X 6 9" xfId="7657"/>
    <cellStyle name="SAPBEXHLevel1X 7" xfId="2815"/>
    <cellStyle name="SAPBEXHLevel1X 7 2" xfId="7658"/>
    <cellStyle name="SAPBEXHLevel1X 7 3" xfId="7659"/>
    <cellStyle name="SAPBEXHLevel1X 7 4" xfId="7660"/>
    <cellStyle name="SAPBEXHLevel1X 7 5" xfId="7661"/>
    <cellStyle name="SAPBEXHLevel1X 7 6" xfId="7662"/>
    <cellStyle name="SAPBEXHLevel1X 7 7" xfId="7663"/>
    <cellStyle name="SAPBEXHLevel1X 7 8" xfId="7664"/>
    <cellStyle name="SAPBEXHLevel1X 7 9" xfId="7665"/>
    <cellStyle name="SAPBEXHLevel1X 8" xfId="2816"/>
    <cellStyle name="SAPBEXHLevel1X 8 2" xfId="7666"/>
    <cellStyle name="SAPBEXHLevel1X 8 3" xfId="7667"/>
    <cellStyle name="SAPBEXHLevel1X 8 4" xfId="7668"/>
    <cellStyle name="SAPBEXHLevel1X 8 5" xfId="7669"/>
    <cellStyle name="SAPBEXHLevel1X 8 6" xfId="7670"/>
    <cellStyle name="SAPBEXHLevel1X 8 7" xfId="7671"/>
    <cellStyle name="SAPBEXHLevel1X 8 8" xfId="7672"/>
    <cellStyle name="SAPBEXHLevel1X 8 9" xfId="7673"/>
    <cellStyle name="SAPBEXHLevel1X 9" xfId="2817"/>
    <cellStyle name="SAPBEXHLevel1X 9 2" xfId="7674"/>
    <cellStyle name="SAPBEXHLevel1X 9 3" xfId="7675"/>
    <cellStyle name="SAPBEXHLevel1X 9 4" xfId="7676"/>
    <cellStyle name="SAPBEXHLevel1X 9 5" xfId="7677"/>
    <cellStyle name="SAPBEXHLevel1X 9 6" xfId="7678"/>
    <cellStyle name="SAPBEXHLevel1X 9 7" xfId="7679"/>
    <cellStyle name="SAPBEXHLevel1X 9 8" xfId="7680"/>
    <cellStyle name="SAPBEXHLevel1X 9 9" xfId="7681"/>
    <cellStyle name="SAPBEXHLevel1X_(A-7) IS-Inputs" xfId="7682"/>
    <cellStyle name="SAPBEXHLevel2" xfId="137"/>
    <cellStyle name="SAPBEXHLevel2 10" xfId="2818"/>
    <cellStyle name="SAPBEXHLevel2 100" xfId="7683"/>
    <cellStyle name="SAPBEXHLevel2 101" xfId="7684"/>
    <cellStyle name="SAPBEXHLevel2 102" xfId="7685"/>
    <cellStyle name="SAPBEXHLevel2 103" xfId="7686"/>
    <cellStyle name="SAPBEXHLevel2 104" xfId="7687"/>
    <cellStyle name="SAPBEXHLevel2 105" xfId="7688"/>
    <cellStyle name="SAPBEXHLevel2 106" xfId="7689"/>
    <cellStyle name="SAPBEXHLevel2 107" xfId="7690"/>
    <cellStyle name="SAPBEXHLevel2 108" xfId="7691"/>
    <cellStyle name="SAPBEXHLevel2 109" xfId="7692"/>
    <cellStyle name="SAPBEXHLevel2 11" xfId="2819"/>
    <cellStyle name="SAPBEXHLevel2 110" xfId="7693"/>
    <cellStyle name="SAPBEXHLevel2 12" xfId="2820"/>
    <cellStyle name="SAPBEXHLevel2 13" xfId="2821"/>
    <cellStyle name="SAPBEXHLevel2 14" xfId="2822"/>
    <cellStyle name="SAPBEXHLevel2 15" xfId="2823"/>
    <cellStyle name="SAPBEXHLevel2 16" xfId="2824"/>
    <cellStyle name="SAPBEXHLevel2 17" xfId="2825"/>
    <cellStyle name="SAPBEXHLevel2 18" xfId="2826"/>
    <cellStyle name="SAPBEXHLevel2 19" xfId="2827"/>
    <cellStyle name="SAPBEXHLevel2 2" xfId="2828"/>
    <cellStyle name="SAPBEXHLevel2 2 2" xfId="13896"/>
    <cellStyle name="SAPBEXHLevel2 20" xfId="2829"/>
    <cellStyle name="SAPBEXHLevel2 21" xfId="2830"/>
    <cellStyle name="SAPBEXHLevel2 22" xfId="2831"/>
    <cellStyle name="SAPBEXHLevel2 23" xfId="2832"/>
    <cellStyle name="SAPBEXHLevel2 24" xfId="2833"/>
    <cellStyle name="SAPBEXHLevel2 25" xfId="2834"/>
    <cellStyle name="SAPBEXHLevel2 26" xfId="2835"/>
    <cellStyle name="SAPBEXHLevel2 27" xfId="2836"/>
    <cellStyle name="SAPBEXHLevel2 28" xfId="2837"/>
    <cellStyle name="SAPBEXHLevel2 29" xfId="2838"/>
    <cellStyle name="SAPBEXHLevel2 3" xfId="2839"/>
    <cellStyle name="SAPBEXHLevel2 30" xfId="2840"/>
    <cellStyle name="SAPBEXHLevel2 31" xfId="2841"/>
    <cellStyle name="SAPBEXHLevel2 32" xfId="2842"/>
    <cellStyle name="SAPBEXHLevel2 33" xfId="2843"/>
    <cellStyle name="SAPBEXHLevel2 34" xfId="2844"/>
    <cellStyle name="SAPBEXHLevel2 35" xfId="2845"/>
    <cellStyle name="SAPBEXHLevel2 36" xfId="2846"/>
    <cellStyle name="SAPBEXHLevel2 37" xfId="2847"/>
    <cellStyle name="SAPBEXHLevel2 38" xfId="2848"/>
    <cellStyle name="SAPBEXHLevel2 39" xfId="2849"/>
    <cellStyle name="SAPBEXHLevel2 4" xfId="2850"/>
    <cellStyle name="SAPBEXHLevel2 40" xfId="2851"/>
    <cellStyle name="SAPBEXHLevel2 41" xfId="2852"/>
    <cellStyle name="SAPBEXHLevel2 42" xfId="2853"/>
    <cellStyle name="SAPBEXHLevel2 43" xfId="2854"/>
    <cellStyle name="SAPBEXHLevel2 44" xfId="2855"/>
    <cellStyle name="SAPBEXHLevel2 45" xfId="2856"/>
    <cellStyle name="SAPBEXHLevel2 46" xfId="7694"/>
    <cellStyle name="SAPBEXHLevel2 47" xfId="7695"/>
    <cellStyle name="SAPBEXHLevel2 48" xfId="7696"/>
    <cellStyle name="SAPBEXHLevel2 49" xfId="7697"/>
    <cellStyle name="SAPBEXHLevel2 5" xfId="2857"/>
    <cellStyle name="SAPBEXHLevel2 50" xfId="7698"/>
    <cellStyle name="SAPBEXHLevel2 51" xfId="7699"/>
    <cellStyle name="SAPBEXHLevel2 52" xfId="7700"/>
    <cellStyle name="SAPBEXHLevel2 53" xfId="7701"/>
    <cellStyle name="SAPBEXHLevel2 54" xfId="7702"/>
    <cellStyle name="SAPBEXHLevel2 55" xfId="7703"/>
    <cellStyle name="SAPBEXHLevel2 56" xfId="7704"/>
    <cellStyle name="SAPBEXHLevel2 57" xfId="7705"/>
    <cellStyle name="SAPBEXHLevel2 58" xfId="7706"/>
    <cellStyle name="SAPBEXHLevel2 59" xfId="7707"/>
    <cellStyle name="SAPBEXHLevel2 6" xfId="2858"/>
    <cellStyle name="SAPBEXHLevel2 60" xfId="7708"/>
    <cellStyle name="SAPBEXHLevel2 61" xfId="7709"/>
    <cellStyle name="SAPBEXHLevel2 62" xfId="7710"/>
    <cellStyle name="SAPBEXHLevel2 63" xfId="7711"/>
    <cellStyle name="SAPBEXHLevel2 64" xfId="7712"/>
    <cellStyle name="SAPBEXHLevel2 65" xfId="7713"/>
    <cellStyle name="SAPBEXHLevel2 66" xfId="7714"/>
    <cellStyle name="SAPBEXHLevel2 67" xfId="7715"/>
    <cellStyle name="SAPBEXHLevel2 68" xfId="7716"/>
    <cellStyle name="SAPBEXHLevel2 69" xfId="7717"/>
    <cellStyle name="SAPBEXHLevel2 7" xfId="2859"/>
    <cellStyle name="SAPBEXHLevel2 70" xfId="7718"/>
    <cellStyle name="SAPBEXHLevel2 71" xfId="7719"/>
    <cellStyle name="SAPBEXHLevel2 72" xfId="7720"/>
    <cellStyle name="SAPBEXHLevel2 73" xfId="7721"/>
    <cellStyle name="SAPBEXHLevel2 74" xfId="7722"/>
    <cellStyle name="SAPBEXHLevel2 75" xfId="7723"/>
    <cellStyle name="SAPBEXHLevel2 76" xfId="7724"/>
    <cellStyle name="SAPBEXHLevel2 77" xfId="7725"/>
    <cellStyle name="SAPBEXHLevel2 78" xfId="7726"/>
    <cellStyle name="SAPBEXHLevel2 79" xfId="7727"/>
    <cellStyle name="SAPBEXHLevel2 8" xfId="2860"/>
    <cellStyle name="SAPBEXHLevel2 80" xfId="7728"/>
    <cellStyle name="SAPBEXHLevel2 81" xfId="7729"/>
    <cellStyle name="SAPBEXHLevel2 82" xfId="7730"/>
    <cellStyle name="SAPBEXHLevel2 83" xfId="7731"/>
    <cellStyle name="SAPBEXHLevel2 84" xfId="7732"/>
    <cellStyle name="SAPBEXHLevel2 85" xfId="7733"/>
    <cellStyle name="SAPBEXHLevel2 86" xfId="7734"/>
    <cellStyle name="SAPBEXHLevel2 87" xfId="7735"/>
    <cellStyle name="SAPBEXHLevel2 88" xfId="7736"/>
    <cellStyle name="SAPBEXHLevel2 89" xfId="7737"/>
    <cellStyle name="SAPBEXHLevel2 9" xfId="2861"/>
    <cellStyle name="SAPBEXHLevel2 90" xfId="7738"/>
    <cellStyle name="SAPBEXHLevel2 91" xfId="7739"/>
    <cellStyle name="SAPBEXHLevel2 92" xfId="7740"/>
    <cellStyle name="SAPBEXHLevel2 93" xfId="7741"/>
    <cellStyle name="SAPBEXHLevel2 94" xfId="7742"/>
    <cellStyle name="SAPBEXHLevel2 95" xfId="7743"/>
    <cellStyle name="SAPBEXHLevel2 96" xfId="7744"/>
    <cellStyle name="SAPBEXHLevel2 97" xfId="7745"/>
    <cellStyle name="SAPBEXHLevel2 98" xfId="7746"/>
    <cellStyle name="SAPBEXHLevel2 99" xfId="7747"/>
    <cellStyle name="SAPBEXHLevel2_(A-7) IS-Inputs" xfId="7748"/>
    <cellStyle name="SAPBEXHLevel2X" xfId="138"/>
    <cellStyle name="SAPBEXHLevel2X 10" xfId="2862"/>
    <cellStyle name="SAPBEXHLevel2X 10 2" xfId="7749"/>
    <cellStyle name="SAPBEXHLevel2X 10 3" xfId="7750"/>
    <cellStyle name="SAPBEXHLevel2X 10 4" xfId="7751"/>
    <cellStyle name="SAPBEXHLevel2X 10 5" xfId="7752"/>
    <cellStyle name="SAPBEXHLevel2X 10 6" xfId="7753"/>
    <cellStyle name="SAPBEXHLevel2X 10 7" xfId="7754"/>
    <cellStyle name="SAPBEXHLevel2X 10 8" xfId="7755"/>
    <cellStyle name="SAPBEXHLevel2X 10 9" xfId="7756"/>
    <cellStyle name="SAPBEXHLevel2X 11" xfId="2863"/>
    <cellStyle name="SAPBEXHLevel2X 11 2" xfId="7758"/>
    <cellStyle name="SAPBEXHLevel2X 11 3" xfId="7757"/>
    <cellStyle name="SAPBEXHLevel2X 12" xfId="2864"/>
    <cellStyle name="SAPBEXHLevel2X 12 2" xfId="7759"/>
    <cellStyle name="SAPBEXHLevel2X 12 3" xfId="7760"/>
    <cellStyle name="SAPBEXHLevel2X 12 4" xfId="7761"/>
    <cellStyle name="SAPBEXHLevel2X 12 5" xfId="7762"/>
    <cellStyle name="SAPBEXHLevel2X 12 6" xfId="7763"/>
    <cellStyle name="SAPBEXHLevel2X 12 7" xfId="7764"/>
    <cellStyle name="SAPBEXHLevel2X 12 8" xfId="7765"/>
    <cellStyle name="SAPBEXHLevel2X 13" xfId="2865"/>
    <cellStyle name="SAPBEXHLevel2X 13 2" xfId="7766"/>
    <cellStyle name="SAPBEXHLevel2X 13 3" xfId="7767"/>
    <cellStyle name="SAPBEXHLevel2X 13 4" xfId="7768"/>
    <cellStyle name="SAPBEXHLevel2X 13 5" xfId="7769"/>
    <cellStyle name="SAPBEXHLevel2X 13 6" xfId="7770"/>
    <cellStyle name="SAPBEXHLevel2X 13 7" xfId="7771"/>
    <cellStyle name="SAPBEXHLevel2X 13 8" xfId="7772"/>
    <cellStyle name="SAPBEXHLevel2X 14" xfId="2866"/>
    <cellStyle name="SAPBEXHLevel2X 14 2" xfId="7773"/>
    <cellStyle name="SAPBEXHLevel2X 15" xfId="2867"/>
    <cellStyle name="SAPBEXHLevel2X 15 2" xfId="7774"/>
    <cellStyle name="SAPBEXHLevel2X 16" xfId="2868"/>
    <cellStyle name="SAPBEXHLevel2X 16 2" xfId="7775"/>
    <cellStyle name="SAPBEXHLevel2X 17" xfId="2869"/>
    <cellStyle name="SAPBEXHLevel2X 17 2" xfId="7776"/>
    <cellStyle name="SAPBEXHLevel2X 18" xfId="2870"/>
    <cellStyle name="SAPBEXHLevel2X 18 2" xfId="7777"/>
    <cellStyle name="SAPBEXHLevel2X 19" xfId="2871"/>
    <cellStyle name="SAPBEXHLevel2X 19 2" xfId="7778"/>
    <cellStyle name="SAPBEXHLevel2X 2" xfId="2872"/>
    <cellStyle name="SAPBEXHLevel2X 2 10" xfId="13898"/>
    <cellStyle name="SAPBEXHLevel2X 2 2" xfId="7779"/>
    <cellStyle name="SAPBEXHLevel2X 2 3" xfId="7780"/>
    <cellStyle name="SAPBEXHLevel2X 2 4" xfId="7781"/>
    <cellStyle name="SAPBEXHLevel2X 2 5" xfId="7782"/>
    <cellStyle name="SAPBEXHLevel2X 2 6" xfId="7783"/>
    <cellStyle name="SAPBEXHLevel2X 2 7" xfId="7784"/>
    <cellStyle name="SAPBEXHLevel2X 2 8" xfId="7785"/>
    <cellStyle name="SAPBEXHLevel2X 2 9" xfId="7786"/>
    <cellStyle name="SAPBEXHLevel2X 20" xfId="2873"/>
    <cellStyle name="SAPBEXHLevel2X 20 2" xfId="7787"/>
    <cellStyle name="SAPBEXHLevel2X 21" xfId="2874"/>
    <cellStyle name="SAPBEXHLevel2X 22" xfId="2875"/>
    <cellStyle name="SAPBEXHLevel2X 23" xfId="2876"/>
    <cellStyle name="SAPBEXHLevel2X 24" xfId="2877"/>
    <cellStyle name="SAPBEXHLevel2X 25" xfId="2878"/>
    <cellStyle name="SAPBEXHLevel2X 26" xfId="2879"/>
    <cellStyle name="SAPBEXHLevel2X 27" xfId="2880"/>
    <cellStyle name="SAPBEXHLevel2X 28" xfId="2881"/>
    <cellStyle name="SAPBEXHLevel2X 29" xfId="2882"/>
    <cellStyle name="SAPBEXHLevel2X 3" xfId="2883"/>
    <cellStyle name="SAPBEXHLevel2X 3 2" xfId="7788"/>
    <cellStyle name="SAPBEXHLevel2X 3 3" xfId="7789"/>
    <cellStyle name="SAPBEXHLevel2X 3 4" xfId="7790"/>
    <cellStyle name="SAPBEXHLevel2X 3 5" xfId="7791"/>
    <cellStyle name="SAPBEXHLevel2X 3 6" xfId="7792"/>
    <cellStyle name="SAPBEXHLevel2X 3 7" xfId="7793"/>
    <cellStyle name="SAPBEXHLevel2X 3 8" xfId="7794"/>
    <cellStyle name="SAPBEXHLevel2X 3 9" xfId="7795"/>
    <cellStyle name="SAPBEXHLevel2X 30" xfId="2884"/>
    <cellStyle name="SAPBEXHLevel2X 31" xfId="2885"/>
    <cellStyle name="SAPBEXHLevel2X 32" xfId="2886"/>
    <cellStyle name="SAPBEXHLevel2X 33" xfId="2887"/>
    <cellStyle name="SAPBEXHLevel2X 34" xfId="2888"/>
    <cellStyle name="SAPBEXHLevel2X 35" xfId="2889"/>
    <cellStyle name="SAPBEXHLevel2X 36" xfId="2890"/>
    <cellStyle name="SAPBEXHLevel2X 37" xfId="2891"/>
    <cellStyle name="SAPBEXHLevel2X 38" xfId="2892"/>
    <cellStyle name="SAPBEXHLevel2X 39" xfId="2893"/>
    <cellStyle name="SAPBEXHLevel2X 4" xfId="2894"/>
    <cellStyle name="SAPBEXHLevel2X 4 2" xfId="7796"/>
    <cellStyle name="SAPBEXHLevel2X 4 3" xfId="7797"/>
    <cellStyle name="SAPBEXHLevel2X 4 4" xfId="7798"/>
    <cellStyle name="SAPBEXHLevel2X 4 5" xfId="7799"/>
    <cellStyle name="SAPBEXHLevel2X 4 6" xfId="7800"/>
    <cellStyle name="SAPBEXHLevel2X 4 7" xfId="7801"/>
    <cellStyle name="SAPBEXHLevel2X 4 8" xfId="7802"/>
    <cellStyle name="SAPBEXHLevel2X 4 9" xfId="7803"/>
    <cellStyle name="SAPBEXHLevel2X 40" xfId="2895"/>
    <cellStyle name="SAPBEXHLevel2X 41" xfId="2896"/>
    <cellStyle name="SAPBEXHLevel2X 42" xfId="2897"/>
    <cellStyle name="SAPBEXHLevel2X 43" xfId="2898"/>
    <cellStyle name="SAPBEXHLevel2X 44" xfId="2899"/>
    <cellStyle name="SAPBEXHLevel2X 45" xfId="2900"/>
    <cellStyle name="SAPBEXHLevel2X 46" xfId="7804"/>
    <cellStyle name="SAPBEXHLevel2X 5" xfId="2901"/>
    <cellStyle name="SAPBEXHLevel2X 5 2" xfId="7805"/>
    <cellStyle name="SAPBEXHLevel2X 5 3" xfId="7806"/>
    <cellStyle name="SAPBEXHLevel2X 5 4" xfId="7807"/>
    <cellStyle name="SAPBEXHLevel2X 5 5" xfId="7808"/>
    <cellStyle name="SAPBEXHLevel2X 5 6" xfId="7809"/>
    <cellStyle name="SAPBEXHLevel2X 5 7" xfId="7810"/>
    <cellStyle name="SAPBEXHLevel2X 5 8" xfId="7811"/>
    <cellStyle name="SAPBEXHLevel2X 5 9" xfId="7812"/>
    <cellStyle name="SAPBEXHLevel2X 6" xfId="2902"/>
    <cellStyle name="SAPBEXHLevel2X 6 2" xfId="7813"/>
    <cellStyle name="SAPBEXHLevel2X 6 3" xfId="7814"/>
    <cellStyle name="SAPBEXHLevel2X 6 4" xfId="7815"/>
    <cellStyle name="SAPBEXHLevel2X 6 5" xfId="7816"/>
    <cellStyle name="SAPBEXHLevel2X 6 6" xfId="7817"/>
    <cellStyle name="SAPBEXHLevel2X 6 7" xfId="7818"/>
    <cellStyle name="SAPBEXHLevel2X 6 8" xfId="7819"/>
    <cellStyle name="SAPBEXHLevel2X 6 9" xfId="7820"/>
    <cellStyle name="SAPBEXHLevel2X 7" xfId="2903"/>
    <cellStyle name="SAPBEXHLevel2X 7 2" xfId="7821"/>
    <cellStyle name="SAPBEXHLevel2X 7 3" xfId="7822"/>
    <cellStyle name="SAPBEXHLevel2X 7 4" xfId="7823"/>
    <cellStyle name="SAPBEXHLevel2X 7 5" xfId="7824"/>
    <cellStyle name="SAPBEXHLevel2X 7 6" xfId="7825"/>
    <cellStyle name="SAPBEXHLevel2X 7 7" xfId="7826"/>
    <cellStyle name="SAPBEXHLevel2X 7 8" xfId="7827"/>
    <cellStyle name="SAPBEXHLevel2X 7 9" xfId="7828"/>
    <cellStyle name="SAPBEXHLevel2X 8" xfId="2904"/>
    <cellStyle name="SAPBEXHLevel2X 8 2" xfId="7829"/>
    <cellStyle name="SAPBEXHLevel2X 8 3" xfId="7830"/>
    <cellStyle name="SAPBEXHLevel2X 8 4" xfId="7831"/>
    <cellStyle name="SAPBEXHLevel2X 8 5" xfId="7832"/>
    <cellStyle name="SAPBEXHLevel2X 8 6" xfId="7833"/>
    <cellStyle name="SAPBEXHLevel2X 8 7" xfId="7834"/>
    <cellStyle name="SAPBEXHLevel2X 8 8" xfId="7835"/>
    <cellStyle name="SAPBEXHLevel2X 8 9" xfId="7836"/>
    <cellStyle name="SAPBEXHLevel2X 9" xfId="2905"/>
    <cellStyle name="SAPBEXHLevel2X 9 2" xfId="7837"/>
    <cellStyle name="SAPBEXHLevel2X 9 3" xfId="7838"/>
    <cellStyle name="SAPBEXHLevel2X 9 4" xfId="7839"/>
    <cellStyle name="SAPBEXHLevel2X 9 5" xfId="7840"/>
    <cellStyle name="SAPBEXHLevel2X 9 6" xfId="7841"/>
    <cellStyle name="SAPBEXHLevel2X 9 7" xfId="7842"/>
    <cellStyle name="SAPBEXHLevel2X 9 8" xfId="7843"/>
    <cellStyle name="SAPBEXHLevel2X 9 9" xfId="7844"/>
    <cellStyle name="SAPBEXHLevel2X_(A-7) IS-Inputs" xfId="7845"/>
    <cellStyle name="SAPBEXHLevel3" xfId="139"/>
    <cellStyle name="SAPBEXHLevel3 10" xfId="2906"/>
    <cellStyle name="SAPBEXHLevel3 100" xfId="7846"/>
    <cellStyle name="SAPBEXHLevel3 101" xfId="7847"/>
    <cellStyle name="SAPBEXHLevel3 102" xfId="7848"/>
    <cellStyle name="SAPBEXHLevel3 103" xfId="7849"/>
    <cellStyle name="SAPBEXHLevel3 104" xfId="7850"/>
    <cellStyle name="SAPBEXHLevel3 105" xfId="7851"/>
    <cellStyle name="SAPBEXHLevel3 106" xfId="7852"/>
    <cellStyle name="SAPBEXHLevel3 107" xfId="7853"/>
    <cellStyle name="SAPBEXHLevel3 108" xfId="7854"/>
    <cellStyle name="SAPBEXHLevel3 109" xfId="7855"/>
    <cellStyle name="SAPBEXHLevel3 11" xfId="2907"/>
    <cellStyle name="SAPBEXHLevel3 110" xfId="7856"/>
    <cellStyle name="SAPBEXHLevel3 12" xfId="2908"/>
    <cellStyle name="SAPBEXHLevel3 13" xfId="2909"/>
    <cellStyle name="SAPBEXHLevel3 14" xfId="2910"/>
    <cellStyle name="SAPBEXHLevel3 15" xfId="2911"/>
    <cellStyle name="SAPBEXHLevel3 16" xfId="2912"/>
    <cellStyle name="SAPBEXHLevel3 17" xfId="2913"/>
    <cellStyle name="SAPBEXHLevel3 18" xfId="2914"/>
    <cellStyle name="SAPBEXHLevel3 19" xfId="2915"/>
    <cellStyle name="SAPBEXHLevel3 2" xfId="2916"/>
    <cellStyle name="SAPBEXHLevel3 2 2" xfId="13899"/>
    <cellStyle name="SAPBEXHLevel3 20" xfId="2917"/>
    <cellStyle name="SAPBEXHLevel3 21" xfId="2918"/>
    <cellStyle name="SAPBEXHLevel3 22" xfId="2919"/>
    <cellStyle name="SAPBEXHLevel3 23" xfId="2920"/>
    <cellStyle name="SAPBEXHLevel3 24" xfId="2921"/>
    <cellStyle name="SAPBEXHLevel3 25" xfId="2922"/>
    <cellStyle name="SAPBEXHLevel3 26" xfId="2923"/>
    <cellStyle name="SAPBEXHLevel3 27" xfId="2924"/>
    <cellStyle name="SAPBEXHLevel3 28" xfId="2925"/>
    <cellStyle name="SAPBEXHLevel3 29" xfId="2926"/>
    <cellStyle name="SAPBEXHLevel3 3" xfId="2927"/>
    <cellStyle name="SAPBEXHLevel3 30" xfId="2928"/>
    <cellStyle name="SAPBEXHLevel3 31" xfId="2929"/>
    <cellStyle name="SAPBEXHLevel3 32" xfId="2930"/>
    <cellStyle name="SAPBEXHLevel3 33" xfId="2931"/>
    <cellStyle name="SAPBEXHLevel3 34" xfId="2932"/>
    <cellStyle name="SAPBEXHLevel3 35" xfId="2933"/>
    <cellStyle name="SAPBEXHLevel3 36" xfId="2934"/>
    <cellStyle name="SAPBEXHLevel3 37" xfId="2935"/>
    <cellStyle name="SAPBEXHLevel3 38" xfId="2936"/>
    <cellStyle name="SAPBEXHLevel3 39" xfId="2937"/>
    <cellStyle name="SAPBEXHLevel3 4" xfId="2938"/>
    <cellStyle name="SAPBEXHLevel3 40" xfId="2939"/>
    <cellStyle name="SAPBEXHLevel3 41" xfId="2940"/>
    <cellStyle name="SAPBEXHLevel3 42" xfId="2941"/>
    <cellStyle name="SAPBEXHLevel3 43" xfId="2942"/>
    <cellStyle name="SAPBEXHLevel3 44" xfId="2943"/>
    <cellStyle name="SAPBEXHLevel3 45" xfId="2944"/>
    <cellStyle name="SAPBEXHLevel3 46" xfId="7857"/>
    <cellStyle name="SAPBEXHLevel3 47" xfId="7858"/>
    <cellStyle name="SAPBEXHLevel3 48" xfId="7859"/>
    <cellStyle name="SAPBEXHLevel3 49" xfId="7860"/>
    <cellStyle name="SAPBEXHLevel3 5" xfId="2945"/>
    <cellStyle name="SAPBEXHLevel3 50" xfId="7861"/>
    <cellStyle name="SAPBEXHLevel3 51" xfId="7862"/>
    <cellStyle name="SAPBEXHLevel3 52" xfId="7863"/>
    <cellStyle name="SAPBEXHLevel3 53" xfId="7864"/>
    <cellStyle name="SAPBEXHLevel3 54" xfId="7865"/>
    <cellStyle name="SAPBEXHLevel3 55" xfId="7866"/>
    <cellStyle name="SAPBEXHLevel3 56" xfId="7867"/>
    <cellStyle name="SAPBEXHLevel3 57" xfId="7868"/>
    <cellStyle name="SAPBEXHLevel3 58" xfId="7869"/>
    <cellStyle name="SAPBEXHLevel3 59" xfId="7870"/>
    <cellStyle name="SAPBEXHLevel3 6" xfId="2946"/>
    <cellStyle name="SAPBEXHLevel3 60" xfId="7871"/>
    <cellStyle name="SAPBEXHLevel3 61" xfId="7872"/>
    <cellStyle name="SAPBEXHLevel3 62" xfId="7873"/>
    <cellStyle name="SAPBEXHLevel3 63" xfId="7874"/>
    <cellStyle name="SAPBEXHLevel3 64" xfId="7875"/>
    <cellStyle name="SAPBEXHLevel3 65" xfId="7876"/>
    <cellStyle name="SAPBEXHLevel3 66" xfId="7877"/>
    <cellStyle name="SAPBEXHLevel3 67" xfId="7878"/>
    <cellStyle name="SAPBEXHLevel3 68" xfId="7879"/>
    <cellStyle name="SAPBEXHLevel3 69" xfId="7880"/>
    <cellStyle name="SAPBEXHLevel3 7" xfId="2947"/>
    <cellStyle name="SAPBEXHLevel3 70" xfId="7881"/>
    <cellStyle name="SAPBEXHLevel3 71" xfId="7882"/>
    <cellStyle name="SAPBEXHLevel3 72" xfId="7883"/>
    <cellStyle name="SAPBEXHLevel3 73" xfId="7884"/>
    <cellStyle name="SAPBEXHLevel3 74" xfId="7885"/>
    <cellStyle name="SAPBEXHLevel3 75" xfId="7886"/>
    <cellStyle name="SAPBEXHLevel3 76" xfId="7887"/>
    <cellStyle name="SAPBEXHLevel3 77" xfId="7888"/>
    <cellStyle name="SAPBEXHLevel3 78" xfId="7889"/>
    <cellStyle name="SAPBEXHLevel3 79" xfId="7890"/>
    <cellStyle name="SAPBEXHLevel3 8" xfId="2948"/>
    <cellStyle name="SAPBEXHLevel3 80" xfId="7891"/>
    <cellStyle name="SAPBEXHLevel3 81" xfId="7892"/>
    <cellStyle name="SAPBEXHLevel3 82" xfId="7893"/>
    <cellStyle name="SAPBEXHLevel3 83" xfId="7894"/>
    <cellStyle name="SAPBEXHLevel3 84" xfId="7895"/>
    <cellStyle name="SAPBEXHLevel3 85" xfId="7896"/>
    <cellStyle name="SAPBEXHLevel3 86" xfId="7897"/>
    <cellStyle name="SAPBEXHLevel3 87" xfId="7898"/>
    <cellStyle name="SAPBEXHLevel3 88" xfId="7899"/>
    <cellStyle name="SAPBEXHLevel3 89" xfId="7900"/>
    <cellStyle name="SAPBEXHLevel3 9" xfId="2949"/>
    <cellStyle name="SAPBEXHLevel3 90" xfId="7901"/>
    <cellStyle name="SAPBEXHLevel3 91" xfId="7902"/>
    <cellStyle name="SAPBEXHLevel3 92" xfId="7903"/>
    <cellStyle name="SAPBEXHLevel3 93" xfId="7904"/>
    <cellStyle name="SAPBEXHLevel3 94" xfId="7905"/>
    <cellStyle name="SAPBEXHLevel3 95" xfId="7906"/>
    <cellStyle name="SAPBEXHLevel3 96" xfId="7907"/>
    <cellStyle name="SAPBEXHLevel3 97" xfId="7908"/>
    <cellStyle name="SAPBEXHLevel3 98" xfId="7909"/>
    <cellStyle name="SAPBEXHLevel3 99" xfId="7910"/>
    <cellStyle name="SAPBEXHLevel3_(A-7) IS-Inputs" xfId="7911"/>
    <cellStyle name="SAPBEXHLevel3X" xfId="140"/>
    <cellStyle name="SAPBEXHLevel3X 10" xfId="2950"/>
    <cellStyle name="SAPBEXHLevel3X 10 2" xfId="7912"/>
    <cellStyle name="SAPBEXHLevel3X 10 3" xfId="7913"/>
    <cellStyle name="SAPBEXHLevel3X 10 4" xfId="7914"/>
    <cellStyle name="SAPBEXHLevel3X 10 5" xfId="7915"/>
    <cellStyle name="SAPBEXHLevel3X 10 6" xfId="7916"/>
    <cellStyle name="SAPBEXHLevel3X 10 7" xfId="7917"/>
    <cellStyle name="SAPBEXHLevel3X 10 8" xfId="7918"/>
    <cellStyle name="SAPBEXHLevel3X 10 9" xfId="7919"/>
    <cellStyle name="SAPBEXHLevel3X 11" xfId="2951"/>
    <cellStyle name="SAPBEXHLevel3X 11 2" xfId="7921"/>
    <cellStyle name="SAPBEXHLevel3X 11 3" xfId="7920"/>
    <cellStyle name="SAPBEXHLevel3X 12" xfId="2952"/>
    <cellStyle name="SAPBEXHLevel3X 12 2" xfId="7922"/>
    <cellStyle name="SAPBEXHLevel3X 12 3" xfId="7923"/>
    <cellStyle name="SAPBEXHLevel3X 12 4" xfId="7924"/>
    <cellStyle name="SAPBEXHLevel3X 12 5" xfId="7925"/>
    <cellStyle name="SAPBEXHLevel3X 12 6" xfId="7926"/>
    <cellStyle name="SAPBEXHLevel3X 12 7" xfId="7927"/>
    <cellStyle name="SAPBEXHLevel3X 12 8" xfId="7928"/>
    <cellStyle name="SAPBEXHLevel3X 13" xfId="2953"/>
    <cellStyle name="SAPBEXHLevel3X 13 2" xfId="7929"/>
    <cellStyle name="SAPBEXHLevel3X 13 3" xfId="7930"/>
    <cellStyle name="SAPBEXHLevel3X 13 4" xfId="7931"/>
    <cellStyle name="SAPBEXHLevel3X 13 5" xfId="7932"/>
    <cellStyle name="SAPBEXHLevel3X 13 6" xfId="7933"/>
    <cellStyle name="SAPBEXHLevel3X 13 7" xfId="7934"/>
    <cellStyle name="SAPBEXHLevel3X 13 8" xfId="7935"/>
    <cellStyle name="SAPBEXHLevel3X 14" xfId="2954"/>
    <cellStyle name="SAPBEXHLevel3X 14 2" xfId="7936"/>
    <cellStyle name="SAPBEXHLevel3X 15" xfId="2955"/>
    <cellStyle name="SAPBEXHLevel3X 15 2" xfId="7937"/>
    <cellStyle name="SAPBEXHLevel3X 16" xfId="2956"/>
    <cellStyle name="SAPBEXHLevel3X 16 2" xfId="7938"/>
    <cellStyle name="SAPBEXHLevel3X 17" xfId="2957"/>
    <cellStyle name="SAPBEXHLevel3X 17 2" xfId="7939"/>
    <cellStyle name="SAPBEXHLevel3X 18" xfId="2958"/>
    <cellStyle name="SAPBEXHLevel3X 18 2" xfId="7940"/>
    <cellStyle name="SAPBEXHLevel3X 19" xfId="2959"/>
    <cellStyle name="SAPBEXHLevel3X 19 2" xfId="7941"/>
    <cellStyle name="SAPBEXHLevel3X 2" xfId="2960"/>
    <cellStyle name="SAPBEXHLevel3X 2 10" xfId="13900"/>
    <cellStyle name="SAPBEXHLevel3X 2 2" xfId="7942"/>
    <cellStyle name="SAPBEXHLevel3X 2 3" xfId="7943"/>
    <cellStyle name="SAPBEXHLevel3X 2 4" xfId="7944"/>
    <cellStyle name="SAPBEXHLevel3X 2 5" xfId="7945"/>
    <cellStyle name="SAPBEXHLevel3X 2 6" xfId="7946"/>
    <cellStyle name="SAPBEXHLevel3X 2 7" xfId="7947"/>
    <cellStyle name="SAPBEXHLevel3X 2 8" xfId="7948"/>
    <cellStyle name="SAPBEXHLevel3X 2 9" xfId="7949"/>
    <cellStyle name="SAPBEXHLevel3X 20" xfId="2961"/>
    <cellStyle name="SAPBEXHLevel3X 20 2" xfId="7950"/>
    <cellStyle name="SAPBEXHLevel3X 21" xfId="2962"/>
    <cellStyle name="SAPBEXHLevel3X 22" xfId="2963"/>
    <cellStyle name="SAPBEXHLevel3X 23" xfId="2964"/>
    <cellStyle name="SAPBEXHLevel3X 24" xfId="2965"/>
    <cellStyle name="SAPBEXHLevel3X 25" xfId="2966"/>
    <cellStyle name="SAPBEXHLevel3X 26" xfId="2967"/>
    <cellStyle name="SAPBEXHLevel3X 27" xfId="2968"/>
    <cellStyle name="SAPBEXHLevel3X 28" xfId="2969"/>
    <cellStyle name="SAPBEXHLevel3X 29" xfId="2970"/>
    <cellStyle name="SAPBEXHLevel3X 3" xfId="2971"/>
    <cellStyle name="SAPBEXHLevel3X 3 2" xfId="7951"/>
    <cellStyle name="SAPBEXHLevel3X 3 3" xfId="7952"/>
    <cellStyle name="SAPBEXHLevel3X 3 4" xfId="7953"/>
    <cellStyle name="SAPBEXHLevel3X 3 5" xfId="7954"/>
    <cellStyle name="SAPBEXHLevel3X 3 6" xfId="7955"/>
    <cellStyle name="SAPBEXHLevel3X 3 7" xfId="7956"/>
    <cellStyle name="SAPBEXHLevel3X 3 8" xfId="7957"/>
    <cellStyle name="SAPBEXHLevel3X 3 9" xfId="7958"/>
    <cellStyle name="SAPBEXHLevel3X 30" xfId="2972"/>
    <cellStyle name="SAPBEXHLevel3X 31" xfId="2973"/>
    <cellStyle name="SAPBEXHLevel3X 32" xfId="2974"/>
    <cellStyle name="SAPBEXHLevel3X 33" xfId="2975"/>
    <cellStyle name="SAPBEXHLevel3X 34" xfId="2976"/>
    <cellStyle name="SAPBEXHLevel3X 35" xfId="2977"/>
    <cellStyle name="SAPBEXHLevel3X 36" xfId="2978"/>
    <cellStyle name="SAPBEXHLevel3X 37" xfId="2979"/>
    <cellStyle name="SAPBEXHLevel3X 38" xfId="2980"/>
    <cellStyle name="SAPBEXHLevel3X 39" xfId="2981"/>
    <cellStyle name="SAPBEXHLevel3X 4" xfId="2982"/>
    <cellStyle name="SAPBEXHLevel3X 4 2" xfId="7959"/>
    <cellStyle name="SAPBEXHLevel3X 4 3" xfId="7960"/>
    <cellStyle name="SAPBEXHLevel3X 4 4" xfId="7961"/>
    <cellStyle name="SAPBEXHLevel3X 4 5" xfId="7962"/>
    <cellStyle name="SAPBEXHLevel3X 4 6" xfId="7963"/>
    <cellStyle name="SAPBEXHLevel3X 4 7" xfId="7964"/>
    <cellStyle name="SAPBEXHLevel3X 4 8" xfId="7965"/>
    <cellStyle name="SAPBEXHLevel3X 4 9" xfId="7966"/>
    <cellStyle name="SAPBEXHLevel3X 40" xfId="2983"/>
    <cellStyle name="SAPBEXHLevel3X 41" xfId="2984"/>
    <cellStyle name="SAPBEXHLevel3X 42" xfId="2985"/>
    <cellStyle name="SAPBEXHLevel3X 43" xfId="2986"/>
    <cellStyle name="SAPBEXHLevel3X 44" xfId="2987"/>
    <cellStyle name="SAPBEXHLevel3X 45" xfId="2988"/>
    <cellStyle name="SAPBEXHLevel3X 46" xfId="7967"/>
    <cellStyle name="SAPBEXHLevel3X 5" xfId="2989"/>
    <cellStyle name="SAPBEXHLevel3X 5 2" xfId="7968"/>
    <cellStyle name="SAPBEXHLevel3X 5 3" xfId="7969"/>
    <cellStyle name="SAPBEXHLevel3X 5 4" xfId="7970"/>
    <cellStyle name="SAPBEXHLevel3X 5 5" xfId="7971"/>
    <cellStyle name="SAPBEXHLevel3X 5 6" xfId="7972"/>
    <cellStyle name="SAPBEXHLevel3X 5 7" xfId="7973"/>
    <cellStyle name="SAPBEXHLevel3X 5 8" xfId="7974"/>
    <cellStyle name="SAPBEXHLevel3X 5 9" xfId="7975"/>
    <cellStyle name="SAPBEXHLevel3X 6" xfId="2990"/>
    <cellStyle name="SAPBEXHLevel3X 6 2" xfId="7976"/>
    <cellStyle name="SAPBEXHLevel3X 6 3" xfId="7977"/>
    <cellStyle name="SAPBEXHLevel3X 6 4" xfId="7978"/>
    <cellStyle name="SAPBEXHLevel3X 6 5" xfId="7979"/>
    <cellStyle name="SAPBEXHLevel3X 6 6" xfId="7980"/>
    <cellStyle name="SAPBEXHLevel3X 6 7" xfId="7981"/>
    <cellStyle name="SAPBEXHLevel3X 6 8" xfId="7982"/>
    <cellStyle name="SAPBEXHLevel3X 6 9" xfId="7983"/>
    <cellStyle name="SAPBEXHLevel3X 7" xfId="2991"/>
    <cellStyle name="SAPBEXHLevel3X 7 2" xfId="7984"/>
    <cellStyle name="SAPBEXHLevel3X 7 3" xfId="7985"/>
    <cellStyle name="SAPBEXHLevel3X 7 4" xfId="7986"/>
    <cellStyle name="SAPBEXHLevel3X 7 5" xfId="7987"/>
    <cellStyle name="SAPBEXHLevel3X 7 6" xfId="7988"/>
    <cellStyle name="SAPBEXHLevel3X 7 7" xfId="7989"/>
    <cellStyle name="SAPBEXHLevel3X 7 8" xfId="7990"/>
    <cellStyle name="SAPBEXHLevel3X 7 9" xfId="7991"/>
    <cellStyle name="SAPBEXHLevel3X 8" xfId="2992"/>
    <cellStyle name="SAPBEXHLevel3X 8 2" xfId="7992"/>
    <cellStyle name="SAPBEXHLevel3X 8 3" xfId="7993"/>
    <cellStyle name="SAPBEXHLevel3X 8 4" xfId="7994"/>
    <cellStyle name="SAPBEXHLevel3X 8 5" xfId="7995"/>
    <cellStyle name="SAPBEXHLevel3X 8 6" xfId="7996"/>
    <cellStyle name="SAPBEXHLevel3X 8 7" xfId="7997"/>
    <cellStyle name="SAPBEXHLevel3X 8 8" xfId="7998"/>
    <cellStyle name="SAPBEXHLevel3X 8 9" xfId="7999"/>
    <cellStyle name="SAPBEXHLevel3X 9" xfId="2993"/>
    <cellStyle name="SAPBEXHLevel3X 9 2" xfId="8000"/>
    <cellStyle name="SAPBEXHLevel3X 9 3" xfId="8001"/>
    <cellStyle name="SAPBEXHLevel3X 9 4" xfId="8002"/>
    <cellStyle name="SAPBEXHLevel3X 9 5" xfId="8003"/>
    <cellStyle name="SAPBEXHLevel3X 9 6" xfId="8004"/>
    <cellStyle name="SAPBEXHLevel3X 9 7" xfId="8005"/>
    <cellStyle name="SAPBEXHLevel3X 9 8" xfId="8006"/>
    <cellStyle name="SAPBEXHLevel3X 9 9" xfId="8007"/>
    <cellStyle name="SAPBEXHLevel3X_(A-7) IS-Inputs" xfId="8008"/>
    <cellStyle name="SAPBEXinputData" xfId="141"/>
    <cellStyle name="SAPBEXinputData 10" xfId="2994"/>
    <cellStyle name="SAPBEXinputData 10 2" xfId="8009"/>
    <cellStyle name="SAPBEXinputData 10 3" xfId="8010"/>
    <cellStyle name="SAPBEXinputData 10 4" xfId="8011"/>
    <cellStyle name="SAPBEXinputData 10 5" xfId="8012"/>
    <cellStyle name="SAPBEXinputData 10 6" xfId="8013"/>
    <cellStyle name="SAPBEXinputData 10 7" xfId="8014"/>
    <cellStyle name="SAPBEXinputData 10 8" xfId="8015"/>
    <cellStyle name="SAPBEXinputData 10 9" xfId="8016"/>
    <cellStyle name="SAPBEXinputData 11" xfId="2995"/>
    <cellStyle name="SAPBEXinputData 11 2" xfId="8018"/>
    <cellStyle name="SAPBEXinputData 11 3" xfId="8017"/>
    <cellStyle name="SAPBEXinputData 12" xfId="2996"/>
    <cellStyle name="SAPBEXinputData 12 2" xfId="8019"/>
    <cellStyle name="SAPBEXinputData 12 3" xfId="8020"/>
    <cellStyle name="SAPBEXinputData 12 4" xfId="8021"/>
    <cellStyle name="SAPBEXinputData 12 5" xfId="8022"/>
    <cellStyle name="SAPBEXinputData 12 6" xfId="8023"/>
    <cellStyle name="SAPBEXinputData 12 7" xfId="8024"/>
    <cellStyle name="SAPBEXinputData 12 8" xfId="8025"/>
    <cellStyle name="SAPBEXinputData 13" xfId="2997"/>
    <cellStyle name="SAPBEXinputData 13 2" xfId="8026"/>
    <cellStyle name="SAPBEXinputData 13 3" xfId="8027"/>
    <cellStyle name="SAPBEXinputData 13 4" xfId="8028"/>
    <cellStyle name="SAPBEXinputData 13 5" xfId="8029"/>
    <cellStyle name="SAPBEXinputData 13 6" xfId="8030"/>
    <cellStyle name="SAPBEXinputData 13 7" xfId="8031"/>
    <cellStyle name="SAPBEXinputData 13 8" xfId="8032"/>
    <cellStyle name="SAPBEXinputData 14" xfId="2998"/>
    <cellStyle name="SAPBEXinputData 14 2" xfId="8033"/>
    <cellStyle name="SAPBEXinputData 15" xfId="2999"/>
    <cellStyle name="SAPBEXinputData 15 2" xfId="8034"/>
    <cellStyle name="SAPBEXinputData 16" xfId="3000"/>
    <cellStyle name="SAPBEXinputData 16 2" xfId="8035"/>
    <cellStyle name="SAPBEXinputData 17" xfId="3001"/>
    <cellStyle name="SAPBEXinputData 17 2" xfId="8036"/>
    <cellStyle name="SAPBEXinputData 18" xfId="3002"/>
    <cellStyle name="SAPBEXinputData 18 2" xfId="8037"/>
    <cellStyle name="SAPBEXinputData 19" xfId="3003"/>
    <cellStyle name="SAPBEXinputData 19 2" xfId="8038"/>
    <cellStyle name="SAPBEXinputData 2" xfId="3004"/>
    <cellStyle name="SAPBEXinputData 2 10" xfId="8040"/>
    <cellStyle name="SAPBEXinputData 2 11" xfId="8039"/>
    <cellStyle name="SAPBEXinputData 2 12" xfId="13901"/>
    <cellStyle name="SAPBEXinputData 2 2" xfId="8041"/>
    <cellStyle name="SAPBEXinputData 2 3" xfId="8042"/>
    <cellStyle name="SAPBEXinputData 2 4" xfId="8043"/>
    <cellStyle name="SAPBEXinputData 2 5" xfId="8044"/>
    <cellStyle name="SAPBEXinputData 2 6" xfId="8045"/>
    <cellStyle name="SAPBEXinputData 2 7" xfId="8046"/>
    <cellStyle name="SAPBEXinputData 2 8" xfId="8047"/>
    <cellStyle name="SAPBEXinputData 2 9" xfId="8048"/>
    <cellStyle name="SAPBEXinputData 20" xfId="3005"/>
    <cellStyle name="SAPBEXinputData 20 2" xfId="8049"/>
    <cellStyle name="SAPBEXinputData 21" xfId="3006"/>
    <cellStyle name="SAPBEXinputData 22" xfId="3007"/>
    <cellStyle name="SAPBEXinputData 23" xfId="3008"/>
    <cellStyle name="SAPBEXinputData 24" xfId="3009"/>
    <cellStyle name="SAPBEXinputData 25" xfId="3010"/>
    <cellStyle name="SAPBEXinputData 26" xfId="3011"/>
    <cellStyle name="SAPBEXinputData 27" xfId="3012"/>
    <cellStyle name="SAPBEXinputData 28" xfId="3013"/>
    <cellStyle name="SAPBEXinputData 29" xfId="3014"/>
    <cellStyle name="SAPBEXinputData 3" xfId="3015"/>
    <cellStyle name="SAPBEXinputData 3 2" xfId="8050"/>
    <cellStyle name="SAPBEXinputData 3 3" xfId="8051"/>
    <cellStyle name="SAPBEXinputData 3 4" xfId="8052"/>
    <cellStyle name="SAPBEXinputData 3 5" xfId="8053"/>
    <cellStyle name="SAPBEXinputData 3 6" xfId="8054"/>
    <cellStyle name="SAPBEXinputData 3 7" xfId="8055"/>
    <cellStyle name="SAPBEXinputData 3 8" xfId="8056"/>
    <cellStyle name="SAPBEXinputData 3 9" xfId="8057"/>
    <cellStyle name="SAPBEXinputData 30" xfId="3016"/>
    <cellStyle name="SAPBEXinputData 31" xfId="3017"/>
    <cellStyle name="SAPBEXinputData 32" xfId="3018"/>
    <cellStyle name="SAPBEXinputData 33" xfId="3019"/>
    <cellStyle name="SAPBEXinputData 34" xfId="3020"/>
    <cellStyle name="SAPBEXinputData 35" xfId="3021"/>
    <cellStyle name="SAPBEXinputData 36" xfId="3022"/>
    <cellStyle name="SAPBEXinputData 37" xfId="3023"/>
    <cellStyle name="SAPBEXinputData 38" xfId="3024"/>
    <cellStyle name="SAPBEXinputData 39" xfId="3025"/>
    <cellStyle name="SAPBEXinputData 4" xfId="3026"/>
    <cellStyle name="SAPBEXinputData 4 2" xfId="8058"/>
    <cellStyle name="SAPBEXinputData 4 3" xfId="8059"/>
    <cellStyle name="SAPBEXinputData 4 4" xfId="8060"/>
    <cellStyle name="SAPBEXinputData 4 5" xfId="8061"/>
    <cellStyle name="SAPBEXinputData 4 6" xfId="8062"/>
    <cellStyle name="SAPBEXinputData 4 7" xfId="8063"/>
    <cellStyle name="SAPBEXinputData 4 8" xfId="8064"/>
    <cellStyle name="SAPBEXinputData 4 9" xfId="8065"/>
    <cellStyle name="SAPBEXinputData 40" xfId="3027"/>
    <cellStyle name="SAPBEXinputData 41" xfId="3028"/>
    <cellStyle name="SAPBEXinputData 42" xfId="3029"/>
    <cellStyle name="SAPBEXinputData 43" xfId="3030"/>
    <cellStyle name="SAPBEXinputData 44" xfId="3031"/>
    <cellStyle name="SAPBEXinputData 45" xfId="3032"/>
    <cellStyle name="SAPBEXinputData 46" xfId="3033"/>
    <cellStyle name="SAPBEXinputData 47" xfId="8066"/>
    <cellStyle name="SAPBEXinputData 5" xfId="3034"/>
    <cellStyle name="SAPBEXinputData 5 2" xfId="8067"/>
    <cellStyle name="SAPBEXinputData 5 3" xfId="8068"/>
    <cellStyle name="SAPBEXinputData 5 4" xfId="8069"/>
    <cellStyle name="SAPBEXinputData 5 5" xfId="8070"/>
    <cellStyle name="SAPBEXinputData 5 6" xfId="8071"/>
    <cellStyle name="SAPBEXinputData 5 7" xfId="8072"/>
    <cellStyle name="SAPBEXinputData 5 8" xfId="8073"/>
    <cellStyle name="SAPBEXinputData 5 9" xfId="8074"/>
    <cellStyle name="SAPBEXinputData 6" xfId="3035"/>
    <cellStyle name="SAPBEXinputData 6 2" xfId="8075"/>
    <cellStyle name="SAPBEXinputData 6 3" xfId="8076"/>
    <cellStyle name="SAPBEXinputData 6 4" xfId="8077"/>
    <cellStyle name="SAPBEXinputData 6 5" xfId="8078"/>
    <cellStyle name="SAPBEXinputData 6 6" xfId="8079"/>
    <cellStyle name="SAPBEXinputData 6 7" xfId="8080"/>
    <cellStyle name="SAPBEXinputData 6 8" xfId="8081"/>
    <cellStyle name="SAPBEXinputData 6 9" xfId="8082"/>
    <cellStyle name="SAPBEXinputData 7" xfId="3036"/>
    <cellStyle name="SAPBEXinputData 7 2" xfId="8083"/>
    <cellStyle name="SAPBEXinputData 7 3" xfId="8084"/>
    <cellStyle name="SAPBEXinputData 7 4" xfId="8085"/>
    <cellStyle name="SAPBEXinputData 7 5" xfId="8086"/>
    <cellStyle name="SAPBEXinputData 7 6" xfId="8087"/>
    <cellStyle name="SAPBEXinputData 7 7" xfId="8088"/>
    <cellStyle name="SAPBEXinputData 7 8" xfId="8089"/>
    <cellStyle name="SAPBEXinputData 7 9" xfId="8090"/>
    <cellStyle name="SAPBEXinputData 8" xfId="3037"/>
    <cellStyle name="SAPBEXinputData 8 2" xfId="8091"/>
    <cellStyle name="SAPBEXinputData 8 3" xfId="8092"/>
    <cellStyle name="SAPBEXinputData 8 4" xfId="8093"/>
    <cellStyle name="SAPBEXinputData 8 5" xfId="8094"/>
    <cellStyle name="SAPBEXinputData 8 6" xfId="8095"/>
    <cellStyle name="SAPBEXinputData 8 7" xfId="8096"/>
    <cellStyle name="SAPBEXinputData 8 8" xfId="8097"/>
    <cellStyle name="SAPBEXinputData 8 9" xfId="8098"/>
    <cellStyle name="SAPBEXinputData 9" xfId="3038"/>
    <cellStyle name="SAPBEXinputData 9 2" xfId="8099"/>
    <cellStyle name="SAPBEXinputData 9 3" xfId="8100"/>
    <cellStyle name="SAPBEXinputData 9 4" xfId="8101"/>
    <cellStyle name="SAPBEXinputData 9 5" xfId="8102"/>
    <cellStyle name="SAPBEXinputData 9 6" xfId="8103"/>
    <cellStyle name="SAPBEXinputData 9 7" xfId="8104"/>
    <cellStyle name="SAPBEXinputData 9 8" xfId="8105"/>
    <cellStyle name="SAPBEXinputData 9 9" xfId="8106"/>
    <cellStyle name="SAPBEXinputData_(A-7) IS-Inputs" xfId="8107"/>
    <cellStyle name="SAPBEXItemHeader" xfId="3039"/>
    <cellStyle name="SAPBEXItemHeader 2" xfId="8108"/>
    <cellStyle name="SAPBEXItemHeader 2 2" xfId="8109"/>
    <cellStyle name="SAPBEXresData" xfId="142"/>
    <cellStyle name="SAPBEXresData 10" xfId="3040"/>
    <cellStyle name="SAPBEXresData 11" xfId="3041"/>
    <cellStyle name="SAPBEXresData 12" xfId="3042"/>
    <cellStyle name="SAPBEXresData 13" xfId="3043"/>
    <cellStyle name="SAPBEXresData 14" xfId="3044"/>
    <cellStyle name="SAPBEXresData 15" xfId="3045"/>
    <cellStyle name="SAPBEXresData 16" xfId="3046"/>
    <cellStyle name="SAPBEXresData 17" xfId="3047"/>
    <cellStyle name="SAPBEXresData 18" xfId="3048"/>
    <cellStyle name="SAPBEXresData 19" xfId="3049"/>
    <cellStyle name="SAPBEXresData 2" xfId="3050"/>
    <cellStyle name="SAPBEXresData 2 2" xfId="8111"/>
    <cellStyle name="SAPBEXresData 2 3" xfId="8110"/>
    <cellStyle name="SAPBEXresData 20" xfId="3051"/>
    <cellStyle name="SAPBEXresData 21" xfId="3052"/>
    <cellStyle name="SAPBEXresData 22" xfId="3053"/>
    <cellStyle name="SAPBEXresData 23" xfId="3054"/>
    <cellStyle name="SAPBEXresData 24" xfId="3055"/>
    <cellStyle name="SAPBEXresData 25" xfId="3056"/>
    <cellStyle name="SAPBEXresData 26" xfId="3057"/>
    <cellStyle name="SAPBEXresData 27" xfId="3058"/>
    <cellStyle name="SAPBEXresData 28" xfId="3059"/>
    <cellStyle name="SAPBEXresData 29" xfId="3060"/>
    <cellStyle name="SAPBEXresData 3" xfId="3061"/>
    <cellStyle name="SAPBEXresData 30" xfId="3062"/>
    <cellStyle name="SAPBEXresData 31" xfId="3063"/>
    <cellStyle name="SAPBEXresData 32" xfId="3064"/>
    <cellStyle name="SAPBEXresData 33" xfId="3065"/>
    <cellStyle name="SAPBEXresData 34" xfId="3066"/>
    <cellStyle name="SAPBEXresData 35" xfId="3067"/>
    <cellStyle name="SAPBEXresData 36" xfId="3068"/>
    <cellStyle name="SAPBEXresData 37" xfId="3069"/>
    <cellStyle name="SAPBEXresData 38" xfId="3070"/>
    <cellStyle name="SAPBEXresData 39" xfId="3071"/>
    <cellStyle name="SAPBEXresData 4" xfId="3072"/>
    <cellStyle name="SAPBEXresData 40" xfId="3073"/>
    <cellStyle name="SAPBEXresData 41" xfId="3074"/>
    <cellStyle name="SAPBEXresData 42" xfId="3075"/>
    <cellStyle name="SAPBEXresData 43" xfId="3076"/>
    <cellStyle name="SAPBEXresData 44" xfId="3077"/>
    <cellStyle name="SAPBEXresData 45" xfId="3078"/>
    <cellStyle name="SAPBEXresData 46" xfId="8112"/>
    <cellStyle name="SAPBEXresData 5" xfId="3079"/>
    <cellStyle name="SAPBEXresData 6" xfId="3080"/>
    <cellStyle name="SAPBEXresData 7" xfId="3081"/>
    <cellStyle name="SAPBEXresData 8" xfId="3082"/>
    <cellStyle name="SAPBEXresData 9" xfId="3083"/>
    <cellStyle name="SAPBEXresDataEmph" xfId="143"/>
    <cellStyle name="SAPBEXresDataEmph 10" xfId="3084"/>
    <cellStyle name="SAPBEXresDataEmph 11" xfId="3085"/>
    <cellStyle name="SAPBEXresDataEmph 12" xfId="3086"/>
    <cellStyle name="SAPBEXresDataEmph 13" xfId="3087"/>
    <cellStyle name="SAPBEXresDataEmph 14" xfId="3088"/>
    <cellStyle name="SAPBEXresDataEmph 15" xfId="3089"/>
    <cellStyle name="SAPBEXresDataEmph 16" xfId="3090"/>
    <cellStyle name="SAPBEXresDataEmph 17" xfId="3091"/>
    <cellStyle name="SAPBEXresDataEmph 18" xfId="3092"/>
    <cellStyle name="SAPBEXresDataEmph 19" xfId="3093"/>
    <cellStyle name="SAPBEXresDataEmph 2" xfId="3094"/>
    <cellStyle name="SAPBEXresDataEmph 20" xfId="3095"/>
    <cellStyle name="SAPBEXresDataEmph 21" xfId="3096"/>
    <cellStyle name="SAPBEXresDataEmph 22" xfId="3097"/>
    <cellStyle name="SAPBEXresDataEmph 23" xfId="3098"/>
    <cellStyle name="SAPBEXresDataEmph 24" xfId="3099"/>
    <cellStyle name="SAPBEXresDataEmph 25" xfId="3100"/>
    <cellStyle name="SAPBEXresDataEmph 26" xfId="3101"/>
    <cellStyle name="SAPBEXresDataEmph 27" xfId="3102"/>
    <cellStyle name="SAPBEXresDataEmph 28" xfId="3103"/>
    <cellStyle name="SAPBEXresDataEmph 29" xfId="3104"/>
    <cellStyle name="SAPBEXresDataEmph 3" xfId="3105"/>
    <cellStyle name="SAPBEXresDataEmph 30" xfId="3106"/>
    <cellStyle name="SAPBEXresDataEmph 31" xfId="3107"/>
    <cellStyle name="SAPBEXresDataEmph 32" xfId="3108"/>
    <cellStyle name="SAPBEXresDataEmph 33" xfId="3109"/>
    <cellStyle name="SAPBEXresDataEmph 34" xfId="3110"/>
    <cellStyle name="SAPBEXresDataEmph 35" xfId="3111"/>
    <cellStyle name="SAPBEXresDataEmph 36" xfId="3112"/>
    <cellStyle name="SAPBEXresDataEmph 37" xfId="3113"/>
    <cellStyle name="SAPBEXresDataEmph 38" xfId="3114"/>
    <cellStyle name="SAPBEXresDataEmph 39" xfId="3115"/>
    <cellStyle name="SAPBEXresDataEmph 4" xfId="3116"/>
    <cellStyle name="SAPBEXresDataEmph 40" xfId="3117"/>
    <cellStyle name="SAPBEXresDataEmph 41" xfId="3118"/>
    <cellStyle name="SAPBEXresDataEmph 42" xfId="3119"/>
    <cellStyle name="SAPBEXresDataEmph 43" xfId="3120"/>
    <cellStyle name="SAPBEXresDataEmph 44" xfId="3121"/>
    <cellStyle name="SAPBEXresDataEmph 45" xfId="3122"/>
    <cellStyle name="SAPBEXresDataEmph 46" xfId="8113"/>
    <cellStyle name="SAPBEXresDataEmph 5" xfId="3123"/>
    <cellStyle name="SAPBEXresDataEmph 6" xfId="3124"/>
    <cellStyle name="SAPBEXresDataEmph 7" xfId="3125"/>
    <cellStyle name="SAPBEXresDataEmph 8" xfId="3126"/>
    <cellStyle name="SAPBEXresDataEmph 9" xfId="3127"/>
    <cellStyle name="SAPBEXresItem" xfId="144"/>
    <cellStyle name="SAPBEXresItem 10" xfId="3128"/>
    <cellStyle name="SAPBEXresItem 11" xfId="3129"/>
    <cellStyle name="SAPBEXresItem 12" xfId="3130"/>
    <cellStyle name="SAPBEXresItem 13" xfId="3131"/>
    <cellStyle name="SAPBEXresItem 14" xfId="3132"/>
    <cellStyle name="SAPBEXresItem 15" xfId="3133"/>
    <cellStyle name="SAPBEXresItem 16" xfId="3134"/>
    <cellStyle name="SAPBEXresItem 17" xfId="3135"/>
    <cellStyle name="SAPBEXresItem 18" xfId="3136"/>
    <cellStyle name="SAPBEXresItem 19" xfId="3137"/>
    <cellStyle name="SAPBEXresItem 2" xfId="3138"/>
    <cellStyle name="SAPBEXresItem 2 2" xfId="8115"/>
    <cellStyle name="SAPBEXresItem 2 3" xfId="8114"/>
    <cellStyle name="SAPBEXresItem 20" xfId="3139"/>
    <cellStyle name="SAPBEXresItem 21" xfId="3140"/>
    <cellStyle name="SAPBEXresItem 22" xfId="3141"/>
    <cellStyle name="SAPBEXresItem 23" xfId="3142"/>
    <cellStyle name="SAPBEXresItem 24" xfId="3143"/>
    <cellStyle name="SAPBEXresItem 25" xfId="3144"/>
    <cellStyle name="SAPBEXresItem 26" xfId="3145"/>
    <cellStyle name="SAPBEXresItem 27" xfId="3146"/>
    <cellStyle name="SAPBEXresItem 28" xfId="3147"/>
    <cellStyle name="SAPBEXresItem 29" xfId="3148"/>
    <cellStyle name="SAPBEXresItem 3" xfId="3149"/>
    <cellStyle name="SAPBEXresItem 30" xfId="3150"/>
    <cellStyle name="SAPBEXresItem 31" xfId="3151"/>
    <cellStyle name="SAPBEXresItem 32" xfId="3152"/>
    <cellStyle name="SAPBEXresItem 33" xfId="3153"/>
    <cellStyle name="SAPBEXresItem 34" xfId="3154"/>
    <cellStyle name="SAPBEXresItem 35" xfId="3155"/>
    <cellStyle name="SAPBEXresItem 36" xfId="3156"/>
    <cellStyle name="SAPBEXresItem 37" xfId="3157"/>
    <cellStyle name="SAPBEXresItem 38" xfId="3158"/>
    <cellStyle name="SAPBEXresItem 39" xfId="3159"/>
    <cellStyle name="SAPBEXresItem 4" xfId="3160"/>
    <cellStyle name="SAPBEXresItem 40" xfId="3161"/>
    <cellStyle name="SAPBEXresItem 41" xfId="3162"/>
    <cellStyle name="SAPBEXresItem 42" xfId="3163"/>
    <cellStyle name="SAPBEXresItem 43" xfId="3164"/>
    <cellStyle name="SAPBEXresItem 44" xfId="3165"/>
    <cellStyle name="SAPBEXresItem 45" xfId="3166"/>
    <cellStyle name="SAPBEXresItem 46" xfId="8116"/>
    <cellStyle name="SAPBEXresItem 5" xfId="3167"/>
    <cellStyle name="SAPBEXresItem 6" xfId="3168"/>
    <cellStyle name="SAPBEXresItem 7" xfId="3169"/>
    <cellStyle name="SAPBEXresItem 8" xfId="3170"/>
    <cellStyle name="SAPBEXresItem 9" xfId="3171"/>
    <cellStyle name="SAPBEXresItemX" xfId="145"/>
    <cellStyle name="SAPBEXresItemX 10" xfId="3172"/>
    <cellStyle name="SAPBEXresItemX 11" xfId="3173"/>
    <cellStyle name="SAPBEXresItemX 12" xfId="3174"/>
    <cellStyle name="SAPBEXresItemX 13" xfId="3175"/>
    <cellStyle name="SAPBEXresItemX 14" xfId="3176"/>
    <cellStyle name="SAPBEXresItemX 15" xfId="3177"/>
    <cellStyle name="SAPBEXresItemX 16" xfId="3178"/>
    <cellStyle name="SAPBEXresItemX 17" xfId="3179"/>
    <cellStyle name="SAPBEXresItemX 18" xfId="3180"/>
    <cellStyle name="SAPBEXresItemX 19" xfId="3181"/>
    <cellStyle name="SAPBEXresItemX 2" xfId="3182"/>
    <cellStyle name="SAPBEXresItemX 2 2" xfId="8118"/>
    <cellStyle name="SAPBEXresItemX 2 3" xfId="8117"/>
    <cellStyle name="SAPBEXresItemX 20" xfId="3183"/>
    <cellStyle name="SAPBEXresItemX 21" xfId="3184"/>
    <cellStyle name="SAPBEXresItemX 22" xfId="3185"/>
    <cellStyle name="SAPBEXresItemX 23" xfId="3186"/>
    <cellStyle name="SAPBEXresItemX 24" xfId="3187"/>
    <cellStyle name="SAPBEXresItemX 25" xfId="3188"/>
    <cellStyle name="SAPBEXresItemX 26" xfId="3189"/>
    <cellStyle name="SAPBEXresItemX 27" xfId="3190"/>
    <cellStyle name="SAPBEXresItemX 28" xfId="3191"/>
    <cellStyle name="SAPBEXresItemX 29" xfId="3192"/>
    <cellStyle name="SAPBEXresItemX 3" xfId="3193"/>
    <cellStyle name="SAPBEXresItemX 30" xfId="3194"/>
    <cellStyle name="SAPBEXresItemX 31" xfId="3195"/>
    <cellStyle name="SAPBEXresItemX 32" xfId="3196"/>
    <cellStyle name="SAPBEXresItemX 33" xfId="3197"/>
    <cellStyle name="SAPBEXresItemX 34" xfId="3198"/>
    <cellStyle name="SAPBEXresItemX 35" xfId="3199"/>
    <cellStyle name="SAPBEXresItemX 36" xfId="3200"/>
    <cellStyle name="SAPBEXresItemX 37" xfId="3201"/>
    <cellStyle name="SAPBEXresItemX 38" xfId="3202"/>
    <cellStyle name="SAPBEXresItemX 39" xfId="3203"/>
    <cellStyle name="SAPBEXresItemX 4" xfId="3204"/>
    <cellStyle name="SAPBEXresItemX 40" xfId="3205"/>
    <cellStyle name="SAPBEXresItemX 41" xfId="3206"/>
    <cellStyle name="SAPBEXresItemX 42" xfId="3207"/>
    <cellStyle name="SAPBEXresItemX 43" xfId="3208"/>
    <cellStyle name="SAPBEXresItemX 44" xfId="3209"/>
    <cellStyle name="SAPBEXresItemX 45" xfId="3210"/>
    <cellStyle name="SAPBEXresItemX 46" xfId="8119"/>
    <cellStyle name="SAPBEXresItemX 5" xfId="3211"/>
    <cellStyle name="SAPBEXresItemX 6" xfId="3212"/>
    <cellStyle name="SAPBEXresItemX 7" xfId="3213"/>
    <cellStyle name="SAPBEXresItemX 8" xfId="3214"/>
    <cellStyle name="SAPBEXresItemX 9" xfId="3215"/>
    <cellStyle name="SAPBEXstdData" xfId="146"/>
    <cellStyle name="SAPBEXstdData 10" xfId="3216"/>
    <cellStyle name="SAPBEXstdData 100" xfId="8120"/>
    <cellStyle name="SAPBEXstdData 101" xfId="8121"/>
    <cellStyle name="SAPBEXstdData 102" xfId="8122"/>
    <cellStyle name="SAPBEXstdData 103" xfId="8123"/>
    <cellStyle name="SAPBEXstdData 104" xfId="8124"/>
    <cellStyle name="SAPBEXstdData 105" xfId="8125"/>
    <cellStyle name="SAPBEXstdData 106" xfId="8126"/>
    <cellStyle name="SAPBEXstdData 107" xfId="8127"/>
    <cellStyle name="SAPBEXstdData 108" xfId="8128"/>
    <cellStyle name="SAPBEXstdData 109" xfId="8129"/>
    <cellStyle name="SAPBEXstdData 11" xfId="3217"/>
    <cellStyle name="SAPBEXstdData 110" xfId="8130"/>
    <cellStyle name="SAPBEXstdData 12" xfId="3218"/>
    <cellStyle name="SAPBEXstdData 13" xfId="3219"/>
    <cellStyle name="SAPBEXstdData 14" xfId="3220"/>
    <cellStyle name="SAPBEXstdData 15" xfId="3221"/>
    <cellStyle name="SAPBEXstdData 16" xfId="3222"/>
    <cellStyle name="SAPBEXstdData 17" xfId="3223"/>
    <cellStyle name="SAPBEXstdData 18" xfId="3224"/>
    <cellStyle name="SAPBEXstdData 19" xfId="3225"/>
    <cellStyle name="SAPBEXstdData 2" xfId="3226"/>
    <cellStyle name="SAPBEXstdData 2 2" xfId="13908"/>
    <cellStyle name="SAPBEXstdData 20" xfId="3227"/>
    <cellStyle name="SAPBEXstdData 21" xfId="3228"/>
    <cellStyle name="SAPBEXstdData 22" xfId="3229"/>
    <cellStyle name="SAPBEXstdData 23" xfId="3230"/>
    <cellStyle name="SAPBEXstdData 24" xfId="3231"/>
    <cellStyle name="SAPBEXstdData 25" xfId="3232"/>
    <cellStyle name="SAPBEXstdData 26" xfId="3233"/>
    <cellStyle name="SAPBEXstdData 27" xfId="3234"/>
    <cellStyle name="SAPBEXstdData 28" xfId="3235"/>
    <cellStyle name="SAPBEXstdData 29" xfId="3236"/>
    <cellStyle name="SAPBEXstdData 3" xfId="3237"/>
    <cellStyle name="SAPBEXstdData 30" xfId="3238"/>
    <cellStyle name="SAPBEXstdData 31" xfId="3239"/>
    <cellStyle name="SAPBEXstdData 32" xfId="3240"/>
    <cellStyle name="SAPBEXstdData 33" xfId="3241"/>
    <cellStyle name="SAPBEXstdData 34" xfId="3242"/>
    <cellStyle name="SAPBEXstdData 35" xfId="3243"/>
    <cellStyle name="SAPBEXstdData 36" xfId="3244"/>
    <cellStyle name="SAPBEXstdData 37" xfId="3245"/>
    <cellStyle name="SAPBEXstdData 38" xfId="3246"/>
    <cellStyle name="SAPBEXstdData 39" xfId="3247"/>
    <cellStyle name="SAPBEXstdData 4" xfId="3248"/>
    <cellStyle name="SAPBEXstdData 40" xfId="3249"/>
    <cellStyle name="SAPBEXstdData 41" xfId="3250"/>
    <cellStyle name="SAPBEXstdData 42" xfId="3251"/>
    <cellStyle name="SAPBEXstdData 43" xfId="3252"/>
    <cellStyle name="SAPBEXstdData 44" xfId="3253"/>
    <cellStyle name="SAPBEXstdData 45" xfId="3254"/>
    <cellStyle name="SAPBEXstdData 46" xfId="8131"/>
    <cellStyle name="SAPBEXstdData 47" xfId="8132"/>
    <cellStyle name="SAPBEXstdData 48" xfId="8133"/>
    <cellStyle name="SAPBEXstdData 49" xfId="8134"/>
    <cellStyle name="SAPBEXstdData 5" xfId="3255"/>
    <cellStyle name="SAPBEXstdData 50" xfId="8135"/>
    <cellStyle name="SAPBEXstdData 51" xfId="8136"/>
    <cellStyle name="SAPBEXstdData 52" xfId="8137"/>
    <cellStyle name="SAPBEXstdData 53" xfId="8138"/>
    <cellStyle name="SAPBEXstdData 54" xfId="8139"/>
    <cellStyle name="SAPBEXstdData 55" xfId="8140"/>
    <cellStyle name="SAPBEXstdData 56" xfId="8141"/>
    <cellStyle name="SAPBEXstdData 57" xfId="8142"/>
    <cellStyle name="SAPBEXstdData 58" xfId="8143"/>
    <cellStyle name="SAPBEXstdData 59" xfId="8144"/>
    <cellStyle name="SAPBEXstdData 6" xfId="3256"/>
    <cellStyle name="SAPBEXstdData 60" xfId="8145"/>
    <cellStyle name="SAPBEXstdData 61" xfId="8146"/>
    <cellStyle name="SAPBEXstdData 62" xfId="8147"/>
    <cellStyle name="SAPBEXstdData 63" xfId="8148"/>
    <cellStyle name="SAPBEXstdData 64" xfId="8149"/>
    <cellStyle name="SAPBEXstdData 65" xfId="8150"/>
    <cellStyle name="SAPBEXstdData 66" xfId="8151"/>
    <cellStyle name="SAPBEXstdData 67" xfId="8152"/>
    <cellStyle name="SAPBEXstdData 68" xfId="8153"/>
    <cellStyle name="SAPBEXstdData 69" xfId="8154"/>
    <cellStyle name="SAPBEXstdData 7" xfId="3257"/>
    <cellStyle name="SAPBEXstdData 70" xfId="8155"/>
    <cellStyle name="SAPBEXstdData 71" xfId="8156"/>
    <cellStyle name="SAPBEXstdData 72" xfId="8157"/>
    <cellStyle name="SAPBEXstdData 73" xfId="8158"/>
    <cellStyle name="SAPBEXstdData 74" xfId="8159"/>
    <cellStyle name="SAPBEXstdData 75" xfId="8160"/>
    <cellStyle name="SAPBEXstdData 76" xfId="8161"/>
    <cellStyle name="SAPBEXstdData 77" xfId="8162"/>
    <cellStyle name="SAPBEXstdData 78" xfId="8163"/>
    <cellStyle name="SAPBEXstdData 79" xfId="8164"/>
    <cellStyle name="SAPBEXstdData 8" xfId="3258"/>
    <cellStyle name="SAPBEXstdData 80" xfId="8165"/>
    <cellStyle name="SAPBEXstdData 81" xfId="8166"/>
    <cellStyle name="SAPBEXstdData 82" xfId="8167"/>
    <cellStyle name="SAPBEXstdData 83" xfId="8168"/>
    <cellStyle name="SAPBEXstdData 84" xfId="8169"/>
    <cellStyle name="SAPBEXstdData 85" xfId="8170"/>
    <cellStyle name="SAPBEXstdData 86" xfId="8171"/>
    <cellStyle name="SAPBEXstdData 87" xfId="8172"/>
    <cellStyle name="SAPBEXstdData 88" xfId="8173"/>
    <cellStyle name="SAPBEXstdData 89" xfId="8174"/>
    <cellStyle name="SAPBEXstdData 9" xfId="3259"/>
    <cellStyle name="SAPBEXstdData 90" xfId="8175"/>
    <cellStyle name="SAPBEXstdData 91" xfId="8176"/>
    <cellStyle name="SAPBEXstdData 92" xfId="8177"/>
    <cellStyle name="SAPBEXstdData 93" xfId="8178"/>
    <cellStyle name="SAPBEXstdData 94" xfId="8179"/>
    <cellStyle name="SAPBEXstdData 95" xfId="8180"/>
    <cellStyle name="SAPBEXstdData 96" xfId="8181"/>
    <cellStyle name="SAPBEXstdData 97" xfId="8182"/>
    <cellStyle name="SAPBEXstdData 98" xfId="8183"/>
    <cellStyle name="SAPBEXstdData 99" xfId="8184"/>
    <cellStyle name="SAPBEXstdData_(A-7) IS-Inputs" xfId="8185"/>
    <cellStyle name="SAPBEXstdDataEmph" xfId="147"/>
    <cellStyle name="SAPBEXstdDataEmph 10" xfId="3260"/>
    <cellStyle name="SAPBEXstdDataEmph 11" xfId="3261"/>
    <cellStyle name="SAPBEXstdDataEmph 12" xfId="3262"/>
    <cellStyle name="SAPBEXstdDataEmph 13" xfId="3263"/>
    <cellStyle name="SAPBEXstdDataEmph 14" xfId="3264"/>
    <cellStyle name="SAPBEXstdDataEmph 15" xfId="3265"/>
    <cellStyle name="SAPBEXstdDataEmph 16" xfId="3266"/>
    <cellStyle name="SAPBEXstdDataEmph 17" xfId="3267"/>
    <cellStyle name="SAPBEXstdDataEmph 18" xfId="3268"/>
    <cellStyle name="SAPBEXstdDataEmph 19" xfId="3269"/>
    <cellStyle name="SAPBEXstdDataEmph 2" xfId="3270"/>
    <cellStyle name="SAPBEXstdDataEmph 20" xfId="3271"/>
    <cellStyle name="SAPBEXstdDataEmph 21" xfId="3272"/>
    <cellStyle name="SAPBEXstdDataEmph 22" xfId="3273"/>
    <cellStyle name="SAPBEXstdDataEmph 23" xfId="3274"/>
    <cellStyle name="SAPBEXstdDataEmph 24" xfId="3275"/>
    <cellStyle name="SAPBEXstdDataEmph 25" xfId="3276"/>
    <cellStyle name="SAPBEXstdDataEmph 26" xfId="3277"/>
    <cellStyle name="SAPBEXstdDataEmph 27" xfId="3278"/>
    <cellStyle name="SAPBEXstdDataEmph 28" xfId="3279"/>
    <cellStyle name="SAPBEXstdDataEmph 29" xfId="3280"/>
    <cellStyle name="SAPBEXstdDataEmph 3" xfId="3281"/>
    <cellStyle name="SAPBEXstdDataEmph 30" xfId="3282"/>
    <cellStyle name="SAPBEXstdDataEmph 31" xfId="3283"/>
    <cellStyle name="SAPBEXstdDataEmph 32" xfId="3284"/>
    <cellStyle name="SAPBEXstdDataEmph 33" xfId="3285"/>
    <cellStyle name="SAPBEXstdDataEmph 34" xfId="3286"/>
    <cellStyle name="SAPBEXstdDataEmph 35" xfId="3287"/>
    <cellStyle name="SAPBEXstdDataEmph 36" xfId="3288"/>
    <cellStyle name="SAPBEXstdDataEmph 37" xfId="3289"/>
    <cellStyle name="SAPBEXstdDataEmph 38" xfId="3290"/>
    <cellStyle name="SAPBEXstdDataEmph 39" xfId="3291"/>
    <cellStyle name="SAPBEXstdDataEmph 4" xfId="3292"/>
    <cellStyle name="SAPBEXstdDataEmph 40" xfId="3293"/>
    <cellStyle name="SAPBEXstdDataEmph 41" xfId="3294"/>
    <cellStyle name="SAPBEXstdDataEmph 42" xfId="3295"/>
    <cellStyle name="SAPBEXstdDataEmph 43" xfId="3296"/>
    <cellStyle name="SAPBEXstdDataEmph 44" xfId="3297"/>
    <cellStyle name="SAPBEXstdDataEmph 45" xfId="3298"/>
    <cellStyle name="SAPBEXstdDataEmph 46" xfId="8186"/>
    <cellStyle name="SAPBEXstdDataEmph 5" xfId="3299"/>
    <cellStyle name="SAPBEXstdDataEmph 6" xfId="3300"/>
    <cellStyle name="SAPBEXstdDataEmph 7" xfId="3301"/>
    <cellStyle name="SAPBEXstdDataEmph 8" xfId="3302"/>
    <cellStyle name="SAPBEXstdDataEmph 9" xfId="3303"/>
    <cellStyle name="SAPBEXstdItem" xfId="148"/>
    <cellStyle name="SAPBEXstdItem 10" xfId="3304"/>
    <cellStyle name="SAPBEXstdItem 100" xfId="8187"/>
    <cellStyle name="SAPBEXstdItem 101" xfId="8188"/>
    <cellStyle name="SAPBEXstdItem 102" xfId="8189"/>
    <cellStyle name="SAPBEXstdItem 103" xfId="8190"/>
    <cellStyle name="SAPBEXstdItem 104" xfId="8191"/>
    <cellStyle name="SAPBEXstdItem 105" xfId="8192"/>
    <cellStyle name="SAPBEXstdItem 106" xfId="8193"/>
    <cellStyle name="SAPBEXstdItem 107" xfId="8194"/>
    <cellStyle name="SAPBEXstdItem 108" xfId="8195"/>
    <cellStyle name="SAPBEXstdItem 109" xfId="8196"/>
    <cellStyle name="SAPBEXstdItem 11" xfId="3305"/>
    <cellStyle name="SAPBEXstdItem 110" xfId="8197"/>
    <cellStyle name="SAPBEXstdItem 12" xfId="3306"/>
    <cellStyle name="SAPBEXstdItem 13" xfId="3307"/>
    <cellStyle name="SAPBEXstdItem 14" xfId="3308"/>
    <cellStyle name="SAPBEXstdItem 15" xfId="3309"/>
    <cellStyle name="SAPBEXstdItem 16" xfId="3310"/>
    <cellStyle name="SAPBEXstdItem 17" xfId="3311"/>
    <cellStyle name="SAPBEXstdItem 18" xfId="3312"/>
    <cellStyle name="SAPBEXstdItem 19" xfId="3313"/>
    <cellStyle name="SAPBEXstdItem 2" xfId="3314"/>
    <cellStyle name="SAPBEXstdItem 2 2" xfId="13909"/>
    <cellStyle name="SAPBEXstdItem 20" xfId="3315"/>
    <cellStyle name="SAPBEXstdItem 21" xfId="3316"/>
    <cellStyle name="SAPBEXstdItem 22" xfId="3317"/>
    <cellStyle name="SAPBEXstdItem 23" xfId="3318"/>
    <cellStyle name="SAPBEXstdItem 24" xfId="3319"/>
    <cellStyle name="SAPBEXstdItem 25" xfId="3320"/>
    <cellStyle name="SAPBEXstdItem 26" xfId="3321"/>
    <cellStyle name="SAPBEXstdItem 27" xfId="3322"/>
    <cellStyle name="SAPBEXstdItem 28" xfId="3323"/>
    <cellStyle name="SAPBEXstdItem 29" xfId="3324"/>
    <cellStyle name="SAPBEXstdItem 3" xfId="3325"/>
    <cellStyle name="SAPBEXstdItem 30" xfId="3326"/>
    <cellStyle name="SAPBEXstdItem 31" xfId="3327"/>
    <cellStyle name="SAPBEXstdItem 32" xfId="3328"/>
    <cellStyle name="SAPBEXstdItem 33" xfId="3329"/>
    <cellStyle name="SAPBEXstdItem 34" xfId="3330"/>
    <cellStyle name="SAPBEXstdItem 35" xfId="3331"/>
    <cellStyle name="SAPBEXstdItem 36" xfId="3332"/>
    <cellStyle name="SAPBEXstdItem 37" xfId="3333"/>
    <cellStyle name="SAPBEXstdItem 38" xfId="3334"/>
    <cellStyle name="SAPBEXstdItem 39" xfId="3335"/>
    <cellStyle name="SAPBEXstdItem 4" xfId="3336"/>
    <cellStyle name="SAPBEXstdItem 40" xfId="3337"/>
    <cellStyle name="SAPBEXstdItem 41" xfId="3338"/>
    <cellStyle name="SAPBEXstdItem 42" xfId="3339"/>
    <cellStyle name="SAPBEXstdItem 43" xfId="3340"/>
    <cellStyle name="SAPBEXstdItem 44" xfId="3341"/>
    <cellStyle name="SAPBEXstdItem 45" xfId="3342"/>
    <cellStyle name="SAPBEXstdItem 46" xfId="8200"/>
    <cellStyle name="SAPBEXstdItem 47" xfId="8201"/>
    <cellStyle name="SAPBEXstdItem 48" xfId="8202"/>
    <cellStyle name="SAPBEXstdItem 49" xfId="8203"/>
    <cellStyle name="SAPBEXstdItem 5" xfId="3343"/>
    <cellStyle name="SAPBEXstdItem 50" xfId="8205"/>
    <cellStyle name="SAPBEXstdItem 51" xfId="8206"/>
    <cellStyle name="SAPBEXstdItem 52" xfId="8207"/>
    <cellStyle name="SAPBEXstdItem 53" xfId="8208"/>
    <cellStyle name="SAPBEXstdItem 54" xfId="8209"/>
    <cellStyle name="SAPBEXstdItem 55" xfId="8210"/>
    <cellStyle name="SAPBEXstdItem 56" xfId="8211"/>
    <cellStyle name="SAPBEXstdItem 57" xfId="8212"/>
    <cellStyle name="SAPBEXstdItem 58" xfId="8213"/>
    <cellStyle name="SAPBEXstdItem 59" xfId="8214"/>
    <cellStyle name="SAPBEXstdItem 6" xfId="3344"/>
    <cellStyle name="SAPBEXstdItem 60" xfId="8215"/>
    <cellStyle name="SAPBEXstdItem 61" xfId="8216"/>
    <cellStyle name="SAPBEXstdItem 62" xfId="8217"/>
    <cellStyle name="SAPBEXstdItem 63" xfId="8218"/>
    <cellStyle name="SAPBEXstdItem 64" xfId="8219"/>
    <cellStyle name="SAPBEXstdItem 65" xfId="8220"/>
    <cellStyle name="SAPBEXstdItem 66" xfId="8221"/>
    <cellStyle name="SAPBEXstdItem 67" xfId="8222"/>
    <cellStyle name="SAPBEXstdItem 68" xfId="8223"/>
    <cellStyle name="SAPBEXstdItem 69" xfId="8224"/>
    <cellStyle name="SAPBEXstdItem 7" xfId="3345"/>
    <cellStyle name="SAPBEXstdItem 70" xfId="8225"/>
    <cellStyle name="SAPBEXstdItem 71" xfId="8226"/>
    <cellStyle name="SAPBEXstdItem 72" xfId="8227"/>
    <cellStyle name="SAPBEXstdItem 73" xfId="8228"/>
    <cellStyle name="SAPBEXstdItem 74" xfId="8229"/>
    <cellStyle name="SAPBEXstdItem 75" xfId="8230"/>
    <cellStyle name="SAPBEXstdItem 76" xfId="8231"/>
    <cellStyle name="SAPBEXstdItem 77" xfId="8232"/>
    <cellStyle name="SAPBEXstdItem 78" xfId="8233"/>
    <cellStyle name="SAPBEXstdItem 79" xfId="8234"/>
    <cellStyle name="SAPBEXstdItem 8" xfId="3346"/>
    <cellStyle name="SAPBEXstdItem 80" xfId="8235"/>
    <cellStyle name="SAPBEXstdItem 81" xfId="8236"/>
    <cellStyle name="SAPBEXstdItem 82" xfId="8237"/>
    <cellStyle name="SAPBEXstdItem 83" xfId="8238"/>
    <cellStyle name="SAPBEXstdItem 84" xfId="8239"/>
    <cellStyle name="SAPBEXstdItem 85" xfId="8240"/>
    <cellStyle name="SAPBEXstdItem 86" xfId="8241"/>
    <cellStyle name="SAPBEXstdItem 87" xfId="8242"/>
    <cellStyle name="SAPBEXstdItem 88" xfId="8243"/>
    <cellStyle name="SAPBEXstdItem 89" xfId="8244"/>
    <cellStyle name="SAPBEXstdItem 9" xfId="3347"/>
    <cellStyle name="SAPBEXstdItem 90" xfId="8245"/>
    <cellStyle name="SAPBEXstdItem 91" xfId="8246"/>
    <cellStyle name="SAPBEXstdItem 92" xfId="8247"/>
    <cellStyle name="SAPBEXstdItem 93" xfId="8248"/>
    <cellStyle name="SAPBEXstdItem 94" xfId="8249"/>
    <cellStyle name="SAPBEXstdItem 95" xfId="8250"/>
    <cellStyle name="SAPBEXstdItem 96" xfId="8251"/>
    <cellStyle name="SAPBEXstdItem 97" xfId="8252"/>
    <cellStyle name="SAPBEXstdItem 98" xfId="8253"/>
    <cellStyle name="SAPBEXstdItem 99" xfId="8254"/>
    <cellStyle name="SAPBEXstdItem_(A-7) IS-Inputs" xfId="8255"/>
    <cellStyle name="SAPBEXstdItemX" xfId="149"/>
    <cellStyle name="SAPBEXstdItemX 10" xfId="3348"/>
    <cellStyle name="SAPBEXstdItemX 11" xfId="3349"/>
    <cellStyle name="SAPBEXstdItemX 12" xfId="3350"/>
    <cellStyle name="SAPBEXstdItemX 13" xfId="3351"/>
    <cellStyle name="SAPBEXstdItemX 14" xfId="3352"/>
    <cellStyle name="SAPBEXstdItemX 15" xfId="3353"/>
    <cellStyle name="SAPBEXstdItemX 16" xfId="3354"/>
    <cellStyle name="SAPBEXstdItemX 17" xfId="3355"/>
    <cellStyle name="SAPBEXstdItemX 18" xfId="3356"/>
    <cellStyle name="SAPBEXstdItemX 19" xfId="3357"/>
    <cellStyle name="SAPBEXstdItemX 2" xfId="3358"/>
    <cellStyle name="SAPBEXstdItemX 2 2" xfId="8257"/>
    <cellStyle name="SAPBEXstdItemX 2 3" xfId="8256"/>
    <cellStyle name="SAPBEXstdItemX 20" xfId="3359"/>
    <cellStyle name="SAPBEXstdItemX 21" xfId="3360"/>
    <cellStyle name="SAPBEXstdItemX 22" xfId="3361"/>
    <cellStyle name="SAPBEXstdItemX 23" xfId="3362"/>
    <cellStyle name="SAPBEXstdItemX 24" xfId="3363"/>
    <cellStyle name="SAPBEXstdItemX 25" xfId="3364"/>
    <cellStyle name="SAPBEXstdItemX 26" xfId="3365"/>
    <cellStyle name="SAPBEXstdItemX 27" xfId="3366"/>
    <cellStyle name="SAPBEXstdItemX 28" xfId="3367"/>
    <cellStyle name="SAPBEXstdItemX 29" xfId="3368"/>
    <cellStyle name="SAPBEXstdItemX 3" xfId="3369"/>
    <cellStyle name="SAPBEXstdItemX 30" xfId="3370"/>
    <cellStyle name="SAPBEXstdItemX 31" xfId="3371"/>
    <cellStyle name="SAPBEXstdItemX 32" xfId="3372"/>
    <cellStyle name="SAPBEXstdItemX 33" xfId="3373"/>
    <cellStyle name="SAPBEXstdItemX 34" xfId="3374"/>
    <cellStyle name="SAPBEXstdItemX 35" xfId="3375"/>
    <cellStyle name="SAPBEXstdItemX 36" xfId="3376"/>
    <cellStyle name="SAPBEXstdItemX 37" xfId="3377"/>
    <cellStyle name="SAPBEXstdItemX 38" xfId="3378"/>
    <cellStyle name="SAPBEXstdItemX 39" xfId="3379"/>
    <cellStyle name="SAPBEXstdItemX 4" xfId="3380"/>
    <cellStyle name="SAPBEXstdItemX 40" xfId="3381"/>
    <cellStyle name="SAPBEXstdItemX 41" xfId="3382"/>
    <cellStyle name="SAPBEXstdItemX 42" xfId="3383"/>
    <cellStyle name="SAPBEXstdItemX 43" xfId="3384"/>
    <cellStyle name="SAPBEXstdItemX 44" xfId="3385"/>
    <cellStyle name="SAPBEXstdItemX 45" xfId="3386"/>
    <cellStyle name="SAPBEXstdItemX 46" xfId="8260"/>
    <cellStyle name="SAPBEXstdItemX 5" xfId="3387"/>
    <cellStyle name="SAPBEXstdItemX 6" xfId="3388"/>
    <cellStyle name="SAPBEXstdItemX 7" xfId="3389"/>
    <cellStyle name="SAPBEXstdItemX 8" xfId="3390"/>
    <cellStyle name="SAPBEXstdItemX 9" xfId="3391"/>
    <cellStyle name="SAPBEXtitle" xfId="150"/>
    <cellStyle name="SAPBEXtitle 10" xfId="3392"/>
    <cellStyle name="SAPBEXtitle 11" xfId="3393"/>
    <cellStyle name="SAPBEXtitle 12" xfId="3394"/>
    <cellStyle name="SAPBEXtitle 13" xfId="3395"/>
    <cellStyle name="SAPBEXtitle 14" xfId="3396"/>
    <cellStyle name="SAPBEXtitle 15" xfId="3397"/>
    <cellStyle name="SAPBEXtitle 16" xfId="3398"/>
    <cellStyle name="SAPBEXtitle 17" xfId="3399"/>
    <cellStyle name="SAPBEXtitle 18" xfId="3400"/>
    <cellStyle name="SAPBEXtitle 19" xfId="3401"/>
    <cellStyle name="SAPBEXtitle 2" xfId="3402"/>
    <cellStyle name="SAPBEXtitle 2 2" xfId="8263"/>
    <cellStyle name="SAPBEXtitle 2 3" xfId="8262"/>
    <cellStyle name="SAPBEXtitle 20" xfId="3403"/>
    <cellStyle name="SAPBEXtitle 21" xfId="3404"/>
    <cellStyle name="SAPBEXtitle 22" xfId="3405"/>
    <cellStyle name="SAPBEXtitle 23" xfId="3406"/>
    <cellStyle name="SAPBEXtitle 24" xfId="3407"/>
    <cellStyle name="SAPBEXtitle 25" xfId="3408"/>
    <cellStyle name="SAPBEXtitle 26" xfId="3409"/>
    <cellStyle name="SAPBEXtitle 27" xfId="3410"/>
    <cellStyle name="SAPBEXtitle 28" xfId="3411"/>
    <cellStyle name="SAPBEXtitle 29" xfId="3412"/>
    <cellStyle name="SAPBEXtitle 3" xfId="3413"/>
    <cellStyle name="SAPBEXtitle 30" xfId="3414"/>
    <cellStyle name="SAPBEXtitle 31" xfId="3415"/>
    <cellStyle name="SAPBEXtitle 32" xfId="3416"/>
    <cellStyle name="SAPBEXtitle 33" xfId="3417"/>
    <cellStyle name="SAPBEXtitle 34" xfId="3418"/>
    <cellStyle name="SAPBEXtitle 35" xfId="3419"/>
    <cellStyle name="SAPBEXtitle 36" xfId="3420"/>
    <cellStyle name="SAPBEXtitle 37" xfId="3421"/>
    <cellStyle name="SAPBEXtitle 38" xfId="3422"/>
    <cellStyle name="SAPBEXtitle 39" xfId="3423"/>
    <cellStyle name="SAPBEXtitle 4" xfId="3424"/>
    <cellStyle name="SAPBEXtitle 40" xfId="3425"/>
    <cellStyle name="SAPBEXtitle 41" xfId="3426"/>
    <cellStyle name="SAPBEXtitle 42" xfId="3427"/>
    <cellStyle name="SAPBEXtitle 43" xfId="3428"/>
    <cellStyle name="SAPBEXtitle 44" xfId="3429"/>
    <cellStyle name="SAPBEXtitle 45" xfId="3430"/>
    <cellStyle name="SAPBEXtitle 46" xfId="8265"/>
    <cellStyle name="SAPBEXtitle 5" xfId="3431"/>
    <cellStyle name="SAPBEXtitle 6" xfId="3432"/>
    <cellStyle name="SAPBEXtitle 7" xfId="3433"/>
    <cellStyle name="SAPBEXtitle 8" xfId="3434"/>
    <cellStyle name="SAPBEXtitle 9" xfId="3435"/>
    <cellStyle name="SAPBEXunassignedItem" xfId="3436"/>
    <cellStyle name="SAPBEXunassignedItem 10" xfId="8266"/>
    <cellStyle name="SAPBEXunassignedItem 10 2" xfId="8267"/>
    <cellStyle name="SAPBEXunassignedItem 10 3" xfId="8268"/>
    <cellStyle name="SAPBEXunassignedItem 10 4" xfId="8269"/>
    <cellStyle name="SAPBEXunassignedItem 10 5" xfId="8270"/>
    <cellStyle name="SAPBEXunassignedItem 10 6" xfId="8271"/>
    <cellStyle name="SAPBEXunassignedItem 100" xfId="8272"/>
    <cellStyle name="SAPBEXunassignedItem 101" xfId="8273"/>
    <cellStyle name="SAPBEXunassignedItem 102" xfId="8274"/>
    <cellStyle name="SAPBEXunassignedItem 103" xfId="8275"/>
    <cellStyle name="SAPBEXunassignedItem 104" xfId="8276"/>
    <cellStyle name="SAPBEXunassignedItem 105" xfId="8277"/>
    <cellStyle name="SAPBEXunassignedItem 106" xfId="8278"/>
    <cellStyle name="SAPBEXunassignedItem 107" xfId="8279"/>
    <cellStyle name="SAPBEXunassignedItem 108" xfId="8280"/>
    <cellStyle name="SAPBEXunassignedItem 109" xfId="8281"/>
    <cellStyle name="SAPBEXunassignedItem 11" xfId="8282"/>
    <cellStyle name="SAPBEXunassignedItem 11 2" xfId="8283"/>
    <cellStyle name="SAPBEXunassignedItem 11 3" xfId="8284"/>
    <cellStyle name="SAPBEXunassignedItem 11 4" xfId="8285"/>
    <cellStyle name="SAPBEXunassignedItem 11 5" xfId="8286"/>
    <cellStyle name="SAPBEXunassignedItem 11 6" xfId="8287"/>
    <cellStyle name="SAPBEXunassignedItem 12" xfId="8288"/>
    <cellStyle name="SAPBEXunassignedItem 12 2" xfId="8289"/>
    <cellStyle name="SAPBEXunassignedItem 12 3" xfId="8290"/>
    <cellStyle name="SAPBEXunassignedItem 12 4" xfId="8291"/>
    <cellStyle name="SAPBEXunassignedItem 12 5" xfId="8292"/>
    <cellStyle name="SAPBEXunassignedItem 12 6" xfId="8293"/>
    <cellStyle name="SAPBEXunassignedItem 13" xfId="8294"/>
    <cellStyle name="SAPBEXunassignedItem 13 2" xfId="8295"/>
    <cellStyle name="SAPBEXunassignedItem 13 3" xfId="8296"/>
    <cellStyle name="SAPBEXunassignedItem 13 4" xfId="8297"/>
    <cellStyle name="SAPBEXunassignedItem 13 5" xfId="8298"/>
    <cellStyle name="SAPBEXunassignedItem 13 6" xfId="8299"/>
    <cellStyle name="SAPBEXunassignedItem 14" xfId="8300"/>
    <cellStyle name="SAPBEXunassignedItem 14 2" xfId="8301"/>
    <cellStyle name="SAPBEXunassignedItem 14 3" xfId="8302"/>
    <cellStyle name="SAPBEXunassignedItem 14 4" xfId="8303"/>
    <cellStyle name="SAPBEXunassignedItem 14 5" xfId="8304"/>
    <cellStyle name="SAPBEXunassignedItem 14 6" xfId="8305"/>
    <cellStyle name="SAPBEXunassignedItem 15" xfId="8306"/>
    <cellStyle name="SAPBEXunassignedItem 15 2" xfId="8307"/>
    <cellStyle name="SAPBEXunassignedItem 15 3" xfId="8308"/>
    <cellStyle name="SAPBEXunassignedItem 15 4" xfId="8309"/>
    <cellStyle name="SAPBEXunassignedItem 15 5" xfId="8310"/>
    <cellStyle name="SAPBEXunassignedItem 15 6" xfId="8311"/>
    <cellStyle name="SAPBEXunassignedItem 16" xfId="8312"/>
    <cellStyle name="SAPBEXunassignedItem 16 2" xfId="8313"/>
    <cellStyle name="SAPBEXunassignedItem 16 3" xfId="8314"/>
    <cellStyle name="SAPBEXunassignedItem 16 4" xfId="8315"/>
    <cellStyle name="SAPBEXunassignedItem 16 5" xfId="8316"/>
    <cellStyle name="SAPBEXunassignedItem 16 6" xfId="8317"/>
    <cellStyle name="SAPBEXunassignedItem 17" xfId="8318"/>
    <cellStyle name="SAPBEXunassignedItem 17 2" xfId="8319"/>
    <cellStyle name="SAPBEXunassignedItem 17 3" xfId="8320"/>
    <cellStyle name="SAPBEXunassignedItem 17 4" xfId="8321"/>
    <cellStyle name="SAPBEXunassignedItem 17 5" xfId="8322"/>
    <cellStyle name="SAPBEXunassignedItem 17 6" xfId="8323"/>
    <cellStyle name="SAPBEXunassignedItem 18" xfId="8324"/>
    <cellStyle name="SAPBEXunassignedItem 18 2" xfId="8325"/>
    <cellStyle name="SAPBEXunassignedItem 18 3" xfId="8326"/>
    <cellStyle name="SAPBEXunassignedItem 18 4" xfId="8327"/>
    <cellStyle name="SAPBEXunassignedItem 18 5" xfId="8328"/>
    <cellStyle name="SAPBEXunassignedItem 18 6" xfId="8329"/>
    <cellStyle name="SAPBEXunassignedItem 19" xfId="8330"/>
    <cellStyle name="SAPBEXunassignedItem 19 2" xfId="8331"/>
    <cellStyle name="SAPBEXunassignedItem 19 3" xfId="8332"/>
    <cellStyle name="SAPBEXunassignedItem 19 4" xfId="8333"/>
    <cellStyle name="SAPBEXunassignedItem 19 5" xfId="8334"/>
    <cellStyle name="SAPBEXunassignedItem 19 6" xfId="8335"/>
    <cellStyle name="SAPBEXunassignedItem 2" xfId="8336"/>
    <cellStyle name="SAPBEXunassignedItem 2 2" xfId="8337"/>
    <cellStyle name="SAPBEXunassignedItem 2 3" xfId="8338"/>
    <cellStyle name="SAPBEXunassignedItem 2 4" xfId="8339"/>
    <cellStyle name="SAPBEXunassignedItem 2 5" xfId="8340"/>
    <cellStyle name="SAPBEXunassignedItem 2 6" xfId="8341"/>
    <cellStyle name="SAPBEXunassignedItem 20" xfId="8342"/>
    <cellStyle name="SAPBEXunassignedItem 20 2" xfId="8343"/>
    <cellStyle name="SAPBEXunassignedItem 20 3" xfId="8344"/>
    <cellStyle name="SAPBEXunassignedItem 20 4" xfId="8345"/>
    <cellStyle name="SAPBEXunassignedItem 20 5" xfId="8346"/>
    <cellStyle name="SAPBEXunassignedItem 20 6" xfId="8347"/>
    <cellStyle name="SAPBEXunassignedItem 21" xfId="8348"/>
    <cellStyle name="SAPBEXunassignedItem 21 2" xfId="8349"/>
    <cellStyle name="SAPBEXunassignedItem 21 3" xfId="8350"/>
    <cellStyle name="SAPBEXunassignedItem 21 4" xfId="8351"/>
    <cellStyle name="SAPBEXunassignedItem 21 5" xfId="8352"/>
    <cellStyle name="SAPBEXunassignedItem 21 6" xfId="8353"/>
    <cellStyle name="SAPBEXunassignedItem 22" xfId="8354"/>
    <cellStyle name="SAPBEXunassignedItem 22 2" xfId="8355"/>
    <cellStyle name="SAPBEXunassignedItem 22 3" xfId="8356"/>
    <cellStyle name="SAPBEXunassignedItem 22 4" xfId="8357"/>
    <cellStyle name="SAPBEXunassignedItem 22 5" xfId="8358"/>
    <cellStyle name="SAPBEXunassignedItem 22 6" xfId="8359"/>
    <cellStyle name="SAPBEXunassignedItem 23" xfId="8360"/>
    <cellStyle name="SAPBEXunassignedItem 23 2" xfId="8361"/>
    <cellStyle name="SAPBEXunassignedItem 23 3" xfId="8362"/>
    <cellStyle name="SAPBEXunassignedItem 23 4" xfId="8363"/>
    <cellStyle name="SAPBEXunassignedItem 23 5" xfId="8364"/>
    <cellStyle name="SAPBEXunassignedItem 23 6" xfId="8365"/>
    <cellStyle name="SAPBEXunassignedItem 24" xfId="8366"/>
    <cellStyle name="SAPBEXunassignedItem 24 2" xfId="8367"/>
    <cellStyle name="SAPBEXunassignedItem 24 3" xfId="8368"/>
    <cellStyle name="SAPBEXunassignedItem 24 4" xfId="8369"/>
    <cellStyle name="SAPBEXunassignedItem 24 5" xfId="8370"/>
    <cellStyle name="SAPBEXunassignedItem 24 6" xfId="8371"/>
    <cellStyle name="SAPBEXunassignedItem 25" xfId="8372"/>
    <cellStyle name="SAPBEXunassignedItem 25 2" xfId="8373"/>
    <cellStyle name="SAPBEXunassignedItem 25 3" xfId="8374"/>
    <cellStyle name="SAPBEXunassignedItem 25 4" xfId="8375"/>
    <cellStyle name="SAPBEXunassignedItem 25 5" xfId="8376"/>
    <cellStyle name="SAPBEXunassignedItem 25 6" xfId="8377"/>
    <cellStyle name="SAPBEXunassignedItem 26" xfId="8378"/>
    <cellStyle name="SAPBEXunassignedItem 26 2" xfId="8379"/>
    <cellStyle name="SAPBEXunassignedItem 26 3" xfId="8380"/>
    <cellStyle name="SAPBEXunassignedItem 26 4" xfId="8381"/>
    <cellStyle name="SAPBEXunassignedItem 26 5" xfId="8382"/>
    <cellStyle name="SAPBEXunassignedItem 26 6" xfId="8383"/>
    <cellStyle name="SAPBEXunassignedItem 27" xfId="8384"/>
    <cellStyle name="SAPBEXunassignedItem 27 2" xfId="8385"/>
    <cellStyle name="SAPBEXunassignedItem 27 3" xfId="8386"/>
    <cellStyle name="SAPBEXunassignedItem 27 4" xfId="8387"/>
    <cellStyle name="SAPBEXunassignedItem 27 5" xfId="8388"/>
    <cellStyle name="SAPBEXunassignedItem 27 6" xfId="8389"/>
    <cellStyle name="SAPBEXunassignedItem 28" xfId="8390"/>
    <cellStyle name="SAPBEXunassignedItem 28 2" xfId="8391"/>
    <cellStyle name="SAPBEXunassignedItem 28 3" xfId="8392"/>
    <cellStyle name="SAPBEXunassignedItem 28 4" xfId="8393"/>
    <cellStyle name="SAPBEXunassignedItem 28 5" xfId="8394"/>
    <cellStyle name="SAPBEXunassignedItem 28 6" xfId="8395"/>
    <cellStyle name="SAPBEXunassignedItem 29" xfId="8396"/>
    <cellStyle name="SAPBEXunassignedItem 29 2" xfId="8397"/>
    <cellStyle name="SAPBEXunassignedItem 29 3" xfId="8398"/>
    <cellStyle name="SAPBEXunassignedItem 29 4" xfId="8399"/>
    <cellStyle name="SAPBEXunassignedItem 29 5" xfId="8400"/>
    <cellStyle name="SAPBEXunassignedItem 29 6" xfId="8401"/>
    <cellStyle name="SAPBEXunassignedItem 3" xfId="8402"/>
    <cellStyle name="SAPBEXunassignedItem 3 2" xfId="8403"/>
    <cellStyle name="SAPBEXunassignedItem 3 3" xfId="8404"/>
    <cellStyle name="SAPBEXunassignedItem 3 4" xfId="8405"/>
    <cellStyle name="SAPBEXunassignedItem 3 5" xfId="8406"/>
    <cellStyle name="SAPBEXunassignedItem 3 6" xfId="8407"/>
    <cellStyle name="SAPBEXunassignedItem 30" xfId="8408"/>
    <cellStyle name="SAPBEXunassignedItem 30 2" xfId="8409"/>
    <cellStyle name="SAPBEXunassignedItem 30 3" xfId="8410"/>
    <cellStyle name="SAPBEXunassignedItem 30 4" xfId="8411"/>
    <cellStyle name="SAPBEXunassignedItem 30 5" xfId="8412"/>
    <cellStyle name="SAPBEXunassignedItem 30 6" xfId="8413"/>
    <cellStyle name="SAPBEXunassignedItem 31" xfId="8414"/>
    <cellStyle name="SAPBEXunassignedItem 31 2" xfId="8415"/>
    <cellStyle name="SAPBEXunassignedItem 31 3" xfId="8416"/>
    <cellStyle name="SAPBEXunassignedItem 31 4" xfId="8417"/>
    <cellStyle name="SAPBEXunassignedItem 31 5" xfId="8418"/>
    <cellStyle name="SAPBEXunassignedItem 31 6" xfId="8419"/>
    <cellStyle name="SAPBEXunassignedItem 32" xfId="8420"/>
    <cellStyle name="SAPBEXunassignedItem 32 2" xfId="8421"/>
    <cellStyle name="SAPBEXunassignedItem 32 3" xfId="8422"/>
    <cellStyle name="SAPBEXunassignedItem 32 4" xfId="8423"/>
    <cellStyle name="SAPBEXunassignedItem 32 5" xfId="8424"/>
    <cellStyle name="SAPBEXunassignedItem 32 6" xfId="8425"/>
    <cellStyle name="SAPBEXunassignedItem 33" xfId="8426"/>
    <cellStyle name="SAPBEXunassignedItem 33 2" xfId="8427"/>
    <cellStyle name="SAPBEXunassignedItem 33 3" xfId="8428"/>
    <cellStyle name="SAPBEXunassignedItem 33 4" xfId="8429"/>
    <cellStyle name="SAPBEXunassignedItem 33 5" xfId="8430"/>
    <cellStyle name="SAPBEXunassignedItem 33 6" xfId="8431"/>
    <cellStyle name="SAPBEXunassignedItem 34" xfId="8432"/>
    <cellStyle name="SAPBEXunassignedItem 34 2" xfId="8433"/>
    <cellStyle name="SAPBEXunassignedItem 34 3" xfId="8434"/>
    <cellStyle name="SAPBEXunassignedItem 34 4" xfId="8435"/>
    <cellStyle name="SAPBEXunassignedItem 34 5" xfId="8436"/>
    <cellStyle name="SAPBEXunassignedItem 34 6" xfId="8437"/>
    <cellStyle name="SAPBEXunassignedItem 35" xfId="8438"/>
    <cellStyle name="SAPBEXunassignedItem 35 2" xfId="8439"/>
    <cellStyle name="SAPBEXunassignedItem 35 3" xfId="8440"/>
    <cellStyle name="SAPBEXunassignedItem 35 4" xfId="8441"/>
    <cellStyle name="SAPBEXunassignedItem 35 5" xfId="8442"/>
    <cellStyle name="SAPBEXunassignedItem 35 6" xfId="8443"/>
    <cellStyle name="SAPBEXunassignedItem 36" xfId="8444"/>
    <cellStyle name="SAPBEXunassignedItem 36 2" xfId="8445"/>
    <cellStyle name="SAPBEXunassignedItem 36 3" xfId="8446"/>
    <cellStyle name="SAPBEXunassignedItem 36 4" xfId="8447"/>
    <cellStyle name="SAPBEXunassignedItem 36 5" xfId="8448"/>
    <cellStyle name="SAPBEXunassignedItem 36 6" xfId="8449"/>
    <cellStyle name="SAPBEXunassignedItem 37" xfId="8450"/>
    <cellStyle name="SAPBEXunassignedItem 37 2" xfId="8451"/>
    <cellStyle name="SAPBEXunassignedItem 37 3" xfId="8452"/>
    <cellStyle name="SAPBEXunassignedItem 37 4" xfId="8453"/>
    <cellStyle name="SAPBEXunassignedItem 37 5" xfId="8454"/>
    <cellStyle name="SAPBEXunassignedItem 37 6" xfId="8455"/>
    <cellStyle name="SAPBEXunassignedItem 38" xfId="8456"/>
    <cellStyle name="SAPBEXunassignedItem 38 2" xfId="8457"/>
    <cellStyle name="SAPBEXunassignedItem 38 3" xfId="8458"/>
    <cellStyle name="SAPBEXunassignedItem 38 4" xfId="8459"/>
    <cellStyle name="SAPBEXunassignedItem 38 5" xfId="8460"/>
    <cellStyle name="SAPBEXunassignedItem 38 6" xfId="8461"/>
    <cellStyle name="SAPBEXunassignedItem 39" xfId="8462"/>
    <cellStyle name="SAPBEXunassignedItem 39 2" xfId="8463"/>
    <cellStyle name="SAPBEXunassignedItem 39 3" xfId="8464"/>
    <cellStyle name="SAPBEXunassignedItem 39 4" xfId="8465"/>
    <cellStyle name="SAPBEXunassignedItem 39 5" xfId="8466"/>
    <cellStyle name="SAPBEXunassignedItem 39 6" xfId="8467"/>
    <cellStyle name="SAPBEXunassignedItem 4" xfId="8468"/>
    <cellStyle name="SAPBEXunassignedItem 4 2" xfId="8469"/>
    <cellStyle name="SAPBEXunassignedItem 4 3" xfId="8470"/>
    <cellStyle name="SAPBEXunassignedItem 4 4" xfId="8471"/>
    <cellStyle name="SAPBEXunassignedItem 4 5" xfId="8472"/>
    <cellStyle name="SAPBEXunassignedItem 4 6" xfId="8473"/>
    <cellStyle name="SAPBEXunassignedItem 40" xfId="8474"/>
    <cellStyle name="SAPBEXunassignedItem 40 2" xfId="8475"/>
    <cellStyle name="SAPBEXunassignedItem 40 3" xfId="8476"/>
    <cellStyle name="SAPBEXunassignedItem 40 4" xfId="8477"/>
    <cellStyle name="SAPBEXunassignedItem 40 5" xfId="8478"/>
    <cellStyle name="SAPBEXunassignedItem 40 6" xfId="8479"/>
    <cellStyle name="SAPBEXunassignedItem 41" xfId="8480"/>
    <cellStyle name="SAPBEXunassignedItem 41 2" xfId="8481"/>
    <cellStyle name="SAPBEXunassignedItem 41 3" xfId="8482"/>
    <cellStyle name="SAPBEXunassignedItem 41 4" xfId="8483"/>
    <cellStyle name="SAPBEXunassignedItem 41 5" xfId="8484"/>
    <cellStyle name="SAPBEXunassignedItem 41 6" xfId="8485"/>
    <cellStyle name="SAPBEXunassignedItem 42" xfId="8486"/>
    <cellStyle name="SAPBEXunassignedItem 42 2" xfId="8487"/>
    <cellStyle name="SAPBEXunassignedItem 42 3" xfId="8488"/>
    <cellStyle name="SAPBEXunassignedItem 42 4" xfId="8489"/>
    <cellStyle name="SAPBEXunassignedItem 42 5" xfId="8490"/>
    <cellStyle name="SAPBEXunassignedItem 42 6" xfId="8491"/>
    <cellStyle name="SAPBEXunassignedItem 43" xfId="8492"/>
    <cellStyle name="SAPBEXunassignedItem 43 2" xfId="8493"/>
    <cellStyle name="SAPBEXunassignedItem 43 3" xfId="8494"/>
    <cellStyle name="SAPBEXunassignedItem 43 4" xfId="8495"/>
    <cellStyle name="SAPBEXunassignedItem 43 5" xfId="8496"/>
    <cellStyle name="SAPBEXunassignedItem 43 6" xfId="8497"/>
    <cellStyle name="SAPBEXunassignedItem 44" xfId="8498"/>
    <cellStyle name="SAPBEXunassignedItem 44 2" xfId="8499"/>
    <cellStyle name="SAPBEXunassignedItem 44 3" xfId="8500"/>
    <cellStyle name="SAPBEXunassignedItem 44 4" xfId="8501"/>
    <cellStyle name="SAPBEXunassignedItem 44 5" xfId="8502"/>
    <cellStyle name="SAPBEXunassignedItem 44 6" xfId="8503"/>
    <cellStyle name="SAPBEXunassignedItem 45" xfId="8504"/>
    <cellStyle name="SAPBEXunassignedItem 45 2" xfId="8505"/>
    <cellStyle name="SAPBEXunassignedItem 45 3" xfId="8506"/>
    <cellStyle name="SAPBEXunassignedItem 45 4" xfId="8507"/>
    <cellStyle name="SAPBEXunassignedItem 45 5" xfId="8508"/>
    <cellStyle name="SAPBEXunassignedItem 45 6" xfId="8509"/>
    <cellStyle name="SAPBEXunassignedItem 46" xfId="8510"/>
    <cellStyle name="SAPBEXunassignedItem 46 2" xfId="8511"/>
    <cellStyle name="SAPBEXunassignedItem 46 3" xfId="8512"/>
    <cellStyle name="SAPBEXunassignedItem 46 4" xfId="8513"/>
    <cellStyle name="SAPBEXunassignedItem 46 5" xfId="8514"/>
    <cellStyle name="SAPBEXunassignedItem 46 6" xfId="8515"/>
    <cellStyle name="SAPBEXunassignedItem 47" xfId="8516"/>
    <cellStyle name="SAPBEXunassignedItem 47 2" xfId="8517"/>
    <cellStyle name="SAPBEXunassignedItem 47 3" xfId="8518"/>
    <cellStyle name="SAPBEXunassignedItem 47 4" xfId="8519"/>
    <cellStyle name="SAPBEXunassignedItem 47 5" xfId="8520"/>
    <cellStyle name="SAPBEXunassignedItem 47 6" xfId="8521"/>
    <cellStyle name="SAPBEXunassignedItem 48" xfId="8522"/>
    <cellStyle name="SAPBEXunassignedItem 48 2" xfId="8523"/>
    <cellStyle name="SAPBEXunassignedItem 48 3" xfId="8524"/>
    <cellStyle name="SAPBEXunassignedItem 48 4" xfId="8525"/>
    <cellStyle name="SAPBEXunassignedItem 48 5" xfId="8526"/>
    <cellStyle name="SAPBEXunassignedItem 48 6" xfId="8527"/>
    <cellStyle name="SAPBEXunassignedItem 49" xfId="8528"/>
    <cellStyle name="SAPBEXunassignedItem 49 2" xfId="8529"/>
    <cellStyle name="SAPBEXunassignedItem 49 3" xfId="8530"/>
    <cellStyle name="SAPBEXunassignedItem 49 4" xfId="8531"/>
    <cellStyle name="SAPBEXunassignedItem 49 5" xfId="8532"/>
    <cellStyle name="SAPBEXunassignedItem 49 6" xfId="8533"/>
    <cellStyle name="SAPBEXunassignedItem 5" xfId="8534"/>
    <cellStyle name="SAPBEXunassignedItem 5 2" xfId="8535"/>
    <cellStyle name="SAPBEXunassignedItem 5 3" xfId="8536"/>
    <cellStyle name="SAPBEXunassignedItem 5 4" xfId="8537"/>
    <cellStyle name="SAPBEXunassignedItem 5 5" xfId="8538"/>
    <cellStyle name="SAPBEXunassignedItem 5 6" xfId="8539"/>
    <cellStyle name="SAPBEXunassignedItem 50" xfId="8540"/>
    <cellStyle name="SAPBEXunassignedItem 50 2" xfId="8541"/>
    <cellStyle name="SAPBEXunassignedItem 50 3" xfId="8542"/>
    <cellStyle name="SAPBEXunassignedItem 50 4" xfId="8543"/>
    <cellStyle name="SAPBEXunassignedItem 50 5" xfId="8544"/>
    <cellStyle name="SAPBEXunassignedItem 50 6" xfId="8545"/>
    <cellStyle name="SAPBEXunassignedItem 51" xfId="8546"/>
    <cellStyle name="SAPBEXunassignedItem 51 2" xfId="8547"/>
    <cellStyle name="SAPBEXunassignedItem 51 3" xfId="8548"/>
    <cellStyle name="SAPBEXunassignedItem 51 4" xfId="8549"/>
    <cellStyle name="SAPBEXunassignedItem 51 5" xfId="8550"/>
    <cellStyle name="SAPBEXunassignedItem 51 6" xfId="8551"/>
    <cellStyle name="SAPBEXunassignedItem 52" xfId="8552"/>
    <cellStyle name="SAPBEXunassignedItem 52 2" xfId="8553"/>
    <cellStyle name="SAPBEXunassignedItem 52 3" xfId="8554"/>
    <cellStyle name="SAPBEXunassignedItem 52 4" xfId="8555"/>
    <cellStyle name="SAPBEXunassignedItem 52 5" xfId="8556"/>
    <cellStyle name="SAPBEXunassignedItem 52 6" xfId="8557"/>
    <cellStyle name="SAPBEXunassignedItem 53" xfId="8558"/>
    <cellStyle name="SAPBEXunassignedItem 53 2" xfId="8559"/>
    <cellStyle name="SAPBEXunassignedItem 53 3" xfId="8560"/>
    <cellStyle name="SAPBEXunassignedItem 53 4" xfId="8561"/>
    <cellStyle name="SAPBEXunassignedItem 53 5" xfId="8562"/>
    <cellStyle name="SAPBEXunassignedItem 53 6" xfId="8563"/>
    <cellStyle name="SAPBEXunassignedItem 54" xfId="8564"/>
    <cellStyle name="SAPBEXunassignedItem 54 2" xfId="8565"/>
    <cellStyle name="SAPBEXunassignedItem 54 3" xfId="8566"/>
    <cellStyle name="SAPBEXunassignedItem 54 4" xfId="8567"/>
    <cellStyle name="SAPBEXunassignedItem 54 5" xfId="8568"/>
    <cellStyle name="SAPBEXunassignedItem 54 6" xfId="8569"/>
    <cellStyle name="SAPBEXunassignedItem 55" xfId="8570"/>
    <cellStyle name="SAPBEXunassignedItem 55 2" xfId="8571"/>
    <cellStyle name="SAPBEXunassignedItem 55 3" xfId="8572"/>
    <cellStyle name="SAPBEXunassignedItem 55 4" xfId="8573"/>
    <cellStyle name="SAPBEXunassignedItem 55 5" xfId="8574"/>
    <cellStyle name="SAPBEXunassignedItem 55 6" xfId="8575"/>
    <cellStyle name="SAPBEXunassignedItem 56" xfId="8576"/>
    <cellStyle name="SAPBEXunassignedItem 56 2" xfId="8577"/>
    <cellStyle name="SAPBEXunassignedItem 56 3" xfId="8578"/>
    <cellStyle name="SAPBEXunassignedItem 56 4" xfId="8579"/>
    <cellStyle name="SAPBEXunassignedItem 56 5" xfId="8580"/>
    <cellStyle name="SAPBEXunassignedItem 56 6" xfId="8581"/>
    <cellStyle name="SAPBEXunassignedItem 57" xfId="8582"/>
    <cellStyle name="SAPBEXunassignedItem 57 2" xfId="8583"/>
    <cellStyle name="SAPBEXunassignedItem 57 3" xfId="8584"/>
    <cellStyle name="SAPBEXunassignedItem 57 4" xfId="8585"/>
    <cellStyle name="SAPBEXunassignedItem 57 5" xfId="8586"/>
    <cellStyle name="SAPBEXunassignedItem 57 6" xfId="8587"/>
    <cellStyle name="SAPBEXunassignedItem 58" xfId="8588"/>
    <cellStyle name="SAPBEXunassignedItem 58 2" xfId="8589"/>
    <cellStyle name="SAPBEXunassignedItem 58 3" xfId="8590"/>
    <cellStyle name="SAPBEXunassignedItem 58 4" xfId="8591"/>
    <cellStyle name="SAPBEXunassignedItem 58 5" xfId="8592"/>
    <cellStyle name="SAPBEXunassignedItem 58 6" xfId="8593"/>
    <cellStyle name="SAPBEXunassignedItem 59" xfId="8594"/>
    <cellStyle name="SAPBEXunassignedItem 59 2" xfId="8595"/>
    <cellStyle name="SAPBEXunassignedItem 59 3" xfId="8596"/>
    <cellStyle name="SAPBEXunassignedItem 59 4" xfId="8597"/>
    <cellStyle name="SAPBEXunassignedItem 59 5" xfId="8598"/>
    <cellStyle name="SAPBEXunassignedItem 59 6" xfId="8599"/>
    <cellStyle name="SAPBEXunassignedItem 6" xfId="8600"/>
    <cellStyle name="SAPBEXunassignedItem 6 2" xfId="8601"/>
    <cellStyle name="SAPBEXunassignedItem 6 3" xfId="8602"/>
    <cellStyle name="SAPBEXunassignedItem 6 4" xfId="8603"/>
    <cellStyle name="SAPBEXunassignedItem 6 5" xfId="8604"/>
    <cellStyle name="SAPBEXunassignedItem 6 6" xfId="8605"/>
    <cellStyle name="SAPBEXunassignedItem 60" xfId="8606"/>
    <cellStyle name="SAPBEXunassignedItem 60 2" xfId="8607"/>
    <cellStyle name="SAPBEXunassignedItem 60 3" xfId="8608"/>
    <cellStyle name="SAPBEXunassignedItem 60 4" xfId="8609"/>
    <cellStyle name="SAPBEXunassignedItem 60 5" xfId="8610"/>
    <cellStyle name="SAPBEXunassignedItem 60 6" xfId="8611"/>
    <cellStyle name="SAPBEXunassignedItem 61" xfId="8612"/>
    <cellStyle name="SAPBEXunassignedItem 61 2" xfId="8613"/>
    <cellStyle name="SAPBEXunassignedItem 61 3" xfId="8614"/>
    <cellStyle name="SAPBEXunassignedItem 61 4" xfId="8615"/>
    <cellStyle name="SAPBEXunassignedItem 61 5" xfId="8616"/>
    <cellStyle name="SAPBEXunassignedItem 61 6" xfId="8617"/>
    <cellStyle name="SAPBEXunassignedItem 62" xfId="8618"/>
    <cellStyle name="SAPBEXunassignedItem 62 2" xfId="8619"/>
    <cellStyle name="SAPBEXunassignedItem 62 3" xfId="8620"/>
    <cellStyle name="SAPBEXunassignedItem 62 4" xfId="8621"/>
    <cellStyle name="SAPBEXunassignedItem 62 5" xfId="8622"/>
    <cellStyle name="SAPBEXunassignedItem 62 6" xfId="8623"/>
    <cellStyle name="SAPBEXunassignedItem 63" xfId="8624"/>
    <cellStyle name="SAPBEXunassignedItem 63 2" xfId="8625"/>
    <cellStyle name="SAPBEXunassignedItem 63 3" xfId="8626"/>
    <cellStyle name="SAPBEXunassignedItem 63 4" xfId="8627"/>
    <cellStyle name="SAPBEXunassignedItem 63 5" xfId="8628"/>
    <cellStyle name="SAPBEXunassignedItem 63 6" xfId="8629"/>
    <cellStyle name="SAPBEXunassignedItem 64" xfId="8630"/>
    <cellStyle name="SAPBEXunassignedItem 64 2" xfId="8631"/>
    <cellStyle name="SAPBEXunassignedItem 64 3" xfId="8632"/>
    <cellStyle name="SAPBEXunassignedItem 64 4" xfId="8633"/>
    <cellStyle name="SAPBEXunassignedItem 64 5" xfId="8634"/>
    <cellStyle name="SAPBEXunassignedItem 64 6" xfId="8635"/>
    <cellStyle name="SAPBEXunassignedItem 65" xfId="8636"/>
    <cellStyle name="SAPBEXunassignedItem 65 2" xfId="8637"/>
    <cellStyle name="SAPBEXunassignedItem 65 3" xfId="8638"/>
    <cellStyle name="SAPBEXunassignedItem 65 4" xfId="8639"/>
    <cellStyle name="SAPBEXunassignedItem 65 5" xfId="8640"/>
    <cellStyle name="SAPBEXunassignedItem 65 6" xfId="8641"/>
    <cellStyle name="SAPBEXunassignedItem 66" xfId="8642"/>
    <cellStyle name="SAPBEXunassignedItem 66 2" xfId="8643"/>
    <cellStyle name="SAPBEXunassignedItem 66 3" xfId="8644"/>
    <cellStyle name="SAPBEXunassignedItem 66 4" xfId="8645"/>
    <cellStyle name="SAPBEXunassignedItem 66 5" xfId="8646"/>
    <cellStyle name="SAPBEXunassignedItem 66 6" xfId="8647"/>
    <cellStyle name="SAPBEXunassignedItem 67" xfId="8648"/>
    <cellStyle name="SAPBEXunassignedItem 68" xfId="8649"/>
    <cellStyle name="SAPBEXunassignedItem 69" xfId="8650"/>
    <cellStyle name="SAPBEXunassignedItem 7" xfId="8651"/>
    <cellStyle name="SAPBEXunassignedItem 7 2" xfId="8652"/>
    <cellStyle name="SAPBEXunassignedItem 7 3" xfId="8653"/>
    <cellStyle name="SAPBEXunassignedItem 7 4" xfId="8654"/>
    <cellStyle name="SAPBEXunassignedItem 7 5" xfId="8655"/>
    <cellStyle name="SAPBEXunassignedItem 7 6" xfId="8656"/>
    <cellStyle name="SAPBEXunassignedItem 70" xfId="8657"/>
    <cellStyle name="SAPBEXunassignedItem 71" xfId="8658"/>
    <cellStyle name="SAPBEXunassignedItem 72" xfId="8659"/>
    <cellStyle name="SAPBEXunassignedItem 73" xfId="8660"/>
    <cellStyle name="SAPBEXunassignedItem 74" xfId="8661"/>
    <cellStyle name="SAPBEXunassignedItem 75" xfId="8662"/>
    <cellStyle name="SAPBEXunassignedItem 76" xfId="8663"/>
    <cellStyle name="SAPBEXunassignedItem 77" xfId="8664"/>
    <cellStyle name="SAPBEXunassignedItem 78" xfId="8665"/>
    <cellStyle name="SAPBEXunassignedItem 79" xfId="8666"/>
    <cellStyle name="SAPBEXunassignedItem 8" xfId="8667"/>
    <cellStyle name="SAPBEXunassignedItem 8 2" xfId="8668"/>
    <cellStyle name="SAPBEXunassignedItem 8 3" xfId="8669"/>
    <cellStyle name="SAPBEXunassignedItem 8 4" xfId="8670"/>
    <cellStyle name="SAPBEXunassignedItem 8 5" xfId="8671"/>
    <cellStyle name="SAPBEXunassignedItem 8 6" xfId="8672"/>
    <cellStyle name="SAPBEXunassignedItem 80" xfId="8673"/>
    <cellStyle name="SAPBEXunassignedItem 81" xfId="8674"/>
    <cellStyle name="SAPBEXunassignedItem 82" xfId="8675"/>
    <cellStyle name="SAPBEXunassignedItem 83" xfId="8676"/>
    <cellStyle name="SAPBEXunassignedItem 84" xfId="8677"/>
    <cellStyle name="SAPBEXunassignedItem 85" xfId="8678"/>
    <cellStyle name="SAPBEXunassignedItem 86" xfId="8679"/>
    <cellStyle name="SAPBEXunassignedItem 87" xfId="8680"/>
    <cellStyle name="SAPBEXunassignedItem 88" xfId="8681"/>
    <cellStyle name="SAPBEXunassignedItem 89" xfId="8682"/>
    <cellStyle name="SAPBEXunassignedItem 9" xfId="8683"/>
    <cellStyle name="SAPBEXunassignedItem 9 2" xfId="8684"/>
    <cellStyle name="SAPBEXunassignedItem 9 3" xfId="8685"/>
    <cellStyle name="SAPBEXunassignedItem 9 4" xfId="8686"/>
    <cellStyle name="SAPBEXunassignedItem 9 5" xfId="8687"/>
    <cellStyle name="SAPBEXunassignedItem 9 6" xfId="8688"/>
    <cellStyle name="SAPBEXunassignedItem 90" xfId="8689"/>
    <cellStyle name="SAPBEXunassignedItem 91" xfId="8690"/>
    <cellStyle name="SAPBEXunassignedItem 92" xfId="8691"/>
    <cellStyle name="SAPBEXunassignedItem 93" xfId="8692"/>
    <cellStyle name="SAPBEXunassignedItem 94" xfId="8693"/>
    <cellStyle name="SAPBEXunassignedItem 95" xfId="8694"/>
    <cellStyle name="SAPBEXunassignedItem 96" xfId="8695"/>
    <cellStyle name="SAPBEXunassignedItem 97" xfId="8696"/>
    <cellStyle name="SAPBEXunassignedItem 98" xfId="8697"/>
    <cellStyle name="SAPBEXunassignedItem 99" xfId="8698"/>
    <cellStyle name="SAPBEXunassignedItem_(A-7) IS-Inputs" xfId="8699"/>
    <cellStyle name="SAPBEXundefined" xfId="151"/>
    <cellStyle name="SAPBEXundefined 10" xfId="3437"/>
    <cellStyle name="SAPBEXundefined 11" xfId="3438"/>
    <cellStyle name="SAPBEXundefined 12" xfId="3439"/>
    <cellStyle name="SAPBEXundefined 13" xfId="3440"/>
    <cellStyle name="SAPBEXundefined 14" xfId="3441"/>
    <cellStyle name="SAPBEXundefined 15" xfId="3442"/>
    <cellStyle name="SAPBEXundefined 16" xfId="3443"/>
    <cellStyle name="SAPBEXundefined 17" xfId="3444"/>
    <cellStyle name="SAPBEXundefined 18" xfId="3445"/>
    <cellStyle name="SAPBEXundefined 19" xfId="3446"/>
    <cellStyle name="SAPBEXundefined 2" xfId="3447"/>
    <cellStyle name="SAPBEXundefined 2 2" xfId="8701"/>
    <cellStyle name="SAPBEXundefined 2 3" xfId="8700"/>
    <cellStyle name="SAPBEXundefined 20" xfId="3448"/>
    <cellStyle name="SAPBEXundefined 21" xfId="3449"/>
    <cellStyle name="SAPBEXundefined 22" xfId="3450"/>
    <cellStyle name="SAPBEXundefined 23" xfId="3451"/>
    <cellStyle name="SAPBEXundefined 24" xfId="3452"/>
    <cellStyle name="SAPBEXundefined 25" xfId="3453"/>
    <cellStyle name="SAPBEXundefined 26" xfId="3454"/>
    <cellStyle name="SAPBEXundefined 27" xfId="3455"/>
    <cellStyle name="SAPBEXundefined 28" xfId="3456"/>
    <cellStyle name="SAPBEXundefined 29" xfId="3457"/>
    <cellStyle name="SAPBEXundefined 3" xfId="3458"/>
    <cellStyle name="SAPBEXundefined 30" xfId="3459"/>
    <cellStyle name="SAPBEXundefined 31" xfId="3460"/>
    <cellStyle name="SAPBEXundefined 32" xfId="3461"/>
    <cellStyle name="SAPBEXundefined 33" xfId="3462"/>
    <cellStyle name="SAPBEXundefined 34" xfId="3463"/>
    <cellStyle name="SAPBEXundefined 35" xfId="3464"/>
    <cellStyle name="SAPBEXundefined 36" xfId="3465"/>
    <cellStyle name="SAPBEXundefined 37" xfId="3466"/>
    <cellStyle name="SAPBEXundefined 38" xfId="3467"/>
    <cellStyle name="SAPBEXundefined 39" xfId="3468"/>
    <cellStyle name="SAPBEXundefined 4" xfId="3469"/>
    <cellStyle name="SAPBEXundefined 40" xfId="3470"/>
    <cellStyle name="SAPBEXundefined 41" xfId="3471"/>
    <cellStyle name="SAPBEXundefined 42" xfId="3472"/>
    <cellStyle name="SAPBEXundefined 43" xfId="3473"/>
    <cellStyle name="SAPBEXundefined 44" xfId="3474"/>
    <cellStyle name="SAPBEXundefined 45" xfId="3475"/>
    <cellStyle name="SAPBEXundefined 46" xfId="3476"/>
    <cellStyle name="SAPBEXundefined 47" xfId="8704"/>
    <cellStyle name="SAPBEXundefined 5" xfId="3477"/>
    <cellStyle name="SAPBEXundefined 6" xfId="3478"/>
    <cellStyle name="SAPBEXundefined 7" xfId="3479"/>
    <cellStyle name="SAPBEXundefined 8" xfId="3480"/>
    <cellStyle name="SAPBEXundefined 9" xfId="3481"/>
    <cellStyle name="Sheet Title" xfId="152"/>
    <cellStyle name="SubHeading" xfId="3482"/>
    <cellStyle name="SubsidTitle" xfId="3483"/>
    <cellStyle name="Table Data" xfId="3484"/>
    <cellStyle name="Table Headings Bold" xfId="3485"/>
    <cellStyle name="Title" xfId="164" builtinId="15" customBuiltin="1"/>
    <cellStyle name="Title 10" xfId="8705"/>
    <cellStyle name="Title 11" xfId="8706"/>
    <cellStyle name="Title 12" xfId="8707"/>
    <cellStyle name="Title 13" xfId="8708"/>
    <cellStyle name="Title 2" xfId="3486"/>
    <cellStyle name="Title 2 2" xfId="8710"/>
    <cellStyle name="Title 2 2 2" xfId="8711"/>
    <cellStyle name="Title 2 2 3" xfId="8712"/>
    <cellStyle name="Title 2 2 4" xfId="8713"/>
    <cellStyle name="Title 2 2 5" xfId="8714"/>
    <cellStyle name="Title 2 2 6" xfId="8715"/>
    <cellStyle name="Title 2 2 7" xfId="8716"/>
    <cellStyle name="Title 2 2 8" xfId="8717"/>
    <cellStyle name="Title 2 3" xfId="8718"/>
    <cellStyle name="Title 2 4" xfId="8719"/>
    <cellStyle name="Title 2 5" xfId="8720"/>
    <cellStyle name="Title 2 6" xfId="8709"/>
    <cellStyle name="Title 3" xfId="8721"/>
    <cellStyle name="Title 3 2" xfId="8722"/>
    <cellStyle name="Title 3 3" xfId="8723"/>
    <cellStyle name="Title 3 4" xfId="8724"/>
    <cellStyle name="Title 3 5" xfId="8725"/>
    <cellStyle name="Title 3 6" xfId="8726"/>
    <cellStyle name="Title 3 7" xfId="8727"/>
    <cellStyle name="Title 3 8" xfId="8728"/>
    <cellStyle name="Title 4" xfId="8729"/>
    <cellStyle name="Title 4 2" xfId="8730"/>
    <cellStyle name="Title 4 3" xfId="8731"/>
    <cellStyle name="Title 4 4" xfId="8732"/>
    <cellStyle name="Title 4 5" xfId="8733"/>
    <cellStyle name="Title 4 6" xfId="8734"/>
    <cellStyle name="Title 4 7" xfId="8735"/>
    <cellStyle name="Title 4 8" xfId="8736"/>
    <cellStyle name="Title 5" xfId="8737"/>
    <cellStyle name="Title 5 2" xfId="8738"/>
    <cellStyle name="Title 5 3" xfId="8739"/>
    <cellStyle name="Title 5 4" xfId="8740"/>
    <cellStyle name="Title 5 5" xfId="8741"/>
    <cellStyle name="Title 5 6" xfId="8742"/>
    <cellStyle name="Title 5 7" xfId="8743"/>
    <cellStyle name="Title 5 8" xfId="8744"/>
    <cellStyle name="Title 6" xfId="8745"/>
    <cellStyle name="Title 7" xfId="8746"/>
    <cellStyle name="Title 8" xfId="8747"/>
    <cellStyle name="Title 9" xfId="8748"/>
    <cellStyle name="Total" xfId="179" builtinId="25" customBuiltin="1"/>
    <cellStyle name="Total 10" xfId="8749"/>
    <cellStyle name="Total 10 2" xfId="8750"/>
    <cellStyle name="Total 10 3" xfId="8751"/>
    <cellStyle name="Total 11" xfId="8752"/>
    <cellStyle name="Total 12" xfId="3745"/>
    <cellStyle name="Total 13" xfId="20581"/>
    <cellStyle name="Total 2" xfId="153"/>
    <cellStyle name="Total 2 2" xfId="3487"/>
    <cellStyle name="Total 2 2 2" xfId="8754"/>
    <cellStyle name="Total 2 2 3" xfId="8753"/>
    <cellStyle name="Total 2 3" xfId="3488"/>
    <cellStyle name="Total 2 3 2" xfId="8756"/>
    <cellStyle name="Total 2 3 3" xfId="8755"/>
    <cellStyle name="Total 2 4" xfId="3489"/>
    <cellStyle name="Total 2 4 2" xfId="8758"/>
    <cellStyle name="Total 2 4 3" xfId="8757"/>
    <cellStyle name="Total 2 5" xfId="8759"/>
    <cellStyle name="Total 3" xfId="154"/>
    <cellStyle name="Total 3 2" xfId="3490"/>
    <cellStyle name="Total 3 2 2" xfId="8761"/>
    <cellStyle name="Total 3 2 3" xfId="8760"/>
    <cellStyle name="Total 3 3" xfId="8762"/>
    <cellStyle name="Total 3 4" xfId="8763"/>
    <cellStyle name="Total 3 5" xfId="8764"/>
    <cellStyle name="Total 3 6" xfId="13789"/>
    <cellStyle name="Total 4" xfId="155"/>
    <cellStyle name="Total 4 2" xfId="8765"/>
    <cellStyle name="Total 4 3" xfId="8766"/>
    <cellStyle name="Total 4 4" xfId="8767"/>
    <cellStyle name="Total 4 5" xfId="8768"/>
    <cellStyle name="Total 5" xfId="3491"/>
    <cellStyle name="Total 5 2" xfId="8769"/>
    <cellStyle name="Total 5 3" xfId="8770"/>
    <cellStyle name="Total 5 4" xfId="8771"/>
    <cellStyle name="Total 5 5" xfId="9099"/>
    <cellStyle name="Total 5 6" xfId="13916"/>
    <cellStyle name="Total 6" xfId="3492"/>
    <cellStyle name="Total 6 2" xfId="8773"/>
    <cellStyle name="Total 6 3" xfId="8774"/>
    <cellStyle name="Total 6 4" xfId="8775"/>
    <cellStyle name="Total 6 5" xfId="8772"/>
    <cellStyle name="Total 7" xfId="3605"/>
    <cellStyle name="Total 7 2" xfId="8777"/>
    <cellStyle name="Total 7 3" xfId="8778"/>
    <cellStyle name="Total 7 4" xfId="8779"/>
    <cellStyle name="Total 7 5" xfId="8776"/>
    <cellStyle name="Total 8" xfId="8780"/>
    <cellStyle name="Total 8 2" xfId="8781"/>
    <cellStyle name="Total 8 3" xfId="8782"/>
    <cellStyle name="Total 9" xfId="8783"/>
    <cellStyle name="Total 9 2" xfId="8784"/>
    <cellStyle name="Total 9 3" xfId="8785"/>
    <cellStyle name="Totals" xfId="3493"/>
    <cellStyle name="Totals [0]" xfId="3494"/>
    <cellStyle name="Totals [2]" xfId="3495"/>
    <cellStyle name="Warning Text" xfId="177" builtinId="11" customBuiltin="1"/>
    <cellStyle name="Warning Text 10" xfId="3496"/>
    <cellStyle name="Warning Text 10 2" xfId="8786"/>
    <cellStyle name="Warning Text 10 3" xfId="8787"/>
    <cellStyle name="Warning Text 10 4" xfId="8788"/>
    <cellStyle name="Warning Text 10 5" xfId="8789"/>
    <cellStyle name="Warning Text 10 6" xfId="8790"/>
    <cellStyle name="Warning Text 10 7" xfId="8791"/>
    <cellStyle name="Warning Text 10 8" xfId="8792"/>
    <cellStyle name="Warning Text 11" xfId="3497"/>
    <cellStyle name="Warning Text 11 2" xfId="8794"/>
    <cellStyle name="Warning Text 11 3" xfId="8793"/>
    <cellStyle name="Warning Text 12" xfId="3498"/>
    <cellStyle name="Warning Text 13" xfId="3499"/>
    <cellStyle name="Warning Text 14" xfId="3500"/>
    <cellStyle name="Warning Text 15" xfId="3501"/>
    <cellStyle name="Warning Text 16" xfId="3502"/>
    <cellStyle name="Warning Text 17" xfId="3503"/>
    <cellStyle name="Warning Text 18" xfId="3504"/>
    <cellStyle name="Warning Text 19" xfId="3505"/>
    <cellStyle name="Warning Text 2" xfId="156"/>
    <cellStyle name="Warning Text 2 10" xfId="8796"/>
    <cellStyle name="Warning Text 2 11" xfId="20556"/>
    <cellStyle name="Warning Text 2 2" xfId="3506"/>
    <cellStyle name="Warning Text 2 2 2" xfId="8798"/>
    <cellStyle name="Warning Text 2 2 3" xfId="8799"/>
    <cellStyle name="Warning Text 2 2 4" xfId="8800"/>
    <cellStyle name="Warning Text 2 2 5" xfId="8801"/>
    <cellStyle name="Warning Text 2 2 6" xfId="8802"/>
    <cellStyle name="Warning Text 2 2 7" xfId="8803"/>
    <cellStyle name="Warning Text 2 2 8" xfId="8804"/>
    <cellStyle name="Warning Text 2 3" xfId="3507"/>
    <cellStyle name="Warning Text 2 4" xfId="3508"/>
    <cellStyle name="Warning Text 2 4 2" xfId="8806"/>
    <cellStyle name="Warning Text 2 4 3" xfId="8805"/>
    <cellStyle name="Warning Text 2 5" xfId="8807"/>
    <cellStyle name="Warning Text 2 6" xfId="8808"/>
    <cellStyle name="Warning Text 2 7" xfId="8809"/>
    <cellStyle name="Warning Text 2 8" xfId="8810"/>
    <cellStyle name="Warning Text 2 9" xfId="8811"/>
    <cellStyle name="Warning Text 20" xfId="3509"/>
    <cellStyle name="Warning Text 21" xfId="3510"/>
    <cellStyle name="Warning Text 22" xfId="3511"/>
    <cellStyle name="Warning Text 23" xfId="3512"/>
    <cellStyle name="Warning Text 24" xfId="3513"/>
    <cellStyle name="Warning Text 24 2" xfId="3514"/>
    <cellStyle name="Warning Text 25" xfId="3515"/>
    <cellStyle name="Warning Text 26" xfId="3516"/>
    <cellStyle name="Warning Text 26 2" xfId="20575"/>
    <cellStyle name="Warning Text 27" xfId="3602"/>
    <cellStyle name="Warning Text 3" xfId="157"/>
    <cellStyle name="Warning Text 3 10" xfId="8812"/>
    <cellStyle name="Warning Text 3 11" xfId="19434"/>
    <cellStyle name="Warning Text 3 2" xfId="8813"/>
    <cellStyle name="Warning Text 3 2 2" xfId="8814"/>
    <cellStyle name="Warning Text 3 2 3" xfId="8815"/>
    <cellStyle name="Warning Text 3 2 4" xfId="8816"/>
    <cellStyle name="Warning Text 3 2 5" xfId="8817"/>
    <cellStyle name="Warning Text 3 2 6" xfId="8818"/>
    <cellStyle name="Warning Text 3 2 7" xfId="8819"/>
    <cellStyle name="Warning Text 3 2 8" xfId="8820"/>
    <cellStyle name="Warning Text 3 3" xfId="8821"/>
    <cellStyle name="Warning Text 3 4" xfId="8822"/>
    <cellStyle name="Warning Text 3 5" xfId="8823"/>
    <cellStyle name="Warning Text 3 6" xfId="8824"/>
    <cellStyle name="Warning Text 3 7" xfId="8825"/>
    <cellStyle name="Warning Text 3 8" xfId="8826"/>
    <cellStyle name="Warning Text 3 9" xfId="8827"/>
    <cellStyle name="Warning Text 4" xfId="158"/>
    <cellStyle name="Warning Text 4 10" xfId="8828"/>
    <cellStyle name="Warning Text 4 2" xfId="8829"/>
    <cellStyle name="Warning Text 4 2 2" xfId="8830"/>
    <cellStyle name="Warning Text 4 2 3" xfId="8831"/>
    <cellStyle name="Warning Text 4 2 4" xfId="8832"/>
    <cellStyle name="Warning Text 4 2 5" xfId="8833"/>
    <cellStyle name="Warning Text 4 2 6" xfId="8834"/>
    <cellStyle name="Warning Text 4 2 7" xfId="8835"/>
    <cellStyle name="Warning Text 4 2 8" xfId="8836"/>
    <cellStyle name="Warning Text 4 3" xfId="8837"/>
    <cellStyle name="Warning Text 4 4" xfId="8838"/>
    <cellStyle name="Warning Text 4 5" xfId="8839"/>
    <cellStyle name="Warning Text 4 6" xfId="8840"/>
    <cellStyle name="Warning Text 4 7" xfId="8841"/>
    <cellStyle name="Warning Text 4 8" xfId="8842"/>
    <cellStyle name="Warning Text 4 9" xfId="8843"/>
    <cellStyle name="Warning Text 5" xfId="3517"/>
    <cellStyle name="Warning Text 5 2" xfId="8844"/>
    <cellStyle name="Warning Text 5 2 2" xfId="8845"/>
    <cellStyle name="Warning Text 5 2 3" xfId="8846"/>
    <cellStyle name="Warning Text 5 2 4" xfId="8847"/>
    <cellStyle name="Warning Text 5 2 5" xfId="8848"/>
    <cellStyle name="Warning Text 5 2 6" xfId="8849"/>
    <cellStyle name="Warning Text 5 2 7" xfId="8850"/>
    <cellStyle name="Warning Text 5 2 8" xfId="8851"/>
    <cellStyle name="Warning Text 5 3" xfId="8852"/>
    <cellStyle name="Warning Text 5 4" xfId="8853"/>
    <cellStyle name="Warning Text 5 5" xfId="8854"/>
    <cellStyle name="Warning Text 5 6" xfId="8855"/>
    <cellStyle name="Warning Text 5 7" xfId="8856"/>
    <cellStyle name="Warning Text 5 8" xfId="8857"/>
    <cellStyle name="Warning Text 5 9" xfId="8858"/>
    <cellStyle name="Warning Text 6" xfId="3518"/>
    <cellStyle name="Warning Text 6 2" xfId="8859"/>
    <cellStyle name="Warning Text 6 2 2" xfId="8860"/>
    <cellStyle name="Warning Text 6 2 3" xfId="8861"/>
    <cellStyle name="Warning Text 6 2 4" xfId="8862"/>
    <cellStyle name="Warning Text 6 2 5" xfId="8863"/>
    <cellStyle name="Warning Text 6 2 6" xfId="8864"/>
    <cellStyle name="Warning Text 6 2 7" xfId="8865"/>
    <cellStyle name="Warning Text 6 2 8" xfId="8866"/>
    <cellStyle name="Warning Text 6 3" xfId="8867"/>
    <cellStyle name="Warning Text 6 4" xfId="8868"/>
    <cellStyle name="Warning Text 6 5" xfId="8869"/>
    <cellStyle name="Warning Text 6 6" xfId="8870"/>
    <cellStyle name="Warning Text 6 7" xfId="8871"/>
    <cellStyle name="Warning Text 6 8" xfId="8872"/>
    <cellStyle name="Warning Text 6 9" xfId="8873"/>
    <cellStyle name="Warning Text 7" xfId="3519"/>
    <cellStyle name="Warning Text 7 2" xfId="8874"/>
    <cellStyle name="Warning Text 7 2 2" xfId="8875"/>
    <cellStyle name="Warning Text 7 2 3" xfId="8876"/>
    <cellStyle name="Warning Text 7 2 4" xfId="8877"/>
    <cellStyle name="Warning Text 7 2 5" xfId="8878"/>
    <cellStyle name="Warning Text 7 2 6" xfId="8879"/>
    <cellStyle name="Warning Text 7 2 7" xfId="8880"/>
    <cellStyle name="Warning Text 7 2 8" xfId="8881"/>
    <cellStyle name="Warning Text 7 3" xfId="8882"/>
    <cellStyle name="Warning Text 7 4" xfId="8883"/>
    <cellStyle name="Warning Text 7 5" xfId="8884"/>
    <cellStyle name="Warning Text 7 6" xfId="8885"/>
    <cellStyle name="Warning Text 7 7" xfId="8886"/>
    <cellStyle name="Warning Text 7 8" xfId="8887"/>
    <cellStyle name="Warning Text 7 9" xfId="8888"/>
    <cellStyle name="Warning Text 8" xfId="3520"/>
    <cellStyle name="Warning Text 8 2" xfId="8889"/>
    <cellStyle name="Warning Text 8 3" xfId="8890"/>
    <cellStyle name="Warning Text 8 4" xfId="8891"/>
    <cellStyle name="Warning Text 8 5" xfId="8892"/>
    <cellStyle name="Warning Text 8 6" xfId="8893"/>
    <cellStyle name="Warning Text 8 7" xfId="8894"/>
    <cellStyle name="Warning Text 8 8" xfId="8895"/>
    <cellStyle name="Warning Text 9" xfId="3521"/>
    <cellStyle name="Warning Text 9 2" xfId="8896"/>
    <cellStyle name="Warning Text 9 3" xfId="8897"/>
    <cellStyle name="Warning Text 9 4" xfId="8898"/>
    <cellStyle name="Warning Text 9 5" xfId="8899"/>
    <cellStyle name="Warning Text 9 6" xfId="8900"/>
    <cellStyle name="Warning Text 9 7" xfId="8901"/>
    <cellStyle name="Warning Text 9 8" xfId="8902"/>
    <cellStyle name="Year" xfId="3522"/>
    <cellStyle name="Year 2" xfId="8903"/>
  </cellStyles>
  <dxfs count="0"/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JV'S/DEC_JV9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2004Oregon%20PGA\flowingdispatch_og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_Taxation\My_Documents\1120_98\101plant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PGA%20-%20WASHINGTON\2006\Natasha%20worksheets\October%20Re-Filing\NWN%20AL%202006-07%20Washington%20PGA%20re-fili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%20PGA\2004%20Oregon\ot2004al%20%20sept14%20vers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ocuments%20and%20Settings\blv\Desktop\in%20progress\2006PurLo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\2007%20Budget\proposed%20temps%202006-2007%20masterforecast%20update%20w19103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\200804%20Forecast\Margin%20model%20&amp;%20support\Forecast%20Amortizations%20Model%202008%20APR%20Board%20Mt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arterly%20Report%20-%20WA\other%20rev%2001qtr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GLMonthlyFiles/2007-09/Balance%20Sheet%20-%20Sept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_Documents\excel\2002%20Budget\Payroll%20Increases-Exempt-Mar%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b\Local%20Settings\Temporary%20Internet%20Files\OLKB8\Oregon%20accounts%2010-16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Regulatory%20Accounting\Deferred%20Accounts\OPUC%20Qtrly%20files\2012\Q3%202012\Deferred%20Accounts%20Summary%2003QTR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Board\201105%20Forecast\Margin\FCST%20Amortizations%20for%20May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Y"/>
      <sheetName val="OH DISTB"/>
      <sheetName val="JV 92"/>
      <sheetName val="ESTIMATE"/>
      <sheetName val="DEP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 Prices"/>
      <sheetName val="Flowing Prices"/>
      <sheetName val="Raw Prices"/>
      <sheetName val="Index Prices"/>
      <sheetName val="Pipeline Charges"/>
      <sheetName val="Storage Dispatch"/>
      <sheetName val="Storage Cost"/>
      <sheetName val="Flowing Dispatch"/>
      <sheetName val="Flowing Cost"/>
      <sheetName val="Check Page"/>
      <sheetName val="Summary"/>
      <sheetName val="PGA"/>
      <sheetName val="Wacog"/>
      <sheetName val="Seasonal"/>
      <sheetName val="Producer"/>
    </sheetNames>
    <sheetDataSet>
      <sheetData sheetId="0"/>
      <sheetData sheetId="1"/>
      <sheetData sheetId="2"/>
      <sheetData sheetId="3"/>
      <sheetData sheetId="4" refreshError="1">
        <row r="3">
          <cell r="B3" t="str">
            <v>PIPELINE CHARGES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</row>
        <row r="11">
          <cell r="C11">
            <v>168009500</v>
          </cell>
          <cell r="D11">
            <v>1.689E-3</v>
          </cell>
          <cell r="E11">
            <v>168009500</v>
          </cell>
          <cell r="F11">
            <v>1.6850000000000001E-3</v>
          </cell>
          <cell r="G11">
            <v>283768.04550000001</v>
          </cell>
          <cell r="H11">
            <v>283096.00750000001</v>
          </cell>
          <cell r="I11">
            <v>283096.00750000001</v>
          </cell>
        </row>
        <row r="12">
          <cell r="C12">
            <v>4089051200</v>
          </cell>
          <cell r="D12">
            <v>6.2000000000000003E-5</v>
          </cell>
          <cell r="E12">
            <v>4089051200</v>
          </cell>
          <cell r="F12">
            <v>6.0999999999999999E-5</v>
          </cell>
          <cell r="G12">
            <v>253521.17440000002</v>
          </cell>
          <cell r="H12">
            <v>249432.1232</v>
          </cell>
          <cell r="I12">
            <v>249432.1232</v>
          </cell>
        </row>
        <row r="13">
          <cell r="C13">
            <v>11202880</v>
          </cell>
          <cell r="D13">
            <v>2.776E-2</v>
          </cell>
          <cell r="E13">
            <v>11202880</v>
          </cell>
          <cell r="F13">
            <v>2.7685000000000001E-2</v>
          </cell>
          <cell r="G13">
            <v>310991.94880000001</v>
          </cell>
          <cell r="H13">
            <v>442735.19780000002</v>
          </cell>
          <cell r="I13">
            <v>310151.7328</v>
          </cell>
        </row>
        <row r="15">
          <cell r="E15">
            <v>15991880</v>
          </cell>
          <cell r="N15">
            <v>1150680.02</v>
          </cell>
          <cell r="O15">
            <v>1147396.48</v>
          </cell>
        </row>
        <row r="16">
          <cell r="C16">
            <v>219365000</v>
          </cell>
          <cell r="D16">
            <v>2.5999999999999999E-3</v>
          </cell>
          <cell r="E16">
            <v>219365000</v>
          </cell>
          <cell r="F16">
            <v>2.5929999999999998E-3</v>
          </cell>
          <cell r="G16">
            <v>570349</v>
          </cell>
          <cell r="H16">
            <v>568813.44499999995</v>
          </cell>
          <cell r="I16">
            <v>568813.44499999995</v>
          </cell>
          <cell r="M16">
            <v>2.5999999999999999E-3</v>
          </cell>
          <cell r="N16">
            <v>570349</v>
          </cell>
          <cell r="O16">
            <v>568813.44499999995</v>
          </cell>
        </row>
        <row r="17">
          <cell r="C17">
            <v>1747985000</v>
          </cell>
          <cell r="D17">
            <v>3.3199999999999999E-4</v>
          </cell>
          <cell r="E17">
            <v>1747985000</v>
          </cell>
          <cell r="F17">
            <v>3.3100000000000002E-4</v>
          </cell>
          <cell r="G17">
            <v>580331.02</v>
          </cell>
          <cell r="H17">
            <v>578583.03500000003</v>
          </cell>
          <cell r="I17">
            <v>578583.03500000003</v>
          </cell>
          <cell r="M17">
            <v>3.3199999999999999E-4</v>
          </cell>
          <cell r="N17">
            <v>580331.02</v>
          </cell>
          <cell r="O17">
            <v>578583.03500000003</v>
          </cell>
        </row>
        <row r="18">
          <cell r="C18">
            <v>4789000</v>
          </cell>
          <cell r="D18">
            <v>2.776E-2</v>
          </cell>
          <cell r="E18">
            <v>4789000</v>
          </cell>
          <cell r="F18">
            <v>2.7685000000000001E-2</v>
          </cell>
          <cell r="G18">
            <v>132942.64000000001</v>
          </cell>
          <cell r="H18">
            <v>0</v>
          </cell>
          <cell r="I18">
            <v>132583.465</v>
          </cell>
        </row>
        <row r="19">
          <cell r="H19">
            <v>2131903.8287</v>
          </cell>
        </row>
        <row r="21">
          <cell r="C21">
            <v>1158853100</v>
          </cell>
          <cell r="D21">
            <v>2.7924000000000001E-2</v>
          </cell>
          <cell r="E21">
            <v>1158853100</v>
          </cell>
          <cell r="F21">
            <v>2.7685000000000001E-2</v>
          </cell>
          <cell r="G21">
            <v>32082848.0735</v>
          </cell>
          <cell r="H21">
            <v>32082848.0735</v>
          </cell>
          <cell r="I21">
            <v>32082848.0735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C23">
            <v>152205000</v>
          </cell>
          <cell r="D23">
            <v>1.8764298654819201E-2</v>
          </cell>
          <cell r="E23">
            <v>81030000</v>
          </cell>
          <cell r="F23">
            <v>1.8574893249413797E-2</v>
          </cell>
          <cell r="G23">
            <v>1505123.6</v>
          </cell>
          <cell r="H23">
            <v>417000</v>
          </cell>
          <cell r="I23">
            <v>1505123.6</v>
          </cell>
        </row>
        <row r="24">
          <cell r="C24">
            <v>2316000</v>
          </cell>
          <cell r="D24">
            <v>9.6829999999999999E-2</v>
          </cell>
          <cell r="E24">
            <v>2316000</v>
          </cell>
          <cell r="F24">
            <v>9.6829999999999999E-2</v>
          </cell>
          <cell r="G24">
            <v>224258.28</v>
          </cell>
          <cell r="I24">
            <v>224258.28</v>
          </cell>
          <cell r="O24">
            <v>0.58142000000000005</v>
          </cell>
        </row>
        <row r="25">
          <cell r="H25">
            <v>0</v>
          </cell>
        </row>
        <row r="27">
          <cell r="C27">
            <v>0.09</v>
          </cell>
          <cell r="D27">
            <v>350400000</v>
          </cell>
          <cell r="E27">
            <v>1.860099798644986E-2</v>
          </cell>
          <cell r="F27">
            <v>270600000</v>
          </cell>
          <cell r="G27">
            <v>5033430.0551333325</v>
          </cell>
          <cell r="L27">
            <v>31536000</v>
          </cell>
        </row>
        <row r="28">
          <cell r="C28">
            <v>0</v>
          </cell>
          <cell r="G28">
            <v>5099710.9304</v>
          </cell>
          <cell r="H28">
            <v>34424427.5</v>
          </cell>
          <cell r="I28" t="str">
            <v>Total BC Demand From previous Filing</v>
          </cell>
          <cell r="L28">
            <v>0</v>
          </cell>
        </row>
        <row r="29">
          <cell r="C29">
            <v>9.5000000000000001E-2</v>
          </cell>
          <cell r="D29">
            <v>30404500</v>
          </cell>
          <cell r="E29">
            <v>7.9192980487628753E-2</v>
          </cell>
          <cell r="F29">
            <v>270600000</v>
          </cell>
          <cell r="G29">
            <v>21429620.519952342</v>
          </cell>
          <cell r="H29">
            <v>5033430.0551333325</v>
          </cell>
          <cell r="I29" t="str">
            <v>Duke T-South</v>
          </cell>
          <cell r="L29">
            <v>2888427.5</v>
          </cell>
        </row>
        <row r="30">
          <cell r="E30">
            <v>9.7793978474078613E-2</v>
          </cell>
          <cell r="F30">
            <v>270600000</v>
          </cell>
          <cell r="G30">
            <v>26463050.575085673</v>
          </cell>
          <cell r="H30">
            <v>5099710.9304</v>
          </cell>
          <cell r="I30" t="str">
            <v>BC Crossing replacement</v>
          </cell>
          <cell r="L30">
            <v>34424427.5</v>
          </cell>
        </row>
        <row r="31">
          <cell r="C31">
            <v>4852129.6609867821</v>
          </cell>
          <cell r="D31" t="str">
            <v xml:space="preserve">               N/A</v>
          </cell>
          <cell r="E31" t="str">
            <v xml:space="preserve">               N/A</v>
          </cell>
          <cell r="F31">
            <v>4630527.1913048737</v>
          </cell>
          <cell r="G31">
            <v>4630527.1913048737</v>
          </cell>
          <cell r="H31">
            <v>2861665.9945143284</v>
          </cell>
          <cell r="I31" t="str">
            <v xml:space="preserve">ANG-Nova Expansionfor BC Crossing </v>
          </cell>
          <cell r="L31">
            <v>4630527.1913048737</v>
          </cell>
        </row>
        <row r="32">
          <cell r="C32">
            <v>1849293.005495775</v>
          </cell>
          <cell r="D32" t="str">
            <v xml:space="preserve">               N/A</v>
          </cell>
          <cell r="E32" t="str">
            <v xml:space="preserve">               N/A</v>
          </cell>
          <cell r="F32">
            <v>2491497.4444074924</v>
          </cell>
          <cell r="G32">
            <v>2491497.4444074924</v>
          </cell>
          <cell r="H32">
            <v>21429620.519952342</v>
          </cell>
          <cell r="I32" t="str">
            <v>Net BC  After ANG and BC Crossing</v>
          </cell>
          <cell r="L32">
            <v>1887182.2064498791</v>
          </cell>
        </row>
        <row r="33">
          <cell r="C33">
            <v>5782627.8045914266</v>
          </cell>
          <cell r="D33" t="str">
            <v xml:space="preserve">               N/A</v>
          </cell>
          <cell r="E33" t="str">
            <v xml:space="preserve">               N/A</v>
          </cell>
          <cell r="F33">
            <v>7208734.0755555574</v>
          </cell>
          <cell r="G33">
            <v>7208734.0755555574</v>
          </cell>
          <cell r="H33">
            <v>5033430.0551333325</v>
          </cell>
          <cell r="I33" t="str">
            <v>Addin back in T-South</v>
          </cell>
          <cell r="L33">
            <v>4590542.6820980553</v>
          </cell>
        </row>
        <row r="34">
          <cell r="H34">
            <v>26463050.575085673</v>
          </cell>
          <cell r="I34" t="str">
            <v>Total BC Demand Transfer</v>
          </cell>
          <cell r="L34">
            <v>1517685.44</v>
          </cell>
        </row>
        <row r="35">
          <cell r="C35">
            <v>34424427.5</v>
          </cell>
          <cell r="D35">
            <v>380804500</v>
          </cell>
          <cell r="F35">
            <v>270600000</v>
          </cell>
          <cell r="G35">
            <v>26463050.575085673</v>
          </cell>
          <cell r="H35">
            <v>7.9192980487628753E-2</v>
          </cell>
          <cell r="I35" t="str">
            <v>Net BC  After ANG and BC Crossing without T-South</v>
          </cell>
          <cell r="L35">
            <v>47050365.01985281</v>
          </cell>
        </row>
        <row r="36">
          <cell r="D36">
            <v>9.0399214032397202E-2</v>
          </cell>
          <cell r="F36">
            <v>9.7793978474078613E-2</v>
          </cell>
          <cell r="H36">
            <v>1.860099798644986E-2</v>
          </cell>
          <cell r="I36" t="str">
            <v>T-South</v>
          </cell>
          <cell r="Y36">
            <v>0</v>
          </cell>
        </row>
        <row r="37">
          <cell r="C37">
            <v>0</v>
          </cell>
          <cell r="H37">
            <v>9.7793978474078613E-2</v>
          </cell>
          <cell r="I37" t="str">
            <v>Total BC Demand in This Filing</v>
          </cell>
          <cell r="Y37">
            <v>5172770.1151372502</v>
          </cell>
          <cell r="Z37" t="str">
            <v>Avg</v>
          </cell>
        </row>
        <row r="38">
          <cell r="B38" t="str">
            <v>Already included in Duke BC figure, above</v>
          </cell>
          <cell r="C38">
            <v>46908477.971073985</v>
          </cell>
          <cell r="G38">
            <v>26463050.575085673</v>
          </cell>
          <cell r="Y38">
            <v>0</v>
          </cell>
        </row>
        <row r="39">
          <cell r="C39">
            <v>82852611.753273994</v>
          </cell>
          <cell r="G39">
            <v>81828409.978753597</v>
          </cell>
          <cell r="Y39">
            <v>0</v>
          </cell>
        </row>
        <row r="40">
          <cell r="B40" t="str">
            <v>NORTHWEST NATURAL GAS CO.</v>
          </cell>
          <cell r="Y40">
            <v>0</v>
          </cell>
        </row>
        <row r="41">
          <cell r="B41" t="str">
            <v>ASSORTED VOLUMETRIC COSTS</v>
          </cell>
          <cell r="C41" t="str">
            <v>Rate</v>
          </cell>
          <cell r="D41" t="str">
            <v>Volume</v>
          </cell>
          <cell r="E41" t="str">
            <v>Cost</v>
          </cell>
          <cell r="Y41">
            <v>0</v>
          </cell>
        </row>
        <row r="42">
          <cell r="B42" t="str">
            <v>TF-1 VOLUMETRIC</v>
          </cell>
          <cell r="C42">
            <v>3.2100000000000002E-3</v>
          </cell>
          <cell r="D42">
            <v>572591607</v>
          </cell>
          <cell r="E42">
            <v>1838019</v>
          </cell>
          <cell r="Y42">
            <v>0.57909166149389613</v>
          </cell>
        </row>
        <row r="43">
          <cell r="B43" t="str">
            <v>Spot Firm</v>
          </cell>
          <cell r="C43">
            <v>3.2100000000000002E-3</v>
          </cell>
          <cell r="D43">
            <v>37024587</v>
          </cell>
          <cell r="E43">
            <v>118849</v>
          </cell>
          <cell r="Y43">
            <v>0.57909166149389613</v>
          </cell>
        </row>
        <row r="44">
          <cell r="B44" t="str">
            <v>TF-2 VOLUMETRIC</v>
          </cell>
          <cell r="C44">
            <v>3.0000000000000001E-3</v>
          </cell>
          <cell r="D44">
            <v>15991859</v>
          </cell>
          <cell r="E44">
            <v>47976</v>
          </cell>
          <cell r="G44">
            <v>26463050.575085673</v>
          </cell>
          <cell r="H44">
            <v>26463050.575085673</v>
          </cell>
          <cell r="Y44">
            <v>10345540.037243947</v>
          </cell>
        </row>
        <row r="45">
          <cell r="B45" t="str">
            <v>SGS-1 FUEL USE</v>
          </cell>
          <cell r="C45">
            <v>0</v>
          </cell>
          <cell r="D45">
            <v>0</v>
          </cell>
          <cell r="E45">
            <v>0</v>
          </cell>
          <cell r="G45">
            <v>5099710.9304</v>
          </cell>
          <cell r="H45">
            <v>5099710.9304</v>
          </cell>
          <cell r="Y45">
            <v>10345540.037243947</v>
          </cell>
        </row>
        <row r="46">
          <cell r="B46" t="str">
            <v>LS-1 VAPORIZATION</v>
          </cell>
          <cell r="C46">
            <v>3.0300000000000001E-3</v>
          </cell>
          <cell r="D46">
            <v>4788992</v>
          </cell>
          <cell r="E46">
            <v>14511</v>
          </cell>
          <cell r="G46">
            <v>4630527.1913048737</v>
          </cell>
          <cell r="H46">
            <v>4630527.1913048737</v>
          </cell>
          <cell r="Y46">
            <v>10345540.037243947</v>
          </cell>
        </row>
        <row r="47">
          <cell r="B47" t="str">
            <v>TI-1 VOLUMETRIC</v>
          </cell>
          <cell r="C47">
            <v>3.1370000000000002E-2</v>
          </cell>
          <cell r="D47">
            <v>0</v>
          </cell>
          <cell r="E47">
            <v>0</v>
          </cell>
          <cell r="G47">
            <v>2491497.4444074924</v>
          </cell>
          <cell r="H47">
            <v>2491497.4444074924</v>
          </cell>
          <cell r="Y47">
            <v>10345540.037243947</v>
          </cell>
        </row>
        <row r="48">
          <cell r="B48" t="str">
            <v>SGS-2  FUEL USE</v>
          </cell>
          <cell r="C48">
            <v>0</v>
          </cell>
          <cell r="D48">
            <v>0</v>
          </cell>
          <cell r="E48">
            <v>0</v>
          </cell>
          <cell r="G48">
            <v>7208734.0755555574</v>
          </cell>
          <cell r="H48">
            <v>7208734.0755555574</v>
          </cell>
          <cell r="Y48">
            <v>10345540.037243947</v>
          </cell>
        </row>
        <row r="49">
          <cell r="B49" t="str">
            <v>PGT COMMODITY</v>
          </cell>
          <cell r="C49">
            <v>5.8100000000000003E-4</v>
          </cell>
          <cell r="D49">
            <v>294932372</v>
          </cell>
          <cell r="E49">
            <v>171356</v>
          </cell>
          <cell r="G49">
            <v>64800</v>
          </cell>
          <cell r="H49">
            <v>0</v>
          </cell>
          <cell r="Y49">
            <v>10345540.037243947</v>
          </cell>
        </row>
        <row r="50">
          <cell r="B50" t="str">
            <v>ANG COMMODITY</v>
          </cell>
          <cell r="C50">
            <v>6.3400000000000001E-4</v>
          </cell>
          <cell r="D50">
            <v>294932372</v>
          </cell>
          <cell r="E50">
            <v>186987</v>
          </cell>
          <cell r="H50">
            <v>81828409.978753597</v>
          </cell>
        </row>
        <row r="51">
          <cell r="B51" t="str">
            <v>NOVA COMMODITY</v>
          </cell>
          <cell r="C51">
            <v>4.2000000000000002E-4</v>
          </cell>
          <cell r="D51">
            <v>294932372</v>
          </cell>
          <cell r="E51">
            <v>123872</v>
          </cell>
          <cell r="G51">
            <v>0</v>
          </cell>
          <cell r="H51">
            <v>0</v>
          </cell>
        </row>
        <row r="52">
          <cell r="B52" t="str">
            <v>Sum of Alberta volumetric chgs</v>
          </cell>
          <cell r="C52">
            <v>1.635E-3</v>
          </cell>
          <cell r="D52">
            <v>294932372</v>
          </cell>
          <cell r="G52">
            <v>26463050.575085673</v>
          </cell>
          <cell r="H52">
            <v>0</v>
          </cell>
        </row>
        <row r="53">
          <cell r="G53">
            <v>0</v>
          </cell>
        </row>
        <row r="54">
          <cell r="B54" t="str">
            <v>Totals</v>
          </cell>
          <cell r="D54">
            <v>630397045.01999998</v>
          </cell>
          <cell r="E54">
            <v>2501570</v>
          </cell>
          <cell r="F54">
            <v>2501569</v>
          </cell>
          <cell r="G54" t="str">
            <v>from WACOG page</v>
          </cell>
        </row>
        <row r="57">
          <cell r="D57">
            <v>609616194</v>
          </cell>
          <cell r="E57">
            <v>1956868</v>
          </cell>
        </row>
        <row r="58">
          <cell r="E58">
            <v>2004844</v>
          </cell>
        </row>
        <row r="59">
          <cell r="E59">
            <v>482215</v>
          </cell>
        </row>
        <row r="63">
          <cell r="F63" t="str">
            <v xml:space="preserve">  PROBLEM , see wacog page, volumetric costs do not agree</v>
          </cell>
        </row>
        <row r="64">
          <cell r="F64">
            <v>-1</v>
          </cell>
          <cell r="G64" t="str">
            <v>Difference</v>
          </cell>
        </row>
        <row r="74">
          <cell r="B74" t="str">
            <v>NW Natural</v>
          </cell>
        </row>
        <row r="75">
          <cell r="B75" t="str">
            <v xml:space="preserve">      Components of NWP TF-1 Capacity </v>
          </cell>
          <cell r="F75" t="str">
            <v xml:space="preserve">         Temporary Capacity</v>
          </cell>
        </row>
        <row r="76">
          <cell r="B76" t="str">
            <v>Daily Capacity</v>
          </cell>
          <cell r="C76" t="str">
            <v xml:space="preserve">  Contract</v>
          </cell>
          <cell r="E76" t="str">
            <v>Daily Capacity</v>
          </cell>
          <cell r="F76" t="str">
            <v>Contract</v>
          </cell>
          <cell r="G76" t="str">
            <v>Annual Cost</v>
          </cell>
          <cell r="H76" t="str">
            <v>Effective Dates</v>
          </cell>
        </row>
        <row r="77">
          <cell r="B77">
            <v>2460440</v>
          </cell>
          <cell r="C77" t="str">
            <v xml:space="preserve">                  NWP basic daily contract</v>
          </cell>
          <cell r="E77">
            <v>50000</v>
          </cell>
          <cell r="F77" t="str">
            <v>Pan Energy</v>
          </cell>
          <cell r="G77">
            <v>505251.25</v>
          </cell>
          <cell r="H77">
            <v>35735</v>
          </cell>
        </row>
        <row r="78">
          <cell r="B78">
            <v>500000</v>
          </cell>
          <cell r="C78" t="str">
            <v xml:space="preserve">             Phase One Expansion</v>
          </cell>
          <cell r="E78">
            <v>40000</v>
          </cell>
          <cell r="F78" t="str">
            <v>GP Wauna</v>
          </cell>
          <cell r="G78">
            <v>101050.25000000001</v>
          </cell>
          <cell r="H78">
            <v>37561</v>
          </cell>
        </row>
        <row r="79">
          <cell r="B79">
            <v>0</v>
          </cell>
          <cell r="C79" t="str">
            <v xml:space="preserve">                 ODL-1 Capacity Transfer</v>
          </cell>
          <cell r="E79">
            <v>52000</v>
          </cell>
          <cell r="F79" t="str">
            <v>Weyerhaeuser</v>
          </cell>
          <cell r="G79">
            <v>525461.30000000005</v>
          </cell>
          <cell r="H79">
            <v>35582</v>
          </cell>
        </row>
        <row r="80">
          <cell r="B80">
            <v>-300000</v>
          </cell>
          <cell r="C80" t="str">
            <v xml:space="preserve">              PGE Capacity Release</v>
          </cell>
          <cell r="E80">
            <v>50000</v>
          </cell>
          <cell r="F80" t="str">
            <v>Wyr Peak I</v>
          </cell>
          <cell r="G80">
            <v>233350.50000000003</v>
          </cell>
          <cell r="H80" t="str">
            <v>Jan 1, 1996</v>
          </cell>
        </row>
        <row r="81">
          <cell r="B81">
            <v>-45500</v>
          </cell>
          <cell r="C81" t="str">
            <v xml:space="preserve">                        GP Toledo Capacity Release</v>
          </cell>
          <cell r="E81">
            <v>30000</v>
          </cell>
          <cell r="F81" t="str">
            <v>Wyr Peak II</v>
          </cell>
          <cell r="G81">
            <v>140010.29999999999</v>
          </cell>
          <cell r="H81" t="str">
            <v>Nov 1, 1996</v>
          </cell>
        </row>
        <row r="82">
          <cell r="B82">
            <v>0</v>
          </cell>
          <cell r="C82" t="str">
            <v xml:space="preserve">               ODl-1 Capacity Transfer</v>
          </cell>
        </row>
        <row r="83">
          <cell r="B83">
            <v>1020000</v>
          </cell>
          <cell r="C83" t="str">
            <v xml:space="preserve">                      Phase N Addition (jan 1996)</v>
          </cell>
        </row>
        <row r="84">
          <cell r="B84">
            <v>-460000</v>
          </cell>
          <cell r="C84" t="str">
            <v xml:space="preserve">                  PGE Phase N Assignment</v>
          </cell>
        </row>
        <row r="85">
          <cell r="B85">
            <v>3174940</v>
          </cell>
          <cell r="E85">
            <v>222000</v>
          </cell>
          <cell r="G85">
            <v>1505123.6</v>
          </cell>
          <cell r="H85">
            <v>1.8574893249413797E-2</v>
          </cell>
          <cell r="I85">
            <v>125426.96666666667</v>
          </cell>
          <cell r="J85" t="str">
            <v>Oct</v>
          </cell>
        </row>
        <row r="86">
          <cell r="B86">
            <v>6349880</v>
          </cell>
          <cell r="E86">
            <v>81030000</v>
          </cell>
          <cell r="G86">
            <v>1505123.6</v>
          </cell>
          <cell r="H86">
            <v>1.8574893249413797E-2</v>
          </cell>
          <cell r="I86">
            <v>125426.96666666667</v>
          </cell>
          <cell r="J86" t="str">
            <v>Nov</v>
          </cell>
        </row>
        <row r="87">
          <cell r="B87">
            <v>31749400</v>
          </cell>
          <cell r="I87">
            <v>125426.96666666667</v>
          </cell>
          <cell r="J87" t="str">
            <v>Dec</v>
          </cell>
        </row>
        <row r="88">
          <cell r="B88">
            <v>294007500</v>
          </cell>
          <cell r="I88">
            <v>125426.96666666667</v>
          </cell>
          <cell r="J88" t="str">
            <v>Jan</v>
          </cell>
        </row>
        <row r="89">
          <cell r="B89">
            <v>8139597.6375000002</v>
          </cell>
          <cell r="I89">
            <v>125426.96666666667</v>
          </cell>
          <cell r="J89" t="str">
            <v>Feb</v>
          </cell>
        </row>
        <row r="90">
          <cell r="B90" t="str">
            <v>Value of capacity release</v>
          </cell>
          <cell r="I90">
            <v>125426.96666666667</v>
          </cell>
          <cell r="J90" t="str">
            <v>Mar</v>
          </cell>
        </row>
        <row r="91">
          <cell r="I91">
            <v>125426.96666666667</v>
          </cell>
          <cell r="J91" t="str">
            <v>Apr</v>
          </cell>
        </row>
        <row r="92">
          <cell r="B92" t="str">
            <v>Fuel Use Percentages</v>
          </cell>
          <cell r="C92">
            <v>0.01</v>
          </cell>
          <cell r="D92">
            <v>0.01</v>
          </cell>
          <cell r="E92">
            <v>0</v>
          </cell>
          <cell r="F92">
            <v>1.34E-2</v>
          </cell>
          <cell r="G92">
            <v>0.02</v>
          </cell>
          <cell r="H92">
            <v>2.2000000000000002E-2</v>
          </cell>
          <cell r="I92">
            <v>125426.96666666667</v>
          </cell>
          <cell r="J92" t="str">
            <v>May</v>
          </cell>
        </row>
        <row r="93">
          <cell r="C93" t="str">
            <v>PGT</v>
          </cell>
          <cell r="D93" t="str">
            <v>ANG</v>
          </cell>
          <cell r="E93" t="str">
            <v>NOVA</v>
          </cell>
          <cell r="F93" t="str">
            <v>NWP</v>
          </cell>
          <cell r="G93" t="str">
            <v>Southern Crossing</v>
          </cell>
          <cell r="H93" t="str">
            <v>T-Soutn</v>
          </cell>
          <cell r="I93">
            <v>125426.96666666667</v>
          </cell>
          <cell r="J93" t="str">
            <v>Je</v>
          </cell>
        </row>
        <row r="94">
          <cell r="C94" t="str">
            <v>FUEL USE</v>
          </cell>
          <cell r="D94" t="str">
            <v>FUEL USE</v>
          </cell>
          <cell r="E94" t="str">
            <v>FUEL USE</v>
          </cell>
          <cell r="F94" t="str">
            <v>FUEL USE</v>
          </cell>
          <cell r="G94" t="str">
            <v>FUEL USE</v>
          </cell>
          <cell r="H94" t="str">
            <v>FUEL USE</v>
          </cell>
          <cell r="I94">
            <v>125426.96666666667</v>
          </cell>
          <cell r="J94" t="str">
            <v>Jly</v>
          </cell>
        </row>
        <row r="95">
          <cell r="C95">
            <v>0.99</v>
          </cell>
          <cell r="D95">
            <v>0.99</v>
          </cell>
          <cell r="E95">
            <v>1</v>
          </cell>
          <cell r="F95">
            <v>0.98660000000000003</v>
          </cell>
          <cell r="I95">
            <v>125426.96666666667</v>
          </cell>
          <cell r="J95" t="str">
            <v>Aug</v>
          </cell>
        </row>
        <row r="96">
          <cell r="B96" t="str">
            <v>Station 2 T South BC Shrinkage</v>
          </cell>
          <cell r="C96">
            <v>0.96460000000000001</v>
          </cell>
          <cell r="I96">
            <v>125426.96666666667</v>
          </cell>
          <cell r="J96" t="str">
            <v>Sep</v>
          </cell>
        </row>
        <row r="97">
          <cell r="B97" t="str">
            <v>Alberta Stanfield Shrinkage</v>
          </cell>
          <cell r="C97">
            <v>0.96660000000000001</v>
          </cell>
          <cell r="H97">
            <v>81030000</v>
          </cell>
          <cell r="I97">
            <v>1505123.6000000006</v>
          </cell>
          <cell r="J97" t="str">
            <v>Total</v>
          </cell>
        </row>
        <row r="98">
          <cell r="B98" t="str">
            <v>NWP (Rockies, BC) Shrinkage</v>
          </cell>
          <cell r="C98">
            <v>0.98660000000000003</v>
          </cell>
          <cell r="I98">
            <v>1.8574893249413804E-2</v>
          </cell>
        </row>
        <row r="99">
          <cell r="B99" t="str">
            <v>Southern Crossing Sumas</v>
          </cell>
          <cell r="C99">
            <v>0.96</v>
          </cell>
        </row>
        <row r="100">
          <cell r="B100" t="str">
            <v>NW Natural</v>
          </cell>
        </row>
        <row r="101">
          <cell r="B101" t="str">
            <v>Pgt, Ang and Nova Demand Charges in the Filing</v>
          </cell>
        </row>
        <row r="102">
          <cell r="B102" t="str">
            <v>Total</v>
          </cell>
          <cell r="C102" t="str">
            <v>Contract</v>
          </cell>
          <cell r="D102" t="str">
            <v>Oct</v>
          </cell>
          <cell r="E102" t="str">
            <v>Nov</v>
          </cell>
          <cell r="F102" t="str">
            <v>Dec</v>
          </cell>
          <cell r="G102" t="str">
            <v>Jan</v>
          </cell>
          <cell r="H102" t="str">
            <v>Feb</v>
          </cell>
          <cell r="I102" t="str">
            <v>Mar</v>
          </cell>
          <cell r="J102" t="str">
            <v>Apr</v>
          </cell>
          <cell r="K102" t="str">
            <v>May</v>
          </cell>
          <cell r="L102" t="str">
            <v>Jun</v>
          </cell>
          <cell r="M102" t="str">
            <v>Jul</v>
          </cell>
          <cell r="N102" t="str">
            <v>Aug</v>
          </cell>
          <cell r="O102" t="str">
            <v>Sep</v>
          </cell>
        </row>
        <row r="103">
          <cell r="B103">
            <v>7208734.0755555574</v>
          </cell>
          <cell r="C103" t="str">
            <v xml:space="preserve">  Delivery Dem/Ch.(NOVA)......</v>
          </cell>
          <cell r="D103">
            <v>426099.68222222221</v>
          </cell>
          <cell r="E103">
            <v>616603.12666666671</v>
          </cell>
          <cell r="F103">
            <v>616603.12666666671</v>
          </cell>
          <cell r="G103">
            <v>616603.12666666671</v>
          </cell>
          <cell r="H103">
            <v>616603.12666666671</v>
          </cell>
          <cell r="I103">
            <v>616603.12666666671</v>
          </cell>
          <cell r="J103">
            <v>616603.12666666671</v>
          </cell>
          <cell r="K103">
            <v>616603.12666666671</v>
          </cell>
          <cell r="L103">
            <v>616603.12666666671</v>
          </cell>
          <cell r="M103">
            <v>616603.12666666671</v>
          </cell>
          <cell r="N103">
            <v>616603.12666666671</v>
          </cell>
          <cell r="O103">
            <v>616603.12666666671</v>
          </cell>
          <cell r="Q103">
            <v>249244</v>
          </cell>
        </row>
        <row r="104">
          <cell r="B104">
            <v>0</v>
          </cell>
          <cell r="C104" t="str">
            <v xml:space="preserve">  Receipt Demand (NOVA)......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2491497.4444074924</v>
          </cell>
          <cell r="C105" t="str">
            <v xml:space="preserve">  ANG Demand Charge..........</v>
          </cell>
          <cell r="D105">
            <v>155611.40371396497</v>
          </cell>
          <cell r="E105">
            <v>225259.41331627767</v>
          </cell>
          <cell r="F105">
            <v>225259.41331627767</v>
          </cell>
          <cell r="G105">
            <v>225259.41331627767</v>
          </cell>
          <cell r="H105">
            <v>225259.41331627767</v>
          </cell>
          <cell r="I105">
            <v>225259.41331627767</v>
          </cell>
          <cell r="J105">
            <v>201598.1623520233</v>
          </cell>
          <cell r="K105">
            <v>201598.1623520233</v>
          </cell>
          <cell r="L105">
            <v>201598.1623520233</v>
          </cell>
          <cell r="M105">
            <v>201598.1623520233</v>
          </cell>
          <cell r="N105">
            <v>201598.1623520233</v>
          </cell>
          <cell r="O105">
            <v>201598.1623520233</v>
          </cell>
          <cell r="P105">
            <v>0</v>
          </cell>
        </row>
        <row r="106">
          <cell r="B106">
            <v>1885927.0405384202</v>
          </cell>
          <cell r="C106" t="str">
            <v xml:space="preserve">  PGT FTS-1 (T-3) F00164</v>
          </cell>
          <cell r="D106">
            <v>191136.87052307001</v>
          </cell>
          <cell r="E106">
            <v>191136.87052307001</v>
          </cell>
          <cell r="F106">
            <v>191136.87052307001</v>
          </cell>
          <cell r="G106">
            <v>191136.87052307001</v>
          </cell>
          <cell r="H106">
            <v>191136.87052307001</v>
          </cell>
          <cell r="I106">
            <v>191136.87052307001</v>
          </cell>
          <cell r="J106">
            <v>123184.3029</v>
          </cell>
          <cell r="K106">
            <v>123184.3029</v>
          </cell>
          <cell r="L106">
            <v>123184.3029</v>
          </cell>
          <cell r="M106">
            <v>123184.3029</v>
          </cell>
          <cell r="N106">
            <v>123184.3029</v>
          </cell>
          <cell r="O106">
            <v>123184.3029</v>
          </cell>
          <cell r="P106">
            <v>0</v>
          </cell>
        </row>
        <row r="107">
          <cell r="B107">
            <v>2683901.0956799989</v>
          </cell>
          <cell r="C107" t="str">
            <v xml:space="preserve">  PGT FTS-1 (Non-Core)</v>
          </cell>
          <cell r="D107">
            <v>223658.42463999998</v>
          </cell>
          <cell r="E107">
            <v>223658.42463999998</v>
          </cell>
          <cell r="F107">
            <v>223658.42463999998</v>
          </cell>
          <cell r="G107">
            <v>223658.42463999998</v>
          </cell>
          <cell r="H107">
            <v>223658.42463999998</v>
          </cell>
          <cell r="I107">
            <v>223658.42463999998</v>
          </cell>
          <cell r="J107">
            <v>223658.42463999998</v>
          </cell>
          <cell r="K107">
            <v>223658.42463999998</v>
          </cell>
          <cell r="L107">
            <v>223658.42463999998</v>
          </cell>
          <cell r="M107">
            <v>223658.42463999998</v>
          </cell>
          <cell r="N107">
            <v>223658.42463999998</v>
          </cell>
          <cell r="O107">
            <v>223658.42463999998</v>
          </cell>
        </row>
        <row r="108">
          <cell r="B108">
            <v>60699.055086454282</v>
          </cell>
          <cell r="C108" t="str">
            <v xml:space="preserve">  PGT FTS-1 (T-1) F00180</v>
          </cell>
          <cell r="D108">
            <v>5058.2545905378556</v>
          </cell>
          <cell r="E108">
            <v>5058.2545905378556</v>
          </cell>
          <cell r="F108">
            <v>5058.2545905378556</v>
          </cell>
          <cell r="G108">
            <v>5058.2545905378556</v>
          </cell>
          <cell r="H108">
            <v>5058.2545905378556</v>
          </cell>
          <cell r="I108">
            <v>5058.2545905378556</v>
          </cell>
          <cell r="J108">
            <v>5058.2545905378556</v>
          </cell>
          <cell r="K108">
            <v>5058.2545905378556</v>
          </cell>
          <cell r="L108">
            <v>5058.2545905378556</v>
          </cell>
          <cell r="M108">
            <v>5058.2545905378556</v>
          </cell>
          <cell r="N108">
            <v>5058.2545905378556</v>
          </cell>
          <cell r="O108">
            <v>5058.2545905378556</v>
          </cell>
        </row>
        <row r="109">
          <cell r="B109">
            <v>14330758.71126792</v>
          </cell>
          <cell r="C109" t="str">
            <v>Total</v>
          </cell>
          <cell r="D109">
            <v>1001564.635689795</v>
          </cell>
          <cell r="E109">
            <v>1261716.0897365522</v>
          </cell>
          <cell r="F109">
            <v>1261716.0897365522</v>
          </cell>
          <cell r="G109">
            <v>1261716.0897365522</v>
          </cell>
          <cell r="H109">
            <v>1261716.0897365522</v>
          </cell>
          <cell r="I109">
            <v>1261716.0897365522</v>
          </cell>
          <cell r="J109">
            <v>1170102.2711492279</v>
          </cell>
          <cell r="K109">
            <v>1170102.2711492279</v>
          </cell>
          <cell r="L109">
            <v>1170102.2711492279</v>
          </cell>
          <cell r="M109">
            <v>1170102.2711492279</v>
          </cell>
          <cell r="N109">
            <v>1170102.2711492279</v>
          </cell>
          <cell r="O109">
            <v>1170102.2711492279</v>
          </cell>
        </row>
        <row r="110">
          <cell r="B110">
            <v>9700231.5199630484</v>
          </cell>
          <cell r="C110" t="str">
            <v>ANG and NOVA</v>
          </cell>
          <cell r="D110">
            <v>581711.08593618718</v>
          </cell>
          <cell r="E110">
            <v>841862.53998294438</v>
          </cell>
          <cell r="F110">
            <v>841862.53998294438</v>
          </cell>
          <cell r="G110">
            <v>841862.53998294438</v>
          </cell>
          <cell r="H110">
            <v>841862.53998294438</v>
          </cell>
          <cell r="I110">
            <v>841862.53998294438</v>
          </cell>
          <cell r="J110">
            <v>818201.28901869</v>
          </cell>
          <cell r="K110">
            <v>818201.28901869</v>
          </cell>
          <cell r="L110">
            <v>818201.28901869</v>
          </cell>
          <cell r="M110">
            <v>818201.28901869</v>
          </cell>
          <cell r="N110">
            <v>818201.28901869</v>
          </cell>
          <cell r="O110">
            <v>818201.28901869</v>
          </cell>
        </row>
        <row r="111">
          <cell r="B111">
            <v>4630527.1913048737</v>
          </cell>
          <cell r="C111" t="str">
            <v>Total PGT</v>
          </cell>
          <cell r="D111">
            <v>419853.54975360783</v>
          </cell>
          <cell r="E111">
            <v>419853.54975360783</v>
          </cell>
          <cell r="F111">
            <v>419853.54975360783</v>
          </cell>
          <cell r="G111">
            <v>419853.54975360783</v>
          </cell>
          <cell r="H111">
            <v>419853.54975360783</v>
          </cell>
          <cell r="I111">
            <v>419853.54975360783</v>
          </cell>
          <cell r="J111">
            <v>351900.98213053786</v>
          </cell>
          <cell r="K111">
            <v>351900.98213053786</v>
          </cell>
          <cell r="L111">
            <v>351900.98213053786</v>
          </cell>
          <cell r="M111">
            <v>351900.98213053786</v>
          </cell>
          <cell r="N111">
            <v>351900.98213053786</v>
          </cell>
          <cell r="O111">
            <v>351900.98213053786</v>
          </cell>
        </row>
        <row r="112">
          <cell r="B112">
            <v>7208734.0755555574</v>
          </cell>
        </row>
        <row r="113">
          <cell r="D113" t="str">
            <v>Oct</v>
          </cell>
          <cell r="E113" t="str">
            <v>Nov</v>
          </cell>
          <cell r="F113" t="str">
            <v>Dec</v>
          </cell>
          <cell r="G113" t="str">
            <v>Jan</v>
          </cell>
          <cell r="H113" t="str">
            <v>Feb</v>
          </cell>
          <cell r="I113" t="str">
            <v>Mar</v>
          </cell>
          <cell r="J113" t="str">
            <v>Apr</v>
          </cell>
          <cell r="K113" t="str">
            <v>May</v>
          </cell>
          <cell r="L113" t="str">
            <v>Jun</v>
          </cell>
          <cell r="M113" t="str">
            <v>Jul</v>
          </cell>
          <cell r="N113" t="str">
            <v>Aug</v>
          </cell>
          <cell r="O113" t="str">
            <v>Sep</v>
          </cell>
        </row>
        <row r="114">
          <cell r="B114">
            <v>4830250.7822222216</v>
          </cell>
          <cell r="C114" t="str">
            <v>Duke Demand BC</v>
          </cell>
          <cell r="D114">
            <v>403570.89851851849</v>
          </cell>
          <cell r="E114">
            <v>401770.89851851849</v>
          </cell>
          <cell r="F114">
            <v>403570.89851851849</v>
          </cell>
          <cell r="G114">
            <v>403570.89851851849</v>
          </cell>
          <cell r="H114">
            <v>398170.89851851849</v>
          </cell>
          <cell r="I114">
            <v>403570.89851851849</v>
          </cell>
          <cell r="J114">
            <v>401770.89851851849</v>
          </cell>
          <cell r="K114">
            <v>403570.89851851849</v>
          </cell>
          <cell r="L114">
            <v>401770.89851851849</v>
          </cell>
          <cell r="M114">
            <v>403570.89851851849</v>
          </cell>
          <cell r="N114">
            <v>403570.89851851849</v>
          </cell>
          <cell r="O114">
            <v>401770.89851851849</v>
          </cell>
        </row>
        <row r="115">
          <cell r="B115">
            <v>203179.2729111111</v>
          </cell>
          <cell r="C115" t="str">
            <v>Duke BC MFT</v>
          </cell>
          <cell r="D115">
            <v>17256.321808888886</v>
          </cell>
          <cell r="E115">
            <v>16699.666266666663</v>
          </cell>
          <cell r="F115">
            <v>17256.321808888886</v>
          </cell>
          <cell r="G115">
            <v>17256.321808888886</v>
          </cell>
          <cell r="H115">
            <v>15586.35518222222</v>
          </cell>
          <cell r="I115">
            <v>17256.321808888886</v>
          </cell>
          <cell r="J115">
            <v>16699.666266666663</v>
          </cell>
          <cell r="K115">
            <v>17256.321808888886</v>
          </cell>
          <cell r="L115">
            <v>16699.666266666663</v>
          </cell>
          <cell r="M115">
            <v>17256.321808888886</v>
          </cell>
          <cell r="N115">
            <v>17256.321808888886</v>
          </cell>
          <cell r="O115">
            <v>16699.666266666663</v>
          </cell>
        </row>
        <row r="116">
          <cell r="B116">
            <v>5033430.0551333325</v>
          </cell>
          <cell r="C116" t="str">
            <v>Total Duke BC</v>
          </cell>
          <cell r="D116">
            <v>420827.22032740735</v>
          </cell>
          <cell r="E116">
            <v>418470.56478518515</v>
          </cell>
          <cell r="F116">
            <v>420827.22032740735</v>
          </cell>
          <cell r="G116">
            <v>420827.22032740735</v>
          </cell>
          <cell r="H116">
            <v>413757.25370074069</v>
          </cell>
          <cell r="I116">
            <v>420827.22032740735</v>
          </cell>
          <cell r="J116">
            <v>418470.56478518515</v>
          </cell>
          <cell r="K116">
            <v>420827.22032740735</v>
          </cell>
          <cell r="L116">
            <v>418470.56478518515</v>
          </cell>
          <cell r="M116">
            <v>420827.22032740735</v>
          </cell>
          <cell r="N116">
            <v>420827.22032740735</v>
          </cell>
          <cell r="O116">
            <v>418470.56478518515</v>
          </cell>
        </row>
        <row r="118">
          <cell r="B118" t="str">
            <v>NW Natural</v>
          </cell>
        </row>
        <row r="119">
          <cell r="B119" t="str">
            <v>ANG and Nova Demand Charge Allocation</v>
          </cell>
        </row>
        <row r="120">
          <cell r="B120" t="str">
            <v>Oregon Share of Firm Througput</v>
          </cell>
        </row>
        <row r="121">
          <cell r="B121">
            <v>1</v>
          </cell>
          <cell r="C121" t="str">
            <v>Total</v>
          </cell>
          <cell r="D121" t="str">
            <v>Sep</v>
          </cell>
          <cell r="E121" t="str">
            <v>Oct</v>
          </cell>
          <cell r="F121" t="str">
            <v>Nov</v>
          </cell>
          <cell r="G121" t="str">
            <v>Dec</v>
          </cell>
          <cell r="H121" t="str">
            <v>Jan</v>
          </cell>
          <cell r="I121" t="str">
            <v>Feb</v>
          </cell>
          <cell r="J121" t="str">
            <v>Mar</v>
          </cell>
          <cell r="K121" t="str">
            <v>Apr</v>
          </cell>
          <cell r="L121" t="str">
            <v>May</v>
          </cell>
          <cell r="M121" t="str">
            <v>Jun</v>
          </cell>
          <cell r="N121" t="str">
            <v>Jul</v>
          </cell>
          <cell r="O121" t="str">
            <v>Aug</v>
          </cell>
        </row>
        <row r="122">
          <cell r="B122" t="str">
            <v xml:space="preserve">Oregon Share ANG &amp; Nova Demand </v>
          </cell>
          <cell r="C122">
            <v>9700231.5199630484</v>
          </cell>
          <cell r="D122">
            <v>818201.28901869</v>
          </cell>
          <cell r="E122">
            <v>581711.08593618718</v>
          </cell>
          <cell r="F122">
            <v>841862.53998294438</v>
          </cell>
          <cell r="G122">
            <v>841862.53998294438</v>
          </cell>
          <cell r="H122">
            <v>841862.53998294438</v>
          </cell>
          <cell r="I122">
            <v>841862.53998294438</v>
          </cell>
          <cell r="J122">
            <v>841862.53998294438</v>
          </cell>
          <cell r="K122">
            <v>818201.28901869</v>
          </cell>
          <cell r="L122">
            <v>818201.28901869</v>
          </cell>
          <cell r="M122">
            <v>818201.28901869</v>
          </cell>
          <cell r="N122">
            <v>818201.28901869</v>
          </cell>
          <cell r="O122">
            <v>818201.28901869</v>
          </cell>
          <cell r="P122">
            <v>9700231.5199630484</v>
          </cell>
        </row>
        <row r="123">
          <cell r="B123" t="str">
            <v>Oregon Share  Temp. Capacity</v>
          </cell>
          <cell r="C123">
            <v>1505123.6000000006</v>
          </cell>
          <cell r="D123">
            <v>125426.96666666667</v>
          </cell>
          <cell r="E123">
            <v>125426.96666666667</v>
          </cell>
          <cell r="F123">
            <v>125426.96666666667</v>
          </cell>
          <cell r="G123">
            <v>125426.96666666667</v>
          </cell>
          <cell r="H123">
            <v>125426.96666666667</v>
          </cell>
          <cell r="I123">
            <v>125426.96666666667</v>
          </cell>
          <cell r="J123">
            <v>125426.96666666667</v>
          </cell>
          <cell r="K123">
            <v>125426.96666666667</v>
          </cell>
          <cell r="L123">
            <v>125426.96666666667</v>
          </cell>
          <cell r="M123">
            <v>125426.96666666667</v>
          </cell>
          <cell r="N123">
            <v>125426.96666666667</v>
          </cell>
          <cell r="O123">
            <v>125426.96666666667</v>
          </cell>
          <cell r="P123">
            <v>1505123.6</v>
          </cell>
        </row>
        <row r="124">
          <cell r="B124" t="str">
            <v>Oregon Share Comm. Based Dem.</v>
          </cell>
          <cell r="C124">
            <v>11205355.11996305</v>
          </cell>
          <cell r="D124">
            <v>943628.25568535668</v>
          </cell>
          <cell r="E124">
            <v>707138.05260285386</v>
          </cell>
          <cell r="F124">
            <v>967289.50664961105</v>
          </cell>
          <cell r="G124">
            <v>967289.50664961105</v>
          </cell>
          <cell r="H124">
            <v>967289.50664961105</v>
          </cell>
          <cell r="I124">
            <v>967289.50664961105</v>
          </cell>
          <cell r="J124">
            <v>967289.50664961105</v>
          </cell>
          <cell r="K124">
            <v>943628.25568535668</v>
          </cell>
          <cell r="L124">
            <v>943628.25568535668</v>
          </cell>
          <cell r="M124">
            <v>943628.25568535668</v>
          </cell>
          <cell r="N124">
            <v>943628.25568535668</v>
          </cell>
          <cell r="O124">
            <v>943628.25568535668</v>
          </cell>
          <cell r="P124">
            <v>11205355.119963048</v>
          </cell>
        </row>
        <row r="127">
          <cell r="B127" t="str">
            <v>BC Crossing Demand Charges</v>
          </cell>
          <cell r="C127">
            <v>5099710.9304</v>
          </cell>
          <cell r="D127">
            <v>0</v>
          </cell>
          <cell r="E127">
            <v>458057.86800000002</v>
          </cell>
          <cell r="F127">
            <v>473326.46359999996</v>
          </cell>
          <cell r="G127">
            <v>473326.46359999996</v>
          </cell>
          <cell r="H127">
            <v>427520.67680000002</v>
          </cell>
          <cell r="I127">
            <v>473326.46359999996</v>
          </cell>
          <cell r="J127">
            <v>458057.86800000002</v>
          </cell>
          <cell r="K127">
            <v>473326.46359999996</v>
          </cell>
          <cell r="L127">
            <v>458057.86800000002</v>
          </cell>
          <cell r="M127">
            <v>473326.46359999996</v>
          </cell>
          <cell r="N127">
            <v>473326.46359999996</v>
          </cell>
          <cell r="O127">
            <v>458057.86800000002</v>
          </cell>
        </row>
        <row r="129">
          <cell r="B129" t="str">
            <v>SUMMARY OF TRANSCANADA 2004 "NOVA, &amp; ANG," ALBERTA 50,480 CHARGES FOR EXPANSION</v>
          </cell>
        </row>
        <row r="130">
          <cell r="B130" t="str">
            <v xml:space="preserve">  Delivery Dem/Ch.(NOVA)......</v>
          </cell>
          <cell r="C130">
            <v>2095537.8888888892</v>
          </cell>
          <cell r="D130">
            <v>0</v>
          </cell>
          <cell r="E130">
            <v>190503.44444444444</v>
          </cell>
          <cell r="F130">
            <v>190503.44444444444</v>
          </cell>
          <cell r="G130">
            <v>190503.44444444444</v>
          </cell>
          <cell r="H130">
            <v>190503.44444444444</v>
          </cell>
          <cell r="I130">
            <v>190503.44444444444</v>
          </cell>
          <cell r="J130">
            <v>190503.44444444444</v>
          </cell>
          <cell r="K130">
            <v>190503.44444444444</v>
          </cell>
          <cell r="L130">
            <v>190503.44444444444</v>
          </cell>
          <cell r="M130">
            <v>190503.44444444444</v>
          </cell>
          <cell r="N130">
            <v>190503.44444444444</v>
          </cell>
          <cell r="O130">
            <v>190503.44444444444</v>
          </cell>
        </row>
        <row r="131">
          <cell r="B131" t="str">
            <v xml:space="preserve">  ANG Demand Charge..........</v>
          </cell>
          <cell r="C131">
            <v>766128.10562543967</v>
          </cell>
          <cell r="D131">
            <v>0</v>
          </cell>
          <cell r="E131">
            <v>69648.009602312697</v>
          </cell>
          <cell r="F131">
            <v>69648.009602312697</v>
          </cell>
          <cell r="G131">
            <v>69648.009602312697</v>
          </cell>
          <cell r="H131">
            <v>69648.009602312697</v>
          </cell>
          <cell r="I131">
            <v>69648.009602312697</v>
          </cell>
          <cell r="J131">
            <v>69648.009602312697</v>
          </cell>
          <cell r="K131">
            <v>69648.009602312697</v>
          </cell>
          <cell r="L131">
            <v>69648.009602312697</v>
          </cell>
          <cell r="M131">
            <v>69648.009602312697</v>
          </cell>
          <cell r="N131">
            <v>69648.009602312697</v>
          </cell>
          <cell r="O131">
            <v>69648.009602312697</v>
          </cell>
        </row>
        <row r="132">
          <cell r="B132" t="str">
            <v>TOTAL Demand Charges.........</v>
          </cell>
          <cell r="C132">
            <v>2861665.9945143284</v>
          </cell>
          <cell r="D132">
            <v>0</v>
          </cell>
          <cell r="E132">
            <v>260151.45404675714</v>
          </cell>
          <cell r="F132">
            <v>260151.45404675714</v>
          </cell>
          <cell r="G132">
            <v>260151.45404675714</v>
          </cell>
          <cell r="H132">
            <v>260151.45404675714</v>
          </cell>
          <cell r="I132">
            <v>260151.45404675714</v>
          </cell>
          <cell r="J132">
            <v>260151.45404675714</v>
          </cell>
          <cell r="K132">
            <v>260151.45404675714</v>
          </cell>
          <cell r="L132">
            <v>260151.45404675714</v>
          </cell>
          <cell r="M132">
            <v>260151.45404675714</v>
          </cell>
          <cell r="N132">
            <v>260151.45404675714</v>
          </cell>
          <cell r="O132">
            <v>260151.45404675714</v>
          </cell>
        </row>
        <row r="133">
          <cell r="B133" t="str">
            <v>These are included in the grand total above, but are shown here so they can be netted out of the BC demand total as they replace some BC capacity</v>
          </cell>
        </row>
        <row r="138">
          <cell r="B138" t="str">
            <v>Flowing Gas For Volumetric Charges</v>
          </cell>
        </row>
        <row r="139">
          <cell r="C139" t="str">
            <v>Alberta Gas</v>
          </cell>
          <cell r="D139" t="str">
            <v>BC Gas</v>
          </cell>
          <cell r="E139" t="str">
            <v>Rockies Gas</v>
          </cell>
          <cell r="F139" t="str">
            <v>Spot Firm Gas</v>
          </cell>
          <cell r="G139" t="str">
            <v>Spot Int. Gas</v>
          </cell>
          <cell r="H139" t="str">
            <v>Total</v>
          </cell>
        </row>
        <row r="141">
          <cell r="B141" t="str">
            <v>October</v>
          </cell>
          <cell r="C141">
            <v>5992920</v>
          </cell>
          <cell r="D141">
            <v>14951300</v>
          </cell>
          <cell r="E141">
            <v>0</v>
          </cell>
          <cell r="F141">
            <v>18732857.95433785</v>
          </cell>
          <cell r="G141">
            <v>0</v>
          </cell>
          <cell r="H141">
            <v>39677077.95433785</v>
          </cell>
        </row>
        <row r="142">
          <cell r="B142" t="str">
            <v>November</v>
          </cell>
          <cell r="C142">
            <v>35957366.047864705</v>
          </cell>
          <cell r="D142">
            <v>14469000</v>
          </cell>
          <cell r="E142">
            <v>22266249.292054251</v>
          </cell>
          <cell r="F142">
            <v>0</v>
          </cell>
          <cell r="G142">
            <v>0</v>
          </cell>
          <cell r="H142">
            <v>72692615.339918956</v>
          </cell>
        </row>
        <row r="143">
          <cell r="B143" t="str">
            <v>December</v>
          </cell>
          <cell r="C143">
            <v>41858370</v>
          </cell>
          <cell r="D143">
            <v>14951300</v>
          </cell>
          <cell r="E143">
            <v>24130782.716231398</v>
          </cell>
          <cell r="F143">
            <v>0</v>
          </cell>
          <cell r="G143">
            <v>0</v>
          </cell>
          <cell r="H143">
            <v>80940452.716231406</v>
          </cell>
        </row>
        <row r="144">
          <cell r="B144" t="str">
            <v>January</v>
          </cell>
          <cell r="C144">
            <v>41858370</v>
          </cell>
          <cell r="D144">
            <v>14951300</v>
          </cell>
          <cell r="E144">
            <v>28508872.191816133</v>
          </cell>
          <cell r="F144">
            <v>3509458.4204849554</v>
          </cell>
          <cell r="G144">
            <v>0</v>
          </cell>
          <cell r="H144">
            <v>88828000.612301096</v>
          </cell>
        </row>
        <row r="145">
          <cell r="B145" t="str">
            <v>February</v>
          </cell>
          <cell r="C145">
            <v>37779137.958756976</v>
          </cell>
          <cell r="D145">
            <v>13504400</v>
          </cell>
          <cell r="E145">
            <v>24992262.073539965</v>
          </cell>
          <cell r="F145">
            <v>1733456.5340205366</v>
          </cell>
          <cell r="G145">
            <v>0</v>
          </cell>
          <cell r="H145">
            <v>78009256.566317484</v>
          </cell>
        </row>
        <row r="146">
          <cell r="B146" t="str">
            <v>March</v>
          </cell>
          <cell r="C146">
            <v>30656233.137763754</v>
          </cell>
          <cell r="D146">
            <v>14951300</v>
          </cell>
          <cell r="E146">
            <v>14933430.570476977</v>
          </cell>
          <cell r="F146">
            <v>873604.17250941973</v>
          </cell>
          <cell r="G146">
            <v>0</v>
          </cell>
          <cell r="H146">
            <v>61414567.880750149</v>
          </cell>
        </row>
        <row r="147">
          <cell r="B147" t="str">
            <v>April</v>
          </cell>
          <cell r="C147">
            <v>21335654.004566263</v>
          </cell>
          <cell r="D147">
            <v>14246387.634188814</v>
          </cell>
          <cell r="E147">
            <v>2091125.7588851801</v>
          </cell>
          <cell r="F147">
            <v>9650725.9520943202</v>
          </cell>
          <cell r="G147">
            <v>0</v>
          </cell>
          <cell r="H147">
            <v>47323893.349734575</v>
          </cell>
        </row>
        <row r="148">
          <cell r="B148" t="str">
            <v>May</v>
          </cell>
          <cell r="C148">
            <v>21547525.152511921</v>
          </cell>
          <cell r="D148">
            <v>14420804.089832447</v>
          </cell>
          <cell r="E148">
            <v>1372811.9669040646</v>
          </cell>
          <cell r="F148">
            <v>1402849.6589857754</v>
          </cell>
          <cell r="G148">
            <v>0</v>
          </cell>
          <cell r="H148">
            <v>38743990.86823421</v>
          </cell>
        </row>
        <row r="149">
          <cell r="B149" t="str">
            <v>June</v>
          </cell>
          <cell r="C149">
            <v>18801406.183648348</v>
          </cell>
          <cell r="D149">
            <v>12717696.34899636</v>
          </cell>
          <cell r="E149">
            <v>840892.2654839562</v>
          </cell>
          <cell r="F149">
            <v>244730.55453502806</v>
          </cell>
          <cell r="G149">
            <v>0</v>
          </cell>
          <cell r="H149">
            <v>32604725.352663692</v>
          </cell>
        </row>
        <row r="150">
          <cell r="B150" t="str">
            <v>July</v>
          </cell>
          <cell r="C150">
            <v>12381611.635696232</v>
          </cell>
          <cell r="D150">
            <v>8733267.3785696775</v>
          </cell>
          <cell r="E150">
            <v>721548.78967050218</v>
          </cell>
          <cell r="F150">
            <v>0</v>
          </cell>
          <cell r="G150">
            <v>0</v>
          </cell>
          <cell r="H150">
            <v>21836427.803936411</v>
          </cell>
        </row>
        <row r="151">
          <cell r="B151" t="str">
            <v>August</v>
          </cell>
          <cell r="C151">
            <v>12364903.056631232</v>
          </cell>
          <cell r="D151">
            <v>8721507.2394871283</v>
          </cell>
          <cell r="E151">
            <v>720612.77109024674</v>
          </cell>
          <cell r="F151">
            <v>0</v>
          </cell>
          <cell r="G151">
            <v>0</v>
          </cell>
          <cell r="H151">
            <v>21807023.067208607</v>
          </cell>
        </row>
        <row r="152">
          <cell r="B152" t="str">
            <v>September</v>
          </cell>
          <cell r="C152">
            <v>14398874.344649732</v>
          </cell>
          <cell r="D152">
            <v>9912459.0088857971</v>
          </cell>
          <cell r="E152">
            <v>549925.59360349528</v>
          </cell>
          <cell r="F152">
            <v>876903.7480371464</v>
          </cell>
          <cell r="G152">
            <v>0</v>
          </cell>
          <cell r="H152">
            <v>25738162.695176169</v>
          </cell>
        </row>
        <row r="153">
          <cell r="C153">
            <v>294932371.52208918</v>
          </cell>
          <cell r="D153">
            <v>156530721.69996023</v>
          </cell>
          <cell r="E153">
            <v>121128513.98975614</v>
          </cell>
          <cell r="F153">
            <v>37024586.995005041</v>
          </cell>
          <cell r="G153">
            <v>0</v>
          </cell>
          <cell r="H153">
            <v>609616194.20681059</v>
          </cell>
        </row>
        <row r="154">
          <cell r="C154">
            <v>609616194.20681059</v>
          </cell>
          <cell r="H154">
            <v>609616194.20681071</v>
          </cell>
        </row>
        <row r="155">
          <cell r="B155" t="str">
            <v>Mist Production</v>
          </cell>
          <cell r="C155">
            <v>4261967.8272013497</v>
          </cell>
        </row>
        <row r="156">
          <cell r="C156">
            <v>613878162.03401196</v>
          </cell>
        </row>
        <row r="157">
          <cell r="C157">
            <v>613878162.03401208</v>
          </cell>
        </row>
        <row r="158">
          <cell r="C158">
            <v>0</v>
          </cell>
        </row>
        <row r="159">
          <cell r="B159" t="str">
            <v>Storage Gas For TF1 Charges</v>
          </cell>
        </row>
        <row r="161">
          <cell r="B161" t="str">
            <v>Alberta Storage</v>
          </cell>
          <cell r="E161" t="str">
            <v>Alberta Storage By Month</v>
          </cell>
        </row>
        <row r="162">
          <cell r="B162" t="str">
            <v>Engage1</v>
          </cell>
          <cell r="C162">
            <v>0</v>
          </cell>
          <cell r="E162">
            <v>0</v>
          </cell>
          <cell r="F162" t="str">
            <v>Oct</v>
          </cell>
        </row>
        <row r="163">
          <cell r="B163" t="str">
            <v>Engage2</v>
          </cell>
          <cell r="C163">
            <v>0</v>
          </cell>
          <cell r="E163">
            <v>0</v>
          </cell>
          <cell r="F163" t="str">
            <v>Nov</v>
          </cell>
        </row>
        <row r="164">
          <cell r="B164" t="str">
            <v>Engage3</v>
          </cell>
          <cell r="C164">
            <v>0</v>
          </cell>
          <cell r="E164">
            <v>0</v>
          </cell>
          <cell r="F164" t="str">
            <v>Dec</v>
          </cell>
        </row>
        <row r="165">
          <cell r="B165" t="str">
            <v>Total Storage for TF1</v>
          </cell>
          <cell r="C165">
            <v>0</v>
          </cell>
          <cell r="E165">
            <v>0</v>
          </cell>
          <cell r="F165" t="str">
            <v>Jan</v>
          </cell>
        </row>
        <row r="166">
          <cell r="E166">
            <v>0</v>
          </cell>
          <cell r="F166" t="str">
            <v>Feb</v>
          </cell>
        </row>
        <row r="167">
          <cell r="E167">
            <v>0</v>
          </cell>
          <cell r="F167" t="str">
            <v>Mar</v>
          </cell>
        </row>
        <row r="168">
          <cell r="B168" t="str">
            <v>TF1 Volumetric Gas</v>
          </cell>
          <cell r="C168">
            <v>572591607.21180558</v>
          </cell>
          <cell r="E168">
            <v>0</v>
          </cell>
          <cell r="F168" t="str">
            <v>Apr</v>
          </cell>
        </row>
        <row r="169">
          <cell r="B169" t="str">
            <v>Spot Firm TF!1Gas</v>
          </cell>
          <cell r="C169">
            <v>37024586.995005041</v>
          </cell>
          <cell r="E169">
            <v>0</v>
          </cell>
          <cell r="F169" t="str">
            <v>May</v>
          </cell>
        </row>
        <row r="170">
          <cell r="E170">
            <v>0</v>
          </cell>
          <cell r="F170" t="str">
            <v>Jun</v>
          </cell>
        </row>
        <row r="171">
          <cell r="E171">
            <v>0</v>
          </cell>
          <cell r="F171" t="str">
            <v>Jul</v>
          </cell>
        </row>
        <row r="172">
          <cell r="E172">
            <v>0</v>
          </cell>
          <cell r="F172" t="str">
            <v>Aug</v>
          </cell>
        </row>
        <row r="173">
          <cell r="E173">
            <v>0</v>
          </cell>
          <cell r="F173" t="str">
            <v>Sep</v>
          </cell>
        </row>
        <row r="174">
          <cell r="E174">
            <v>0</v>
          </cell>
        </row>
        <row r="175">
          <cell r="E175">
            <v>0</v>
          </cell>
        </row>
        <row r="179">
          <cell r="B179" t="str">
            <v>Storage Gas for TF2Volumetric</v>
          </cell>
        </row>
        <row r="181">
          <cell r="B181" t="str">
            <v>SGS1</v>
          </cell>
          <cell r="C181">
            <v>0</v>
          </cell>
        </row>
        <row r="182">
          <cell r="B182" t="str">
            <v>SGS2</v>
          </cell>
          <cell r="C182">
            <v>11202867</v>
          </cell>
        </row>
        <row r="183">
          <cell r="B183" t="str">
            <v>LS-1</v>
          </cell>
          <cell r="C183">
            <v>4788992</v>
          </cell>
        </row>
        <row r="184">
          <cell r="B184" t="str">
            <v>Total Storage for TF2</v>
          </cell>
          <cell r="C184">
            <v>15991859</v>
          </cell>
        </row>
        <row r="186">
          <cell r="B186" t="str">
            <v>SGS,LS1&amp;SpotI TF2 Vols By Month</v>
          </cell>
        </row>
        <row r="187">
          <cell r="B187">
            <v>0</v>
          </cell>
          <cell r="C187" t="str">
            <v>Oct</v>
          </cell>
        </row>
        <row r="188">
          <cell r="B188">
            <v>0</v>
          </cell>
          <cell r="C188" t="str">
            <v>Nov</v>
          </cell>
        </row>
        <row r="189">
          <cell r="B189">
            <v>2334536</v>
          </cell>
          <cell r="C189" t="str">
            <v>Dec</v>
          </cell>
        </row>
        <row r="190">
          <cell r="B190">
            <v>5253585</v>
          </cell>
          <cell r="C190" t="str">
            <v>Jan</v>
          </cell>
        </row>
        <row r="191">
          <cell r="B191">
            <v>3927123</v>
          </cell>
          <cell r="C191" t="str">
            <v>Feb</v>
          </cell>
        </row>
        <row r="192">
          <cell r="B192">
            <v>2680470</v>
          </cell>
          <cell r="C192" t="str">
            <v>Mar</v>
          </cell>
        </row>
        <row r="193">
          <cell r="B193">
            <v>1796145</v>
          </cell>
          <cell r="C193" t="str">
            <v>Apr</v>
          </cell>
        </row>
        <row r="194">
          <cell r="B194">
            <v>0</v>
          </cell>
          <cell r="C194" t="str">
            <v>May</v>
          </cell>
        </row>
        <row r="195">
          <cell r="B195">
            <v>0</v>
          </cell>
          <cell r="C195" t="str">
            <v>Jun</v>
          </cell>
        </row>
        <row r="196">
          <cell r="B196">
            <v>0</v>
          </cell>
          <cell r="C196" t="str">
            <v>Jul</v>
          </cell>
        </row>
        <row r="197">
          <cell r="B197">
            <v>0</v>
          </cell>
          <cell r="C197" t="str">
            <v>Aug</v>
          </cell>
        </row>
        <row r="198">
          <cell r="B198">
            <v>0</v>
          </cell>
          <cell r="C198" t="str">
            <v>Sep</v>
          </cell>
        </row>
        <row r="199">
          <cell r="B199">
            <v>15991859</v>
          </cell>
        </row>
        <row r="202">
          <cell r="B202" t="str">
            <v>Storage Gas for Vaporiztion Charges</v>
          </cell>
        </row>
        <row r="204">
          <cell r="B204" t="str">
            <v>LS-1</v>
          </cell>
          <cell r="C204">
            <v>4788992</v>
          </cell>
        </row>
        <row r="206">
          <cell r="B206" t="str">
            <v>LS-1 Vols By Month</v>
          </cell>
        </row>
        <row r="207">
          <cell r="B207">
            <v>0</v>
          </cell>
          <cell r="C207" t="str">
            <v>Oct</v>
          </cell>
        </row>
        <row r="208">
          <cell r="B208">
            <v>0</v>
          </cell>
          <cell r="C208" t="str">
            <v>Nov</v>
          </cell>
        </row>
        <row r="209">
          <cell r="B209">
            <v>0</v>
          </cell>
          <cell r="C209" t="str">
            <v>Dec</v>
          </cell>
        </row>
        <row r="210">
          <cell r="B210">
            <v>1248345</v>
          </cell>
          <cell r="C210" t="str">
            <v>Jan</v>
          </cell>
        </row>
        <row r="211">
          <cell r="B211">
            <v>1129916</v>
          </cell>
          <cell r="C211" t="str">
            <v>Feb</v>
          </cell>
        </row>
        <row r="212">
          <cell r="B212">
            <v>1059002</v>
          </cell>
          <cell r="C212" t="str">
            <v>Mar</v>
          </cell>
        </row>
        <row r="213">
          <cell r="B213">
            <v>1351729</v>
          </cell>
          <cell r="C213" t="str">
            <v>Apr</v>
          </cell>
        </row>
        <row r="214">
          <cell r="B214">
            <v>0</v>
          </cell>
          <cell r="C214" t="str">
            <v>May</v>
          </cell>
        </row>
        <row r="215">
          <cell r="B215">
            <v>0</v>
          </cell>
          <cell r="C215" t="str">
            <v>Jun</v>
          </cell>
        </row>
        <row r="216">
          <cell r="B216">
            <v>0</v>
          </cell>
          <cell r="C216" t="str">
            <v>Jul</v>
          </cell>
        </row>
        <row r="217">
          <cell r="B217">
            <v>0</v>
          </cell>
          <cell r="C217" t="str">
            <v>Aug</v>
          </cell>
        </row>
        <row r="218">
          <cell r="B218">
            <v>0</v>
          </cell>
          <cell r="C218" t="str">
            <v>Sep</v>
          </cell>
        </row>
        <row r="219">
          <cell r="B219">
            <v>4788992</v>
          </cell>
        </row>
        <row r="220">
          <cell r="B220">
            <v>14510.645760000001</v>
          </cell>
        </row>
        <row r="222">
          <cell r="B222" t="str">
            <v>PGT, ANG and NOVA Commodity Volumes</v>
          </cell>
        </row>
        <row r="224">
          <cell r="B224" t="str">
            <v>Total Alberta Flowing Deliveries</v>
          </cell>
          <cell r="C224">
            <v>294932371.52208918</v>
          </cell>
        </row>
      </sheetData>
      <sheetData sheetId="5" refreshError="1">
        <row r="5">
          <cell r="B5" t="str">
            <v>CURSOR AT A3</v>
          </cell>
        </row>
        <row r="9">
          <cell r="D9" t="str">
            <v>storage</v>
          </cell>
        </row>
        <row r="10">
          <cell r="M10">
            <v>2000</v>
          </cell>
          <cell r="O10">
            <v>5000</v>
          </cell>
        </row>
        <row r="11">
          <cell r="H11">
            <v>2338879</v>
          </cell>
          <cell r="I11">
            <v>0</v>
          </cell>
          <cell r="J11">
            <v>0</v>
          </cell>
          <cell r="AB11">
            <v>0</v>
          </cell>
          <cell r="AD11">
            <v>0</v>
          </cell>
        </row>
        <row r="12">
          <cell r="C12" t="str">
            <v>Mo</v>
          </cell>
          <cell r="D12" t="str">
            <v>Dy</v>
          </cell>
          <cell r="E12" t="str">
            <v>Storage</v>
          </cell>
          <cell r="F12" t="str">
            <v>DD</v>
          </cell>
          <cell r="H12" t="str">
            <v>BRUER-TOTAL</v>
          </cell>
          <cell r="I12" t="str">
            <v/>
          </cell>
          <cell r="K12" t="str">
            <v>SGS-TOTAL</v>
          </cell>
          <cell r="L12" t="str">
            <v/>
          </cell>
          <cell r="M12" t="str">
            <v>GASCO-TOTAL</v>
          </cell>
          <cell r="N12" t="str">
            <v/>
          </cell>
          <cell r="O12" t="str">
            <v>NEWP-TOTAL</v>
          </cell>
          <cell r="W12" t="str">
            <v>BRUER</v>
          </cell>
          <cell r="X12" t="str">
            <v>FLORA</v>
          </cell>
          <cell r="Y12" t="str">
            <v>Al's Pool</v>
          </cell>
          <cell r="Z12" t="str">
            <v>SGS-1</v>
          </cell>
          <cell r="AA12" t="str">
            <v>SGS-2</v>
          </cell>
          <cell r="AB12" t="str">
            <v>GASCO</v>
          </cell>
          <cell r="AC12" t="str">
            <v>LS-1</v>
          </cell>
          <cell r="AD12" t="str">
            <v>NEWPORT</v>
          </cell>
          <cell r="AE12" t="str">
            <v>Engage 1</v>
          </cell>
          <cell r="AF12" t="str">
            <v>Engage 2</v>
          </cell>
          <cell r="AG12" t="str">
            <v>Engage3</v>
          </cell>
        </row>
        <row r="13">
          <cell r="C13" t="str">
            <v/>
          </cell>
          <cell r="D13" t="str">
            <v/>
          </cell>
          <cell r="E13" t="str">
            <v>Candidate</v>
          </cell>
          <cell r="F13" t="str">
            <v/>
          </cell>
          <cell r="H13" t="str">
            <v/>
          </cell>
          <cell r="I13" t="str">
            <v>FLORA-TOTAL</v>
          </cell>
          <cell r="J13" t="str">
            <v>Al's Pool</v>
          </cell>
          <cell r="K13" t="str">
            <v/>
          </cell>
          <cell r="L13" t="str">
            <v>SGS_2-TOTAL</v>
          </cell>
          <cell r="M13" t="str">
            <v/>
          </cell>
          <cell r="N13" t="str">
            <v>LS_1-TOTAL</v>
          </cell>
          <cell r="O13" t="str">
            <v/>
          </cell>
          <cell r="U13" t="str">
            <v>Calculated</v>
          </cell>
          <cell r="V13" t="str">
            <v>Refill</v>
          </cell>
          <cell r="AN13" t="str">
            <v>Boiloff</v>
          </cell>
        </row>
        <row r="14">
          <cell r="E14" t="str">
            <v>Volumes</v>
          </cell>
          <cell r="H14" t="str">
            <v>BRUER-TOTAL</v>
          </cell>
          <cell r="I14" t="str">
            <v>FLORA-TOTAL</v>
          </cell>
          <cell r="J14" t="str">
            <v>Al's Pool</v>
          </cell>
          <cell r="K14" t="str">
            <v>SGS</v>
          </cell>
          <cell r="L14" t="str">
            <v>SGS2</v>
          </cell>
          <cell r="M14" t="str">
            <v>Gasco</v>
          </cell>
          <cell r="N14" t="str">
            <v>LS1</v>
          </cell>
          <cell r="O14" t="str">
            <v>Newport</v>
          </cell>
          <cell r="P14" t="str">
            <v>Engage1</v>
          </cell>
          <cell r="Q14" t="str">
            <v>Engage2</v>
          </cell>
          <cell r="R14" t="str">
            <v>Engage 3</v>
          </cell>
          <cell r="S14" t="str">
            <v>Calvin Creek</v>
          </cell>
          <cell r="U14" t="str">
            <v>Refill gas</v>
          </cell>
          <cell r="V14" t="str">
            <v>Difference</v>
          </cell>
        </row>
        <row r="15">
          <cell r="C15">
            <v>38261</v>
          </cell>
          <cell r="D15">
            <v>1</v>
          </cell>
          <cell r="E15">
            <v>990886</v>
          </cell>
          <cell r="F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2000</v>
          </cell>
          <cell r="N15">
            <v>0</v>
          </cell>
          <cell r="O15">
            <v>5000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2000</v>
          </cell>
          <cell r="AC15">
            <v>0</v>
          </cell>
          <cell r="AD15">
            <v>5000</v>
          </cell>
          <cell r="AE15">
            <v>0</v>
          </cell>
          <cell r="AF15">
            <v>0</v>
          </cell>
          <cell r="AG15">
            <v>0</v>
          </cell>
          <cell r="AI15">
            <v>11</v>
          </cell>
          <cell r="AJ15">
            <v>1</v>
          </cell>
          <cell r="AL15">
            <v>7000</v>
          </cell>
          <cell r="AM15">
            <v>983886</v>
          </cell>
          <cell r="AN15">
            <v>7000</v>
          </cell>
        </row>
        <row r="16">
          <cell r="C16">
            <v>38262</v>
          </cell>
          <cell r="D16">
            <v>2</v>
          </cell>
          <cell r="E16">
            <v>1056840</v>
          </cell>
          <cell r="F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2000</v>
          </cell>
          <cell r="N16">
            <v>0</v>
          </cell>
          <cell r="O16">
            <v>5000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2000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0</v>
          </cell>
          <cell r="AI16">
            <v>11</v>
          </cell>
          <cell r="AJ16">
            <v>2</v>
          </cell>
          <cell r="AL16">
            <v>7000</v>
          </cell>
          <cell r="AM16">
            <v>1049840</v>
          </cell>
          <cell r="AN16">
            <v>7000</v>
          </cell>
        </row>
        <row r="17">
          <cell r="C17">
            <v>38263</v>
          </cell>
          <cell r="D17">
            <v>3</v>
          </cell>
          <cell r="E17">
            <v>965972</v>
          </cell>
          <cell r="F17">
            <v>12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2000</v>
          </cell>
          <cell r="N17">
            <v>0</v>
          </cell>
          <cell r="O17">
            <v>5000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2000</v>
          </cell>
          <cell r="AC17">
            <v>0</v>
          </cell>
          <cell r="AD17">
            <v>5000</v>
          </cell>
          <cell r="AE17">
            <v>0</v>
          </cell>
          <cell r="AF17">
            <v>0</v>
          </cell>
          <cell r="AG17">
            <v>0</v>
          </cell>
          <cell r="AI17">
            <v>11</v>
          </cell>
          <cell r="AJ17">
            <v>3</v>
          </cell>
          <cell r="AL17">
            <v>7000</v>
          </cell>
          <cell r="AM17">
            <v>958972</v>
          </cell>
          <cell r="AN17">
            <v>7000</v>
          </cell>
        </row>
        <row r="18">
          <cell r="C18">
            <v>38264</v>
          </cell>
          <cell r="D18">
            <v>4</v>
          </cell>
          <cell r="E18">
            <v>943200</v>
          </cell>
          <cell r="F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2000</v>
          </cell>
          <cell r="N18">
            <v>0</v>
          </cell>
          <cell r="O18">
            <v>5000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2000</v>
          </cell>
          <cell r="AC18">
            <v>0</v>
          </cell>
          <cell r="AD18">
            <v>5000</v>
          </cell>
          <cell r="AE18">
            <v>0</v>
          </cell>
          <cell r="AF18">
            <v>0</v>
          </cell>
          <cell r="AG18">
            <v>0</v>
          </cell>
          <cell r="AI18">
            <v>11</v>
          </cell>
          <cell r="AJ18">
            <v>4</v>
          </cell>
          <cell r="AL18">
            <v>7000</v>
          </cell>
          <cell r="AM18">
            <v>936200</v>
          </cell>
          <cell r="AN18">
            <v>7000</v>
          </cell>
        </row>
        <row r="19">
          <cell r="C19">
            <v>38265</v>
          </cell>
          <cell r="D19">
            <v>5</v>
          </cell>
          <cell r="E19">
            <v>899736</v>
          </cell>
          <cell r="F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2000</v>
          </cell>
          <cell r="N19">
            <v>0</v>
          </cell>
          <cell r="O19">
            <v>5000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2000</v>
          </cell>
          <cell r="AC19">
            <v>0</v>
          </cell>
          <cell r="AD19">
            <v>5000</v>
          </cell>
          <cell r="AE19">
            <v>0</v>
          </cell>
          <cell r="AF19">
            <v>0</v>
          </cell>
          <cell r="AG19">
            <v>0</v>
          </cell>
          <cell r="AI19">
            <v>11</v>
          </cell>
          <cell r="AJ19">
            <v>5</v>
          </cell>
          <cell r="AL19">
            <v>7000</v>
          </cell>
          <cell r="AM19">
            <v>892736</v>
          </cell>
          <cell r="AN19">
            <v>7000</v>
          </cell>
        </row>
        <row r="20">
          <cell r="C20">
            <v>38266</v>
          </cell>
          <cell r="D20">
            <v>6</v>
          </cell>
          <cell r="E20">
            <v>1064142</v>
          </cell>
          <cell r="F20">
            <v>16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2000</v>
          </cell>
          <cell r="N20">
            <v>0</v>
          </cell>
          <cell r="O20">
            <v>5000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2000</v>
          </cell>
          <cell r="AC20">
            <v>0</v>
          </cell>
          <cell r="AD20">
            <v>5000</v>
          </cell>
          <cell r="AE20">
            <v>0</v>
          </cell>
          <cell r="AF20">
            <v>0</v>
          </cell>
          <cell r="AG20">
            <v>0</v>
          </cell>
          <cell r="AI20">
            <v>11</v>
          </cell>
          <cell r="AJ20">
            <v>6</v>
          </cell>
          <cell r="AL20">
            <v>7000</v>
          </cell>
          <cell r="AM20">
            <v>1057142</v>
          </cell>
          <cell r="AN20">
            <v>7000</v>
          </cell>
        </row>
        <row r="21">
          <cell r="C21">
            <v>38267</v>
          </cell>
          <cell r="D21">
            <v>7</v>
          </cell>
          <cell r="E21">
            <v>1087403</v>
          </cell>
          <cell r="F21">
            <v>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2000</v>
          </cell>
          <cell r="N21">
            <v>0</v>
          </cell>
          <cell r="O21">
            <v>5000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2000</v>
          </cell>
          <cell r="AC21">
            <v>0</v>
          </cell>
          <cell r="AD21">
            <v>5000</v>
          </cell>
          <cell r="AE21">
            <v>0</v>
          </cell>
          <cell r="AF21">
            <v>0</v>
          </cell>
          <cell r="AG21">
            <v>0</v>
          </cell>
          <cell r="AI21">
            <v>11</v>
          </cell>
          <cell r="AJ21">
            <v>7</v>
          </cell>
          <cell r="AL21">
            <v>7000</v>
          </cell>
          <cell r="AM21">
            <v>1080403</v>
          </cell>
          <cell r="AN21">
            <v>7000</v>
          </cell>
        </row>
        <row r="22">
          <cell r="C22">
            <v>38268</v>
          </cell>
          <cell r="D22">
            <v>8</v>
          </cell>
          <cell r="E22">
            <v>1290718</v>
          </cell>
          <cell r="F22">
            <v>18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2000</v>
          </cell>
          <cell r="N22">
            <v>0</v>
          </cell>
          <cell r="O22">
            <v>5000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2000</v>
          </cell>
          <cell r="AC22">
            <v>0</v>
          </cell>
          <cell r="AD22">
            <v>5000</v>
          </cell>
          <cell r="AE22">
            <v>0</v>
          </cell>
          <cell r="AF22">
            <v>0</v>
          </cell>
          <cell r="AG22">
            <v>0</v>
          </cell>
          <cell r="AI22">
            <v>11</v>
          </cell>
          <cell r="AJ22">
            <v>8</v>
          </cell>
          <cell r="AL22">
            <v>7000</v>
          </cell>
          <cell r="AM22">
            <v>1283718</v>
          </cell>
          <cell r="AN22">
            <v>7000</v>
          </cell>
        </row>
        <row r="23">
          <cell r="C23">
            <v>38269</v>
          </cell>
          <cell r="D23">
            <v>9</v>
          </cell>
          <cell r="E23">
            <v>1669200</v>
          </cell>
          <cell r="F23">
            <v>19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2000</v>
          </cell>
          <cell r="N23">
            <v>0</v>
          </cell>
          <cell r="O23">
            <v>5000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2000</v>
          </cell>
          <cell r="AC23">
            <v>0</v>
          </cell>
          <cell r="AD23">
            <v>5000</v>
          </cell>
          <cell r="AE23">
            <v>0</v>
          </cell>
          <cell r="AF23">
            <v>0</v>
          </cell>
          <cell r="AG23">
            <v>0</v>
          </cell>
          <cell r="AI23">
            <v>11</v>
          </cell>
          <cell r="AJ23">
            <v>9</v>
          </cell>
          <cell r="AL23">
            <v>7000</v>
          </cell>
          <cell r="AM23">
            <v>1662200</v>
          </cell>
          <cell r="AN23">
            <v>7000</v>
          </cell>
        </row>
        <row r="24">
          <cell r="C24">
            <v>38270</v>
          </cell>
          <cell r="D24">
            <v>10</v>
          </cell>
          <cell r="E24">
            <v>1571577</v>
          </cell>
          <cell r="F24">
            <v>20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2000</v>
          </cell>
          <cell r="N24">
            <v>0</v>
          </cell>
          <cell r="O24">
            <v>5000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2000</v>
          </cell>
          <cell r="AC24">
            <v>0</v>
          </cell>
          <cell r="AD24">
            <v>5000</v>
          </cell>
          <cell r="AE24">
            <v>0</v>
          </cell>
          <cell r="AF24">
            <v>0</v>
          </cell>
          <cell r="AG24">
            <v>0</v>
          </cell>
          <cell r="AI24">
            <v>11</v>
          </cell>
          <cell r="AJ24">
            <v>10</v>
          </cell>
          <cell r="AL24">
            <v>7000</v>
          </cell>
          <cell r="AM24">
            <v>1564577</v>
          </cell>
          <cell r="AN24">
            <v>7000</v>
          </cell>
        </row>
        <row r="25">
          <cell r="C25">
            <v>38271</v>
          </cell>
          <cell r="D25">
            <v>11</v>
          </cell>
          <cell r="E25">
            <v>1762143</v>
          </cell>
          <cell r="F25">
            <v>21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2000</v>
          </cell>
          <cell r="N25">
            <v>0</v>
          </cell>
          <cell r="O25">
            <v>5000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2000</v>
          </cell>
          <cell r="AC25">
            <v>0</v>
          </cell>
          <cell r="AD25">
            <v>5000</v>
          </cell>
          <cell r="AE25">
            <v>0</v>
          </cell>
          <cell r="AF25">
            <v>0</v>
          </cell>
          <cell r="AG25">
            <v>0</v>
          </cell>
          <cell r="AI25">
            <v>11</v>
          </cell>
          <cell r="AJ25">
            <v>11</v>
          </cell>
          <cell r="AL25">
            <v>7000</v>
          </cell>
          <cell r="AM25">
            <v>1755143</v>
          </cell>
          <cell r="AN25">
            <v>7000</v>
          </cell>
        </row>
        <row r="26">
          <cell r="C26">
            <v>38272</v>
          </cell>
          <cell r="D26">
            <v>12</v>
          </cell>
          <cell r="E26">
            <v>1520924</v>
          </cell>
          <cell r="F26">
            <v>22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2000</v>
          </cell>
          <cell r="N26">
            <v>0</v>
          </cell>
          <cell r="O26">
            <v>5000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2000</v>
          </cell>
          <cell r="AC26">
            <v>0</v>
          </cell>
          <cell r="AD26">
            <v>5000</v>
          </cell>
          <cell r="AE26">
            <v>0</v>
          </cell>
          <cell r="AF26">
            <v>0</v>
          </cell>
          <cell r="AG26">
            <v>0</v>
          </cell>
          <cell r="AI26">
            <v>11</v>
          </cell>
          <cell r="AJ26">
            <v>12</v>
          </cell>
          <cell r="AL26">
            <v>7000</v>
          </cell>
          <cell r="AM26">
            <v>1513924</v>
          </cell>
          <cell r="AN26">
            <v>7000</v>
          </cell>
        </row>
        <row r="27">
          <cell r="C27">
            <v>38273</v>
          </cell>
          <cell r="D27">
            <v>13</v>
          </cell>
          <cell r="E27">
            <v>1620486</v>
          </cell>
          <cell r="F27">
            <v>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2000</v>
          </cell>
          <cell r="N27">
            <v>0</v>
          </cell>
          <cell r="O27">
            <v>5000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2000</v>
          </cell>
          <cell r="AC27">
            <v>0</v>
          </cell>
          <cell r="AD27">
            <v>5000</v>
          </cell>
          <cell r="AE27">
            <v>0</v>
          </cell>
          <cell r="AF27">
            <v>0</v>
          </cell>
          <cell r="AG27">
            <v>0</v>
          </cell>
          <cell r="AI27">
            <v>11</v>
          </cell>
          <cell r="AJ27">
            <v>13</v>
          </cell>
          <cell r="AL27">
            <v>7000</v>
          </cell>
          <cell r="AM27">
            <v>1613486</v>
          </cell>
          <cell r="AN27">
            <v>7000</v>
          </cell>
        </row>
        <row r="28">
          <cell r="C28">
            <v>38274</v>
          </cell>
          <cell r="D28">
            <v>14</v>
          </cell>
          <cell r="E28">
            <v>1644080</v>
          </cell>
          <cell r="F28">
            <v>26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2000</v>
          </cell>
          <cell r="N28">
            <v>0</v>
          </cell>
          <cell r="O28">
            <v>5000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2000</v>
          </cell>
          <cell r="AC28">
            <v>0</v>
          </cell>
          <cell r="AD28">
            <v>5000</v>
          </cell>
          <cell r="AE28">
            <v>0</v>
          </cell>
          <cell r="AF28">
            <v>0</v>
          </cell>
          <cell r="AG28">
            <v>0</v>
          </cell>
          <cell r="AI28">
            <v>11</v>
          </cell>
          <cell r="AJ28">
            <v>14</v>
          </cell>
          <cell r="AL28">
            <v>7000</v>
          </cell>
          <cell r="AM28">
            <v>1637080</v>
          </cell>
          <cell r="AN28">
            <v>7000</v>
          </cell>
        </row>
        <row r="29">
          <cell r="C29">
            <v>38275</v>
          </cell>
          <cell r="D29">
            <v>15</v>
          </cell>
          <cell r="E29">
            <v>1843458</v>
          </cell>
          <cell r="F29">
            <v>31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2000</v>
          </cell>
          <cell r="N29">
            <v>0</v>
          </cell>
          <cell r="O29">
            <v>5000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2000</v>
          </cell>
          <cell r="AC29">
            <v>0</v>
          </cell>
          <cell r="AD29">
            <v>5000</v>
          </cell>
          <cell r="AE29">
            <v>0</v>
          </cell>
          <cell r="AF29">
            <v>0</v>
          </cell>
          <cell r="AG29">
            <v>0</v>
          </cell>
          <cell r="AI29">
            <v>11</v>
          </cell>
          <cell r="AJ29">
            <v>15</v>
          </cell>
          <cell r="AL29">
            <v>7000</v>
          </cell>
          <cell r="AM29">
            <v>1836458</v>
          </cell>
          <cell r="AN29">
            <v>7000</v>
          </cell>
        </row>
        <row r="30">
          <cell r="C30">
            <v>38276</v>
          </cell>
          <cell r="D30">
            <v>16</v>
          </cell>
          <cell r="E30">
            <v>1264357</v>
          </cell>
          <cell r="F30">
            <v>37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N30">
            <v>0</v>
          </cell>
          <cell r="O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2000</v>
          </cell>
          <cell r="AC30">
            <v>0</v>
          </cell>
          <cell r="AD30">
            <v>5000</v>
          </cell>
          <cell r="AE30">
            <v>0</v>
          </cell>
          <cell r="AF30">
            <v>0</v>
          </cell>
          <cell r="AG30">
            <v>0</v>
          </cell>
          <cell r="AI30">
            <v>11</v>
          </cell>
          <cell r="AJ30">
            <v>16</v>
          </cell>
          <cell r="AL30">
            <v>7000</v>
          </cell>
          <cell r="AM30">
            <v>1257357</v>
          </cell>
          <cell r="AN30">
            <v>7000</v>
          </cell>
        </row>
        <row r="31">
          <cell r="C31">
            <v>38277</v>
          </cell>
          <cell r="D31">
            <v>17</v>
          </cell>
          <cell r="E31">
            <v>1011185</v>
          </cell>
          <cell r="F31">
            <v>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2000</v>
          </cell>
          <cell r="N31">
            <v>0</v>
          </cell>
          <cell r="O31">
            <v>5000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2000</v>
          </cell>
          <cell r="AC31">
            <v>0</v>
          </cell>
          <cell r="AD31">
            <v>5000</v>
          </cell>
          <cell r="AE31">
            <v>0</v>
          </cell>
          <cell r="AF31">
            <v>0</v>
          </cell>
          <cell r="AG31">
            <v>0</v>
          </cell>
          <cell r="AI31">
            <v>11</v>
          </cell>
          <cell r="AJ31">
            <v>17</v>
          </cell>
          <cell r="AL31">
            <v>7000</v>
          </cell>
          <cell r="AM31">
            <v>1004185</v>
          </cell>
          <cell r="AN31">
            <v>7000</v>
          </cell>
        </row>
        <row r="32">
          <cell r="C32">
            <v>38278</v>
          </cell>
          <cell r="D32">
            <v>18</v>
          </cell>
          <cell r="E32">
            <v>985272</v>
          </cell>
          <cell r="F32">
            <v>24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2000</v>
          </cell>
          <cell r="N32">
            <v>0</v>
          </cell>
          <cell r="O32">
            <v>5000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2000</v>
          </cell>
          <cell r="AC32">
            <v>0</v>
          </cell>
          <cell r="AD32">
            <v>5000</v>
          </cell>
          <cell r="AE32">
            <v>0</v>
          </cell>
          <cell r="AF32">
            <v>0</v>
          </cell>
          <cell r="AG32">
            <v>0</v>
          </cell>
          <cell r="AI32">
            <v>11</v>
          </cell>
          <cell r="AJ32">
            <v>18</v>
          </cell>
          <cell r="AL32">
            <v>7000</v>
          </cell>
          <cell r="AM32">
            <v>978272</v>
          </cell>
          <cell r="AN32">
            <v>7000</v>
          </cell>
        </row>
        <row r="33">
          <cell r="C33">
            <v>38279</v>
          </cell>
          <cell r="D33">
            <v>19</v>
          </cell>
          <cell r="E33">
            <v>961461</v>
          </cell>
          <cell r="F33">
            <v>23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2000</v>
          </cell>
          <cell r="N33">
            <v>0</v>
          </cell>
          <cell r="O33">
            <v>5000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2000</v>
          </cell>
          <cell r="AC33">
            <v>0</v>
          </cell>
          <cell r="AD33">
            <v>5000</v>
          </cell>
          <cell r="AE33">
            <v>0</v>
          </cell>
          <cell r="AF33">
            <v>0</v>
          </cell>
          <cell r="AG33">
            <v>0</v>
          </cell>
          <cell r="AI33">
            <v>11</v>
          </cell>
          <cell r="AJ33">
            <v>19</v>
          </cell>
          <cell r="AL33">
            <v>7000</v>
          </cell>
          <cell r="AM33">
            <v>954461</v>
          </cell>
          <cell r="AN33">
            <v>7000</v>
          </cell>
        </row>
        <row r="34">
          <cell r="C34">
            <v>38280</v>
          </cell>
          <cell r="D34">
            <v>20</v>
          </cell>
          <cell r="E34">
            <v>941150</v>
          </cell>
          <cell r="F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2000</v>
          </cell>
          <cell r="N34">
            <v>0</v>
          </cell>
          <cell r="O34">
            <v>5000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2000</v>
          </cell>
          <cell r="AC34">
            <v>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I34">
            <v>11</v>
          </cell>
          <cell r="AJ34">
            <v>20</v>
          </cell>
          <cell r="AL34">
            <v>7000</v>
          </cell>
          <cell r="AM34">
            <v>934150</v>
          </cell>
          <cell r="AN34">
            <v>7000</v>
          </cell>
        </row>
        <row r="35">
          <cell r="C35">
            <v>38281</v>
          </cell>
          <cell r="D35">
            <v>21</v>
          </cell>
          <cell r="E35">
            <v>874682</v>
          </cell>
          <cell r="F35">
            <v>20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2000</v>
          </cell>
          <cell r="N35">
            <v>0</v>
          </cell>
          <cell r="O35">
            <v>5000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2000</v>
          </cell>
          <cell r="AC35">
            <v>0</v>
          </cell>
          <cell r="AD35">
            <v>5000</v>
          </cell>
          <cell r="AE35">
            <v>0</v>
          </cell>
          <cell r="AF35">
            <v>0</v>
          </cell>
          <cell r="AG35">
            <v>0</v>
          </cell>
          <cell r="AI35">
            <v>11</v>
          </cell>
          <cell r="AJ35">
            <v>21</v>
          </cell>
          <cell r="AL35">
            <v>7000</v>
          </cell>
          <cell r="AM35">
            <v>867682</v>
          </cell>
          <cell r="AN35">
            <v>7000</v>
          </cell>
        </row>
        <row r="36">
          <cell r="C36">
            <v>38282</v>
          </cell>
          <cell r="D36">
            <v>22</v>
          </cell>
          <cell r="E36">
            <v>1123242</v>
          </cell>
          <cell r="F36">
            <v>19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2000</v>
          </cell>
          <cell r="N36">
            <v>0</v>
          </cell>
          <cell r="O36">
            <v>5000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2000</v>
          </cell>
          <cell r="AC36">
            <v>0</v>
          </cell>
          <cell r="AD36">
            <v>5000</v>
          </cell>
          <cell r="AE36">
            <v>0</v>
          </cell>
          <cell r="AF36">
            <v>0</v>
          </cell>
          <cell r="AG36">
            <v>0</v>
          </cell>
          <cell r="AI36">
            <v>11</v>
          </cell>
          <cell r="AJ36">
            <v>22</v>
          </cell>
          <cell r="AL36">
            <v>7000</v>
          </cell>
          <cell r="AM36">
            <v>1116242</v>
          </cell>
          <cell r="AN36">
            <v>7000</v>
          </cell>
        </row>
        <row r="37">
          <cell r="C37">
            <v>38283</v>
          </cell>
          <cell r="D37">
            <v>23</v>
          </cell>
          <cell r="E37">
            <v>1623191</v>
          </cell>
          <cell r="F37">
            <v>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2000</v>
          </cell>
          <cell r="N37">
            <v>0</v>
          </cell>
          <cell r="O37">
            <v>5000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2000</v>
          </cell>
          <cell r="AC37">
            <v>0</v>
          </cell>
          <cell r="AD37">
            <v>5000</v>
          </cell>
          <cell r="AE37">
            <v>0</v>
          </cell>
          <cell r="AF37">
            <v>0</v>
          </cell>
          <cell r="AG37">
            <v>0</v>
          </cell>
          <cell r="AI37">
            <v>11</v>
          </cell>
          <cell r="AJ37">
            <v>23</v>
          </cell>
          <cell r="AL37">
            <v>7000</v>
          </cell>
          <cell r="AM37">
            <v>1616191</v>
          </cell>
          <cell r="AN37">
            <v>7000</v>
          </cell>
        </row>
        <row r="38">
          <cell r="B38">
            <v>24</v>
          </cell>
          <cell r="C38">
            <v>38284</v>
          </cell>
          <cell r="D38">
            <v>24</v>
          </cell>
          <cell r="E38">
            <v>1770287</v>
          </cell>
          <cell r="F38">
            <v>18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2000</v>
          </cell>
          <cell r="N38">
            <v>0</v>
          </cell>
          <cell r="O38">
            <v>5000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2000</v>
          </cell>
          <cell r="AC38">
            <v>0</v>
          </cell>
          <cell r="AD38">
            <v>5000</v>
          </cell>
          <cell r="AE38">
            <v>0</v>
          </cell>
          <cell r="AF38">
            <v>0</v>
          </cell>
          <cell r="AG38">
            <v>0</v>
          </cell>
          <cell r="AI38">
            <v>11</v>
          </cell>
          <cell r="AJ38">
            <v>24</v>
          </cell>
          <cell r="AL38">
            <v>7000</v>
          </cell>
          <cell r="AM38">
            <v>1763287</v>
          </cell>
          <cell r="AN38">
            <v>7000</v>
          </cell>
        </row>
        <row r="39">
          <cell r="B39">
            <v>25</v>
          </cell>
          <cell r="C39">
            <v>38285</v>
          </cell>
          <cell r="D39">
            <v>25</v>
          </cell>
          <cell r="E39">
            <v>1458920</v>
          </cell>
          <cell r="F39">
            <v>16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2000</v>
          </cell>
          <cell r="N39">
            <v>0</v>
          </cell>
          <cell r="O39">
            <v>5000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2000</v>
          </cell>
          <cell r="AC39">
            <v>0</v>
          </cell>
          <cell r="AD39">
            <v>5000</v>
          </cell>
          <cell r="AE39">
            <v>0</v>
          </cell>
          <cell r="AF39">
            <v>0</v>
          </cell>
          <cell r="AG39">
            <v>0</v>
          </cell>
          <cell r="AI39">
            <v>11</v>
          </cell>
          <cell r="AJ39">
            <v>25</v>
          </cell>
          <cell r="AL39">
            <v>7000</v>
          </cell>
          <cell r="AM39">
            <v>1451920</v>
          </cell>
          <cell r="AN39">
            <v>7000</v>
          </cell>
        </row>
        <row r="40">
          <cell r="B40">
            <v>26</v>
          </cell>
          <cell r="C40">
            <v>38286</v>
          </cell>
          <cell r="D40">
            <v>26</v>
          </cell>
          <cell r="E40">
            <v>1243136</v>
          </cell>
          <cell r="F40">
            <v>15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2000</v>
          </cell>
          <cell r="N40">
            <v>0</v>
          </cell>
          <cell r="O40">
            <v>5000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2000</v>
          </cell>
          <cell r="AC40">
            <v>0</v>
          </cell>
          <cell r="AD40">
            <v>5000</v>
          </cell>
          <cell r="AE40">
            <v>0</v>
          </cell>
          <cell r="AF40">
            <v>0</v>
          </cell>
          <cell r="AG40">
            <v>0</v>
          </cell>
          <cell r="AI40">
            <v>11</v>
          </cell>
          <cell r="AJ40">
            <v>26</v>
          </cell>
          <cell r="AL40">
            <v>7000</v>
          </cell>
          <cell r="AM40">
            <v>1236136</v>
          </cell>
          <cell r="AN40">
            <v>7000</v>
          </cell>
        </row>
        <row r="41">
          <cell r="B41">
            <v>27</v>
          </cell>
          <cell r="C41">
            <v>38287</v>
          </cell>
          <cell r="D41">
            <v>27</v>
          </cell>
          <cell r="E41">
            <v>1250414</v>
          </cell>
          <cell r="F41">
            <v>14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2000</v>
          </cell>
          <cell r="N41">
            <v>0</v>
          </cell>
          <cell r="O41">
            <v>5000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2000</v>
          </cell>
          <cell r="AC41">
            <v>0</v>
          </cell>
          <cell r="AD41">
            <v>5000</v>
          </cell>
          <cell r="AE41">
            <v>0</v>
          </cell>
          <cell r="AF41">
            <v>0</v>
          </cell>
          <cell r="AG41">
            <v>0</v>
          </cell>
          <cell r="AI41">
            <v>11</v>
          </cell>
          <cell r="AJ41">
            <v>27</v>
          </cell>
          <cell r="AL41">
            <v>7000</v>
          </cell>
          <cell r="AM41">
            <v>1243414</v>
          </cell>
          <cell r="AN41">
            <v>7000</v>
          </cell>
        </row>
        <row r="42">
          <cell r="B42">
            <v>28</v>
          </cell>
          <cell r="C42">
            <v>38288</v>
          </cell>
          <cell r="D42">
            <v>28</v>
          </cell>
          <cell r="E42">
            <v>1329097</v>
          </cell>
          <cell r="F42">
            <v>13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2000</v>
          </cell>
          <cell r="N42">
            <v>0</v>
          </cell>
          <cell r="O42">
            <v>5000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2000</v>
          </cell>
          <cell r="AC42">
            <v>0</v>
          </cell>
          <cell r="AD42">
            <v>5000</v>
          </cell>
          <cell r="AE42">
            <v>0</v>
          </cell>
          <cell r="AF42">
            <v>0</v>
          </cell>
          <cell r="AG42">
            <v>0</v>
          </cell>
          <cell r="AI42">
            <v>11</v>
          </cell>
          <cell r="AJ42">
            <v>28</v>
          </cell>
          <cell r="AL42">
            <v>7000</v>
          </cell>
          <cell r="AM42">
            <v>1322097</v>
          </cell>
          <cell r="AN42">
            <v>7000</v>
          </cell>
        </row>
        <row r="43">
          <cell r="B43">
            <v>29</v>
          </cell>
          <cell r="C43">
            <v>38289</v>
          </cell>
          <cell r="D43">
            <v>29</v>
          </cell>
          <cell r="E43">
            <v>2411476</v>
          </cell>
          <cell r="F43">
            <v>11</v>
          </cell>
          <cell r="H43">
            <v>878516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2000</v>
          </cell>
          <cell r="N43">
            <v>0</v>
          </cell>
          <cell r="O43">
            <v>5000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878516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2000</v>
          </cell>
          <cell r="AC43">
            <v>0</v>
          </cell>
          <cell r="AD43">
            <v>5000</v>
          </cell>
          <cell r="AE43">
            <v>0</v>
          </cell>
          <cell r="AF43">
            <v>0</v>
          </cell>
          <cell r="AG43">
            <v>0</v>
          </cell>
          <cell r="AI43">
            <v>11</v>
          </cell>
          <cell r="AJ43">
            <v>29</v>
          </cell>
          <cell r="AL43">
            <v>885516</v>
          </cell>
          <cell r="AM43">
            <v>1525960</v>
          </cell>
          <cell r="AN43">
            <v>7000</v>
          </cell>
        </row>
        <row r="44">
          <cell r="B44">
            <v>30</v>
          </cell>
          <cell r="C44">
            <v>38290</v>
          </cell>
          <cell r="D44">
            <v>30</v>
          </cell>
          <cell r="E44">
            <v>3339936</v>
          </cell>
          <cell r="F44">
            <v>9</v>
          </cell>
          <cell r="H44">
            <v>1806976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2000</v>
          </cell>
          <cell r="N44">
            <v>0</v>
          </cell>
          <cell r="O44">
            <v>5000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1806976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2000</v>
          </cell>
          <cell r="AC44">
            <v>0</v>
          </cell>
          <cell r="AD44">
            <v>5000</v>
          </cell>
          <cell r="AE44">
            <v>0</v>
          </cell>
          <cell r="AF44">
            <v>0</v>
          </cell>
          <cell r="AG44">
            <v>0</v>
          </cell>
          <cell r="AI44">
            <v>11</v>
          </cell>
          <cell r="AJ44">
            <v>30</v>
          </cell>
          <cell r="AL44">
            <v>1813976</v>
          </cell>
          <cell r="AM44">
            <v>1525960</v>
          </cell>
          <cell r="AN44">
            <v>7000</v>
          </cell>
        </row>
        <row r="45">
          <cell r="B45">
            <v>31</v>
          </cell>
          <cell r="C45">
            <v>38291</v>
          </cell>
          <cell r="D45">
            <v>1</v>
          </cell>
          <cell r="E45">
            <v>3871839</v>
          </cell>
          <cell r="F45">
            <v>10</v>
          </cell>
          <cell r="H45">
            <v>2338879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2000</v>
          </cell>
          <cell r="N45">
            <v>0</v>
          </cell>
          <cell r="O45">
            <v>5000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2338879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2000</v>
          </cell>
          <cell r="AC45">
            <v>0</v>
          </cell>
          <cell r="AD45">
            <v>5000</v>
          </cell>
          <cell r="AE45">
            <v>0</v>
          </cell>
          <cell r="AF45">
            <v>0</v>
          </cell>
          <cell r="AG45">
            <v>0</v>
          </cell>
          <cell r="AI45">
            <v>12</v>
          </cell>
          <cell r="AJ45">
            <v>1</v>
          </cell>
          <cell r="AL45">
            <v>2345879</v>
          </cell>
          <cell r="AM45">
            <v>1525960</v>
          </cell>
          <cell r="AN45">
            <v>7000</v>
          </cell>
        </row>
        <row r="46">
          <cell r="B46">
            <v>32</v>
          </cell>
          <cell r="C46">
            <v>38292</v>
          </cell>
          <cell r="D46">
            <v>2</v>
          </cell>
          <cell r="E46">
            <v>3365698</v>
          </cell>
          <cell r="F46">
            <v>16</v>
          </cell>
          <cell r="H46">
            <v>881968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2000</v>
          </cell>
          <cell r="N46">
            <v>0</v>
          </cell>
          <cell r="O46">
            <v>5000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881968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2000</v>
          </cell>
          <cell r="AC46">
            <v>0</v>
          </cell>
          <cell r="AD46">
            <v>5000</v>
          </cell>
          <cell r="AE46">
            <v>0</v>
          </cell>
          <cell r="AF46">
            <v>0</v>
          </cell>
          <cell r="AG46">
            <v>0</v>
          </cell>
          <cell r="AI46">
            <v>12</v>
          </cell>
          <cell r="AJ46">
            <v>2</v>
          </cell>
          <cell r="AL46">
            <v>888968</v>
          </cell>
          <cell r="AM46">
            <v>2476730</v>
          </cell>
          <cell r="AN46">
            <v>7000</v>
          </cell>
        </row>
        <row r="47">
          <cell r="B47">
            <v>33</v>
          </cell>
          <cell r="C47">
            <v>38293</v>
          </cell>
          <cell r="D47">
            <v>3</v>
          </cell>
          <cell r="E47">
            <v>3820799</v>
          </cell>
          <cell r="F47">
            <v>18</v>
          </cell>
          <cell r="H47">
            <v>1337069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2000</v>
          </cell>
          <cell r="N47">
            <v>0</v>
          </cell>
          <cell r="O47">
            <v>5000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1337069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2000</v>
          </cell>
          <cell r="AC47">
            <v>0</v>
          </cell>
          <cell r="AD47">
            <v>5000</v>
          </cell>
          <cell r="AE47">
            <v>0</v>
          </cell>
          <cell r="AF47">
            <v>0</v>
          </cell>
          <cell r="AG47">
            <v>0</v>
          </cell>
          <cell r="AI47">
            <v>12</v>
          </cell>
          <cell r="AJ47">
            <v>3</v>
          </cell>
          <cell r="AL47">
            <v>1344069</v>
          </cell>
          <cell r="AM47">
            <v>2476730</v>
          </cell>
          <cell r="AN47">
            <v>7000</v>
          </cell>
        </row>
        <row r="48">
          <cell r="B48">
            <v>34</v>
          </cell>
          <cell r="C48">
            <v>38294</v>
          </cell>
          <cell r="D48">
            <v>4</v>
          </cell>
          <cell r="E48">
            <v>3623852</v>
          </cell>
          <cell r="F48">
            <v>19</v>
          </cell>
          <cell r="H48">
            <v>1140122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2000</v>
          </cell>
          <cell r="N48">
            <v>0</v>
          </cell>
          <cell r="O48">
            <v>5000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1140122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2000</v>
          </cell>
          <cell r="AC48">
            <v>0</v>
          </cell>
          <cell r="AD48">
            <v>5000</v>
          </cell>
          <cell r="AE48">
            <v>0</v>
          </cell>
          <cell r="AF48">
            <v>0</v>
          </cell>
          <cell r="AG48">
            <v>0</v>
          </cell>
          <cell r="AI48">
            <v>12</v>
          </cell>
          <cell r="AJ48">
            <v>4</v>
          </cell>
          <cell r="AL48">
            <v>1147122</v>
          </cell>
          <cell r="AM48">
            <v>2476730</v>
          </cell>
          <cell r="AN48">
            <v>7000</v>
          </cell>
        </row>
        <row r="49">
          <cell r="B49">
            <v>35</v>
          </cell>
          <cell r="C49">
            <v>38295</v>
          </cell>
          <cell r="D49">
            <v>5</v>
          </cell>
          <cell r="E49">
            <v>3974860</v>
          </cell>
          <cell r="F49">
            <v>20</v>
          </cell>
          <cell r="H49">
            <v>1491130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2000</v>
          </cell>
          <cell r="N49">
            <v>0</v>
          </cell>
          <cell r="O49">
            <v>5000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1491130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2000</v>
          </cell>
          <cell r="AC49">
            <v>0</v>
          </cell>
          <cell r="AD49">
            <v>5000</v>
          </cell>
          <cell r="AE49">
            <v>0</v>
          </cell>
          <cell r="AF49">
            <v>0</v>
          </cell>
          <cell r="AG49">
            <v>0</v>
          </cell>
          <cell r="AI49">
            <v>12</v>
          </cell>
          <cell r="AJ49">
            <v>5</v>
          </cell>
          <cell r="AL49">
            <v>1498130</v>
          </cell>
          <cell r="AM49">
            <v>2476730</v>
          </cell>
          <cell r="AN49">
            <v>7000</v>
          </cell>
        </row>
        <row r="50">
          <cell r="B50">
            <v>36</v>
          </cell>
          <cell r="C50">
            <v>38296</v>
          </cell>
          <cell r="D50">
            <v>6</v>
          </cell>
          <cell r="E50">
            <v>3733079</v>
          </cell>
          <cell r="F50">
            <v>22</v>
          </cell>
          <cell r="H50">
            <v>1249349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2000</v>
          </cell>
          <cell r="N50">
            <v>0</v>
          </cell>
          <cell r="O50">
            <v>5000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1249349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2000</v>
          </cell>
          <cell r="AC50">
            <v>0</v>
          </cell>
          <cell r="AD50">
            <v>5000</v>
          </cell>
          <cell r="AE50">
            <v>0</v>
          </cell>
          <cell r="AF50">
            <v>0</v>
          </cell>
          <cell r="AG50">
            <v>0</v>
          </cell>
          <cell r="AI50">
            <v>12</v>
          </cell>
          <cell r="AJ50">
            <v>6</v>
          </cell>
          <cell r="AL50">
            <v>1256349</v>
          </cell>
          <cell r="AM50">
            <v>2476730</v>
          </cell>
          <cell r="AN50">
            <v>7000</v>
          </cell>
        </row>
        <row r="51">
          <cell r="B51">
            <v>37</v>
          </cell>
          <cell r="C51">
            <v>38297</v>
          </cell>
          <cell r="D51">
            <v>7</v>
          </cell>
          <cell r="E51">
            <v>3362742</v>
          </cell>
          <cell r="F51">
            <v>23</v>
          </cell>
          <cell r="H51">
            <v>879012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2000</v>
          </cell>
          <cell r="N51">
            <v>0</v>
          </cell>
          <cell r="O51">
            <v>5000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879012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2000</v>
          </cell>
          <cell r="AC51">
            <v>0</v>
          </cell>
          <cell r="AD51">
            <v>5000</v>
          </cell>
          <cell r="AE51">
            <v>0</v>
          </cell>
          <cell r="AF51">
            <v>0</v>
          </cell>
          <cell r="AG51">
            <v>0</v>
          </cell>
          <cell r="AI51">
            <v>12</v>
          </cell>
          <cell r="AJ51">
            <v>7</v>
          </cell>
          <cell r="AL51">
            <v>886012</v>
          </cell>
          <cell r="AM51">
            <v>2476730</v>
          </cell>
          <cell r="AN51">
            <v>7000</v>
          </cell>
        </row>
        <row r="52">
          <cell r="B52">
            <v>38</v>
          </cell>
          <cell r="C52">
            <v>38298</v>
          </cell>
          <cell r="D52">
            <v>8</v>
          </cell>
          <cell r="E52">
            <v>3051715</v>
          </cell>
          <cell r="F52">
            <v>23</v>
          </cell>
          <cell r="H52">
            <v>567985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2000</v>
          </cell>
          <cell r="N52">
            <v>0</v>
          </cell>
          <cell r="O52">
            <v>5000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567985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2000</v>
          </cell>
          <cell r="AC52">
            <v>0</v>
          </cell>
          <cell r="AD52">
            <v>5000</v>
          </cell>
          <cell r="AE52">
            <v>0</v>
          </cell>
          <cell r="AF52">
            <v>0</v>
          </cell>
          <cell r="AG52">
            <v>0</v>
          </cell>
          <cell r="AI52">
            <v>12</v>
          </cell>
          <cell r="AJ52">
            <v>8</v>
          </cell>
          <cell r="AL52">
            <v>574985</v>
          </cell>
          <cell r="AM52">
            <v>2476730</v>
          </cell>
          <cell r="AN52">
            <v>7000</v>
          </cell>
        </row>
        <row r="53">
          <cell r="B53">
            <v>39</v>
          </cell>
          <cell r="C53">
            <v>38299</v>
          </cell>
          <cell r="D53">
            <v>9</v>
          </cell>
          <cell r="E53">
            <v>2703218</v>
          </cell>
          <cell r="F53">
            <v>25</v>
          </cell>
          <cell r="H53">
            <v>219488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2000</v>
          </cell>
          <cell r="N53">
            <v>0</v>
          </cell>
          <cell r="O53">
            <v>5000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219488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2000</v>
          </cell>
          <cell r="AC53">
            <v>0</v>
          </cell>
          <cell r="AD53">
            <v>5000</v>
          </cell>
          <cell r="AE53">
            <v>0</v>
          </cell>
          <cell r="AF53">
            <v>0</v>
          </cell>
          <cell r="AG53">
            <v>0</v>
          </cell>
          <cell r="AI53">
            <v>12</v>
          </cell>
          <cell r="AJ53">
            <v>9</v>
          </cell>
          <cell r="AL53">
            <v>226488</v>
          </cell>
          <cell r="AM53">
            <v>2476730</v>
          </cell>
          <cell r="AN53">
            <v>7000</v>
          </cell>
        </row>
        <row r="54">
          <cell r="B54">
            <v>40</v>
          </cell>
          <cell r="C54">
            <v>38300</v>
          </cell>
          <cell r="D54">
            <v>10</v>
          </cell>
          <cell r="E54">
            <v>2250798</v>
          </cell>
          <cell r="F54">
            <v>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2000</v>
          </cell>
          <cell r="N54">
            <v>0</v>
          </cell>
          <cell r="O54">
            <v>5000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2000</v>
          </cell>
          <cell r="AC54">
            <v>0</v>
          </cell>
          <cell r="AD54">
            <v>5000</v>
          </cell>
          <cell r="AE54">
            <v>0</v>
          </cell>
          <cell r="AF54">
            <v>0</v>
          </cell>
          <cell r="AG54">
            <v>0</v>
          </cell>
          <cell r="AI54">
            <v>12</v>
          </cell>
          <cell r="AJ54">
            <v>10</v>
          </cell>
          <cell r="AL54">
            <v>7000</v>
          </cell>
          <cell r="AM54">
            <v>2243798</v>
          </cell>
          <cell r="AN54">
            <v>7000</v>
          </cell>
        </row>
        <row r="55">
          <cell r="B55">
            <v>41</v>
          </cell>
          <cell r="C55">
            <v>38301</v>
          </cell>
          <cell r="D55">
            <v>11</v>
          </cell>
          <cell r="E55">
            <v>2441030</v>
          </cell>
          <cell r="F55">
            <v>27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2000</v>
          </cell>
          <cell r="N55">
            <v>0</v>
          </cell>
          <cell r="O55">
            <v>5000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2000</v>
          </cell>
          <cell r="AC55">
            <v>0</v>
          </cell>
          <cell r="AD55">
            <v>5000</v>
          </cell>
          <cell r="AE55">
            <v>0</v>
          </cell>
          <cell r="AF55">
            <v>0</v>
          </cell>
          <cell r="AG55">
            <v>0</v>
          </cell>
          <cell r="AI55">
            <v>12</v>
          </cell>
          <cell r="AJ55">
            <v>11</v>
          </cell>
          <cell r="AL55">
            <v>7000</v>
          </cell>
          <cell r="AM55">
            <v>2434030</v>
          </cell>
          <cell r="AN55">
            <v>7000</v>
          </cell>
        </row>
        <row r="56">
          <cell r="B56">
            <v>42</v>
          </cell>
          <cell r="C56">
            <v>38302</v>
          </cell>
          <cell r="D56">
            <v>12</v>
          </cell>
          <cell r="E56">
            <v>2395816</v>
          </cell>
          <cell r="F56">
            <v>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2000</v>
          </cell>
          <cell r="N56">
            <v>0</v>
          </cell>
          <cell r="O56">
            <v>5000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2000</v>
          </cell>
          <cell r="AC56">
            <v>0</v>
          </cell>
          <cell r="AD56">
            <v>5000</v>
          </cell>
          <cell r="AE56">
            <v>0</v>
          </cell>
          <cell r="AF56">
            <v>0</v>
          </cell>
          <cell r="AG56">
            <v>0</v>
          </cell>
          <cell r="AI56">
            <v>12</v>
          </cell>
          <cell r="AJ56">
            <v>12</v>
          </cell>
          <cell r="AL56">
            <v>7000</v>
          </cell>
          <cell r="AM56">
            <v>2388816</v>
          </cell>
          <cell r="AN56">
            <v>7000</v>
          </cell>
        </row>
        <row r="57">
          <cell r="B57">
            <v>43</v>
          </cell>
          <cell r="C57">
            <v>38303</v>
          </cell>
          <cell r="D57">
            <v>13</v>
          </cell>
          <cell r="E57">
            <v>3052236</v>
          </cell>
          <cell r="F57">
            <v>29</v>
          </cell>
          <cell r="H57">
            <v>568506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2000</v>
          </cell>
          <cell r="N57">
            <v>0</v>
          </cell>
          <cell r="O57">
            <v>5000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568506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2000</v>
          </cell>
          <cell r="AC57">
            <v>0</v>
          </cell>
          <cell r="AD57">
            <v>5000</v>
          </cell>
          <cell r="AE57">
            <v>0</v>
          </cell>
          <cell r="AF57">
            <v>0</v>
          </cell>
          <cell r="AG57">
            <v>0</v>
          </cell>
          <cell r="AI57">
            <v>12</v>
          </cell>
          <cell r="AJ57">
            <v>13</v>
          </cell>
          <cell r="AL57">
            <v>575506</v>
          </cell>
          <cell r="AM57">
            <v>2476730</v>
          </cell>
          <cell r="AN57">
            <v>7000</v>
          </cell>
        </row>
        <row r="58">
          <cell r="B58">
            <v>44</v>
          </cell>
          <cell r="C58">
            <v>38304</v>
          </cell>
          <cell r="D58">
            <v>14</v>
          </cell>
          <cell r="E58">
            <v>2656101</v>
          </cell>
          <cell r="F58">
            <v>31</v>
          </cell>
          <cell r="H58">
            <v>172371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2000</v>
          </cell>
          <cell r="N58">
            <v>0</v>
          </cell>
          <cell r="O58">
            <v>5000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172371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2000</v>
          </cell>
          <cell r="AC58">
            <v>0</v>
          </cell>
          <cell r="AD58">
            <v>5000</v>
          </cell>
          <cell r="AE58">
            <v>0</v>
          </cell>
          <cell r="AF58">
            <v>0</v>
          </cell>
          <cell r="AG58">
            <v>0</v>
          </cell>
          <cell r="AI58">
            <v>12</v>
          </cell>
          <cell r="AJ58">
            <v>14</v>
          </cell>
          <cell r="AL58">
            <v>179371</v>
          </cell>
          <cell r="AM58">
            <v>2476730</v>
          </cell>
          <cell r="AN58">
            <v>7000</v>
          </cell>
        </row>
        <row r="59">
          <cell r="B59">
            <v>45</v>
          </cell>
          <cell r="C59">
            <v>38305</v>
          </cell>
          <cell r="D59">
            <v>15</v>
          </cell>
          <cell r="E59">
            <v>2336656</v>
          </cell>
          <cell r="F59">
            <v>33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2000</v>
          </cell>
          <cell r="N59">
            <v>0</v>
          </cell>
          <cell r="O59">
            <v>5000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2000</v>
          </cell>
          <cell r="AC59">
            <v>0</v>
          </cell>
          <cell r="AD59">
            <v>5000</v>
          </cell>
          <cell r="AE59">
            <v>0</v>
          </cell>
          <cell r="AF59">
            <v>0</v>
          </cell>
          <cell r="AG59">
            <v>0</v>
          </cell>
          <cell r="AI59">
            <v>12</v>
          </cell>
          <cell r="AJ59">
            <v>15</v>
          </cell>
          <cell r="AL59">
            <v>7000</v>
          </cell>
          <cell r="AM59">
            <v>2329656</v>
          </cell>
          <cell r="AN59">
            <v>7000</v>
          </cell>
        </row>
        <row r="60">
          <cell r="B60">
            <v>46</v>
          </cell>
          <cell r="C60">
            <v>38306</v>
          </cell>
          <cell r="D60">
            <v>16</v>
          </cell>
          <cell r="E60">
            <v>2468729</v>
          </cell>
          <cell r="F60">
            <v>45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2000</v>
          </cell>
          <cell r="N60">
            <v>0</v>
          </cell>
          <cell r="O60">
            <v>5000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2000</v>
          </cell>
          <cell r="AC60">
            <v>0</v>
          </cell>
          <cell r="AD60">
            <v>5000</v>
          </cell>
          <cell r="AE60">
            <v>0</v>
          </cell>
          <cell r="AF60">
            <v>0</v>
          </cell>
          <cell r="AG60">
            <v>0</v>
          </cell>
          <cell r="AI60">
            <v>12</v>
          </cell>
          <cell r="AJ60">
            <v>16</v>
          </cell>
          <cell r="AL60">
            <v>7000</v>
          </cell>
          <cell r="AM60">
            <v>2461729</v>
          </cell>
          <cell r="AN60">
            <v>7000</v>
          </cell>
        </row>
        <row r="61">
          <cell r="B61">
            <v>47</v>
          </cell>
          <cell r="C61">
            <v>38307</v>
          </cell>
          <cell r="D61">
            <v>17</v>
          </cell>
          <cell r="E61">
            <v>2726073</v>
          </cell>
          <cell r="F61">
            <v>36</v>
          </cell>
          <cell r="H61">
            <v>242343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2000</v>
          </cell>
          <cell r="N61">
            <v>0</v>
          </cell>
          <cell r="O61">
            <v>5000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242343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2000</v>
          </cell>
          <cell r="AC61">
            <v>0</v>
          </cell>
          <cell r="AD61">
            <v>5000</v>
          </cell>
          <cell r="AE61">
            <v>0</v>
          </cell>
          <cell r="AF61">
            <v>0</v>
          </cell>
          <cell r="AG61">
            <v>0</v>
          </cell>
          <cell r="AI61">
            <v>12</v>
          </cell>
          <cell r="AJ61">
            <v>17</v>
          </cell>
          <cell r="AL61">
            <v>249343</v>
          </cell>
          <cell r="AM61">
            <v>2476730</v>
          </cell>
          <cell r="AN61">
            <v>7000</v>
          </cell>
        </row>
        <row r="62">
          <cell r="B62">
            <v>48</v>
          </cell>
          <cell r="C62">
            <v>38308</v>
          </cell>
          <cell r="D62">
            <v>18</v>
          </cell>
          <cell r="E62">
            <v>2714955</v>
          </cell>
          <cell r="F62">
            <v>31</v>
          </cell>
          <cell r="H62">
            <v>231225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2000</v>
          </cell>
          <cell r="N62">
            <v>0</v>
          </cell>
          <cell r="O62">
            <v>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231225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2000</v>
          </cell>
          <cell r="AC62">
            <v>0</v>
          </cell>
          <cell r="AD62">
            <v>5000</v>
          </cell>
          <cell r="AE62">
            <v>0</v>
          </cell>
          <cell r="AF62">
            <v>0</v>
          </cell>
          <cell r="AG62">
            <v>0</v>
          </cell>
          <cell r="AI62">
            <v>12</v>
          </cell>
          <cell r="AJ62">
            <v>18</v>
          </cell>
          <cell r="AL62">
            <v>238225</v>
          </cell>
          <cell r="AM62">
            <v>2476730</v>
          </cell>
          <cell r="AN62">
            <v>7000</v>
          </cell>
        </row>
        <row r="63">
          <cell r="B63">
            <v>49</v>
          </cell>
          <cell r="C63">
            <v>38309</v>
          </cell>
          <cell r="D63">
            <v>19</v>
          </cell>
          <cell r="E63">
            <v>2115123</v>
          </cell>
          <cell r="F63">
            <v>30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2000</v>
          </cell>
          <cell r="N63">
            <v>0</v>
          </cell>
          <cell r="O63">
            <v>5000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2000</v>
          </cell>
          <cell r="AC63">
            <v>0</v>
          </cell>
          <cell r="AD63">
            <v>5000</v>
          </cell>
          <cell r="AE63">
            <v>0</v>
          </cell>
          <cell r="AF63">
            <v>0</v>
          </cell>
          <cell r="AG63">
            <v>0</v>
          </cell>
          <cell r="AI63">
            <v>12</v>
          </cell>
          <cell r="AJ63">
            <v>19</v>
          </cell>
          <cell r="AL63">
            <v>7000</v>
          </cell>
          <cell r="AM63">
            <v>2108123</v>
          </cell>
          <cell r="AN63">
            <v>7000</v>
          </cell>
        </row>
        <row r="64">
          <cell r="B64">
            <v>50</v>
          </cell>
          <cell r="C64">
            <v>38310</v>
          </cell>
          <cell r="D64">
            <v>20</v>
          </cell>
          <cell r="E64">
            <v>3935577</v>
          </cell>
          <cell r="F64">
            <v>28</v>
          </cell>
          <cell r="H64">
            <v>1451847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2000</v>
          </cell>
          <cell r="N64">
            <v>0</v>
          </cell>
          <cell r="O64">
            <v>5000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1451847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2000</v>
          </cell>
          <cell r="AC64">
            <v>0</v>
          </cell>
          <cell r="AD64">
            <v>5000</v>
          </cell>
          <cell r="AE64">
            <v>0</v>
          </cell>
          <cell r="AF64">
            <v>0</v>
          </cell>
          <cell r="AG64">
            <v>0</v>
          </cell>
          <cell r="AI64">
            <v>12</v>
          </cell>
          <cell r="AJ64">
            <v>20</v>
          </cell>
          <cell r="AL64">
            <v>1458847</v>
          </cell>
          <cell r="AM64">
            <v>2476730</v>
          </cell>
          <cell r="AN64">
            <v>7000</v>
          </cell>
        </row>
        <row r="65">
          <cell r="B65">
            <v>51</v>
          </cell>
          <cell r="C65">
            <v>38311</v>
          </cell>
          <cell r="D65">
            <v>21</v>
          </cell>
          <cell r="E65">
            <v>3941176</v>
          </cell>
          <cell r="F65">
            <v>27</v>
          </cell>
          <cell r="H65">
            <v>1457446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2000</v>
          </cell>
          <cell r="N65">
            <v>0</v>
          </cell>
          <cell r="O65">
            <v>5000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1457446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2000</v>
          </cell>
          <cell r="AC65">
            <v>0</v>
          </cell>
          <cell r="AD65">
            <v>5000</v>
          </cell>
          <cell r="AE65">
            <v>0</v>
          </cell>
          <cell r="AF65">
            <v>0</v>
          </cell>
          <cell r="AG65">
            <v>0</v>
          </cell>
          <cell r="AI65">
            <v>12</v>
          </cell>
          <cell r="AJ65">
            <v>21</v>
          </cell>
          <cell r="AL65">
            <v>1464446</v>
          </cell>
          <cell r="AM65">
            <v>2476730</v>
          </cell>
          <cell r="AN65">
            <v>7000</v>
          </cell>
        </row>
        <row r="66">
          <cell r="B66">
            <v>52</v>
          </cell>
          <cell r="C66">
            <v>38312</v>
          </cell>
          <cell r="D66">
            <v>22</v>
          </cell>
          <cell r="E66">
            <v>4325478</v>
          </cell>
          <cell r="F66">
            <v>26</v>
          </cell>
          <cell r="H66">
            <v>1841748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2000</v>
          </cell>
          <cell r="N66">
            <v>0</v>
          </cell>
          <cell r="O66">
            <v>5000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1841748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2000</v>
          </cell>
          <cell r="AC66">
            <v>0</v>
          </cell>
          <cell r="AD66">
            <v>5000</v>
          </cell>
          <cell r="AE66">
            <v>0</v>
          </cell>
          <cell r="AF66">
            <v>0</v>
          </cell>
          <cell r="AG66">
            <v>0</v>
          </cell>
          <cell r="AI66">
            <v>12</v>
          </cell>
          <cell r="AJ66">
            <v>22</v>
          </cell>
          <cell r="AL66">
            <v>1848748</v>
          </cell>
          <cell r="AM66">
            <v>2476730</v>
          </cell>
          <cell r="AN66">
            <v>7000</v>
          </cell>
        </row>
        <row r="67">
          <cell r="B67">
            <v>53</v>
          </cell>
          <cell r="C67">
            <v>38313</v>
          </cell>
          <cell r="D67">
            <v>23</v>
          </cell>
          <cell r="E67">
            <v>4122855</v>
          </cell>
          <cell r="F67">
            <v>25</v>
          </cell>
          <cell r="H67">
            <v>1639125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2000</v>
          </cell>
          <cell r="N67">
            <v>0</v>
          </cell>
          <cell r="O67">
            <v>5000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1639125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2000</v>
          </cell>
          <cell r="AC67">
            <v>0</v>
          </cell>
          <cell r="AD67">
            <v>5000</v>
          </cell>
          <cell r="AE67">
            <v>0</v>
          </cell>
          <cell r="AF67">
            <v>0</v>
          </cell>
          <cell r="AG67">
            <v>0</v>
          </cell>
          <cell r="AI67">
            <v>12</v>
          </cell>
          <cell r="AJ67">
            <v>23</v>
          </cell>
          <cell r="AL67">
            <v>1646125</v>
          </cell>
          <cell r="AM67">
            <v>2476730</v>
          </cell>
          <cell r="AN67">
            <v>7000</v>
          </cell>
        </row>
        <row r="68">
          <cell r="B68">
            <v>54</v>
          </cell>
          <cell r="C68">
            <v>38314</v>
          </cell>
          <cell r="D68">
            <v>24</v>
          </cell>
          <cell r="E68">
            <v>3380890</v>
          </cell>
          <cell r="F68">
            <v>24</v>
          </cell>
          <cell r="H68">
            <v>897160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2000</v>
          </cell>
          <cell r="N68">
            <v>0</v>
          </cell>
          <cell r="O68">
            <v>5000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897160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2000</v>
          </cell>
          <cell r="AC68">
            <v>0</v>
          </cell>
          <cell r="AD68">
            <v>5000</v>
          </cell>
          <cell r="AE68">
            <v>0</v>
          </cell>
          <cell r="AF68">
            <v>0</v>
          </cell>
          <cell r="AG68">
            <v>0</v>
          </cell>
          <cell r="AI68">
            <v>12</v>
          </cell>
          <cell r="AJ68">
            <v>24</v>
          </cell>
          <cell r="AL68">
            <v>904160</v>
          </cell>
          <cell r="AM68">
            <v>2476730</v>
          </cell>
          <cell r="AN68">
            <v>7000</v>
          </cell>
        </row>
        <row r="69">
          <cell r="B69">
            <v>55</v>
          </cell>
          <cell r="C69">
            <v>38315</v>
          </cell>
          <cell r="D69">
            <v>25</v>
          </cell>
          <cell r="E69">
            <v>3738935</v>
          </cell>
          <cell r="F69">
            <v>23</v>
          </cell>
          <cell r="H69">
            <v>1255205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2000</v>
          </cell>
          <cell r="N69">
            <v>0</v>
          </cell>
          <cell r="O69">
            <v>5000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1255205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2000</v>
          </cell>
          <cell r="AC69">
            <v>0</v>
          </cell>
          <cell r="AD69">
            <v>5000</v>
          </cell>
          <cell r="AE69">
            <v>0</v>
          </cell>
          <cell r="AF69">
            <v>0</v>
          </cell>
          <cell r="AG69">
            <v>0</v>
          </cell>
          <cell r="AI69">
            <v>12</v>
          </cell>
          <cell r="AJ69">
            <v>25</v>
          </cell>
          <cell r="AL69">
            <v>1262205</v>
          </cell>
          <cell r="AM69">
            <v>2476730</v>
          </cell>
          <cell r="AN69">
            <v>7000</v>
          </cell>
        </row>
        <row r="70">
          <cell r="B70">
            <v>56</v>
          </cell>
          <cell r="C70">
            <v>38316</v>
          </cell>
          <cell r="D70">
            <v>26</v>
          </cell>
          <cell r="E70">
            <v>3542562</v>
          </cell>
          <cell r="F70">
            <v>22</v>
          </cell>
          <cell r="H70">
            <v>1058832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2000</v>
          </cell>
          <cell r="N70">
            <v>0</v>
          </cell>
          <cell r="O70">
            <v>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1058832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2000</v>
          </cell>
          <cell r="AC70">
            <v>0</v>
          </cell>
          <cell r="AD70">
            <v>5000</v>
          </cell>
          <cell r="AE70">
            <v>0</v>
          </cell>
          <cell r="AF70">
            <v>0</v>
          </cell>
          <cell r="AG70">
            <v>0</v>
          </cell>
          <cell r="AI70">
            <v>12</v>
          </cell>
          <cell r="AJ70">
            <v>26</v>
          </cell>
          <cell r="AL70">
            <v>1065832</v>
          </cell>
          <cell r="AM70">
            <v>2476730</v>
          </cell>
          <cell r="AN70">
            <v>7000</v>
          </cell>
        </row>
        <row r="71">
          <cell r="B71">
            <v>57</v>
          </cell>
          <cell r="C71">
            <v>38317</v>
          </cell>
          <cell r="D71">
            <v>27</v>
          </cell>
          <cell r="E71">
            <v>3257242</v>
          </cell>
          <cell r="F71">
            <v>21</v>
          </cell>
          <cell r="H71">
            <v>773512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2000</v>
          </cell>
          <cell r="N71">
            <v>0</v>
          </cell>
          <cell r="O71">
            <v>5000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773512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2000</v>
          </cell>
          <cell r="AC71">
            <v>0</v>
          </cell>
          <cell r="AD71">
            <v>5000</v>
          </cell>
          <cell r="AE71">
            <v>0</v>
          </cell>
          <cell r="AF71">
            <v>0</v>
          </cell>
          <cell r="AG71">
            <v>0</v>
          </cell>
          <cell r="AI71">
            <v>12</v>
          </cell>
          <cell r="AJ71">
            <v>27</v>
          </cell>
          <cell r="AL71">
            <v>780512</v>
          </cell>
          <cell r="AM71">
            <v>2476730</v>
          </cell>
          <cell r="AN71">
            <v>7000</v>
          </cell>
        </row>
        <row r="72">
          <cell r="B72">
            <v>58</v>
          </cell>
          <cell r="C72">
            <v>38318</v>
          </cell>
          <cell r="D72">
            <v>28</v>
          </cell>
          <cell r="E72">
            <v>2969659</v>
          </cell>
          <cell r="F72">
            <v>20</v>
          </cell>
          <cell r="H72">
            <v>485929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2000</v>
          </cell>
          <cell r="N72">
            <v>0</v>
          </cell>
          <cell r="O72">
            <v>5000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485929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2000</v>
          </cell>
          <cell r="AC72">
            <v>0</v>
          </cell>
          <cell r="AD72">
            <v>5000</v>
          </cell>
          <cell r="AE72">
            <v>0</v>
          </cell>
          <cell r="AF72">
            <v>0</v>
          </cell>
          <cell r="AG72">
            <v>0</v>
          </cell>
          <cell r="AI72">
            <v>12</v>
          </cell>
          <cell r="AJ72">
            <v>28</v>
          </cell>
          <cell r="AL72">
            <v>492929</v>
          </cell>
          <cell r="AM72">
            <v>2476730</v>
          </cell>
          <cell r="AN72">
            <v>7000</v>
          </cell>
        </row>
        <row r="73">
          <cell r="B73">
            <v>59</v>
          </cell>
          <cell r="C73">
            <v>38319</v>
          </cell>
          <cell r="D73">
            <v>29</v>
          </cell>
          <cell r="E73">
            <v>2467917</v>
          </cell>
          <cell r="F73">
            <v>19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2000</v>
          </cell>
          <cell r="N73">
            <v>0</v>
          </cell>
          <cell r="O73">
            <v>5000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2000</v>
          </cell>
          <cell r="AC73">
            <v>0</v>
          </cell>
          <cell r="AD73">
            <v>5000</v>
          </cell>
          <cell r="AE73">
            <v>0</v>
          </cell>
          <cell r="AF73">
            <v>0</v>
          </cell>
          <cell r="AG73">
            <v>0</v>
          </cell>
          <cell r="AI73">
            <v>12</v>
          </cell>
          <cell r="AJ73">
            <v>29</v>
          </cell>
          <cell r="AL73">
            <v>7000</v>
          </cell>
          <cell r="AM73">
            <v>2460917</v>
          </cell>
          <cell r="AN73">
            <v>7000</v>
          </cell>
        </row>
        <row r="74">
          <cell r="B74">
            <v>60</v>
          </cell>
          <cell r="C74">
            <v>38320</v>
          </cell>
          <cell r="D74">
            <v>30</v>
          </cell>
          <cell r="E74">
            <v>2297574</v>
          </cell>
          <cell r="F74">
            <v>17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2000</v>
          </cell>
          <cell r="N74">
            <v>0</v>
          </cell>
          <cell r="O74">
            <v>5000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2000</v>
          </cell>
          <cell r="AC74">
            <v>0</v>
          </cell>
          <cell r="AD74">
            <v>5000</v>
          </cell>
          <cell r="AE74">
            <v>0</v>
          </cell>
          <cell r="AF74">
            <v>0</v>
          </cell>
          <cell r="AG74">
            <v>0</v>
          </cell>
          <cell r="AI74">
            <v>12</v>
          </cell>
          <cell r="AJ74">
            <v>30</v>
          </cell>
          <cell r="AL74">
            <v>7000</v>
          </cell>
          <cell r="AM74">
            <v>2290574</v>
          </cell>
          <cell r="AN74">
            <v>7000</v>
          </cell>
        </row>
        <row r="75">
          <cell r="B75">
            <v>61</v>
          </cell>
          <cell r="C75">
            <v>38321</v>
          </cell>
          <cell r="D75">
            <v>31</v>
          </cell>
          <cell r="E75">
            <v>2883459</v>
          </cell>
          <cell r="F75">
            <v>14</v>
          </cell>
          <cell r="H75">
            <v>399729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5000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399729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2000</v>
          </cell>
          <cell r="AC75">
            <v>0</v>
          </cell>
          <cell r="AD75">
            <v>5000</v>
          </cell>
          <cell r="AE75">
            <v>0</v>
          </cell>
          <cell r="AF75">
            <v>0</v>
          </cell>
          <cell r="AG75">
            <v>0</v>
          </cell>
          <cell r="AI75">
            <v>12</v>
          </cell>
          <cell r="AJ75">
            <v>31</v>
          </cell>
          <cell r="AL75">
            <v>406729</v>
          </cell>
          <cell r="AM75">
            <v>2476730</v>
          </cell>
          <cell r="AN75">
            <v>7000</v>
          </cell>
        </row>
        <row r="76">
          <cell r="B76">
            <v>62</v>
          </cell>
          <cell r="C76">
            <v>38322</v>
          </cell>
          <cell r="D76">
            <v>1</v>
          </cell>
          <cell r="E76">
            <v>3172946</v>
          </cell>
          <cell r="F76">
            <v>12</v>
          </cell>
          <cell r="H76">
            <v>544086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2000</v>
          </cell>
          <cell r="N76">
            <v>0</v>
          </cell>
          <cell r="O76">
            <v>5000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544086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2000</v>
          </cell>
          <cell r="AC76">
            <v>0</v>
          </cell>
          <cell r="AD76">
            <v>5000</v>
          </cell>
          <cell r="AE76">
            <v>0</v>
          </cell>
          <cell r="AF76">
            <v>0</v>
          </cell>
          <cell r="AG76">
            <v>0</v>
          </cell>
          <cell r="AI76">
            <v>1</v>
          </cell>
          <cell r="AJ76">
            <v>1</v>
          </cell>
          <cell r="AL76">
            <v>551086</v>
          </cell>
          <cell r="AM76">
            <v>2621860</v>
          </cell>
          <cell r="AN76">
            <v>7000</v>
          </cell>
        </row>
        <row r="77">
          <cell r="B77">
            <v>63</v>
          </cell>
          <cell r="C77">
            <v>38323</v>
          </cell>
          <cell r="D77">
            <v>2</v>
          </cell>
          <cell r="E77">
            <v>3604923</v>
          </cell>
          <cell r="F77">
            <v>16</v>
          </cell>
          <cell r="H77">
            <v>976063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2000</v>
          </cell>
          <cell r="N77">
            <v>0</v>
          </cell>
          <cell r="O77">
            <v>5000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976063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2000</v>
          </cell>
          <cell r="AC77">
            <v>0</v>
          </cell>
          <cell r="AD77">
            <v>5000</v>
          </cell>
          <cell r="AE77">
            <v>0</v>
          </cell>
          <cell r="AF77">
            <v>0</v>
          </cell>
          <cell r="AG77">
            <v>0</v>
          </cell>
          <cell r="AI77">
            <v>1</v>
          </cell>
          <cell r="AJ77">
            <v>2</v>
          </cell>
          <cell r="AL77">
            <v>983063</v>
          </cell>
          <cell r="AM77">
            <v>2621860</v>
          </cell>
          <cell r="AN77">
            <v>7000</v>
          </cell>
        </row>
        <row r="78">
          <cell r="B78">
            <v>64</v>
          </cell>
          <cell r="C78">
            <v>38324</v>
          </cell>
          <cell r="D78">
            <v>3</v>
          </cell>
          <cell r="E78">
            <v>3575891</v>
          </cell>
          <cell r="F78">
            <v>18</v>
          </cell>
          <cell r="H78">
            <v>947031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2000</v>
          </cell>
          <cell r="N78">
            <v>0</v>
          </cell>
          <cell r="O78">
            <v>5000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947031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I78">
            <v>1</v>
          </cell>
          <cell r="AJ78">
            <v>3</v>
          </cell>
          <cell r="AL78">
            <v>954031</v>
          </cell>
          <cell r="AM78">
            <v>2621860</v>
          </cell>
          <cell r="AN78">
            <v>7000</v>
          </cell>
        </row>
        <row r="79">
          <cell r="B79">
            <v>65</v>
          </cell>
          <cell r="C79">
            <v>38325</v>
          </cell>
          <cell r="D79">
            <v>4</v>
          </cell>
          <cell r="E79">
            <v>3571926</v>
          </cell>
          <cell r="F79">
            <v>20</v>
          </cell>
          <cell r="H79">
            <v>943066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2000</v>
          </cell>
          <cell r="N79">
            <v>0</v>
          </cell>
          <cell r="O79">
            <v>5000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943066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2000</v>
          </cell>
          <cell r="AC79">
            <v>0</v>
          </cell>
          <cell r="AD79">
            <v>5000</v>
          </cell>
          <cell r="AE79">
            <v>0</v>
          </cell>
          <cell r="AF79">
            <v>0</v>
          </cell>
          <cell r="AG79">
            <v>0</v>
          </cell>
          <cell r="AI79">
            <v>1</v>
          </cell>
          <cell r="AJ79">
            <v>4</v>
          </cell>
          <cell r="AL79">
            <v>950066</v>
          </cell>
          <cell r="AM79">
            <v>2621860</v>
          </cell>
          <cell r="AN79">
            <v>7000</v>
          </cell>
        </row>
        <row r="80">
          <cell r="B80">
            <v>66</v>
          </cell>
          <cell r="C80">
            <v>38326</v>
          </cell>
          <cell r="D80">
            <v>5</v>
          </cell>
          <cell r="E80">
            <v>2896451</v>
          </cell>
          <cell r="F80">
            <v>21</v>
          </cell>
          <cell r="H80">
            <v>267591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2000</v>
          </cell>
          <cell r="N80">
            <v>0</v>
          </cell>
          <cell r="O80">
            <v>5000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267591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2000</v>
          </cell>
          <cell r="AC80">
            <v>0</v>
          </cell>
          <cell r="AD80">
            <v>5000</v>
          </cell>
          <cell r="AE80">
            <v>0</v>
          </cell>
          <cell r="AF80">
            <v>0</v>
          </cell>
          <cell r="AG80">
            <v>0</v>
          </cell>
          <cell r="AI80">
            <v>1</v>
          </cell>
          <cell r="AJ80">
            <v>5</v>
          </cell>
          <cell r="AL80">
            <v>274591</v>
          </cell>
          <cell r="AM80">
            <v>2621860</v>
          </cell>
          <cell r="AN80">
            <v>7000</v>
          </cell>
        </row>
        <row r="81">
          <cell r="B81">
            <v>67</v>
          </cell>
          <cell r="C81">
            <v>38327</v>
          </cell>
          <cell r="D81">
            <v>6</v>
          </cell>
          <cell r="E81">
            <v>3041076</v>
          </cell>
          <cell r="F81">
            <v>22</v>
          </cell>
          <cell r="H81">
            <v>412216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2000</v>
          </cell>
          <cell r="N81">
            <v>0</v>
          </cell>
          <cell r="O81">
            <v>5000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412216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2000</v>
          </cell>
          <cell r="AC81">
            <v>0</v>
          </cell>
          <cell r="AD81">
            <v>5000</v>
          </cell>
          <cell r="AE81">
            <v>0</v>
          </cell>
          <cell r="AF81">
            <v>0</v>
          </cell>
          <cell r="AG81">
            <v>0</v>
          </cell>
          <cell r="AI81">
            <v>1</v>
          </cell>
          <cell r="AJ81">
            <v>6</v>
          </cell>
          <cell r="AL81">
            <v>419216</v>
          </cell>
          <cell r="AM81">
            <v>2621860</v>
          </cell>
          <cell r="AN81">
            <v>7000</v>
          </cell>
        </row>
        <row r="82">
          <cell r="B82">
            <v>68</v>
          </cell>
          <cell r="C82">
            <v>38328</v>
          </cell>
          <cell r="D82">
            <v>7</v>
          </cell>
          <cell r="E82">
            <v>3330112</v>
          </cell>
          <cell r="F82">
            <v>23</v>
          </cell>
          <cell r="H82">
            <v>701252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2000</v>
          </cell>
          <cell r="N82">
            <v>0</v>
          </cell>
          <cell r="O82">
            <v>5000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701252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2000</v>
          </cell>
          <cell r="AC82">
            <v>0</v>
          </cell>
          <cell r="AD82">
            <v>5000</v>
          </cell>
          <cell r="AE82">
            <v>0</v>
          </cell>
          <cell r="AF82">
            <v>0</v>
          </cell>
          <cell r="AG82">
            <v>0</v>
          </cell>
          <cell r="AI82">
            <v>1</v>
          </cell>
          <cell r="AJ82">
            <v>7</v>
          </cell>
          <cell r="AL82">
            <v>708252</v>
          </cell>
          <cell r="AM82">
            <v>2621860</v>
          </cell>
          <cell r="AN82">
            <v>7000</v>
          </cell>
        </row>
        <row r="83">
          <cell r="B83">
            <v>69</v>
          </cell>
          <cell r="C83">
            <v>38329</v>
          </cell>
          <cell r="D83">
            <v>8</v>
          </cell>
          <cell r="E83">
            <v>3416101</v>
          </cell>
          <cell r="F83">
            <v>24</v>
          </cell>
          <cell r="H83">
            <v>787241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2000</v>
          </cell>
          <cell r="N83">
            <v>0</v>
          </cell>
          <cell r="O83">
            <v>5000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787241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2000</v>
          </cell>
          <cell r="AC83">
            <v>0</v>
          </cell>
          <cell r="AD83">
            <v>5000</v>
          </cell>
          <cell r="AE83">
            <v>0</v>
          </cell>
          <cell r="AF83">
            <v>0</v>
          </cell>
          <cell r="AG83">
            <v>0</v>
          </cell>
          <cell r="AI83">
            <v>1</v>
          </cell>
          <cell r="AJ83">
            <v>8</v>
          </cell>
          <cell r="AL83">
            <v>794241</v>
          </cell>
          <cell r="AM83">
            <v>2621860</v>
          </cell>
          <cell r="AN83">
            <v>7000</v>
          </cell>
        </row>
        <row r="84">
          <cell r="B84">
            <v>70</v>
          </cell>
          <cell r="C84">
            <v>38330</v>
          </cell>
          <cell r="D84">
            <v>9</v>
          </cell>
          <cell r="E84">
            <v>3915004</v>
          </cell>
          <cell r="F84">
            <v>25</v>
          </cell>
          <cell r="H84">
            <v>1286144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2000</v>
          </cell>
          <cell r="N84">
            <v>0</v>
          </cell>
          <cell r="O84">
            <v>5000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1286144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2000</v>
          </cell>
          <cell r="AC84">
            <v>0</v>
          </cell>
          <cell r="AD84">
            <v>5000</v>
          </cell>
          <cell r="AE84">
            <v>0</v>
          </cell>
          <cell r="AF84">
            <v>0</v>
          </cell>
          <cell r="AG84">
            <v>0</v>
          </cell>
          <cell r="AI84">
            <v>1</v>
          </cell>
          <cell r="AJ84">
            <v>9</v>
          </cell>
          <cell r="AL84">
            <v>1293144</v>
          </cell>
          <cell r="AM84">
            <v>2621860</v>
          </cell>
          <cell r="AN84">
            <v>7000</v>
          </cell>
        </row>
        <row r="85">
          <cell r="B85">
            <v>71</v>
          </cell>
          <cell r="C85">
            <v>38331</v>
          </cell>
          <cell r="D85">
            <v>10</v>
          </cell>
          <cell r="E85">
            <v>3745651</v>
          </cell>
          <cell r="F85">
            <v>26</v>
          </cell>
          <cell r="H85">
            <v>1116791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2000</v>
          </cell>
          <cell r="N85">
            <v>0</v>
          </cell>
          <cell r="O85">
            <v>5000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1116791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2000</v>
          </cell>
          <cell r="AC85">
            <v>0</v>
          </cell>
          <cell r="AD85">
            <v>5000</v>
          </cell>
          <cell r="AE85">
            <v>0</v>
          </cell>
          <cell r="AF85">
            <v>0</v>
          </cell>
          <cell r="AG85">
            <v>0</v>
          </cell>
          <cell r="AI85">
            <v>1</v>
          </cell>
          <cell r="AJ85">
            <v>10</v>
          </cell>
          <cell r="AL85">
            <v>1123791</v>
          </cell>
          <cell r="AM85">
            <v>2621860</v>
          </cell>
          <cell r="AN85">
            <v>7000</v>
          </cell>
        </row>
        <row r="86">
          <cell r="B86">
            <v>72</v>
          </cell>
          <cell r="C86">
            <v>38332</v>
          </cell>
          <cell r="D86">
            <v>11</v>
          </cell>
          <cell r="E86">
            <v>3482897</v>
          </cell>
          <cell r="F86">
            <v>27</v>
          </cell>
          <cell r="H86">
            <v>854037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2000</v>
          </cell>
          <cell r="N86">
            <v>0</v>
          </cell>
          <cell r="O86">
            <v>5000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854037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2000</v>
          </cell>
          <cell r="AC86">
            <v>0</v>
          </cell>
          <cell r="AD86">
            <v>5000</v>
          </cell>
          <cell r="AE86">
            <v>0</v>
          </cell>
          <cell r="AF86">
            <v>0</v>
          </cell>
          <cell r="AG86">
            <v>0</v>
          </cell>
          <cell r="AI86">
            <v>1</v>
          </cell>
          <cell r="AJ86">
            <v>11</v>
          </cell>
          <cell r="AL86">
            <v>861037</v>
          </cell>
          <cell r="AM86">
            <v>2621860</v>
          </cell>
          <cell r="AN86">
            <v>7000</v>
          </cell>
        </row>
        <row r="87">
          <cell r="B87">
            <v>73</v>
          </cell>
          <cell r="C87">
            <v>38333</v>
          </cell>
          <cell r="D87">
            <v>12</v>
          </cell>
          <cell r="E87">
            <v>2956559</v>
          </cell>
          <cell r="F87">
            <v>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327699</v>
          </cell>
          <cell r="M87">
            <v>2000</v>
          </cell>
          <cell r="N87">
            <v>0</v>
          </cell>
          <cell r="O87">
            <v>5000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327699</v>
          </cell>
          <cell r="AB87">
            <v>2000</v>
          </cell>
          <cell r="AC87">
            <v>0</v>
          </cell>
          <cell r="AD87">
            <v>5000</v>
          </cell>
          <cell r="AE87">
            <v>0</v>
          </cell>
          <cell r="AF87">
            <v>0</v>
          </cell>
          <cell r="AG87">
            <v>0</v>
          </cell>
          <cell r="AI87">
            <v>1</v>
          </cell>
          <cell r="AJ87">
            <v>12</v>
          </cell>
          <cell r="AL87">
            <v>334699</v>
          </cell>
          <cell r="AM87">
            <v>2621860</v>
          </cell>
          <cell r="AN87">
            <v>7000</v>
          </cell>
        </row>
        <row r="88">
          <cell r="B88">
            <v>74</v>
          </cell>
          <cell r="C88">
            <v>38334</v>
          </cell>
          <cell r="D88">
            <v>13</v>
          </cell>
          <cell r="E88">
            <v>3299865</v>
          </cell>
          <cell r="F88">
            <v>30</v>
          </cell>
          <cell r="H88">
            <v>671005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2000</v>
          </cell>
          <cell r="N88">
            <v>0</v>
          </cell>
          <cell r="O88">
            <v>5000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671005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2000</v>
          </cell>
          <cell r="AC88">
            <v>0</v>
          </cell>
          <cell r="AD88">
            <v>5000</v>
          </cell>
          <cell r="AE88">
            <v>0</v>
          </cell>
          <cell r="AF88">
            <v>0</v>
          </cell>
          <cell r="AG88">
            <v>0</v>
          </cell>
          <cell r="AI88">
            <v>1</v>
          </cell>
          <cell r="AJ88">
            <v>13</v>
          </cell>
          <cell r="AL88">
            <v>678005</v>
          </cell>
          <cell r="AM88">
            <v>2621860</v>
          </cell>
          <cell r="AN88">
            <v>7000</v>
          </cell>
        </row>
        <row r="89">
          <cell r="B89">
            <v>75</v>
          </cell>
          <cell r="C89">
            <v>38335</v>
          </cell>
          <cell r="D89">
            <v>14</v>
          </cell>
          <cell r="E89">
            <v>3784197</v>
          </cell>
          <cell r="F89">
            <v>32</v>
          </cell>
          <cell r="H89">
            <v>1155337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</v>
          </cell>
          <cell r="N89">
            <v>0</v>
          </cell>
          <cell r="O89">
            <v>5000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1155337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2000</v>
          </cell>
          <cell r="AC89">
            <v>0</v>
          </cell>
          <cell r="AD89">
            <v>5000</v>
          </cell>
          <cell r="AE89">
            <v>0</v>
          </cell>
          <cell r="AF89">
            <v>0</v>
          </cell>
          <cell r="AG89">
            <v>0</v>
          </cell>
          <cell r="AI89">
            <v>1</v>
          </cell>
          <cell r="AJ89">
            <v>14</v>
          </cell>
          <cell r="AL89">
            <v>1162337</v>
          </cell>
          <cell r="AM89">
            <v>2621860</v>
          </cell>
          <cell r="AN89">
            <v>7000</v>
          </cell>
        </row>
        <row r="90">
          <cell r="B90">
            <v>76</v>
          </cell>
          <cell r="C90">
            <v>38336</v>
          </cell>
          <cell r="D90">
            <v>15</v>
          </cell>
          <cell r="E90">
            <v>4053264</v>
          </cell>
          <cell r="F90">
            <v>35</v>
          </cell>
          <cell r="H90">
            <v>964104</v>
          </cell>
          <cell r="I90">
            <v>0</v>
          </cell>
          <cell r="J90">
            <v>0</v>
          </cell>
          <cell r="K90">
            <v>0</v>
          </cell>
          <cell r="L90">
            <v>460300</v>
          </cell>
          <cell r="M90">
            <v>2000</v>
          </cell>
          <cell r="N90">
            <v>0</v>
          </cell>
          <cell r="O90">
            <v>5000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964104</v>
          </cell>
          <cell r="X90">
            <v>0</v>
          </cell>
          <cell r="Y90">
            <v>0</v>
          </cell>
          <cell r="Z90">
            <v>0</v>
          </cell>
          <cell r="AA90">
            <v>460300</v>
          </cell>
          <cell r="AB90">
            <v>2000</v>
          </cell>
          <cell r="AC90">
            <v>0</v>
          </cell>
          <cell r="AD90">
            <v>5000</v>
          </cell>
          <cell r="AE90">
            <v>0</v>
          </cell>
          <cell r="AF90">
            <v>0</v>
          </cell>
          <cell r="AG90">
            <v>0</v>
          </cell>
          <cell r="AI90">
            <v>1</v>
          </cell>
          <cell r="AJ90">
            <v>15</v>
          </cell>
          <cell r="AL90">
            <v>1431404</v>
          </cell>
          <cell r="AM90">
            <v>2621860</v>
          </cell>
          <cell r="AN90">
            <v>7000</v>
          </cell>
        </row>
        <row r="91">
          <cell r="B91">
            <v>77</v>
          </cell>
          <cell r="C91">
            <v>38337</v>
          </cell>
          <cell r="D91">
            <v>16</v>
          </cell>
          <cell r="E91">
            <v>3604923</v>
          </cell>
          <cell r="F91">
            <v>42</v>
          </cell>
          <cell r="H91">
            <v>976063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2000</v>
          </cell>
          <cell r="N91">
            <v>0</v>
          </cell>
          <cell r="O91">
            <v>5000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976063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2000</v>
          </cell>
          <cell r="AC91">
            <v>0</v>
          </cell>
          <cell r="AD91">
            <v>5000</v>
          </cell>
          <cell r="AE91">
            <v>0</v>
          </cell>
          <cell r="AF91">
            <v>0</v>
          </cell>
          <cell r="AG91">
            <v>0</v>
          </cell>
          <cell r="AI91">
            <v>1</v>
          </cell>
          <cell r="AJ91">
            <v>16</v>
          </cell>
          <cell r="AL91">
            <v>983063</v>
          </cell>
          <cell r="AM91">
            <v>2621860</v>
          </cell>
          <cell r="AN91">
            <v>7000</v>
          </cell>
        </row>
        <row r="92">
          <cell r="B92">
            <v>78</v>
          </cell>
          <cell r="C92">
            <v>38338</v>
          </cell>
          <cell r="D92">
            <v>17</v>
          </cell>
          <cell r="E92">
            <v>3530824</v>
          </cell>
          <cell r="F92">
            <v>37</v>
          </cell>
          <cell r="H92">
            <v>441664</v>
          </cell>
          <cell r="I92">
            <v>0</v>
          </cell>
          <cell r="J92">
            <v>0</v>
          </cell>
          <cell r="K92">
            <v>0</v>
          </cell>
          <cell r="L92">
            <v>460300</v>
          </cell>
          <cell r="M92">
            <v>2000</v>
          </cell>
          <cell r="N92">
            <v>0</v>
          </cell>
          <cell r="O92">
            <v>5000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441664</v>
          </cell>
          <cell r="X92">
            <v>0</v>
          </cell>
          <cell r="Y92">
            <v>0</v>
          </cell>
          <cell r="Z92">
            <v>0</v>
          </cell>
          <cell r="AA92">
            <v>460300</v>
          </cell>
          <cell r="AB92">
            <v>2000</v>
          </cell>
          <cell r="AC92">
            <v>0</v>
          </cell>
          <cell r="AD92">
            <v>5000</v>
          </cell>
          <cell r="AE92">
            <v>0</v>
          </cell>
          <cell r="AF92">
            <v>0</v>
          </cell>
          <cell r="AG92">
            <v>0</v>
          </cell>
          <cell r="AI92">
            <v>1</v>
          </cell>
          <cell r="AJ92">
            <v>17</v>
          </cell>
          <cell r="AL92">
            <v>908964</v>
          </cell>
          <cell r="AM92">
            <v>2621860</v>
          </cell>
          <cell r="AN92">
            <v>7000</v>
          </cell>
        </row>
        <row r="93">
          <cell r="B93">
            <v>79</v>
          </cell>
          <cell r="C93">
            <v>38339</v>
          </cell>
          <cell r="D93">
            <v>18</v>
          </cell>
          <cell r="E93">
            <v>3704022</v>
          </cell>
          <cell r="F93">
            <v>33</v>
          </cell>
          <cell r="H93">
            <v>1075162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2000</v>
          </cell>
          <cell r="N93">
            <v>0</v>
          </cell>
          <cell r="O93">
            <v>5000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1075162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2000</v>
          </cell>
          <cell r="AC93">
            <v>0</v>
          </cell>
          <cell r="AD93">
            <v>5000</v>
          </cell>
          <cell r="AE93">
            <v>0</v>
          </cell>
          <cell r="AF93">
            <v>0</v>
          </cell>
          <cell r="AG93">
            <v>0</v>
          </cell>
          <cell r="AI93">
            <v>1</v>
          </cell>
          <cell r="AJ93">
            <v>18</v>
          </cell>
          <cell r="AL93">
            <v>1082162</v>
          </cell>
          <cell r="AM93">
            <v>2621860</v>
          </cell>
          <cell r="AN93">
            <v>7000</v>
          </cell>
        </row>
        <row r="94">
          <cell r="B94">
            <v>80</v>
          </cell>
          <cell r="C94">
            <v>38340</v>
          </cell>
          <cell r="D94">
            <v>19</v>
          </cell>
          <cell r="E94">
            <v>3510918</v>
          </cell>
          <cell r="F94">
            <v>31</v>
          </cell>
          <cell r="H94">
            <v>882058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2000</v>
          </cell>
          <cell r="N94">
            <v>0</v>
          </cell>
          <cell r="O94">
            <v>5000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882058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2000</v>
          </cell>
          <cell r="AC94">
            <v>0</v>
          </cell>
          <cell r="AD94">
            <v>5000</v>
          </cell>
          <cell r="AE94">
            <v>0</v>
          </cell>
          <cell r="AF94">
            <v>0</v>
          </cell>
          <cell r="AG94">
            <v>0</v>
          </cell>
          <cell r="AI94">
            <v>1</v>
          </cell>
          <cell r="AJ94">
            <v>19</v>
          </cell>
          <cell r="AL94">
            <v>889058</v>
          </cell>
          <cell r="AM94">
            <v>2621860</v>
          </cell>
          <cell r="AN94">
            <v>7000</v>
          </cell>
        </row>
        <row r="95">
          <cell r="B95">
            <v>81</v>
          </cell>
          <cell r="C95">
            <v>38341</v>
          </cell>
          <cell r="D95">
            <v>20</v>
          </cell>
          <cell r="E95">
            <v>2797735</v>
          </cell>
          <cell r="F95">
            <v>30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168875</v>
          </cell>
          <cell r="M95">
            <v>2000</v>
          </cell>
          <cell r="N95">
            <v>0</v>
          </cell>
          <cell r="O95">
            <v>5000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168875</v>
          </cell>
          <cell r="AB95">
            <v>2000</v>
          </cell>
          <cell r="AC95">
            <v>0</v>
          </cell>
          <cell r="AD95">
            <v>5000</v>
          </cell>
          <cell r="AE95">
            <v>0</v>
          </cell>
          <cell r="AF95">
            <v>0</v>
          </cell>
          <cell r="AG95">
            <v>0</v>
          </cell>
          <cell r="AI95">
            <v>1</v>
          </cell>
          <cell r="AJ95">
            <v>20</v>
          </cell>
          <cell r="AL95">
            <v>175875</v>
          </cell>
          <cell r="AM95">
            <v>2621860</v>
          </cell>
          <cell r="AN95">
            <v>7000</v>
          </cell>
        </row>
        <row r="96">
          <cell r="B96">
            <v>82</v>
          </cell>
          <cell r="C96">
            <v>38342</v>
          </cell>
          <cell r="D96">
            <v>21</v>
          </cell>
          <cell r="E96">
            <v>2839622</v>
          </cell>
          <cell r="F96">
            <v>28</v>
          </cell>
          <cell r="H96">
            <v>210762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2000</v>
          </cell>
          <cell r="N96">
            <v>0</v>
          </cell>
          <cell r="O96">
            <v>5000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210762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2000</v>
          </cell>
          <cell r="AC96">
            <v>0</v>
          </cell>
          <cell r="AD96">
            <v>5000</v>
          </cell>
          <cell r="AE96">
            <v>0</v>
          </cell>
          <cell r="AF96">
            <v>0</v>
          </cell>
          <cell r="AG96">
            <v>0</v>
          </cell>
          <cell r="AI96">
            <v>1</v>
          </cell>
          <cell r="AJ96">
            <v>21</v>
          </cell>
          <cell r="AL96">
            <v>217762</v>
          </cell>
          <cell r="AM96">
            <v>2621860</v>
          </cell>
          <cell r="AN96">
            <v>7000</v>
          </cell>
        </row>
        <row r="97">
          <cell r="B97">
            <v>83</v>
          </cell>
          <cell r="C97">
            <v>38343</v>
          </cell>
          <cell r="D97">
            <v>22</v>
          </cell>
          <cell r="E97">
            <v>3726167</v>
          </cell>
          <cell r="F97">
            <v>27</v>
          </cell>
          <cell r="H97">
            <v>1097307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2000</v>
          </cell>
          <cell r="N97">
            <v>0</v>
          </cell>
          <cell r="O97">
            <v>5000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1097307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2000</v>
          </cell>
          <cell r="AC97">
            <v>0</v>
          </cell>
          <cell r="AD97">
            <v>5000</v>
          </cell>
          <cell r="AE97">
            <v>0</v>
          </cell>
          <cell r="AF97">
            <v>0</v>
          </cell>
          <cell r="AG97">
            <v>0</v>
          </cell>
          <cell r="AI97">
            <v>1</v>
          </cell>
          <cell r="AJ97">
            <v>22</v>
          </cell>
          <cell r="AL97">
            <v>1104307</v>
          </cell>
          <cell r="AM97">
            <v>2621860</v>
          </cell>
          <cell r="AN97">
            <v>7000</v>
          </cell>
        </row>
        <row r="98">
          <cell r="B98">
            <v>84</v>
          </cell>
          <cell r="C98">
            <v>38344</v>
          </cell>
          <cell r="D98">
            <v>23</v>
          </cell>
          <cell r="E98">
            <v>3382566</v>
          </cell>
          <cell r="F98">
            <v>26</v>
          </cell>
          <cell r="H98">
            <v>293406</v>
          </cell>
          <cell r="I98">
            <v>0</v>
          </cell>
          <cell r="J98">
            <v>0</v>
          </cell>
          <cell r="K98">
            <v>0</v>
          </cell>
          <cell r="L98">
            <v>460300</v>
          </cell>
          <cell r="M98">
            <v>2000</v>
          </cell>
          <cell r="N98">
            <v>0</v>
          </cell>
          <cell r="O98">
            <v>5000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293406</v>
          </cell>
          <cell r="X98">
            <v>0</v>
          </cell>
          <cell r="Y98">
            <v>0</v>
          </cell>
          <cell r="Z98">
            <v>0</v>
          </cell>
          <cell r="AA98">
            <v>460300</v>
          </cell>
          <cell r="AB98">
            <v>2000</v>
          </cell>
          <cell r="AC98">
            <v>0</v>
          </cell>
          <cell r="AD98">
            <v>5000</v>
          </cell>
          <cell r="AE98">
            <v>0</v>
          </cell>
          <cell r="AF98">
            <v>0</v>
          </cell>
          <cell r="AG98">
            <v>0</v>
          </cell>
          <cell r="AI98">
            <v>1</v>
          </cell>
          <cell r="AJ98">
            <v>23</v>
          </cell>
          <cell r="AL98">
            <v>760706</v>
          </cell>
          <cell r="AM98">
            <v>2621860</v>
          </cell>
          <cell r="AN98">
            <v>7000</v>
          </cell>
        </row>
        <row r="99">
          <cell r="B99">
            <v>85</v>
          </cell>
          <cell r="C99">
            <v>38345</v>
          </cell>
          <cell r="D99">
            <v>24</v>
          </cell>
          <cell r="E99">
            <v>3085886</v>
          </cell>
          <cell r="F99">
            <v>24</v>
          </cell>
          <cell r="H99">
            <v>457026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2000</v>
          </cell>
          <cell r="N99">
            <v>0</v>
          </cell>
          <cell r="O99">
            <v>5000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457026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2000</v>
          </cell>
          <cell r="AC99">
            <v>0</v>
          </cell>
          <cell r="AD99">
            <v>5000</v>
          </cell>
          <cell r="AE99">
            <v>0</v>
          </cell>
          <cell r="AF99">
            <v>0</v>
          </cell>
          <cell r="AG99">
            <v>0</v>
          </cell>
          <cell r="AI99">
            <v>1</v>
          </cell>
          <cell r="AJ99">
            <v>24</v>
          </cell>
          <cell r="AL99">
            <v>464026</v>
          </cell>
          <cell r="AM99">
            <v>2621860</v>
          </cell>
          <cell r="AN99">
            <v>7000</v>
          </cell>
        </row>
        <row r="100">
          <cell r="B100">
            <v>86</v>
          </cell>
          <cell r="C100">
            <v>38346</v>
          </cell>
          <cell r="D100">
            <v>25</v>
          </cell>
          <cell r="E100">
            <v>3338195</v>
          </cell>
          <cell r="F100">
            <v>23</v>
          </cell>
          <cell r="H100">
            <v>709335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2000</v>
          </cell>
          <cell r="N100">
            <v>0</v>
          </cell>
          <cell r="O100">
            <v>5000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709335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2000</v>
          </cell>
          <cell r="AC100">
            <v>0</v>
          </cell>
          <cell r="AD100">
            <v>5000</v>
          </cell>
          <cell r="AE100">
            <v>0</v>
          </cell>
          <cell r="AF100">
            <v>0</v>
          </cell>
          <cell r="AG100">
            <v>0</v>
          </cell>
          <cell r="AI100">
            <v>1</v>
          </cell>
          <cell r="AJ100">
            <v>25</v>
          </cell>
          <cell r="AL100">
            <v>716335</v>
          </cell>
          <cell r="AM100">
            <v>2621860</v>
          </cell>
          <cell r="AN100">
            <v>7000</v>
          </cell>
        </row>
        <row r="101">
          <cell r="B101">
            <v>87</v>
          </cell>
          <cell r="C101">
            <v>38347</v>
          </cell>
          <cell r="D101">
            <v>26</v>
          </cell>
          <cell r="E101">
            <v>3869917</v>
          </cell>
          <cell r="F101">
            <v>22</v>
          </cell>
          <cell r="H101">
            <v>1241057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2000</v>
          </cell>
          <cell r="N101">
            <v>0</v>
          </cell>
          <cell r="O101">
            <v>5000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1241057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2000</v>
          </cell>
          <cell r="AC101">
            <v>0</v>
          </cell>
          <cell r="AD101">
            <v>5000</v>
          </cell>
          <cell r="AE101">
            <v>0</v>
          </cell>
          <cell r="AF101">
            <v>0</v>
          </cell>
          <cell r="AG101">
            <v>0</v>
          </cell>
          <cell r="AI101">
            <v>1</v>
          </cell>
          <cell r="AJ101">
            <v>26</v>
          </cell>
          <cell r="AL101">
            <v>1248057</v>
          </cell>
          <cell r="AM101">
            <v>2621860</v>
          </cell>
          <cell r="AN101">
            <v>7000</v>
          </cell>
        </row>
        <row r="102">
          <cell r="B102">
            <v>88</v>
          </cell>
          <cell r="C102">
            <v>38348</v>
          </cell>
          <cell r="D102">
            <v>27</v>
          </cell>
          <cell r="E102">
            <v>3852678</v>
          </cell>
          <cell r="F102">
            <v>21</v>
          </cell>
          <cell r="H102">
            <v>1223818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2000</v>
          </cell>
          <cell r="N102">
            <v>0</v>
          </cell>
          <cell r="O102">
            <v>5000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1223818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2000</v>
          </cell>
          <cell r="AC102">
            <v>0</v>
          </cell>
          <cell r="AD102">
            <v>5000</v>
          </cell>
          <cell r="AE102">
            <v>0</v>
          </cell>
          <cell r="AF102">
            <v>0</v>
          </cell>
          <cell r="AG102">
            <v>0</v>
          </cell>
          <cell r="AI102">
            <v>1</v>
          </cell>
          <cell r="AJ102">
            <v>27</v>
          </cell>
          <cell r="AL102">
            <v>1230818</v>
          </cell>
          <cell r="AM102">
            <v>2621860</v>
          </cell>
          <cell r="AN102">
            <v>7000</v>
          </cell>
        </row>
        <row r="103">
          <cell r="B103">
            <v>89</v>
          </cell>
          <cell r="C103">
            <v>38349</v>
          </cell>
          <cell r="D103">
            <v>28</v>
          </cell>
          <cell r="E103">
            <v>3958487</v>
          </cell>
          <cell r="F103">
            <v>20</v>
          </cell>
          <cell r="H103">
            <v>1329627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2000</v>
          </cell>
          <cell r="N103">
            <v>0</v>
          </cell>
          <cell r="O103">
            <v>5000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1329627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2000</v>
          </cell>
          <cell r="AC103">
            <v>0</v>
          </cell>
          <cell r="AD103">
            <v>5000</v>
          </cell>
          <cell r="AE103">
            <v>0</v>
          </cell>
          <cell r="AF103">
            <v>0</v>
          </cell>
          <cell r="AG103">
            <v>0</v>
          </cell>
          <cell r="AI103">
            <v>1</v>
          </cell>
          <cell r="AJ103">
            <v>28</v>
          </cell>
          <cell r="AL103">
            <v>1336627</v>
          </cell>
          <cell r="AM103">
            <v>2621860</v>
          </cell>
          <cell r="AN103">
            <v>7000</v>
          </cell>
        </row>
        <row r="104">
          <cell r="B104">
            <v>90</v>
          </cell>
          <cell r="C104">
            <v>38350</v>
          </cell>
          <cell r="D104">
            <v>29</v>
          </cell>
          <cell r="E104">
            <v>4941398</v>
          </cell>
          <cell r="F104">
            <v>19</v>
          </cell>
          <cell r="H104">
            <v>2113935</v>
          </cell>
          <cell r="I104">
            <v>0</v>
          </cell>
          <cell r="J104">
            <v>0</v>
          </cell>
          <cell r="K104">
            <v>0</v>
          </cell>
          <cell r="L104">
            <v>198603</v>
          </cell>
          <cell r="M104">
            <v>2000</v>
          </cell>
          <cell r="N104">
            <v>0</v>
          </cell>
          <cell r="O104">
            <v>5000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2113935</v>
          </cell>
          <cell r="X104">
            <v>0</v>
          </cell>
          <cell r="Y104">
            <v>0</v>
          </cell>
          <cell r="Z104">
            <v>0</v>
          </cell>
          <cell r="AA104">
            <v>198603</v>
          </cell>
          <cell r="AB104">
            <v>2000</v>
          </cell>
          <cell r="AC104">
            <v>0</v>
          </cell>
          <cell r="AD104">
            <v>5000</v>
          </cell>
          <cell r="AE104">
            <v>0</v>
          </cell>
          <cell r="AF104">
            <v>0</v>
          </cell>
          <cell r="AG104">
            <v>0</v>
          </cell>
          <cell r="AI104">
            <v>1</v>
          </cell>
          <cell r="AJ104">
            <v>29</v>
          </cell>
          <cell r="AL104">
            <v>2319538</v>
          </cell>
          <cell r="AM104">
            <v>2621860</v>
          </cell>
          <cell r="AN104">
            <v>7000</v>
          </cell>
        </row>
        <row r="105">
          <cell r="B105">
            <v>91</v>
          </cell>
          <cell r="C105">
            <v>38351</v>
          </cell>
          <cell r="D105">
            <v>30</v>
          </cell>
          <cell r="E105">
            <v>5110516</v>
          </cell>
          <cell r="F105">
            <v>17</v>
          </cell>
          <cell r="H105">
            <v>2020643</v>
          </cell>
          <cell r="I105">
            <v>0</v>
          </cell>
          <cell r="J105">
            <v>0</v>
          </cell>
          <cell r="K105">
            <v>0</v>
          </cell>
          <cell r="L105">
            <v>258459</v>
          </cell>
          <cell r="M105">
            <v>2000</v>
          </cell>
          <cell r="N105">
            <v>0</v>
          </cell>
          <cell r="O105">
            <v>5000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2020643</v>
          </cell>
          <cell r="X105">
            <v>0</v>
          </cell>
          <cell r="Y105">
            <v>0</v>
          </cell>
          <cell r="Z105">
            <v>0</v>
          </cell>
          <cell r="AA105">
            <v>258459</v>
          </cell>
          <cell r="AB105">
            <v>2000</v>
          </cell>
          <cell r="AC105">
            <v>0</v>
          </cell>
          <cell r="AD105">
            <v>5000</v>
          </cell>
          <cell r="AE105">
            <v>0</v>
          </cell>
          <cell r="AF105">
            <v>0</v>
          </cell>
          <cell r="AG105">
            <v>0</v>
          </cell>
          <cell r="AI105">
            <v>1</v>
          </cell>
          <cell r="AJ105">
            <v>30</v>
          </cell>
          <cell r="AL105">
            <v>2286102</v>
          </cell>
          <cell r="AM105">
            <v>2824414</v>
          </cell>
          <cell r="AN105">
            <v>7000</v>
          </cell>
        </row>
        <row r="106">
          <cell r="B106">
            <v>92</v>
          </cell>
          <cell r="C106">
            <v>38352</v>
          </cell>
          <cell r="D106">
            <v>31</v>
          </cell>
          <cell r="E106">
            <v>4414376</v>
          </cell>
          <cell r="F106">
            <v>14</v>
          </cell>
          <cell r="H106">
            <v>1785516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2000</v>
          </cell>
          <cell r="N106">
            <v>0</v>
          </cell>
          <cell r="O106">
            <v>5000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1785516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2000</v>
          </cell>
          <cell r="AC106">
            <v>0</v>
          </cell>
          <cell r="AD106">
            <v>5000</v>
          </cell>
          <cell r="AE106">
            <v>0</v>
          </cell>
          <cell r="AF106">
            <v>0</v>
          </cell>
          <cell r="AG106">
            <v>0</v>
          </cell>
          <cell r="AI106">
            <v>1</v>
          </cell>
          <cell r="AJ106">
            <v>31</v>
          </cell>
          <cell r="AL106">
            <v>1792516</v>
          </cell>
          <cell r="AM106">
            <v>2621860</v>
          </cell>
          <cell r="AN106">
            <v>7000</v>
          </cell>
        </row>
        <row r="107">
          <cell r="B107">
            <v>93</v>
          </cell>
          <cell r="C107">
            <v>38353</v>
          </cell>
          <cell r="D107">
            <v>1</v>
          </cell>
          <cell r="E107">
            <v>4593120</v>
          </cell>
          <cell r="F107">
            <v>9</v>
          </cell>
          <cell r="H107">
            <v>1863789</v>
          </cell>
          <cell r="I107">
            <v>0</v>
          </cell>
          <cell r="J107">
            <v>0</v>
          </cell>
          <cell r="K107">
            <v>0</v>
          </cell>
          <cell r="L107">
            <v>100471</v>
          </cell>
          <cell r="M107">
            <v>2000</v>
          </cell>
          <cell r="N107">
            <v>0</v>
          </cell>
          <cell r="O107">
            <v>5000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1863789</v>
          </cell>
          <cell r="X107">
            <v>0</v>
          </cell>
          <cell r="Y107">
            <v>0</v>
          </cell>
          <cell r="Z107">
            <v>0</v>
          </cell>
          <cell r="AA107">
            <v>100471</v>
          </cell>
          <cell r="AB107">
            <v>2000</v>
          </cell>
          <cell r="AC107">
            <v>0</v>
          </cell>
          <cell r="AD107">
            <v>5000</v>
          </cell>
          <cell r="AE107">
            <v>0</v>
          </cell>
          <cell r="AF107">
            <v>0</v>
          </cell>
          <cell r="AG107">
            <v>0</v>
          </cell>
          <cell r="AI107">
            <v>2</v>
          </cell>
          <cell r="AJ107">
            <v>1</v>
          </cell>
          <cell r="AL107">
            <v>1971260</v>
          </cell>
          <cell r="AM107">
            <v>2621860</v>
          </cell>
          <cell r="AN107">
            <v>7000</v>
          </cell>
        </row>
        <row r="108">
          <cell r="B108">
            <v>94</v>
          </cell>
          <cell r="C108">
            <v>38354</v>
          </cell>
          <cell r="D108">
            <v>2</v>
          </cell>
          <cell r="E108">
            <v>3327854</v>
          </cell>
          <cell r="F108">
            <v>14</v>
          </cell>
          <cell r="H108">
            <v>698994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2000</v>
          </cell>
          <cell r="N108">
            <v>0</v>
          </cell>
          <cell r="O108">
            <v>5000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698994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2000</v>
          </cell>
          <cell r="AC108">
            <v>0</v>
          </cell>
          <cell r="AD108">
            <v>5000</v>
          </cell>
          <cell r="AE108">
            <v>0</v>
          </cell>
          <cell r="AF108">
            <v>0</v>
          </cell>
          <cell r="AG108">
            <v>0</v>
          </cell>
          <cell r="AI108">
            <v>2</v>
          </cell>
          <cell r="AJ108">
            <v>2</v>
          </cell>
          <cell r="AL108">
            <v>705994</v>
          </cell>
          <cell r="AM108">
            <v>2621860</v>
          </cell>
          <cell r="AN108">
            <v>7000</v>
          </cell>
        </row>
        <row r="109">
          <cell r="B109">
            <v>95</v>
          </cell>
          <cell r="C109">
            <v>38355</v>
          </cell>
          <cell r="D109">
            <v>3</v>
          </cell>
          <cell r="E109">
            <v>4385615</v>
          </cell>
          <cell r="F109">
            <v>16</v>
          </cell>
          <cell r="H109">
            <v>1756755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2000</v>
          </cell>
          <cell r="N109">
            <v>0</v>
          </cell>
          <cell r="O109">
            <v>5000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1756755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2000</v>
          </cell>
          <cell r="AC109">
            <v>0</v>
          </cell>
          <cell r="AD109">
            <v>5000</v>
          </cell>
          <cell r="AE109">
            <v>0</v>
          </cell>
          <cell r="AF109">
            <v>0</v>
          </cell>
          <cell r="AG109">
            <v>0</v>
          </cell>
          <cell r="AI109">
            <v>2</v>
          </cell>
          <cell r="AJ109">
            <v>3</v>
          </cell>
          <cell r="AL109">
            <v>1763755</v>
          </cell>
          <cell r="AM109">
            <v>2621860</v>
          </cell>
          <cell r="AN109">
            <v>7000</v>
          </cell>
        </row>
        <row r="110">
          <cell r="B110">
            <v>96</v>
          </cell>
          <cell r="C110">
            <v>38356</v>
          </cell>
          <cell r="D110">
            <v>4</v>
          </cell>
          <cell r="E110">
            <v>5825575</v>
          </cell>
          <cell r="F110">
            <v>17</v>
          </cell>
          <cell r="H110">
            <v>1695587</v>
          </cell>
          <cell r="I110">
            <v>0</v>
          </cell>
          <cell r="J110">
            <v>0</v>
          </cell>
          <cell r="K110">
            <v>0</v>
          </cell>
          <cell r="L110">
            <v>460300</v>
          </cell>
          <cell r="M110">
            <v>2000</v>
          </cell>
          <cell r="N110">
            <v>46345</v>
          </cell>
          <cell r="O110">
            <v>5000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1695587</v>
          </cell>
          <cell r="X110">
            <v>0</v>
          </cell>
          <cell r="Y110">
            <v>0</v>
          </cell>
          <cell r="Z110">
            <v>0</v>
          </cell>
          <cell r="AA110">
            <v>460300</v>
          </cell>
          <cell r="AB110">
            <v>2000</v>
          </cell>
          <cell r="AC110">
            <v>46345</v>
          </cell>
          <cell r="AD110">
            <v>5000</v>
          </cell>
          <cell r="AE110">
            <v>0</v>
          </cell>
          <cell r="AF110">
            <v>0</v>
          </cell>
          <cell r="AG110">
            <v>0</v>
          </cell>
          <cell r="AI110">
            <v>2</v>
          </cell>
          <cell r="AJ110">
            <v>4</v>
          </cell>
          <cell r="AL110">
            <v>2209232</v>
          </cell>
          <cell r="AM110">
            <v>3616343</v>
          </cell>
          <cell r="AN110">
            <v>7000</v>
          </cell>
        </row>
        <row r="111">
          <cell r="B111">
            <v>97</v>
          </cell>
          <cell r="C111">
            <v>38357</v>
          </cell>
          <cell r="D111">
            <v>5</v>
          </cell>
          <cell r="E111">
            <v>7469228</v>
          </cell>
          <cell r="F111">
            <v>18</v>
          </cell>
          <cell r="H111">
            <v>1628224</v>
          </cell>
          <cell r="I111">
            <v>0</v>
          </cell>
          <cell r="J111">
            <v>0</v>
          </cell>
          <cell r="K111">
            <v>0</v>
          </cell>
          <cell r="L111">
            <v>460300</v>
          </cell>
          <cell r="M111">
            <v>350198</v>
          </cell>
          <cell r="N111">
            <v>601000</v>
          </cell>
          <cell r="O111">
            <v>600000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1628224</v>
          </cell>
          <cell r="X111">
            <v>0</v>
          </cell>
          <cell r="Y111">
            <v>0</v>
          </cell>
          <cell r="Z111">
            <v>0</v>
          </cell>
          <cell r="AA111">
            <v>460300</v>
          </cell>
          <cell r="AB111">
            <v>350198</v>
          </cell>
          <cell r="AC111">
            <v>601000</v>
          </cell>
          <cell r="AD111">
            <v>600000</v>
          </cell>
          <cell r="AE111">
            <v>0</v>
          </cell>
          <cell r="AF111">
            <v>0</v>
          </cell>
          <cell r="AG111">
            <v>0</v>
          </cell>
          <cell r="AI111">
            <v>2</v>
          </cell>
          <cell r="AJ111">
            <v>5</v>
          </cell>
          <cell r="AL111">
            <v>3639722</v>
          </cell>
          <cell r="AM111">
            <v>3829506</v>
          </cell>
          <cell r="AN111">
            <v>7000</v>
          </cell>
        </row>
        <row r="112">
          <cell r="B112">
            <v>98</v>
          </cell>
          <cell r="C112">
            <v>38358</v>
          </cell>
          <cell r="D112">
            <v>6</v>
          </cell>
          <cell r="E112">
            <v>6845217</v>
          </cell>
          <cell r="F112">
            <v>19</v>
          </cell>
          <cell r="H112">
            <v>1562473</v>
          </cell>
          <cell r="I112">
            <v>0</v>
          </cell>
          <cell r="J112">
            <v>0</v>
          </cell>
          <cell r="K112">
            <v>0</v>
          </cell>
          <cell r="L112">
            <v>460300</v>
          </cell>
          <cell r="M112">
            <v>136380</v>
          </cell>
          <cell r="N112">
            <v>601000</v>
          </cell>
          <cell r="O112">
            <v>600000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1562473</v>
          </cell>
          <cell r="X112">
            <v>0</v>
          </cell>
          <cell r="Y112">
            <v>0</v>
          </cell>
          <cell r="Z112">
            <v>0</v>
          </cell>
          <cell r="AA112">
            <v>460300</v>
          </cell>
          <cell r="AB112">
            <v>136380</v>
          </cell>
          <cell r="AC112">
            <v>601000</v>
          </cell>
          <cell r="AD112">
            <v>600000</v>
          </cell>
          <cell r="AE112">
            <v>0</v>
          </cell>
          <cell r="AF112">
            <v>0</v>
          </cell>
          <cell r="AG112">
            <v>0</v>
          </cell>
          <cell r="AI112">
            <v>2</v>
          </cell>
          <cell r="AJ112">
            <v>6</v>
          </cell>
          <cell r="AL112">
            <v>3360153</v>
          </cell>
          <cell r="AM112">
            <v>3485064</v>
          </cell>
          <cell r="AN112">
            <v>7000</v>
          </cell>
        </row>
        <row r="113">
          <cell r="B113">
            <v>99</v>
          </cell>
          <cell r="C113">
            <v>38359</v>
          </cell>
          <cell r="D113">
            <v>7</v>
          </cell>
          <cell r="E113">
            <v>5509779</v>
          </cell>
          <cell r="F113">
            <v>20</v>
          </cell>
          <cell r="H113">
            <v>1499377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2000</v>
          </cell>
          <cell r="N113">
            <v>0</v>
          </cell>
          <cell r="O113">
            <v>5000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1499377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2000</v>
          </cell>
          <cell r="AC113">
            <v>0</v>
          </cell>
          <cell r="AD113">
            <v>5000</v>
          </cell>
          <cell r="AE113">
            <v>0</v>
          </cell>
          <cell r="AF113">
            <v>0</v>
          </cell>
          <cell r="AG113">
            <v>0</v>
          </cell>
          <cell r="AI113">
            <v>2</v>
          </cell>
          <cell r="AJ113">
            <v>7</v>
          </cell>
          <cell r="AL113">
            <v>1506377</v>
          </cell>
          <cell r="AM113">
            <v>4003402</v>
          </cell>
          <cell r="AN113">
            <v>7000</v>
          </cell>
        </row>
        <row r="114">
          <cell r="B114">
            <v>100</v>
          </cell>
          <cell r="C114">
            <v>38360</v>
          </cell>
          <cell r="D114">
            <v>8</v>
          </cell>
          <cell r="E114">
            <v>5084299</v>
          </cell>
          <cell r="F114">
            <v>21</v>
          </cell>
          <cell r="H114">
            <v>1438829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2000</v>
          </cell>
          <cell r="N114">
            <v>0</v>
          </cell>
          <cell r="O114">
            <v>5000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1438829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2000</v>
          </cell>
          <cell r="AC114">
            <v>0</v>
          </cell>
          <cell r="AD114">
            <v>5000</v>
          </cell>
          <cell r="AE114">
            <v>0</v>
          </cell>
          <cell r="AF114">
            <v>0</v>
          </cell>
          <cell r="AG114">
            <v>0</v>
          </cell>
          <cell r="AI114">
            <v>2</v>
          </cell>
          <cell r="AJ114">
            <v>8</v>
          </cell>
          <cell r="AL114">
            <v>1445829</v>
          </cell>
          <cell r="AM114">
            <v>3638470</v>
          </cell>
          <cell r="AN114">
            <v>7000</v>
          </cell>
        </row>
        <row r="115">
          <cell r="B115">
            <v>101</v>
          </cell>
          <cell r="C115">
            <v>38361</v>
          </cell>
          <cell r="D115">
            <v>9</v>
          </cell>
          <cell r="E115">
            <v>4347253</v>
          </cell>
          <cell r="F115">
            <v>22</v>
          </cell>
          <cell r="H115">
            <v>1380726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2000</v>
          </cell>
          <cell r="N115">
            <v>0</v>
          </cell>
          <cell r="O115">
            <v>5000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1380726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2000</v>
          </cell>
          <cell r="AC115">
            <v>0</v>
          </cell>
          <cell r="AD115">
            <v>5000</v>
          </cell>
          <cell r="AE115">
            <v>0</v>
          </cell>
          <cell r="AF115">
            <v>0</v>
          </cell>
          <cell r="AG115">
            <v>0</v>
          </cell>
          <cell r="AI115">
            <v>2</v>
          </cell>
          <cell r="AJ115">
            <v>9</v>
          </cell>
          <cell r="AL115">
            <v>1387726</v>
          </cell>
          <cell r="AM115">
            <v>2959527</v>
          </cell>
          <cell r="AN115">
            <v>7000</v>
          </cell>
        </row>
        <row r="116">
          <cell r="B116">
            <v>102</v>
          </cell>
          <cell r="C116">
            <v>38362</v>
          </cell>
          <cell r="D116">
            <v>10</v>
          </cell>
          <cell r="E116">
            <v>4060551</v>
          </cell>
          <cell r="F116">
            <v>23</v>
          </cell>
          <cell r="H116">
            <v>1324969</v>
          </cell>
          <cell r="I116">
            <v>0</v>
          </cell>
          <cell r="J116">
            <v>0</v>
          </cell>
          <cell r="K116">
            <v>0</v>
          </cell>
          <cell r="L116">
            <v>79804</v>
          </cell>
          <cell r="M116">
            <v>2000</v>
          </cell>
          <cell r="N116">
            <v>0</v>
          </cell>
          <cell r="O116">
            <v>5000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1324969</v>
          </cell>
          <cell r="X116">
            <v>0</v>
          </cell>
          <cell r="Y116">
            <v>0</v>
          </cell>
          <cell r="Z116">
            <v>0</v>
          </cell>
          <cell r="AA116">
            <v>79804</v>
          </cell>
          <cell r="AB116">
            <v>2000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0</v>
          </cell>
          <cell r="AI116">
            <v>2</v>
          </cell>
          <cell r="AJ116">
            <v>10</v>
          </cell>
          <cell r="AL116">
            <v>1411773</v>
          </cell>
          <cell r="AM116">
            <v>2648778</v>
          </cell>
          <cell r="AN116">
            <v>7000</v>
          </cell>
        </row>
        <row r="117">
          <cell r="B117">
            <v>103</v>
          </cell>
          <cell r="C117">
            <v>38363</v>
          </cell>
          <cell r="D117">
            <v>11</v>
          </cell>
          <cell r="E117">
            <v>4210014</v>
          </cell>
          <cell r="F117">
            <v>24</v>
          </cell>
          <cell r="H117">
            <v>1271464</v>
          </cell>
          <cell r="I117">
            <v>0</v>
          </cell>
          <cell r="J117">
            <v>0</v>
          </cell>
          <cell r="K117">
            <v>0</v>
          </cell>
          <cell r="L117">
            <v>159008</v>
          </cell>
          <cell r="M117">
            <v>2000</v>
          </cell>
          <cell r="N117">
            <v>0</v>
          </cell>
          <cell r="O117">
            <v>5000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1271464</v>
          </cell>
          <cell r="X117">
            <v>0</v>
          </cell>
          <cell r="Y117">
            <v>0</v>
          </cell>
          <cell r="Z117">
            <v>0</v>
          </cell>
          <cell r="AA117">
            <v>159008</v>
          </cell>
          <cell r="AB117">
            <v>2000</v>
          </cell>
          <cell r="AC117">
            <v>0</v>
          </cell>
          <cell r="AD117">
            <v>5000</v>
          </cell>
          <cell r="AE117">
            <v>0</v>
          </cell>
          <cell r="AF117">
            <v>0</v>
          </cell>
          <cell r="AG117">
            <v>0</v>
          </cell>
          <cell r="AI117">
            <v>2</v>
          </cell>
          <cell r="AJ117">
            <v>11</v>
          </cell>
          <cell r="AL117">
            <v>1437472</v>
          </cell>
          <cell r="AM117">
            <v>2772542</v>
          </cell>
          <cell r="AN117">
            <v>7000</v>
          </cell>
        </row>
        <row r="118">
          <cell r="B118">
            <v>104</v>
          </cell>
          <cell r="C118">
            <v>38364</v>
          </cell>
          <cell r="D118">
            <v>12</v>
          </cell>
          <cell r="E118">
            <v>4297702</v>
          </cell>
          <cell r="F118">
            <v>26</v>
          </cell>
          <cell r="H118">
            <v>1220119</v>
          </cell>
          <cell r="I118">
            <v>0</v>
          </cell>
          <cell r="J118">
            <v>0</v>
          </cell>
          <cell r="K118">
            <v>0</v>
          </cell>
          <cell r="L118">
            <v>159008</v>
          </cell>
          <cell r="M118">
            <v>2000</v>
          </cell>
          <cell r="N118">
            <v>0</v>
          </cell>
          <cell r="O118">
            <v>5000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1220119</v>
          </cell>
          <cell r="X118">
            <v>0</v>
          </cell>
          <cell r="Y118">
            <v>0</v>
          </cell>
          <cell r="Z118">
            <v>0</v>
          </cell>
          <cell r="AA118">
            <v>159008</v>
          </cell>
          <cell r="AB118">
            <v>2000</v>
          </cell>
          <cell r="AC118">
            <v>0</v>
          </cell>
          <cell r="AD118">
            <v>5000</v>
          </cell>
          <cell r="AE118">
            <v>0</v>
          </cell>
          <cell r="AF118">
            <v>0</v>
          </cell>
          <cell r="AG118">
            <v>0</v>
          </cell>
          <cell r="AI118">
            <v>2</v>
          </cell>
          <cell r="AJ118">
            <v>12</v>
          </cell>
          <cell r="AL118">
            <v>1386127</v>
          </cell>
          <cell r="AM118">
            <v>2911575</v>
          </cell>
          <cell r="AN118">
            <v>7000</v>
          </cell>
        </row>
        <row r="119">
          <cell r="B119">
            <v>105</v>
          </cell>
          <cell r="C119">
            <v>38365</v>
          </cell>
          <cell r="D119">
            <v>13</v>
          </cell>
          <cell r="E119">
            <v>3689024</v>
          </cell>
          <cell r="F119">
            <v>28</v>
          </cell>
          <cell r="H119">
            <v>1060164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2000</v>
          </cell>
          <cell r="N119">
            <v>0</v>
          </cell>
          <cell r="O119">
            <v>5000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1060164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2000</v>
          </cell>
          <cell r="AC119">
            <v>0</v>
          </cell>
          <cell r="AD119">
            <v>5000</v>
          </cell>
          <cell r="AE119">
            <v>0</v>
          </cell>
          <cell r="AF119">
            <v>0</v>
          </cell>
          <cell r="AG119">
            <v>0</v>
          </cell>
          <cell r="AI119">
            <v>2</v>
          </cell>
          <cell r="AJ119">
            <v>13</v>
          </cell>
          <cell r="AL119">
            <v>1067164</v>
          </cell>
          <cell r="AM119">
            <v>2621860</v>
          </cell>
          <cell r="AN119">
            <v>7000</v>
          </cell>
        </row>
        <row r="120">
          <cell r="B120">
            <v>106</v>
          </cell>
          <cell r="C120">
            <v>38366</v>
          </cell>
          <cell r="D120">
            <v>14</v>
          </cell>
          <cell r="E120">
            <v>3599174</v>
          </cell>
          <cell r="F120">
            <v>31</v>
          </cell>
          <cell r="H120">
            <v>970314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2000</v>
          </cell>
          <cell r="N120">
            <v>0</v>
          </cell>
          <cell r="O120">
            <v>5000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970314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2000</v>
          </cell>
          <cell r="AC120">
            <v>0</v>
          </cell>
          <cell r="AD120">
            <v>5000</v>
          </cell>
          <cell r="AE120">
            <v>0</v>
          </cell>
          <cell r="AF120">
            <v>0</v>
          </cell>
          <cell r="AG120">
            <v>0</v>
          </cell>
          <cell r="AI120">
            <v>2</v>
          </cell>
          <cell r="AJ120">
            <v>14</v>
          </cell>
          <cell r="AL120">
            <v>977314</v>
          </cell>
          <cell r="AM120">
            <v>2621860</v>
          </cell>
          <cell r="AN120">
            <v>7000</v>
          </cell>
        </row>
        <row r="121">
          <cell r="B121">
            <v>107</v>
          </cell>
          <cell r="C121">
            <v>38367</v>
          </cell>
          <cell r="D121">
            <v>15</v>
          </cell>
          <cell r="E121">
            <v>3268089</v>
          </cell>
          <cell r="F121">
            <v>38</v>
          </cell>
          <cell r="H121">
            <v>639229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>
            <v>0</v>
          </cell>
          <cell r="O121">
            <v>5000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639229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2000</v>
          </cell>
          <cell r="AC121">
            <v>0</v>
          </cell>
          <cell r="AD121">
            <v>5000</v>
          </cell>
          <cell r="AE121">
            <v>0</v>
          </cell>
          <cell r="AF121">
            <v>0</v>
          </cell>
          <cell r="AG121">
            <v>0</v>
          </cell>
          <cell r="AI121">
            <v>2</v>
          </cell>
          <cell r="AJ121">
            <v>15</v>
          </cell>
          <cell r="AL121">
            <v>646229</v>
          </cell>
          <cell r="AM121">
            <v>2621860</v>
          </cell>
          <cell r="AN121">
            <v>7000</v>
          </cell>
        </row>
        <row r="122">
          <cell r="B122">
            <v>108</v>
          </cell>
          <cell r="C122">
            <v>38368</v>
          </cell>
          <cell r="D122">
            <v>16</v>
          </cell>
          <cell r="E122">
            <v>3327854</v>
          </cell>
          <cell r="F122">
            <v>30</v>
          </cell>
          <cell r="H122">
            <v>698994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2000</v>
          </cell>
          <cell r="N122">
            <v>0</v>
          </cell>
          <cell r="O122">
            <v>5000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698994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2000</v>
          </cell>
          <cell r="AC122">
            <v>0</v>
          </cell>
          <cell r="AD122">
            <v>5000</v>
          </cell>
          <cell r="AE122">
            <v>0</v>
          </cell>
          <cell r="AF122">
            <v>0</v>
          </cell>
          <cell r="AG122">
            <v>0</v>
          </cell>
          <cell r="AI122">
            <v>2</v>
          </cell>
          <cell r="AJ122">
            <v>16</v>
          </cell>
          <cell r="AL122">
            <v>705994</v>
          </cell>
          <cell r="AM122">
            <v>2621860</v>
          </cell>
          <cell r="AN122">
            <v>7000</v>
          </cell>
        </row>
        <row r="123">
          <cell r="B123">
            <v>109</v>
          </cell>
          <cell r="C123">
            <v>38369</v>
          </cell>
          <cell r="D123">
            <v>17</v>
          </cell>
          <cell r="E123">
            <v>3378642</v>
          </cell>
          <cell r="F123">
            <v>27</v>
          </cell>
          <cell r="H123">
            <v>749782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2000</v>
          </cell>
          <cell r="N123">
            <v>0</v>
          </cell>
          <cell r="O123">
            <v>5000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749782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2000</v>
          </cell>
          <cell r="AC123">
            <v>0</v>
          </cell>
          <cell r="AD123">
            <v>5000</v>
          </cell>
          <cell r="AE123">
            <v>0</v>
          </cell>
          <cell r="AF123">
            <v>0</v>
          </cell>
          <cell r="AG123">
            <v>0</v>
          </cell>
          <cell r="AI123">
            <v>2</v>
          </cell>
          <cell r="AJ123">
            <v>17</v>
          </cell>
          <cell r="AL123">
            <v>756782</v>
          </cell>
          <cell r="AM123">
            <v>2621860</v>
          </cell>
          <cell r="AN123">
            <v>7000</v>
          </cell>
        </row>
        <row r="124">
          <cell r="B124">
            <v>110</v>
          </cell>
          <cell r="C124">
            <v>38370</v>
          </cell>
          <cell r="D124">
            <v>18</v>
          </cell>
          <cell r="E124">
            <v>3278421</v>
          </cell>
          <cell r="F124">
            <v>25</v>
          </cell>
          <cell r="H124">
            <v>649561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2000</v>
          </cell>
          <cell r="N124">
            <v>0</v>
          </cell>
          <cell r="O124">
            <v>5000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649561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2000</v>
          </cell>
          <cell r="AC124">
            <v>0</v>
          </cell>
          <cell r="AD124">
            <v>5000</v>
          </cell>
          <cell r="AE124">
            <v>0</v>
          </cell>
          <cell r="AF124">
            <v>0</v>
          </cell>
          <cell r="AG124">
            <v>0</v>
          </cell>
          <cell r="AI124">
            <v>2</v>
          </cell>
          <cell r="AJ124">
            <v>18</v>
          </cell>
          <cell r="AL124">
            <v>656561</v>
          </cell>
          <cell r="AM124">
            <v>2621860</v>
          </cell>
          <cell r="AN124">
            <v>7000</v>
          </cell>
        </row>
        <row r="125">
          <cell r="B125">
            <v>111</v>
          </cell>
          <cell r="C125">
            <v>38371</v>
          </cell>
          <cell r="D125">
            <v>19</v>
          </cell>
          <cell r="E125">
            <v>3527753</v>
          </cell>
          <cell r="F125">
            <v>24</v>
          </cell>
          <cell r="H125">
            <v>898893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2000</v>
          </cell>
          <cell r="N125">
            <v>0</v>
          </cell>
          <cell r="O125">
            <v>5000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898893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2000</v>
          </cell>
          <cell r="AC125">
            <v>0</v>
          </cell>
          <cell r="AD125">
            <v>5000</v>
          </cell>
          <cell r="AE125">
            <v>0</v>
          </cell>
          <cell r="AF125">
            <v>0</v>
          </cell>
          <cell r="AG125">
            <v>0</v>
          </cell>
          <cell r="AI125">
            <v>2</v>
          </cell>
          <cell r="AJ125">
            <v>19</v>
          </cell>
          <cell r="AL125">
            <v>905893</v>
          </cell>
          <cell r="AM125">
            <v>2621860</v>
          </cell>
          <cell r="AN125">
            <v>7000</v>
          </cell>
        </row>
        <row r="126">
          <cell r="B126">
            <v>112</v>
          </cell>
          <cell r="C126">
            <v>38372</v>
          </cell>
          <cell r="D126">
            <v>20</v>
          </cell>
          <cell r="E126">
            <v>3837164</v>
          </cell>
          <cell r="F126">
            <v>23</v>
          </cell>
          <cell r="H126">
            <v>908618</v>
          </cell>
          <cell r="I126">
            <v>0</v>
          </cell>
          <cell r="J126">
            <v>0</v>
          </cell>
          <cell r="K126">
            <v>0</v>
          </cell>
          <cell r="L126">
            <v>299686</v>
          </cell>
          <cell r="M126">
            <v>2000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908618</v>
          </cell>
          <cell r="X126">
            <v>0</v>
          </cell>
          <cell r="Y126">
            <v>0</v>
          </cell>
          <cell r="Z126">
            <v>0</v>
          </cell>
          <cell r="AA126">
            <v>299686</v>
          </cell>
          <cell r="AB126">
            <v>2000</v>
          </cell>
          <cell r="AC126">
            <v>0</v>
          </cell>
          <cell r="AD126">
            <v>5000</v>
          </cell>
          <cell r="AE126">
            <v>0</v>
          </cell>
          <cell r="AF126">
            <v>0</v>
          </cell>
          <cell r="AG126">
            <v>0</v>
          </cell>
          <cell r="AI126">
            <v>2</v>
          </cell>
          <cell r="AJ126">
            <v>20</v>
          </cell>
          <cell r="AL126">
            <v>1215304</v>
          </cell>
          <cell r="AM126">
            <v>2621860</v>
          </cell>
          <cell r="AN126">
            <v>7000</v>
          </cell>
        </row>
        <row r="127">
          <cell r="B127">
            <v>113</v>
          </cell>
          <cell r="C127">
            <v>38373</v>
          </cell>
          <cell r="D127">
            <v>21</v>
          </cell>
          <cell r="E127">
            <v>4352141</v>
          </cell>
          <cell r="F127">
            <v>21</v>
          </cell>
          <cell r="H127">
            <v>853580</v>
          </cell>
          <cell r="I127">
            <v>0</v>
          </cell>
          <cell r="J127">
            <v>0</v>
          </cell>
          <cell r="K127">
            <v>0</v>
          </cell>
          <cell r="L127">
            <v>460300</v>
          </cell>
          <cell r="M127">
            <v>2000</v>
          </cell>
          <cell r="N127">
            <v>0</v>
          </cell>
          <cell r="O127">
            <v>5000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853580</v>
          </cell>
          <cell r="X127">
            <v>0</v>
          </cell>
          <cell r="Y127">
            <v>0</v>
          </cell>
          <cell r="Z127">
            <v>0</v>
          </cell>
          <cell r="AA127">
            <v>460300</v>
          </cell>
          <cell r="AB127">
            <v>2000</v>
          </cell>
          <cell r="AC127">
            <v>0</v>
          </cell>
          <cell r="AD127">
            <v>5000</v>
          </cell>
          <cell r="AE127">
            <v>0</v>
          </cell>
          <cell r="AF127">
            <v>0</v>
          </cell>
          <cell r="AG127">
            <v>0</v>
          </cell>
          <cell r="AI127">
            <v>2</v>
          </cell>
          <cell r="AJ127">
            <v>21</v>
          </cell>
          <cell r="AL127">
            <v>1320880</v>
          </cell>
          <cell r="AM127">
            <v>3031261</v>
          </cell>
          <cell r="AN127">
            <v>7000</v>
          </cell>
        </row>
        <row r="128">
          <cell r="B128">
            <v>114</v>
          </cell>
          <cell r="C128">
            <v>38374</v>
          </cell>
          <cell r="D128">
            <v>22</v>
          </cell>
          <cell r="E128">
            <v>4132928</v>
          </cell>
          <cell r="F128">
            <v>20</v>
          </cell>
          <cell r="H128">
            <v>801876</v>
          </cell>
          <cell r="I128">
            <v>0</v>
          </cell>
          <cell r="J128">
            <v>0</v>
          </cell>
          <cell r="K128">
            <v>0</v>
          </cell>
          <cell r="L128">
            <v>460300</v>
          </cell>
          <cell r="M128">
            <v>2000</v>
          </cell>
          <cell r="N128">
            <v>0</v>
          </cell>
          <cell r="O128">
            <v>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801876</v>
          </cell>
          <cell r="X128">
            <v>0</v>
          </cell>
          <cell r="Y128">
            <v>0</v>
          </cell>
          <cell r="Z128">
            <v>0</v>
          </cell>
          <cell r="AA128">
            <v>460300</v>
          </cell>
          <cell r="AB128">
            <v>2000</v>
          </cell>
          <cell r="AC128">
            <v>0</v>
          </cell>
          <cell r="AD128">
            <v>5000</v>
          </cell>
          <cell r="AE128">
            <v>0</v>
          </cell>
          <cell r="AF128">
            <v>0</v>
          </cell>
          <cell r="AG128">
            <v>0</v>
          </cell>
          <cell r="AI128">
            <v>2</v>
          </cell>
          <cell r="AJ128">
            <v>22</v>
          </cell>
          <cell r="AL128">
            <v>1269176</v>
          </cell>
          <cell r="AM128">
            <v>2863752</v>
          </cell>
          <cell r="AN128">
            <v>7000</v>
          </cell>
        </row>
        <row r="129">
          <cell r="B129">
            <v>115</v>
          </cell>
          <cell r="C129">
            <v>38375</v>
          </cell>
          <cell r="D129">
            <v>23</v>
          </cell>
          <cell r="E129">
            <v>3101391</v>
          </cell>
          <cell r="F129">
            <v>19</v>
          </cell>
          <cell r="H129">
            <v>472531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2000</v>
          </cell>
          <cell r="N129">
            <v>0</v>
          </cell>
          <cell r="O129">
            <v>5000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472531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2000</v>
          </cell>
          <cell r="AC129">
            <v>0</v>
          </cell>
          <cell r="AD129">
            <v>5000</v>
          </cell>
          <cell r="AE129">
            <v>0</v>
          </cell>
          <cell r="AF129">
            <v>0</v>
          </cell>
          <cell r="AG129">
            <v>0</v>
          </cell>
          <cell r="AI129">
            <v>2</v>
          </cell>
          <cell r="AJ129">
            <v>23</v>
          </cell>
          <cell r="AL129">
            <v>479531</v>
          </cell>
          <cell r="AM129">
            <v>2621860</v>
          </cell>
          <cell r="AN129">
            <v>7000</v>
          </cell>
        </row>
        <row r="130">
          <cell r="B130">
            <v>116</v>
          </cell>
          <cell r="C130">
            <v>38376</v>
          </cell>
          <cell r="D130">
            <v>24</v>
          </cell>
          <cell r="E130">
            <v>3658648</v>
          </cell>
          <cell r="F130">
            <v>18</v>
          </cell>
          <cell r="H130">
            <v>724681</v>
          </cell>
          <cell r="I130">
            <v>0</v>
          </cell>
          <cell r="J130">
            <v>0</v>
          </cell>
          <cell r="K130">
            <v>0</v>
          </cell>
          <cell r="L130">
            <v>305107</v>
          </cell>
          <cell r="M130">
            <v>2000</v>
          </cell>
          <cell r="N130">
            <v>0</v>
          </cell>
          <cell r="O130">
            <v>5000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724681</v>
          </cell>
          <cell r="X130">
            <v>0</v>
          </cell>
          <cell r="Y130">
            <v>0</v>
          </cell>
          <cell r="Z130">
            <v>0</v>
          </cell>
          <cell r="AA130">
            <v>305107</v>
          </cell>
          <cell r="AB130">
            <v>2000</v>
          </cell>
          <cell r="AC130">
            <v>0</v>
          </cell>
          <cell r="AD130">
            <v>5000</v>
          </cell>
          <cell r="AE130">
            <v>0</v>
          </cell>
          <cell r="AF130">
            <v>0</v>
          </cell>
          <cell r="AG130">
            <v>0</v>
          </cell>
          <cell r="AI130">
            <v>2</v>
          </cell>
          <cell r="AJ130">
            <v>24</v>
          </cell>
          <cell r="AL130">
            <v>1036788</v>
          </cell>
          <cell r="AM130">
            <v>2621860</v>
          </cell>
          <cell r="AN130">
            <v>7000</v>
          </cell>
        </row>
        <row r="131">
          <cell r="B131">
            <v>117</v>
          </cell>
          <cell r="C131">
            <v>38377</v>
          </cell>
          <cell r="D131">
            <v>25</v>
          </cell>
          <cell r="E131">
            <v>3609837</v>
          </cell>
          <cell r="F131">
            <v>17</v>
          </cell>
          <cell r="H131">
            <v>680785</v>
          </cell>
          <cell r="I131">
            <v>0</v>
          </cell>
          <cell r="J131">
            <v>0</v>
          </cell>
          <cell r="K131">
            <v>0</v>
          </cell>
          <cell r="L131">
            <v>25818</v>
          </cell>
          <cell r="M131">
            <v>2000</v>
          </cell>
          <cell r="N131">
            <v>0</v>
          </cell>
          <cell r="O131">
            <v>5000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680785</v>
          </cell>
          <cell r="X131">
            <v>0</v>
          </cell>
          <cell r="Y131">
            <v>0</v>
          </cell>
          <cell r="Z131">
            <v>0</v>
          </cell>
          <cell r="AA131">
            <v>25818</v>
          </cell>
          <cell r="AB131">
            <v>2000</v>
          </cell>
          <cell r="AC131">
            <v>0</v>
          </cell>
          <cell r="AD131">
            <v>5000</v>
          </cell>
          <cell r="AE131">
            <v>0</v>
          </cell>
          <cell r="AF131">
            <v>0</v>
          </cell>
          <cell r="AG131">
            <v>0</v>
          </cell>
          <cell r="AI131">
            <v>2</v>
          </cell>
          <cell r="AJ131">
            <v>25</v>
          </cell>
          <cell r="AL131">
            <v>713603</v>
          </cell>
          <cell r="AM131">
            <v>2896234</v>
          </cell>
          <cell r="AN131">
            <v>7000</v>
          </cell>
        </row>
        <row r="132">
          <cell r="B132">
            <v>118</v>
          </cell>
          <cell r="C132">
            <v>38378</v>
          </cell>
          <cell r="D132">
            <v>26</v>
          </cell>
          <cell r="E132">
            <v>3539345</v>
          </cell>
          <cell r="F132">
            <v>16</v>
          </cell>
          <cell r="H132">
            <v>636634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2000</v>
          </cell>
          <cell r="N132">
            <v>0</v>
          </cell>
          <cell r="O132">
            <v>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636634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2000</v>
          </cell>
          <cell r="AC132">
            <v>0</v>
          </cell>
          <cell r="AD132">
            <v>5000</v>
          </cell>
          <cell r="AE132">
            <v>0</v>
          </cell>
          <cell r="AF132">
            <v>0</v>
          </cell>
          <cell r="AG132">
            <v>0</v>
          </cell>
          <cell r="AI132">
            <v>2</v>
          </cell>
          <cell r="AJ132">
            <v>26</v>
          </cell>
          <cell r="AL132">
            <v>643634</v>
          </cell>
          <cell r="AM132">
            <v>2895711</v>
          </cell>
          <cell r="AN132">
            <v>7000</v>
          </cell>
        </row>
        <row r="133">
          <cell r="B133">
            <v>119</v>
          </cell>
          <cell r="C133">
            <v>38379</v>
          </cell>
          <cell r="D133">
            <v>27</v>
          </cell>
          <cell r="E133">
            <v>3310505</v>
          </cell>
          <cell r="F133">
            <v>15</v>
          </cell>
          <cell r="H133">
            <v>595316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2000</v>
          </cell>
          <cell r="N133">
            <v>0</v>
          </cell>
          <cell r="O133">
            <v>5000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595316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2000</v>
          </cell>
          <cell r="AC133">
            <v>0</v>
          </cell>
          <cell r="AD133">
            <v>5000</v>
          </cell>
          <cell r="AE133">
            <v>0</v>
          </cell>
          <cell r="AF133">
            <v>0</v>
          </cell>
          <cell r="AG133">
            <v>0</v>
          </cell>
          <cell r="AI133">
            <v>2</v>
          </cell>
          <cell r="AJ133">
            <v>27</v>
          </cell>
          <cell r="AL133">
            <v>602316</v>
          </cell>
          <cell r="AM133">
            <v>2708189</v>
          </cell>
          <cell r="AN133">
            <v>7000</v>
          </cell>
        </row>
        <row r="134">
          <cell r="B134">
            <v>120</v>
          </cell>
          <cell r="C134">
            <v>38380</v>
          </cell>
          <cell r="D134">
            <v>28</v>
          </cell>
          <cell r="E134">
            <v>3040922</v>
          </cell>
          <cell r="F134">
            <v>12</v>
          </cell>
          <cell r="H134">
            <v>412062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2000</v>
          </cell>
          <cell r="N134">
            <v>0</v>
          </cell>
          <cell r="O134">
            <v>5000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412062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2000</v>
          </cell>
          <cell r="AC134">
            <v>0</v>
          </cell>
          <cell r="AD134">
            <v>5000</v>
          </cell>
          <cell r="AE134">
            <v>0</v>
          </cell>
          <cell r="AF134">
            <v>0</v>
          </cell>
          <cell r="AG134">
            <v>0</v>
          </cell>
          <cell r="AI134">
            <v>2</v>
          </cell>
          <cell r="AJ134">
            <v>28</v>
          </cell>
          <cell r="AL134">
            <v>419062</v>
          </cell>
          <cell r="AM134">
            <v>2621860</v>
          </cell>
          <cell r="AN134">
            <v>7000</v>
          </cell>
        </row>
        <row r="135">
          <cell r="B135">
            <v>121</v>
          </cell>
          <cell r="C135">
            <v>38381</v>
          </cell>
          <cell r="D135">
            <v>1</v>
          </cell>
          <cell r="E135">
            <v>2751844</v>
          </cell>
          <cell r="F135">
            <v>7</v>
          </cell>
          <cell r="H135">
            <v>122984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2000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122984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2000</v>
          </cell>
          <cell r="AC135">
            <v>0</v>
          </cell>
          <cell r="AD135">
            <v>5000</v>
          </cell>
          <cell r="AE135">
            <v>0</v>
          </cell>
          <cell r="AF135">
            <v>0</v>
          </cell>
          <cell r="AG135">
            <v>0</v>
          </cell>
          <cell r="AI135">
            <v>3</v>
          </cell>
          <cell r="AJ135">
            <v>1</v>
          </cell>
          <cell r="AL135">
            <v>129984</v>
          </cell>
          <cell r="AM135">
            <v>2621860</v>
          </cell>
          <cell r="AN135">
            <v>7000</v>
          </cell>
        </row>
        <row r="136">
          <cell r="B136">
            <v>122</v>
          </cell>
          <cell r="C136">
            <v>38382</v>
          </cell>
          <cell r="D136">
            <v>2</v>
          </cell>
          <cell r="E136">
            <v>3638464</v>
          </cell>
          <cell r="F136">
            <v>10</v>
          </cell>
          <cell r="H136">
            <v>521956</v>
          </cell>
          <cell r="I136">
            <v>0</v>
          </cell>
          <cell r="J136">
            <v>0</v>
          </cell>
          <cell r="K136">
            <v>0</v>
          </cell>
          <cell r="L136">
            <v>213274</v>
          </cell>
          <cell r="M136">
            <v>2000</v>
          </cell>
          <cell r="N136">
            <v>0</v>
          </cell>
          <cell r="O136">
            <v>5000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521956</v>
          </cell>
          <cell r="X136">
            <v>0</v>
          </cell>
          <cell r="Y136">
            <v>0</v>
          </cell>
          <cell r="Z136">
            <v>0</v>
          </cell>
          <cell r="AA136">
            <v>213274</v>
          </cell>
          <cell r="AB136">
            <v>2000</v>
          </cell>
          <cell r="AC136">
            <v>0</v>
          </cell>
          <cell r="AD136">
            <v>5000</v>
          </cell>
          <cell r="AE136">
            <v>0</v>
          </cell>
          <cell r="AF136">
            <v>0</v>
          </cell>
          <cell r="AG136">
            <v>0</v>
          </cell>
          <cell r="AI136">
            <v>3</v>
          </cell>
          <cell r="AJ136">
            <v>2</v>
          </cell>
          <cell r="AL136">
            <v>742230</v>
          </cell>
          <cell r="AM136">
            <v>2896234</v>
          </cell>
          <cell r="AN136">
            <v>7000</v>
          </cell>
        </row>
        <row r="137">
          <cell r="B137">
            <v>123</v>
          </cell>
          <cell r="C137">
            <v>38383</v>
          </cell>
          <cell r="D137">
            <v>3</v>
          </cell>
          <cell r="E137">
            <v>3752879</v>
          </cell>
          <cell r="F137">
            <v>12</v>
          </cell>
          <cell r="H137">
            <v>488081</v>
          </cell>
          <cell r="I137">
            <v>0</v>
          </cell>
          <cell r="J137">
            <v>0</v>
          </cell>
          <cell r="K137">
            <v>0</v>
          </cell>
          <cell r="L137">
            <v>361564</v>
          </cell>
          <cell r="M137">
            <v>2000</v>
          </cell>
          <cell r="N137">
            <v>0</v>
          </cell>
          <cell r="O137">
            <v>5000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488081</v>
          </cell>
          <cell r="X137">
            <v>0</v>
          </cell>
          <cell r="Y137">
            <v>0</v>
          </cell>
          <cell r="Z137">
            <v>0</v>
          </cell>
          <cell r="AA137">
            <v>361564</v>
          </cell>
          <cell r="AB137">
            <v>2000</v>
          </cell>
          <cell r="AC137">
            <v>0</v>
          </cell>
          <cell r="AD137">
            <v>5000</v>
          </cell>
          <cell r="AE137">
            <v>0</v>
          </cell>
          <cell r="AF137">
            <v>0</v>
          </cell>
          <cell r="AG137">
            <v>0</v>
          </cell>
          <cell r="AI137">
            <v>3</v>
          </cell>
          <cell r="AJ137">
            <v>3</v>
          </cell>
          <cell r="AL137">
            <v>856645</v>
          </cell>
          <cell r="AM137">
            <v>2896234</v>
          </cell>
          <cell r="AN137">
            <v>7000</v>
          </cell>
        </row>
        <row r="138">
          <cell r="B138">
            <v>124</v>
          </cell>
          <cell r="C138">
            <v>38384</v>
          </cell>
          <cell r="D138">
            <v>4</v>
          </cell>
          <cell r="E138">
            <v>3471947</v>
          </cell>
          <cell r="F138">
            <v>13</v>
          </cell>
          <cell r="H138">
            <v>456405</v>
          </cell>
          <cell r="I138">
            <v>0</v>
          </cell>
          <cell r="J138">
            <v>0</v>
          </cell>
          <cell r="K138">
            <v>0</v>
          </cell>
          <cell r="L138">
            <v>406948</v>
          </cell>
          <cell r="M138">
            <v>2000</v>
          </cell>
          <cell r="N138">
            <v>0</v>
          </cell>
          <cell r="O138">
            <v>5000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456405</v>
          </cell>
          <cell r="X138">
            <v>0</v>
          </cell>
          <cell r="Y138">
            <v>0</v>
          </cell>
          <cell r="Z138">
            <v>0</v>
          </cell>
          <cell r="AA138">
            <v>406948</v>
          </cell>
          <cell r="AB138">
            <v>2000</v>
          </cell>
          <cell r="AC138">
            <v>0</v>
          </cell>
          <cell r="AD138">
            <v>5000</v>
          </cell>
          <cell r="AE138">
            <v>0</v>
          </cell>
          <cell r="AF138">
            <v>0</v>
          </cell>
          <cell r="AG138">
            <v>0</v>
          </cell>
          <cell r="AI138">
            <v>3</v>
          </cell>
          <cell r="AJ138">
            <v>4</v>
          </cell>
          <cell r="AL138">
            <v>870353</v>
          </cell>
          <cell r="AM138">
            <v>2601594</v>
          </cell>
          <cell r="AN138">
            <v>7000</v>
          </cell>
        </row>
        <row r="139">
          <cell r="B139">
            <v>125</v>
          </cell>
          <cell r="C139">
            <v>38385</v>
          </cell>
          <cell r="D139">
            <v>5</v>
          </cell>
          <cell r="E139">
            <v>3416892</v>
          </cell>
          <cell r="F139">
            <v>14</v>
          </cell>
          <cell r="H139">
            <v>426784</v>
          </cell>
          <cell r="I139">
            <v>0</v>
          </cell>
          <cell r="J139">
            <v>0</v>
          </cell>
          <cell r="K139">
            <v>0</v>
          </cell>
          <cell r="L139">
            <v>390227</v>
          </cell>
          <cell r="M139">
            <v>2000</v>
          </cell>
          <cell r="N139">
            <v>0</v>
          </cell>
          <cell r="O139">
            <v>5000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426784</v>
          </cell>
          <cell r="X139">
            <v>0</v>
          </cell>
          <cell r="Y139">
            <v>0</v>
          </cell>
          <cell r="Z139">
            <v>0</v>
          </cell>
          <cell r="AA139">
            <v>390227</v>
          </cell>
          <cell r="AB139">
            <v>2000</v>
          </cell>
          <cell r="AC139">
            <v>0</v>
          </cell>
          <cell r="AD139">
            <v>5000</v>
          </cell>
          <cell r="AE139">
            <v>0</v>
          </cell>
          <cell r="AF139">
            <v>0</v>
          </cell>
          <cell r="AG139">
            <v>0</v>
          </cell>
          <cell r="AI139">
            <v>3</v>
          </cell>
          <cell r="AJ139">
            <v>5</v>
          </cell>
          <cell r="AL139">
            <v>824011</v>
          </cell>
          <cell r="AM139">
            <v>2592881</v>
          </cell>
          <cell r="AN139">
            <v>7000</v>
          </cell>
        </row>
        <row r="140">
          <cell r="B140">
            <v>126</v>
          </cell>
          <cell r="C140">
            <v>38386</v>
          </cell>
          <cell r="D140">
            <v>6</v>
          </cell>
          <cell r="E140">
            <v>3366201</v>
          </cell>
          <cell r="F140">
            <v>15</v>
          </cell>
          <cell r="H140">
            <v>399086</v>
          </cell>
          <cell r="I140">
            <v>0</v>
          </cell>
          <cell r="J140">
            <v>0</v>
          </cell>
          <cell r="K140">
            <v>0</v>
          </cell>
          <cell r="L140">
            <v>374194</v>
          </cell>
          <cell r="M140">
            <v>2000</v>
          </cell>
          <cell r="N140">
            <v>0</v>
          </cell>
          <cell r="O140">
            <v>5000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399086</v>
          </cell>
          <cell r="X140">
            <v>0</v>
          </cell>
          <cell r="Y140">
            <v>0</v>
          </cell>
          <cell r="Z140">
            <v>0</v>
          </cell>
          <cell r="AA140">
            <v>374194</v>
          </cell>
          <cell r="AB140">
            <v>2000</v>
          </cell>
          <cell r="AC140">
            <v>0</v>
          </cell>
          <cell r="AD140">
            <v>5000</v>
          </cell>
          <cell r="AE140">
            <v>0</v>
          </cell>
          <cell r="AF140">
            <v>0</v>
          </cell>
          <cell r="AG140">
            <v>0</v>
          </cell>
          <cell r="AI140">
            <v>3</v>
          </cell>
          <cell r="AJ140">
            <v>6</v>
          </cell>
          <cell r="AL140">
            <v>780280</v>
          </cell>
          <cell r="AM140">
            <v>2585921</v>
          </cell>
          <cell r="AN140">
            <v>7000</v>
          </cell>
        </row>
        <row r="141">
          <cell r="B141">
            <v>127</v>
          </cell>
          <cell r="C141">
            <v>38387</v>
          </cell>
          <cell r="D141">
            <v>7</v>
          </cell>
          <cell r="E141">
            <v>3511216</v>
          </cell>
          <cell r="F141">
            <v>16</v>
          </cell>
          <cell r="H141">
            <v>373185</v>
          </cell>
          <cell r="I141">
            <v>0</v>
          </cell>
          <cell r="J141">
            <v>0</v>
          </cell>
          <cell r="K141">
            <v>0</v>
          </cell>
          <cell r="L141">
            <v>76427</v>
          </cell>
          <cell r="M141">
            <v>2000</v>
          </cell>
          <cell r="N141">
            <v>0</v>
          </cell>
          <cell r="O141">
            <v>5000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373185</v>
          </cell>
          <cell r="X141">
            <v>0</v>
          </cell>
          <cell r="Y141">
            <v>0</v>
          </cell>
          <cell r="Z141">
            <v>0</v>
          </cell>
          <cell r="AA141">
            <v>76427</v>
          </cell>
          <cell r="AB141">
            <v>2000</v>
          </cell>
          <cell r="AC141">
            <v>0</v>
          </cell>
          <cell r="AD141">
            <v>5000</v>
          </cell>
          <cell r="AE141">
            <v>0</v>
          </cell>
          <cell r="AF141">
            <v>0</v>
          </cell>
          <cell r="AG141">
            <v>0</v>
          </cell>
          <cell r="AI141">
            <v>3</v>
          </cell>
          <cell r="AJ141">
            <v>7</v>
          </cell>
          <cell r="AL141">
            <v>456612</v>
          </cell>
          <cell r="AM141">
            <v>3054604</v>
          </cell>
          <cell r="AN141">
            <v>7000</v>
          </cell>
        </row>
        <row r="142">
          <cell r="B142">
            <v>128</v>
          </cell>
          <cell r="C142">
            <v>38388</v>
          </cell>
          <cell r="D142">
            <v>8</v>
          </cell>
          <cell r="E142">
            <v>3648355</v>
          </cell>
          <cell r="F142">
            <v>17</v>
          </cell>
          <cell r="H142">
            <v>348965</v>
          </cell>
          <cell r="I142">
            <v>0</v>
          </cell>
          <cell r="J142">
            <v>0</v>
          </cell>
          <cell r="K142">
            <v>0</v>
          </cell>
          <cell r="L142">
            <v>64558</v>
          </cell>
          <cell r="M142">
            <v>2000</v>
          </cell>
          <cell r="N142">
            <v>0</v>
          </cell>
          <cell r="O142">
            <v>5000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348965</v>
          </cell>
          <cell r="X142">
            <v>0</v>
          </cell>
          <cell r="Y142">
            <v>0</v>
          </cell>
          <cell r="Z142">
            <v>0</v>
          </cell>
          <cell r="AA142">
            <v>64558</v>
          </cell>
          <cell r="AB142">
            <v>2000</v>
          </cell>
          <cell r="AC142">
            <v>0</v>
          </cell>
          <cell r="AD142">
            <v>5000</v>
          </cell>
          <cell r="AE142">
            <v>0</v>
          </cell>
          <cell r="AF142">
            <v>0</v>
          </cell>
          <cell r="AG142">
            <v>0</v>
          </cell>
          <cell r="AI142">
            <v>3</v>
          </cell>
          <cell r="AJ142">
            <v>8</v>
          </cell>
          <cell r="AL142">
            <v>420523</v>
          </cell>
          <cell r="AM142">
            <v>3227832</v>
          </cell>
          <cell r="AN142">
            <v>7000</v>
          </cell>
        </row>
        <row r="143">
          <cell r="B143">
            <v>129</v>
          </cell>
          <cell r="C143">
            <v>38389</v>
          </cell>
          <cell r="D143">
            <v>9</v>
          </cell>
          <cell r="E143">
            <v>3287472</v>
          </cell>
          <cell r="F143">
            <v>17</v>
          </cell>
          <cell r="H143">
            <v>327166</v>
          </cell>
          <cell r="I143">
            <v>0</v>
          </cell>
          <cell r="J143">
            <v>0</v>
          </cell>
          <cell r="K143">
            <v>0</v>
          </cell>
          <cell r="L143">
            <v>64559</v>
          </cell>
          <cell r="M143">
            <v>2000</v>
          </cell>
          <cell r="N143">
            <v>0</v>
          </cell>
          <cell r="O143">
            <v>5000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327166</v>
          </cell>
          <cell r="X143">
            <v>0</v>
          </cell>
          <cell r="Y143">
            <v>0</v>
          </cell>
          <cell r="Z143">
            <v>0</v>
          </cell>
          <cell r="AA143">
            <v>64559</v>
          </cell>
          <cell r="AB143">
            <v>2000</v>
          </cell>
          <cell r="AC143">
            <v>0</v>
          </cell>
          <cell r="AD143">
            <v>5000</v>
          </cell>
          <cell r="AE143">
            <v>0</v>
          </cell>
          <cell r="AF143">
            <v>0</v>
          </cell>
          <cell r="AG143">
            <v>0</v>
          </cell>
          <cell r="AI143">
            <v>3</v>
          </cell>
          <cell r="AJ143">
            <v>9</v>
          </cell>
          <cell r="AL143">
            <v>398725</v>
          </cell>
          <cell r="AM143">
            <v>2888747</v>
          </cell>
          <cell r="AN143">
            <v>7000</v>
          </cell>
        </row>
        <row r="144">
          <cell r="B144">
            <v>130</v>
          </cell>
          <cell r="C144">
            <v>38390</v>
          </cell>
          <cell r="D144">
            <v>10</v>
          </cell>
          <cell r="E144">
            <v>3263686</v>
          </cell>
          <cell r="F144">
            <v>18</v>
          </cell>
          <cell r="H144">
            <v>314427</v>
          </cell>
          <cell r="I144">
            <v>0</v>
          </cell>
          <cell r="J144">
            <v>0</v>
          </cell>
          <cell r="K144">
            <v>0</v>
          </cell>
          <cell r="L144">
            <v>64559</v>
          </cell>
          <cell r="M144">
            <v>2000</v>
          </cell>
          <cell r="N144">
            <v>0</v>
          </cell>
          <cell r="O144">
            <v>5000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314427</v>
          </cell>
          <cell r="X144">
            <v>0</v>
          </cell>
          <cell r="Y144">
            <v>0</v>
          </cell>
          <cell r="Z144">
            <v>0</v>
          </cell>
          <cell r="AA144">
            <v>64559</v>
          </cell>
          <cell r="AB144">
            <v>2000</v>
          </cell>
          <cell r="AC144">
            <v>0</v>
          </cell>
          <cell r="AD144">
            <v>5000</v>
          </cell>
          <cell r="AE144">
            <v>0</v>
          </cell>
          <cell r="AF144">
            <v>0</v>
          </cell>
          <cell r="AG144">
            <v>0</v>
          </cell>
          <cell r="AI144">
            <v>3</v>
          </cell>
          <cell r="AJ144">
            <v>10</v>
          </cell>
          <cell r="AL144">
            <v>385986</v>
          </cell>
          <cell r="AM144">
            <v>2877700</v>
          </cell>
          <cell r="AN144">
            <v>7000</v>
          </cell>
        </row>
        <row r="145">
          <cell r="B145">
            <v>131</v>
          </cell>
          <cell r="C145">
            <v>38391</v>
          </cell>
          <cell r="D145">
            <v>11</v>
          </cell>
          <cell r="E145">
            <v>3568492</v>
          </cell>
          <cell r="F145">
            <v>19</v>
          </cell>
          <cell r="H145">
            <v>302183</v>
          </cell>
          <cell r="I145">
            <v>0</v>
          </cell>
          <cell r="J145">
            <v>0</v>
          </cell>
          <cell r="K145">
            <v>0</v>
          </cell>
          <cell r="L145">
            <v>64559</v>
          </cell>
          <cell r="M145">
            <v>2000</v>
          </cell>
          <cell r="N145">
            <v>0</v>
          </cell>
          <cell r="O145">
            <v>5000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302183</v>
          </cell>
          <cell r="X145">
            <v>0</v>
          </cell>
          <cell r="Y145">
            <v>0</v>
          </cell>
          <cell r="Z145">
            <v>0</v>
          </cell>
          <cell r="AA145">
            <v>64559</v>
          </cell>
          <cell r="AB145">
            <v>2000</v>
          </cell>
          <cell r="AC145">
            <v>0</v>
          </cell>
          <cell r="AD145">
            <v>5000</v>
          </cell>
          <cell r="AE145">
            <v>0</v>
          </cell>
          <cell r="AF145">
            <v>0</v>
          </cell>
          <cell r="AG145">
            <v>0</v>
          </cell>
          <cell r="AI145">
            <v>3</v>
          </cell>
          <cell r="AJ145">
            <v>11</v>
          </cell>
          <cell r="AL145">
            <v>373742</v>
          </cell>
          <cell r="AM145">
            <v>3194750</v>
          </cell>
          <cell r="AN145">
            <v>7000</v>
          </cell>
        </row>
        <row r="146">
          <cell r="B146">
            <v>132</v>
          </cell>
          <cell r="C146">
            <v>38392</v>
          </cell>
          <cell r="D146">
            <v>12</v>
          </cell>
          <cell r="E146">
            <v>3966845</v>
          </cell>
          <cell r="F146">
            <v>19</v>
          </cell>
          <cell r="H146">
            <v>290416</v>
          </cell>
          <cell r="I146">
            <v>0</v>
          </cell>
          <cell r="J146">
            <v>0</v>
          </cell>
          <cell r="K146">
            <v>0</v>
          </cell>
          <cell r="L146">
            <v>64558</v>
          </cell>
          <cell r="M146">
            <v>2000</v>
          </cell>
          <cell r="N146">
            <v>0</v>
          </cell>
          <cell r="O146">
            <v>47857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290416</v>
          </cell>
          <cell r="X146">
            <v>0</v>
          </cell>
          <cell r="Y146">
            <v>0</v>
          </cell>
          <cell r="Z146">
            <v>0</v>
          </cell>
          <cell r="AA146">
            <v>64558</v>
          </cell>
          <cell r="AB146">
            <v>2000</v>
          </cell>
          <cell r="AC146">
            <v>0</v>
          </cell>
          <cell r="AD146">
            <v>47857</v>
          </cell>
          <cell r="AE146">
            <v>0</v>
          </cell>
          <cell r="AF146">
            <v>0</v>
          </cell>
          <cell r="AG146">
            <v>0</v>
          </cell>
          <cell r="AI146">
            <v>3</v>
          </cell>
          <cell r="AJ146">
            <v>12</v>
          </cell>
          <cell r="AL146">
            <v>404831</v>
          </cell>
          <cell r="AM146">
            <v>3562014</v>
          </cell>
          <cell r="AN146">
            <v>7000</v>
          </cell>
        </row>
        <row r="147">
          <cell r="B147">
            <v>133</v>
          </cell>
          <cell r="C147">
            <v>38393</v>
          </cell>
          <cell r="D147">
            <v>13</v>
          </cell>
          <cell r="E147">
            <v>3540663</v>
          </cell>
          <cell r="F147">
            <v>20</v>
          </cell>
          <cell r="H147">
            <v>279107</v>
          </cell>
          <cell r="I147">
            <v>0</v>
          </cell>
          <cell r="J147">
            <v>0</v>
          </cell>
          <cell r="K147">
            <v>0</v>
          </cell>
          <cell r="L147">
            <v>64559</v>
          </cell>
          <cell r="M147">
            <v>2000</v>
          </cell>
          <cell r="N147">
            <v>0</v>
          </cell>
          <cell r="O147">
            <v>117857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279107</v>
          </cell>
          <cell r="X147">
            <v>0</v>
          </cell>
          <cell r="Y147">
            <v>0</v>
          </cell>
          <cell r="Z147">
            <v>0</v>
          </cell>
          <cell r="AA147">
            <v>64559</v>
          </cell>
          <cell r="AB147">
            <v>2000</v>
          </cell>
          <cell r="AC147">
            <v>0</v>
          </cell>
          <cell r="AD147">
            <v>117857</v>
          </cell>
          <cell r="AE147">
            <v>0</v>
          </cell>
          <cell r="AF147">
            <v>0</v>
          </cell>
          <cell r="AG147">
            <v>0</v>
          </cell>
          <cell r="AI147">
            <v>3</v>
          </cell>
          <cell r="AJ147">
            <v>13</v>
          </cell>
          <cell r="AL147">
            <v>463523</v>
          </cell>
          <cell r="AM147">
            <v>3077140</v>
          </cell>
          <cell r="AN147">
            <v>7000</v>
          </cell>
        </row>
        <row r="148">
          <cell r="B148">
            <v>134</v>
          </cell>
          <cell r="C148">
            <v>38394</v>
          </cell>
          <cell r="D148">
            <v>14</v>
          </cell>
          <cell r="E148">
            <v>3502386</v>
          </cell>
          <cell r="F148">
            <v>21</v>
          </cell>
          <cell r="H148">
            <v>268239</v>
          </cell>
          <cell r="I148">
            <v>0</v>
          </cell>
          <cell r="J148">
            <v>0</v>
          </cell>
          <cell r="K148">
            <v>0</v>
          </cell>
          <cell r="L148">
            <v>64559</v>
          </cell>
          <cell r="M148">
            <v>2000</v>
          </cell>
          <cell r="N148">
            <v>0</v>
          </cell>
          <cell r="O148">
            <v>117857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268239</v>
          </cell>
          <cell r="X148">
            <v>0</v>
          </cell>
          <cell r="Y148">
            <v>0</v>
          </cell>
          <cell r="Z148">
            <v>0</v>
          </cell>
          <cell r="AA148">
            <v>64559</v>
          </cell>
          <cell r="AB148">
            <v>2000</v>
          </cell>
          <cell r="AC148">
            <v>0</v>
          </cell>
          <cell r="AD148">
            <v>117857</v>
          </cell>
          <cell r="AE148">
            <v>0</v>
          </cell>
          <cell r="AF148">
            <v>0</v>
          </cell>
          <cell r="AG148">
            <v>0</v>
          </cell>
          <cell r="AI148">
            <v>3</v>
          </cell>
          <cell r="AJ148">
            <v>14</v>
          </cell>
          <cell r="AL148">
            <v>452655</v>
          </cell>
          <cell r="AM148">
            <v>3049731</v>
          </cell>
          <cell r="AN148">
            <v>7000</v>
          </cell>
        </row>
        <row r="149">
          <cell r="B149">
            <v>135</v>
          </cell>
          <cell r="C149">
            <v>38395</v>
          </cell>
          <cell r="D149">
            <v>15</v>
          </cell>
          <cell r="E149">
            <v>3650045</v>
          </cell>
          <cell r="F149">
            <v>22</v>
          </cell>
          <cell r="H149">
            <v>257793</v>
          </cell>
          <cell r="I149">
            <v>0</v>
          </cell>
          <cell r="J149">
            <v>0</v>
          </cell>
          <cell r="K149">
            <v>0</v>
          </cell>
          <cell r="L149">
            <v>64559</v>
          </cell>
          <cell r="M149">
            <v>2000</v>
          </cell>
          <cell r="N149">
            <v>34133</v>
          </cell>
          <cell r="O149">
            <v>117857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257793</v>
          </cell>
          <cell r="X149">
            <v>0</v>
          </cell>
          <cell r="Y149">
            <v>0</v>
          </cell>
          <cell r="Z149">
            <v>0</v>
          </cell>
          <cell r="AA149">
            <v>64559</v>
          </cell>
          <cell r="AB149">
            <v>2000</v>
          </cell>
          <cell r="AC149">
            <v>34133</v>
          </cell>
          <cell r="AD149">
            <v>117857</v>
          </cell>
          <cell r="AE149">
            <v>0</v>
          </cell>
          <cell r="AF149">
            <v>0</v>
          </cell>
          <cell r="AG149">
            <v>0</v>
          </cell>
          <cell r="AI149">
            <v>3</v>
          </cell>
          <cell r="AJ149">
            <v>15</v>
          </cell>
          <cell r="AL149">
            <v>476342</v>
          </cell>
          <cell r="AM149">
            <v>3173703</v>
          </cell>
          <cell r="AN149">
            <v>7000</v>
          </cell>
        </row>
        <row r="150">
          <cell r="B150">
            <v>136</v>
          </cell>
          <cell r="C150">
            <v>38396</v>
          </cell>
          <cell r="D150">
            <v>16</v>
          </cell>
          <cell r="E150">
            <v>4020182</v>
          </cell>
          <cell r="F150">
            <v>28</v>
          </cell>
          <cell r="H150">
            <v>247755</v>
          </cell>
          <cell r="I150">
            <v>0</v>
          </cell>
          <cell r="J150">
            <v>0</v>
          </cell>
          <cell r="K150">
            <v>0</v>
          </cell>
          <cell r="L150">
            <v>64558</v>
          </cell>
          <cell r="M150">
            <v>2000</v>
          </cell>
          <cell r="N150">
            <v>73052</v>
          </cell>
          <cell r="O150">
            <v>117858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247755</v>
          </cell>
          <cell r="X150">
            <v>0</v>
          </cell>
          <cell r="Y150">
            <v>0</v>
          </cell>
          <cell r="Z150">
            <v>0</v>
          </cell>
          <cell r="AA150">
            <v>64558</v>
          </cell>
          <cell r="AB150">
            <v>2000</v>
          </cell>
          <cell r="AC150">
            <v>73052</v>
          </cell>
          <cell r="AD150">
            <v>117858</v>
          </cell>
          <cell r="AE150">
            <v>0</v>
          </cell>
          <cell r="AF150">
            <v>0</v>
          </cell>
          <cell r="AG150">
            <v>0</v>
          </cell>
          <cell r="AI150">
            <v>3</v>
          </cell>
          <cell r="AJ150">
            <v>16</v>
          </cell>
          <cell r="AL150">
            <v>505223</v>
          </cell>
          <cell r="AM150">
            <v>3514959</v>
          </cell>
          <cell r="AN150">
            <v>7000</v>
          </cell>
        </row>
        <row r="151">
          <cell r="B151">
            <v>137</v>
          </cell>
          <cell r="C151">
            <v>38397</v>
          </cell>
          <cell r="D151">
            <v>17</v>
          </cell>
          <cell r="E151">
            <v>2967786</v>
          </cell>
          <cell r="F151">
            <v>24</v>
          </cell>
          <cell r="H151">
            <v>238107</v>
          </cell>
          <cell r="I151">
            <v>0</v>
          </cell>
          <cell r="J151">
            <v>0</v>
          </cell>
          <cell r="K151">
            <v>0</v>
          </cell>
          <cell r="L151">
            <v>64559</v>
          </cell>
          <cell r="M151">
            <v>2000</v>
          </cell>
          <cell r="N151">
            <v>73052</v>
          </cell>
          <cell r="O151">
            <v>117857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238107</v>
          </cell>
          <cell r="X151">
            <v>0</v>
          </cell>
          <cell r="Y151">
            <v>0</v>
          </cell>
          <cell r="Z151">
            <v>0</v>
          </cell>
          <cell r="AA151">
            <v>64559</v>
          </cell>
          <cell r="AB151">
            <v>2000</v>
          </cell>
          <cell r="AC151">
            <v>73052</v>
          </cell>
          <cell r="AD151">
            <v>117857</v>
          </cell>
          <cell r="AE151">
            <v>0</v>
          </cell>
          <cell r="AF151">
            <v>0</v>
          </cell>
          <cell r="AG151">
            <v>0</v>
          </cell>
          <cell r="AI151">
            <v>3</v>
          </cell>
          <cell r="AJ151">
            <v>17</v>
          </cell>
          <cell r="AL151">
            <v>495575</v>
          </cell>
          <cell r="AM151">
            <v>2472211</v>
          </cell>
          <cell r="AN151">
            <v>7000</v>
          </cell>
        </row>
        <row r="152">
          <cell r="B152">
            <v>138</v>
          </cell>
          <cell r="C152">
            <v>38398</v>
          </cell>
          <cell r="D152">
            <v>18</v>
          </cell>
          <cell r="E152">
            <v>2523061</v>
          </cell>
          <cell r="F152">
            <v>22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2000</v>
          </cell>
          <cell r="N152">
            <v>0</v>
          </cell>
          <cell r="O152">
            <v>117857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2000</v>
          </cell>
          <cell r="AC152">
            <v>0</v>
          </cell>
          <cell r="AD152">
            <v>117857</v>
          </cell>
          <cell r="AE152">
            <v>0</v>
          </cell>
          <cell r="AF152">
            <v>0</v>
          </cell>
          <cell r="AG152">
            <v>0</v>
          </cell>
          <cell r="AI152">
            <v>3</v>
          </cell>
          <cell r="AJ152">
            <v>18</v>
          </cell>
          <cell r="AL152">
            <v>119857</v>
          </cell>
          <cell r="AM152">
            <v>2403204</v>
          </cell>
          <cell r="AN152">
            <v>7000</v>
          </cell>
        </row>
        <row r="153">
          <cell r="B153">
            <v>139</v>
          </cell>
          <cell r="C153">
            <v>38399</v>
          </cell>
          <cell r="D153">
            <v>19</v>
          </cell>
          <cell r="E153">
            <v>3416892</v>
          </cell>
          <cell r="F153">
            <v>20</v>
          </cell>
          <cell r="H153">
            <v>228835</v>
          </cell>
          <cell r="I153">
            <v>0</v>
          </cell>
          <cell r="J153">
            <v>0</v>
          </cell>
          <cell r="K153">
            <v>0</v>
          </cell>
          <cell r="L153">
            <v>129118</v>
          </cell>
          <cell r="M153">
            <v>2000</v>
          </cell>
          <cell r="N153">
            <v>146105</v>
          </cell>
          <cell r="O153">
            <v>117857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228835</v>
          </cell>
          <cell r="X153">
            <v>0</v>
          </cell>
          <cell r="Y153">
            <v>0</v>
          </cell>
          <cell r="Z153">
            <v>0</v>
          </cell>
          <cell r="AA153">
            <v>129118</v>
          </cell>
          <cell r="AB153">
            <v>2000</v>
          </cell>
          <cell r="AC153">
            <v>146105</v>
          </cell>
          <cell r="AD153">
            <v>117857</v>
          </cell>
          <cell r="AE153">
            <v>0</v>
          </cell>
          <cell r="AF153">
            <v>0</v>
          </cell>
          <cell r="AG153">
            <v>0</v>
          </cell>
          <cell r="AI153">
            <v>3</v>
          </cell>
          <cell r="AJ153">
            <v>19</v>
          </cell>
          <cell r="AL153">
            <v>623915</v>
          </cell>
          <cell r="AM153">
            <v>2792977</v>
          </cell>
          <cell r="AN153">
            <v>7000</v>
          </cell>
        </row>
        <row r="154">
          <cell r="B154">
            <v>140</v>
          </cell>
          <cell r="C154">
            <v>38400</v>
          </cell>
          <cell r="D154">
            <v>20</v>
          </cell>
          <cell r="E154">
            <v>3343542</v>
          </cell>
          <cell r="F154">
            <v>20</v>
          </cell>
          <cell r="H154">
            <v>219925</v>
          </cell>
          <cell r="I154">
            <v>0</v>
          </cell>
          <cell r="J154">
            <v>0</v>
          </cell>
          <cell r="K154">
            <v>0</v>
          </cell>
          <cell r="L154">
            <v>64559</v>
          </cell>
          <cell r="M154">
            <v>2000</v>
          </cell>
          <cell r="N154">
            <v>73052</v>
          </cell>
          <cell r="O154">
            <v>117857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219925</v>
          </cell>
          <cell r="X154">
            <v>0</v>
          </cell>
          <cell r="Y154">
            <v>0</v>
          </cell>
          <cell r="Z154">
            <v>0</v>
          </cell>
          <cell r="AA154">
            <v>64559</v>
          </cell>
          <cell r="AB154">
            <v>2000</v>
          </cell>
          <cell r="AC154">
            <v>73052</v>
          </cell>
          <cell r="AD154">
            <v>117857</v>
          </cell>
          <cell r="AE154">
            <v>0</v>
          </cell>
          <cell r="AF154">
            <v>0</v>
          </cell>
          <cell r="AG154">
            <v>0</v>
          </cell>
          <cell r="AI154">
            <v>3</v>
          </cell>
          <cell r="AJ154">
            <v>20</v>
          </cell>
          <cell r="AL154">
            <v>477393</v>
          </cell>
          <cell r="AM154">
            <v>2866149</v>
          </cell>
          <cell r="AN154">
            <v>7000</v>
          </cell>
        </row>
        <row r="155">
          <cell r="B155">
            <v>141</v>
          </cell>
          <cell r="C155">
            <v>38401</v>
          </cell>
          <cell r="D155">
            <v>21</v>
          </cell>
          <cell r="E155">
            <v>2954916</v>
          </cell>
          <cell r="F155">
            <v>19</v>
          </cell>
          <cell r="H155">
            <v>211361</v>
          </cell>
          <cell r="I155">
            <v>0</v>
          </cell>
          <cell r="J155">
            <v>0</v>
          </cell>
          <cell r="K155">
            <v>0</v>
          </cell>
          <cell r="L155">
            <v>64559</v>
          </cell>
          <cell r="M155">
            <v>2000</v>
          </cell>
          <cell r="N155">
            <v>73052</v>
          </cell>
          <cell r="O155">
            <v>117857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211361</v>
          </cell>
          <cell r="X155">
            <v>0</v>
          </cell>
          <cell r="Y155">
            <v>0</v>
          </cell>
          <cell r="Z155">
            <v>0</v>
          </cell>
          <cell r="AA155">
            <v>64559</v>
          </cell>
          <cell r="AB155">
            <v>2000</v>
          </cell>
          <cell r="AC155">
            <v>73052</v>
          </cell>
          <cell r="AD155">
            <v>117857</v>
          </cell>
          <cell r="AE155">
            <v>0</v>
          </cell>
          <cell r="AF155">
            <v>0</v>
          </cell>
          <cell r="AG155">
            <v>0</v>
          </cell>
          <cell r="AI155">
            <v>3</v>
          </cell>
          <cell r="AJ155">
            <v>21</v>
          </cell>
          <cell r="AL155">
            <v>468829</v>
          </cell>
          <cell r="AM155">
            <v>2486087</v>
          </cell>
          <cell r="AN155">
            <v>7000</v>
          </cell>
        </row>
        <row r="156">
          <cell r="B156">
            <v>142</v>
          </cell>
          <cell r="C156">
            <v>38402</v>
          </cell>
          <cell r="D156">
            <v>22</v>
          </cell>
          <cell r="E156">
            <v>3274904</v>
          </cell>
          <cell r="F156">
            <v>18</v>
          </cell>
          <cell r="H156">
            <v>203130</v>
          </cell>
          <cell r="I156">
            <v>0</v>
          </cell>
          <cell r="J156">
            <v>0</v>
          </cell>
          <cell r="K156">
            <v>0</v>
          </cell>
          <cell r="L156">
            <v>64559</v>
          </cell>
          <cell r="M156">
            <v>2000</v>
          </cell>
          <cell r="N156">
            <v>73052</v>
          </cell>
          <cell r="O156">
            <v>117857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203130</v>
          </cell>
          <cell r="X156">
            <v>0</v>
          </cell>
          <cell r="Y156">
            <v>0</v>
          </cell>
          <cell r="Z156">
            <v>0</v>
          </cell>
          <cell r="AA156">
            <v>64559</v>
          </cell>
          <cell r="AB156">
            <v>2000</v>
          </cell>
          <cell r="AC156">
            <v>73052</v>
          </cell>
          <cell r="AD156">
            <v>117857</v>
          </cell>
          <cell r="AE156">
            <v>0</v>
          </cell>
          <cell r="AF156">
            <v>0</v>
          </cell>
          <cell r="AG156">
            <v>0</v>
          </cell>
          <cell r="AI156">
            <v>3</v>
          </cell>
          <cell r="AJ156">
            <v>22</v>
          </cell>
          <cell r="AL156">
            <v>460598</v>
          </cell>
          <cell r="AM156">
            <v>2814306</v>
          </cell>
          <cell r="AN156">
            <v>7000</v>
          </cell>
        </row>
        <row r="157">
          <cell r="B157">
            <v>143</v>
          </cell>
          <cell r="C157">
            <v>38403</v>
          </cell>
          <cell r="D157">
            <v>23</v>
          </cell>
          <cell r="E157">
            <v>3174025</v>
          </cell>
          <cell r="F157">
            <v>17</v>
          </cell>
          <cell r="H157">
            <v>195220</v>
          </cell>
          <cell r="I157">
            <v>0</v>
          </cell>
          <cell r="J157">
            <v>0</v>
          </cell>
          <cell r="K157">
            <v>0</v>
          </cell>
          <cell r="L157">
            <v>64558</v>
          </cell>
          <cell r="M157">
            <v>2000</v>
          </cell>
          <cell r="N157">
            <v>73052</v>
          </cell>
          <cell r="O157">
            <v>117857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195220</v>
          </cell>
          <cell r="X157">
            <v>0</v>
          </cell>
          <cell r="Y157">
            <v>0</v>
          </cell>
          <cell r="Z157">
            <v>0</v>
          </cell>
          <cell r="AA157">
            <v>64558</v>
          </cell>
          <cell r="AB157">
            <v>2000</v>
          </cell>
          <cell r="AC157">
            <v>73052</v>
          </cell>
          <cell r="AD157">
            <v>117857</v>
          </cell>
          <cell r="AE157">
            <v>0</v>
          </cell>
          <cell r="AF157">
            <v>0</v>
          </cell>
          <cell r="AG157">
            <v>0</v>
          </cell>
          <cell r="AI157">
            <v>3</v>
          </cell>
          <cell r="AJ157">
            <v>23</v>
          </cell>
          <cell r="AL157">
            <v>452687</v>
          </cell>
          <cell r="AM157">
            <v>2721338</v>
          </cell>
          <cell r="AN157">
            <v>7000</v>
          </cell>
        </row>
        <row r="158">
          <cell r="B158">
            <v>144</v>
          </cell>
          <cell r="C158">
            <v>38404</v>
          </cell>
          <cell r="D158">
            <v>24</v>
          </cell>
          <cell r="E158">
            <v>2732442</v>
          </cell>
          <cell r="F158">
            <v>17</v>
          </cell>
          <cell r="H158">
            <v>144202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2000</v>
          </cell>
          <cell r="N158">
            <v>0</v>
          </cell>
          <cell r="O158">
            <v>117857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144202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2000</v>
          </cell>
          <cell r="AC158">
            <v>0</v>
          </cell>
          <cell r="AD158">
            <v>117857</v>
          </cell>
          <cell r="AE158">
            <v>0</v>
          </cell>
          <cell r="AF158">
            <v>0</v>
          </cell>
          <cell r="AG158">
            <v>0</v>
          </cell>
          <cell r="AI158">
            <v>3</v>
          </cell>
          <cell r="AJ158">
            <v>24</v>
          </cell>
          <cell r="AL158">
            <v>264059</v>
          </cell>
          <cell r="AM158">
            <v>2468383</v>
          </cell>
          <cell r="AN158">
            <v>7000</v>
          </cell>
        </row>
        <row r="159">
          <cell r="B159">
            <v>145</v>
          </cell>
          <cell r="C159">
            <v>38405</v>
          </cell>
          <cell r="D159">
            <v>25</v>
          </cell>
          <cell r="E159">
            <v>2531926</v>
          </cell>
          <cell r="F159">
            <v>16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2000</v>
          </cell>
          <cell r="N159">
            <v>0</v>
          </cell>
          <cell r="O159">
            <v>117857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2000</v>
          </cell>
          <cell r="AC159">
            <v>0</v>
          </cell>
          <cell r="AD159">
            <v>117857</v>
          </cell>
          <cell r="AE159">
            <v>0</v>
          </cell>
          <cell r="AF159">
            <v>0</v>
          </cell>
          <cell r="AG159">
            <v>0</v>
          </cell>
          <cell r="AI159">
            <v>3</v>
          </cell>
          <cell r="AJ159">
            <v>25</v>
          </cell>
          <cell r="AL159">
            <v>119857</v>
          </cell>
          <cell r="AM159">
            <v>2412069</v>
          </cell>
          <cell r="AN159">
            <v>7000</v>
          </cell>
        </row>
        <row r="160">
          <cell r="B160">
            <v>146</v>
          </cell>
          <cell r="C160">
            <v>38406</v>
          </cell>
          <cell r="D160">
            <v>26</v>
          </cell>
          <cell r="E160">
            <v>2734731</v>
          </cell>
          <cell r="F160">
            <v>15</v>
          </cell>
          <cell r="H160">
            <v>146491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2000</v>
          </cell>
          <cell r="N160">
            <v>0</v>
          </cell>
          <cell r="O160">
            <v>117857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146491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2000</v>
          </cell>
          <cell r="AC160">
            <v>0</v>
          </cell>
          <cell r="AD160">
            <v>117857</v>
          </cell>
          <cell r="AE160">
            <v>0</v>
          </cell>
          <cell r="AF160">
            <v>0</v>
          </cell>
          <cell r="AG160">
            <v>0</v>
          </cell>
          <cell r="AI160">
            <v>3</v>
          </cell>
          <cell r="AJ160">
            <v>26</v>
          </cell>
          <cell r="AL160">
            <v>266348</v>
          </cell>
          <cell r="AM160">
            <v>2468383</v>
          </cell>
          <cell r="AN160">
            <v>7000</v>
          </cell>
        </row>
        <row r="161">
          <cell r="B161">
            <v>147</v>
          </cell>
          <cell r="C161">
            <v>38407</v>
          </cell>
          <cell r="D161">
            <v>27</v>
          </cell>
          <cell r="E161">
            <v>3231612</v>
          </cell>
          <cell r="F161">
            <v>14</v>
          </cell>
          <cell r="H161">
            <v>176299</v>
          </cell>
          <cell r="I161">
            <v>0</v>
          </cell>
          <cell r="J161">
            <v>0</v>
          </cell>
          <cell r="K161">
            <v>0</v>
          </cell>
          <cell r="L161">
            <v>258236</v>
          </cell>
          <cell r="M161">
            <v>2000</v>
          </cell>
          <cell r="N161">
            <v>208837</v>
          </cell>
          <cell r="O161">
            <v>117857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176299</v>
          </cell>
          <cell r="X161">
            <v>0</v>
          </cell>
          <cell r="Y161">
            <v>0</v>
          </cell>
          <cell r="Z161">
            <v>0</v>
          </cell>
          <cell r="AA161">
            <v>258236</v>
          </cell>
          <cell r="AB161">
            <v>2000</v>
          </cell>
          <cell r="AC161">
            <v>208837</v>
          </cell>
          <cell r="AD161">
            <v>117857</v>
          </cell>
          <cell r="AE161">
            <v>0</v>
          </cell>
          <cell r="AF161">
            <v>0</v>
          </cell>
          <cell r="AG161">
            <v>0</v>
          </cell>
          <cell r="AI161">
            <v>3</v>
          </cell>
          <cell r="AJ161">
            <v>27</v>
          </cell>
          <cell r="AL161">
            <v>763229</v>
          </cell>
          <cell r="AM161">
            <v>2468383</v>
          </cell>
          <cell r="AN161">
            <v>7000</v>
          </cell>
        </row>
        <row r="162">
          <cell r="B162">
            <v>148</v>
          </cell>
          <cell r="C162">
            <v>38408</v>
          </cell>
          <cell r="D162">
            <v>28</v>
          </cell>
          <cell r="E162">
            <v>3297889</v>
          </cell>
          <cell r="F162">
            <v>13</v>
          </cell>
          <cell r="H162">
            <v>169434</v>
          </cell>
          <cell r="I162">
            <v>0</v>
          </cell>
          <cell r="J162">
            <v>0</v>
          </cell>
          <cell r="K162">
            <v>0</v>
          </cell>
          <cell r="L162">
            <v>64559</v>
          </cell>
          <cell r="M162">
            <v>2000</v>
          </cell>
          <cell r="N162">
            <v>156425</v>
          </cell>
          <cell r="O162">
            <v>117857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169434</v>
          </cell>
          <cell r="X162">
            <v>0</v>
          </cell>
          <cell r="Y162">
            <v>0</v>
          </cell>
          <cell r="Z162">
            <v>0</v>
          </cell>
          <cell r="AA162">
            <v>64559</v>
          </cell>
          <cell r="AB162">
            <v>2000</v>
          </cell>
          <cell r="AC162">
            <v>156425</v>
          </cell>
          <cell r="AD162">
            <v>117857</v>
          </cell>
          <cell r="AE162">
            <v>0</v>
          </cell>
          <cell r="AF162">
            <v>0</v>
          </cell>
          <cell r="AG162">
            <v>0</v>
          </cell>
          <cell r="AI162">
            <v>3</v>
          </cell>
          <cell r="AJ162">
            <v>28</v>
          </cell>
          <cell r="AL162">
            <v>510275</v>
          </cell>
          <cell r="AM162">
            <v>2787614</v>
          </cell>
          <cell r="AN162">
            <v>7000</v>
          </cell>
        </row>
        <row r="163">
          <cell r="B163">
            <v>149</v>
          </cell>
          <cell r="C163">
            <v>38409</v>
          </cell>
          <cell r="D163">
            <v>29</v>
          </cell>
          <cell r="E163">
            <v>3209181</v>
          </cell>
          <cell r="F163">
            <v>13</v>
          </cell>
          <cell r="H163">
            <v>162836</v>
          </cell>
          <cell r="I163">
            <v>0</v>
          </cell>
          <cell r="J163">
            <v>0</v>
          </cell>
          <cell r="K163">
            <v>0</v>
          </cell>
          <cell r="L163">
            <v>64559</v>
          </cell>
          <cell r="M163">
            <v>2000</v>
          </cell>
          <cell r="N163">
            <v>73052</v>
          </cell>
          <cell r="O163">
            <v>117857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162836</v>
          </cell>
          <cell r="X163">
            <v>0</v>
          </cell>
          <cell r="Y163">
            <v>0</v>
          </cell>
          <cell r="Z163">
            <v>0</v>
          </cell>
          <cell r="AA163">
            <v>64559</v>
          </cell>
          <cell r="AB163">
            <v>2000</v>
          </cell>
          <cell r="AC163">
            <v>73052</v>
          </cell>
          <cell r="AD163">
            <v>117857</v>
          </cell>
          <cell r="AE163">
            <v>0</v>
          </cell>
          <cell r="AF163">
            <v>0</v>
          </cell>
          <cell r="AG163">
            <v>0</v>
          </cell>
          <cell r="AI163">
            <v>3</v>
          </cell>
          <cell r="AJ163">
            <v>29</v>
          </cell>
          <cell r="AL163">
            <v>420304</v>
          </cell>
          <cell r="AM163">
            <v>2788877</v>
          </cell>
          <cell r="AN163">
            <v>7000</v>
          </cell>
        </row>
        <row r="164">
          <cell r="B164">
            <v>150</v>
          </cell>
          <cell r="C164">
            <v>38410</v>
          </cell>
          <cell r="D164">
            <v>30</v>
          </cell>
          <cell r="E164">
            <v>3098860</v>
          </cell>
          <cell r="F164">
            <v>11</v>
          </cell>
          <cell r="H164">
            <v>156495</v>
          </cell>
          <cell r="I164">
            <v>0</v>
          </cell>
          <cell r="J164">
            <v>0</v>
          </cell>
          <cell r="K164">
            <v>0</v>
          </cell>
          <cell r="L164">
            <v>64559</v>
          </cell>
          <cell r="M164">
            <v>2000</v>
          </cell>
          <cell r="N164">
            <v>73052</v>
          </cell>
          <cell r="O164">
            <v>117857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156495</v>
          </cell>
          <cell r="X164">
            <v>0</v>
          </cell>
          <cell r="Y164">
            <v>0</v>
          </cell>
          <cell r="Z164">
            <v>0</v>
          </cell>
          <cell r="AA164">
            <v>64559</v>
          </cell>
          <cell r="AB164">
            <v>2000</v>
          </cell>
          <cell r="AC164">
            <v>73052</v>
          </cell>
          <cell r="AD164">
            <v>117857</v>
          </cell>
          <cell r="AE164">
            <v>0</v>
          </cell>
          <cell r="AF164">
            <v>0</v>
          </cell>
          <cell r="AG164">
            <v>0</v>
          </cell>
          <cell r="AI164">
            <v>3</v>
          </cell>
          <cell r="AJ164">
            <v>30</v>
          </cell>
          <cell r="AL164">
            <v>413963</v>
          </cell>
          <cell r="AM164">
            <v>2684897</v>
          </cell>
          <cell r="AN164">
            <v>7000</v>
          </cell>
        </row>
        <row r="165">
          <cell r="B165">
            <v>151</v>
          </cell>
          <cell r="C165">
            <v>38411</v>
          </cell>
          <cell r="D165">
            <v>31</v>
          </cell>
          <cell r="E165">
            <v>2763970</v>
          </cell>
          <cell r="F165">
            <v>9</v>
          </cell>
          <cell r="H165">
            <v>111172</v>
          </cell>
          <cell r="I165">
            <v>0</v>
          </cell>
          <cell r="J165">
            <v>0</v>
          </cell>
          <cell r="K165">
            <v>0</v>
          </cell>
          <cell r="L165">
            <v>64558</v>
          </cell>
          <cell r="M165">
            <v>2000</v>
          </cell>
          <cell r="N165">
            <v>0</v>
          </cell>
          <cell r="O165">
            <v>117857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111172</v>
          </cell>
          <cell r="X165">
            <v>0</v>
          </cell>
          <cell r="Y165">
            <v>0</v>
          </cell>
          <cell r="Z165">
            <v>0</v>
          </cell>
          <cell r="AA165">
            <v>64558</v>
          </cell>
          <cell r="AB165">
            <v>2000</v>
          </cell>
          <cell r="AC165">
            <v>0</v>
          </cell>
          <cell r="AD165">
            <v>117857</v>
          </cell>
          <cell r="AE165">
            <v>0</v>
          </cell>
          <cell r="AF165">
            <v>0</v>
          </cell>
          <cell r="AG165">
            <v>0</v>
          </cell>
          <cell r="AI165">
            <v>3</v>
          </cell>
          <cell r="AJ165">
            <v>31</v>
          </cell>
          <cell r="AL165">
            <v>295587</v>
          </cell>
          <cell r="AM165">
            <v>2468383</v>
          </cell>
          <cell r="AN165">
            <v>7000</v>
          </cell>
        </row>
        <row r="166">
          <cell r="B166">
            <v>152</v>
          </cell>
          <cell r="C166">
            <v>38413</v>
          </cell>
          <cell r="D166">
            <v>1</v>
          </cell>
          <cell r="E166">
            <v>2659205</v>
          </cell>
          <cell r="F166">
            <v>1</v>
          </cell>
          <cell r="H166">
            <v>146072</v>
          </cell>
          <cell r="I166">
            <v>0</v>
          </cell>
          <cell r="J166">
            <v>0</v>
          </cell>
          <cell r="K166">
            <v>0</v>
          </cell>
          <cell r="L166">
            <v>64559</v>
          </cell>
          <cell r="M166">
            <v>2000</v>
          </cell>
          <cell r="N166">
            <v>111745</v>
          </cell>
          <cell r="O166">
            <v>117857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146072</v>
          </cell>
          <cell r="X166">
            <v>0</v>
          </cell>
          <cell r="Y166">
            <v>0</v>
          </cell>
          <cell r="Z166">
            <v>0</v>
          </cell>
          <cell r="AA166">
            <v>64559</v>
          </cell>
          <cell r="AB166">
            <v>2000</v>
          </cell>
          <cell r="AC166">
            <v>111745</v>
          </cell>
          <cell r="AD166">
            <v>117857</v>
          </cell>
          <cell r="AE166">
            <v>0</v>
          </cell>
          <cell r="AF166">
            <v>0</v>
          </cell>
          <cell r="AG166">
            <v>0</v>
          </cell>
          <cell r="AI166">
            <v>4</v>
          </cell>
          <cell r="AJ166">
            <v>1</v>
          </cell>
          <cell r="AL166">
            <v>442233</v>
          </cell>
          <cell r="AM166">
            <v>2216972</v>
          </cell>
          <cell r="AN166">
            <v>7000</v>
          </cell>
        </row>
        <row r="167">
          <cell r="B167">
            <v>153</v>
          </cell>
          <cell r="C167">
            <v>38414</v>
          </cell>
          <cell r="D167">
            <v>2</v>
          </cell>
          <cell r="E167">
            <v>2874389</v>
          </cell>
          <cell r="F167">
            <v>4</v>
          </cell>
          <cell r="H167">
            <v>140384</v>
          </cell>
          <cell r="I167">
            <v>0</v>
          </cell>
          <cell r="J167">
            <v>0</v>
          </cell>
          <cell r="K167">
            <v>0</v>
          </cell>
          <cell r="L167">
            <v>64559</v>
          </cell>
          <cell r="M167">
            <v>115081</v>
          </cell>
          <cell r="N167">
            <v>107412</v>
          </cell>
          <cell r="O167">
            <v>108196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140384</v>
          </cell>
          <cell r="X167">
            <v>0</v>
          </cell>
          <cell r="Y167">
            <v>0</v>
          </cell>
          <cell r="Z167">
            <v>0</v>
          </cell>
          <cell r="AA167">
            <v>64559</v>
          </cell>
          <cell r="AB167">
            <v>115081</v>
          </cell>
          <cell r="AC167">
            <v>107412</v>
          </cell>
          <cell r="AD167">
            <v>108196</v>
          </cell>
          <cell r="AE167">
            <v>0</v>
          </cell>
          <cell r="AF167">
            <v>0</v>
          </cell>
          <cell r="AG167">
            <v>0</v>
          </cell>
          <cell r="AI167">
            <v>4</v>
          </cell>
          <cell r="AJ167">
            <v>2</v>
          </cell>
          <cell r="AL167">
            <v>535632</v>
          </cell>
          <cell r="AM167">
            <v>2338757</v>
          </cell>
          <cell r="AN167">
            <v>7000</v>
          </cell>
        </row>
        <row r="168">
          <cell r="B168">
            <v>154</v>
          </cell>
          <cell r="C168">
            <v>38415</v>
          </cell>
          <cell r="D168">
            <v>3</v>
          </cell>
          <cell r="E168">
            <v>3453114</v>
          </cell>
          <cell r="F168">
            <v>6</v>
          </cell>
          <cell r="H168">
            <v>134918</v>
          </cell>
          <cell r="I168">
            <v>0</v>
          </cell>
          <cell r="J168">
            <v>0</v>
          </cell>
          <cell r="K168">
            <v>0</v>
          </cell>
          <cell r="L168">
            <v>64559</v>
          </cell>
          <cell r="M168">
            <v>40678</v>
          </cell>
          <cell r="N168">
            <v>73052</v>
          </cell>
          <cell r="O168">
            <v>108197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134918</v>
          </cell>
          <cell r="X168">
            <v>0</v>
          </cell>
          <cell r="Y168">
            <v>0</v>
          </cell>
          <cell r="Z168">
            <v>0</v>
          </cell>
          <cell r="AA168">
            <v>64559</v>
          </cell>
          <cell r="AB168">
            <v>40678</v>
          </cell>
          <cell r="AC168">
            <v>73052</v>
          </cell>
          <cell r="AD168">
            <v>108197</v>
          </cell>
          <cell r="AE168">
            <v>0</v>
          </cell>
          <cell r="AF168">
            <v>0</v>
          </cell>
          <cell r="AG168">
            <v>0</v>
          </cell>
          <cell r="AI168">
            <v>4</v>
          </cell>
          <cell r="AJ168">
            <v>3</v>
          </cell>
          <cell r="AL168">
            <v>421404</v>
          </cell>
          <cell r="AM168">
            <v>3031710</v>
          </cell>
          <cell r="AN168">
            <v>7000</v>
          </cell>
        </row>
        <row r="169">
          <cell r="B169">
            <v>155</v>
          </cell>
          <cell r="C169">
            <v>38416</v>
          </cell>
          <cell r="D169">
            <v>4</v>
          </cell>
          <cell r="E169">
            <v>2997212</v>
          </cell>
          <cell r="F169">
            <v>8</v>
          </cell>
          <cell r="H169">
            <v>129664</v>
          </cell>
          <cell r="I169">
            <v>0</v>
          </cell>
          <cell r="J169">
            <v>0</v>
          </cell>
          <cell r="K169">
            <v>0</v>
          </cell>
          <cell r="L169">
            <v>64558</v>
          </cell>
          <cell r="M169">
            <v>40677</v>
          </cell>
          <cell r="N169">
            <v>73052</v>
          </cell>
          <cell r="O169">
            <v>108196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129664</v>
          </cell>
          <cell r="X169">
            <v>0</v>
          </cell>
          <cell r="Y169">
            <v>0</v>
          </cell>
          <cell r="Z169">
            <v>0</v>
          </cell>
          <cell r="AA169">
            <v>64558</v>
          </cell>
          <cell r="AB169">
            <v>40677</v>
          </cell>
          <cell r="AC169">
            <v>73052</v>
          </cell>
          <cell r="AD169">
            <v>108196</v>
          </cell>
          <cell r="AE169">
            <v>0</v>
          </cell>
          <cell r="AF169">
            <v>0</v>
          </cell>
          <cell r="AG169">
            <v>0</v>
          </cell>
          <cell r="AI169">
            <v>4</v>
          </cell>
          <cell r="AJ169">
            <v>4</v>
          </cell>
          <cell r="AL169">
            <v>416147</v>
          </cell>
          <cell r="AM169">
            <v>2581065</v>
          </cell>
          <cell r="AN169">
            <v>7000</v>
          </cell>
        </row>
        <row r="170">
          <cell r="B170">
            <v>156</v>
          </cell>
          <cell r="C170">
            <v>38417</v>
          </cell>
          <cell r="D170">
            <v>5</v>
          </cell>
          <cell r="E170">
            <v>3158840</v>
          </cell>
          <cell r="F170">
            <v>10</v>
          </cell>
          <cell r="H170">
            <v>124615</v>
          </cell>
          <cell r="I170">
            <v>0</v>
          </cell>
          <cell r="J170">
            <v>0</v>
          </cell>
          <cell r="K170">
            <v>0</v>
          </cell>
          <cell r="L170">
            <v>64559</v>
          </cell>
          <cell r="M170">
            <v>40678</v>
          </cell>
          <cell r="N170">
            <v>73052</v>
          </cell>
          <cell r="O170">
            <v>108197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124615</v>
          </cell>
          <cell r="X170">
            <v>0</v>
          </cell>
          <cell r="Y170">
            <v>0</v>
          </cell>
          <cell r="Z170">
            <v>0</v>
          </cell>
          <cell r="AA170">
            <v>64559</v>
          </cell>
          <cell r="AB170">
            <v>40678</v>
          </cell>
          <cell r="AC170">
            <v>73052</v>
          </cell>
          <cell r="AD170">
            <v>108197</v>
          </cell>
          <cell r="AE170">
            <v>0</v>
          </cell>
          <cell r="AF170">
            <v>0</v>
          </cell>
          <cell r="AG170">
            <v>0</v>
          </cell>
          <cell r="AI170">
            <v>4</v>
          </cell>
          <cell r="AJ170">
            <v>5</v>
          </cell>
          <cell r="AL170">
            <v>411101</v>
          </cell>
          <cell r="AM170">
            <v>2747739</v>
          </cell>
          <cell r="AN170">
            <v>7000</v>
          </cell>
        </row>
        <row r="171">
          <cell r="B171">
            <v>157</v>
          </cell>
          <cell r="C171">
            <v>38418</v>
          </cell>
          <cell r="D171">
            <v>6</v>
          </cell>
          <cell r="E171">
            <v>2473590</v>
          </cell>
          <cell r="F171">
            <v>11</v>
          </cell>
          <cell r="H171">
            <v>63247</v>
          </cell>
          <cell r="I171">
            <v>0</v>
          </cell>
          <cell r="J171">
            <v>0</v>
          </cell>
          <cell r="K171">
            <v>0</v>
          </cell>
          <cell r="L171">
            <v>64559</v>
          </cell>
          <cell r="M171">
            <v>40678</v>
          </cell>
          <cell r="N171">
            <v>73052</v>
          </cell>
          <cell r="O171">
            <v>108196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63247</v>
          </cell>
          <cell r="X171">
            <v>0</v>
          </cell>
          <cell r="Y171">
            <v>0</v>
          </cell>
          <cell r="Z171">
            <v>0</v>
          </cell>
          <cell r="AA171">
            <v>64559</v>
          </cell>
          <cell r="AB171">
            <v>40678</v>
          </cell>
          <cell r="AC171">
            <v>73052</v>
          </cell>
          <cell r="AD171">
            <v>108196</v>
          </cell>
          <cell r="AE171">
            <v>0</v>
          </cell>
          <cell r="AF171">
            <v>0</v>
          </cell>
          <cell r="AG171">
            <v>0</v>
          </cell>
          <cell r="AI171">
            <v>4</v>
          </cell>
          <cell r="AJ171">
            <v>6</v>
          </cell>
          <cell r="AL171">
            <v>349732</v>
          </cell>
          <cell r="AM171">
            <v>2123858</v>
          </cell>
          <cell r="AN171">
            <v>7000</v>
          </cell>
        </row>
        <row r="172">
          <cell r="B172">
            <v>158</v>
          </cell>
          <cell r="C172">
            <v>38419</v>
          </cell>
          <cell r="D172">
            <v>7</v>
          </cell>
          <cell r="E172">
            <v>1766035</v>
          </cell>
          <cell r="F172">
            <v>12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2000</v>
          </cell>
          <cell r="N172">
            <v>0</v>
          </cell>
          <cell r="O172">
            <v>5000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2000</v>
          </cell>
          <cell r="AC172">
            <v>0</v>
          </cell>
          <cell r="AD172">
            <v>5000</v>
          </cell>
          <cell r="AE172">
            <v>0</v>
          </cell>
          <cell r="AF172">
            <v>0</v>
          </cell>
          <cell r="AG172">
            <v>0</v>
          </cell>
          <cell r="AI172">
            <v>4</v>
          </cell>
          <cell r="AJ172">
            <v>7</v>
          </cell>
          <cell r="AL172">
            <v>7000</v>
          </cell>
          <cell r="AM172">
            <v>1759035</v>
          </cell>
          <cell r="AN172">
            <v>7000</v>
          </cell>
        </row>
        <row r="173">
          <cell r="B173">
            <v>159</v>
          </cell>
          <cell r="C173">
            <v>38420</v>
          </cell>
          <cell r="D173">
            <v>8</v>
          </cell>
          <cell r="E173">
            <v>1693219</v>
          </cell>
          <cell r="F173">
            <v>13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2000</v>
          </cell>
          <cell r="N173">
            <v>0</v>
          </cell>
          <cell r="O173">
            <v>5000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2000</v>
          </cell>
          <cell r="AC173">
            <v>0</v>
          </cell>
          <cell r="AD173">
            <v>5000</v>
          </cell>
          <cell r="AE173">
            <v>0</v>
          </cell>
          <cell r="AF173">
            <v>0</v>
          </cell>
          <cell r="AG173">
            <v>0</v>
          </cell>
          <cell r="AI173">
            <v>4</v>
          </cell>
          <cell r="AJ173">
            <v>8</v>
          </cell>
          <cell r="AL173">
            <v>7000</v>
          </cell>
          <cell r="AM173">
            <v>1686219</v>
          </cell>
          <cell r="AN173">
            <v>7000</v>
          </cell>
        </row>
        <row r="174">
          <cell r="B174">
            <v>160</v>
          </cell>
          <cell r="C174">
            <v>38421</v>
          </cell>
          <cell r="D174">
            <v>9</v>
          </cell>
          <cell r="E174">
            <v>2190716</v>
          </cell>
          <cell r="F174">
            <v>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2000</v>
          </cell>
          <cell r="N174">
            <v>0</v>
          </cell>
          <cell r="O174">
            <v>155956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2000</v>
          </cell>
          <cell r="AC174">
            <v>0</v>
          </cell>
          <cell r="AD174">
            <v>155956</v>
          </cell>
          <cell r="AE174">
            <v>0</v>
          </cell>
          <cell r="AF174">
            <v>0</v>
          </cell>
          <cell r="AG174">
            <v>0</v>
          </cell>
          <cell r="AI174">
            <v>4</v>
          </cell>
          <cell r="AJ174">
            <v>9</v>
          </cell>
          <cell r="AL174">
            <v>157956</v>
          </cell>
          <cell r="AM174">
            <v>2032760</v>
          </cell>
          <cell r="AN174">
            <v>7000</v>
          </cell>
        </row>
        <row r="175">
          <cell r="B175">
            <v>161</v>
          </cell>
          <cell r="C175">
            <v>38422</v>
          </cell>
          <cell r="D175">
            <v>10</v>
          </cell>
          <cell r="E175">
            <v>2533323</v>
          </cell>
          <cell r="F175">
            <v>15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231732</v>
          </cell>
          <cell r="M175">
            <v>2000</v>
          </cell>
          <cell r="N175">
            <v>0</v>
          </cell>
          <cell r="O175">
            <v>266831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231732</v>
          </cell>
          <cell r="AB175">
            <v>2000</v>
          </cell>
          <cell r="AC175">
            <v>0</v>
          </cell>
          <cell r="AD175">
            <v>266831</v>
          </cell>
          <cell r="AE175">
            <v>0</v>
          </cell>
          <cell r="AF175">
            <v>0</v>
          </cell>
          <cell r="AG175">
            <v>0</v>
          </cell>
          <cell r="AI175">
            <v>4</v>
          </cell>
          <cell r="AJ175">
            <v>10</v>
          </cell>
          <cell r="AL175">
            <v>500563</v>
          </cell>
          <cell r="AM175">
            <v>2032760</v>
          </cell>
          <cell r="AN175">
            <v>7000</v>
          </cell>
        </row>
        <row r="176">
          <cell r="B176">
            <v>162</v>
          </cell>
          <cell r="C176">
            <v>38423</v>
          </cell>
          <cell r="D176">
            <v>11</v>
          </cell>
          <cell r="E176">
            <v>2068882</v>
          </cell>
          <cell r="F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2000</v>
          </cell>
          <cell r="N176">
            <v>0</v>
          </cell>
          <cell r="O176">
            <v>34122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2000</v>
          </cell>
          <cell r="AC176">
            <v>0</v>
          </cell>
          <cell r="AD176">
            <v>34122</v>
          </cell>
          <cell r="AE176">
            <v>0</v>
          </cell>
          <cell r="AF176">
            <v>0</v>
          </cell>
          <cell r="AG176">
            <v>0</v>
          </cell>
          <cell r="AI176">
            <v>4</v>
          </cell>
          <cell r="AJ176">
            <v>11</v>
          </cell>
          <cell r="AL176">
            <v>36122</v>
          </cell>
          <cell r="AM176">
            <v>2032760</v>
          </cell>
          <cell r="AN176">
            <v>7000</v>
          </cell>
        </row>
        <row r="177">
          <cell r="B177">
            <v>163</v>
          </cell>
          <cell r="C177">
            <v>38424</v>
          </cell>
          <cell r="D177">
            <v>12</v>
          </cell>
          <cell r="E177">
            <v>2199985</v>
          </cell>
          <cell r="F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2000</v>
          </cell>
          <cell r="N177">
            <v>0</v>
          </cell>
          <cell r="O177">
            <v>165225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2000</v>
          </cell>
          <cell r="AC177">
            <v>0</v>
          </cell>
          <cell r="AD177">
            <v>165225</v>
          </cell>
          <cell r="AE177">
            <v>0</v>
          </cell>
          <cell r="AF177">
            <v>0</v>
          </cell>
          <cell r="AG177">
            <v>0</v>
          </cell>
          <cell r="AI177">
            <v>4</v>
          </cell>
          <cell r="AJ177">
            <v>12</v>
          </cell>
          <cell r="AL177">
            <v>167225</v>
          </cell>
          <cell r="AM177">
            <v>2032760</v>
          </cell>
          <cell r="AN177">
            <v>7000</v>
          </cell>
        </row>
        <row r="178">
          <cell r="B178">
            <v>164</v>
          </cell>
          <cell r="C178">
            <v>38425</v>
          </cell>
          <cell r="D178">
            <v>13</v>
          </cell>
          <cell r="E178">
            <v>2011493</v>
          </cell>
          <cell r="F178">
            <v>18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2000</v>
          </cell>
          <cell r="N178">
            <v>0</v>
          </cell>
          <cell r="O178">
            <v>5000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2000</v>
          </cell>
          <cell r="AC178">
            <v>0</v>
          </cell>
          <cell r="AD178">
            <v>5000</v>
          </cell>
          <cell r="AE178">
            <v>0</v>
          </cell>
          <cell r="AF178">
            <v>0</v>
          </cell>
          <cell r="AG178">
            <v>0</v>
          </cell>
          <cell r="AI178">
            <v>4</v>
          </cell>
          <cell r="AJ178">
            <v>13</v>
          </cell>
          <cell r="AL178">
            <v>7000</v>
          </cell>
          <cell r="AM178">
            <v>2004493</v>
          </cell>
          <cell r="AN178">
            <v>7000</v>
          </cell>
        </row>
        <row r="179">
          <cell r="B179">
            <v>165</v>
          </cell>
          <cell r="C179">
            <v>38426</v>
          </cell>
          <cell r="D179">
            <v>14</v>
          </cell>
          <cell r="E179">
            <v>1865904</v>
          </cell>
          <cell r="F179">
            <v>19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2000</v>
          </cell>
          <cell r="N179">
            <v>0</v>
          </cell>
          <cell r="O179">
            <v>5000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2000</v>
          </cell>
          <cell r="AC179">
            <v>0</v>
          </cell>
          <cell r="AD179">
            <v>5000</v>
          </cell>
          <cell r="AE179">
            <v>0</v>
          </cell>
          <cell r="AF179">
            <v>0</v>
          </cell>
          <cell r="AG179">
            <v>0</v>
          </cell>
          <cell r="AI179">
            <v>4</v>
          </cell>
          <cell r="AJ179">
            <v>14</v>
          </cell>
          <cell r="AL179">
            <v>7000</v>
          </cell>
          <cell r="AM179">
            <v>1858904</v>
          </cell>
          <cell r="AN179">
            <v>7000</v>
          </cell>
        </row>
        <row r="180">
          <cell r="B180">
            <v>166</v>
          </cell>
          <cell r="C180">
            <v>38427</v>
          </cell>
          <cell r="D180">
            <v>15</v>
          </cell>
          <cell r="E180">
            <v>2147337</v>
          </cell>
          <cell r="F180">
            <v>21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2000</v>
          </cell>
          <cell r="N180">
            <v>0</v>
          </cell>
          <cell r="O180">
            <v>112577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2000</v>
          </cell>
          <cell r="AC180">
            <v>0</v>
          </cell>
          <cell r="AD180">
            <v>112577</v>
          </cell>
          <cell r="AE180">
            <v>0</v>
          </cell>
          <cell r="AF180">
            <v>0</v>
          </cell>
          <cell r="AG180">
            <v>0</v>
          </cell>
          <cell r="AI180">
            <v>4</v>
          </cell>
          <cell r="AJ180">
            <v>15</v>
          </cell>
          <cell r="AL180">
            <v>114577</v>
          </cell>
          <cell r="AM180">
            <v>2032760</v>
          </cell>
          <cell r="AN180">
            <v>7000</v>
          </cell>
        </row>
        <row r="181">
          <cell r="B181">
            <v>167</v>
          </cell>
          <cell r="C181">
            <v>38428</v>
          </cell>
          <cell r="D181">
            <v>16</v>
          </cell>
          <cell r="E181">
            <v>1998522</v>
          </cell>
          <cell r="F181">
            <v>22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2000</v>
          </cell>
          <cell r="N181">
            <v>0</v>
          </cell>
          <cell r="O181">
            <v>5000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2000</v>
          </cell>
          <cell r="AC181">
            <v>0</v>
          </cell>
          <cell r="AD181">
            <v>5000</v>
          </cell>
          <cell r="AE181">
            <v>0</v>
          </cell>
          <cell r="AF181">
            <v>0</v>
          </cell>
          <cell r="AG181">
            <v>0</v>
          </cell>
          <cell r="AI181">
            <v>4</v>
          </cell>
          <cell r="AJ181">
            <v>16</v>
          </cell>
          <cell r="AL181">
            <v>7000</v>
          </cell>
          <cell r="AM181">
            <v>1991522</v>
          </cell>
          <cell r="AN181">
            <v>7000</v>
          </cell>
        </row>
        <row r="182">
          <cell r="B182">
            <v>168</v>
          </cell>
          <cell r="C182">
            <v>38429</v>
          </cell>
          <cell r="D182">
            <v>17</v>
          </cell>
          <cell r="E182">
            <v>1884799</v>
          </cell>
          <cell r="F182">
            <v>19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2000</v>
          </cell>
          <cell r="N182">
            <v>0</v>
          </cell>
          <cell r="O182">
            <v>5000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2000</v>
          </cell>
          <cell r="AC182">
            <v>0</v>
          </cell>
          <cell r="AD182">
            <v>5000</v>
          </cell>
          <cell r="AE182">
            <v>0</v>
          </cell>
          <cell r="AF182">
            <v>0</v>
          </cell>
          <cell r="AG182">
            <v>0</v>
          </cell>
          <cell r="AI182">
            <v>4</v>
          </cell>
          <cell r="AJ182">
            <v>17</v>
          </cell>
          <cell r="AL182">
            <v>7000</v>
          </cell>
          <cell r="AM182">
            <v>1877799</v>
          </cell>
          <cell r="AN182">
            <v>7000</v>
          </cell>
        </row>
        <row r="183">
          <cell r="B183">
            <v>169</v>
          </cell>
          <cell r="C183">
            <v>38430</v>
          </cell>
          <cell r="D183">
            <v>18</v>
          </cell>
          <cell r="E183">
            <v>2672436</v>
          </cell>
          <cell r="F183">
            <v>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266580</v>
          </cell>
          <cell r="M183">
            <v>109480</v>
          </cell>
          <cell r="N183">
            <v>0</v>
          </cell>
          <cell r="O183">
            <v>263616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266580</v>
          </cell>
          <cell r="AB183">
            <v>109480</v>
          </cell>
          <cell r="AC183">
            <v>0</v>
          </cell>
          <cell r="AD183">
            <v>263616</v>
          </cell>
          <cell r="AE183">
            <v>0</v>
          </cell>
          <cell r="AF183">
            <v>0</v>
          </cell>
          <cell r="AG183">
            <v>0</v>
          </cell>
          <cell r="AI183">
            <v>4</v>
          </cell>
          <cell r="AJ183">
            <v>18</v>
          </cell>
          <cell r="AL183">
            <v>639676</v>
          </cell>
          <cell r="AM183">
            <v>2032760</v>
          </cell>
          <cell r="AN183">
            <v>7000</v>
          </cell>
        </row>
        <row r="184">
          <cell r="B184">
            <v>170</v>
          </cell>
          <cell r="C184">
            <v>38431</v>
          </cell>
          <cell r="D184">
            <v>19</v>
          </cell>
          <cell r="E184">
            <v>2600046</v>
          </cell>
          <cell r="F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255627</v>
          </cell>
          <cell r="M184">
            <v>48043</v>
          </cell>
          <cell r="N184">
            <v>0</v>
          </cell>
          <cell r="O184">
            <v>263616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255627</v>
          </cell>
          <cell r="AB184">
            <v>48043</v>
          </cell>
          <cell r="AC184">
            <v>0</v>
          </cell>
          <cell r="AD184">
            <v>263616</v>
          </cell>
          <cell r="AE184">
            <v>0</v>
          </cell>
          <cell r="AF184">
            <v>0</v>
          </cell>
          <cell r="AG184">
            <v>0</v>
          </cell>
          <cell r="AI184">
            <v>4</v>
          </cell>
          <cell r="AJ184">
            <v>19</v>
          </cell>
          <cell r="AL184">
            <v>567286</v>
          </cell>
          <cell r="AM184">
            <v>2032760</v>
          </cell>
          <cell r="AN184">
            <v>7000</v>
          </cell>
        </row>
        <row r="185">
          <cell r="B185">
            <v>171</v>
          </cell>
          <cell r="C185">
            <v>38432</v>
          </cell>
          <cell r="D185">
            <v>20</v>
          </cell>
          <cell r="E185">
            <v>1836811</v>
          </cell>
          <cell r="F185">
            <v>16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2000</v>
          </cell>
          <cell r="N185">
            <v>0</v>
          </cell>
          <cell r="O185">
            <v>5000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2000</v>
          </cell>
          <cell r="AC185">
            <v>0</v>
          </cell>
          <cell r="AD185">
            <v>5000</v>
          </cell>
          <cell r="AE185">
            <v>0</v>
          </cell>
          <cell r="AF185">
            <v>0</v>
          </cell>
          <cell r="AG185">
            <v>0</v>
          </cell>
          <cell r="AI185">
            <v>4</v>
          </cell>
          <cell r="AJ185">
            <v>20</v>
          </cell>
          <cell r="AL185">
            <v>7000</v>
          </cell>
          <cell r="AM185">
            <v>1829811</v>
          </cell>
          <cell r="AN185">
            <v>7000</v>
          </cell>
        </row>
        <row r="186">
          <cell r="B186">
            <v>172</v>
          </cell>
          <cell r="C186">
            <v>38433</v>
          </cell>
          <cell r="D186">
            <v>21</v>
          </cell>
          <cell r="E186">
            <v>1377210</v>
          </cell>
          <cell r="F186">
            <v>15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2000</v>
          </cell>
          <cell r="N186">
            <v>0</v>
          </cell>
          <cell r="O186">
            <v>5000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2000</v>
          </cell>
          <cell r="AC186">
            <v>0</v>
          </cell>
          <cell r="AD186">
            <v>5000</v>
          </cell>
          <cell r="AE186">
            <v>0</v>
          </cell>
          <cell r="AF186">
            <v>0</v>
          </cell>
          <cell r="AG186">
            <v>0</v>
          </cell>
          <cell r="AI186">
            <v>4</v>
          </cell>
          <cell r="AJ186">
            <v>21</v>
          </cell>
          <cell r="AL186">
            <v>7000</v>
          </cell>
          <cell r="AM186">
            <v>1370210</v>
          </cell>
          <cell r="AN186">
            <v>7000</v>
          </cell>
        </row>
        <row r="187">
          <cell r="B187">
            <v>173</v>
          </cell>
          <cell r="C187">
            <v>38434</v>
          </cell>
          <cell r="D187">
            <v>22</v>
          </cell>
          <cell r="E187">
            <v>1381141</v>
          </cell>
          <cell r="F187">
            <v>14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2000</v>
          </cell>
          <cell r="N187">
            <v>0</v>
          </cell>
          <cell r="O187">
            <v>5000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2000</v>
          </cell>
          <cell r="AC187">
            <v>0</v>
          </cell>
          <cell r="AD187">
            <v>5000</v>
          </cell>
          <cell r="AE187">
            <v>0</v>
          </cell>
          <cell r="AF187">
            <v>0</v>
          </cell>
          <cell r="AG187">
            <v>0</v>
          </cell>
          <cell r="AI187">
            <v>4</v>
          </cell>
          <cell r="AJ187">
            <v>22</v>
          </cell>
          <cell r="AL187">
            <v>7000</v>
          </cell>
          <cell r="AM187">
            <v>1374141</v>
          </cell>
          <cell r="AN187">
            <v>7000</v>
          </cell>
        </row>
        <row r="188">
          <cell r="B188">
            <v>174</v>
          </cell>
          <cell r="C188">
            <v>38435</v>
          </cell>
          <cell r="D188">
            <v>23</v>
          </cell>
          <cell r="E188">
            <v>1565232</v>
          </cell>
          <cell r="F188">
            <v>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2000</v>
          </cell>
          <cell r="N188">
            <v>0</v>
          </cell>
          <cell r="O188">
            <v>5000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2000</v>
          </cell>
          <cell r="AC188">
            <v>0</v>
          </cell>
          <cell r="AD188">
            <v>5000</v>
          </cell>
          <cell r="AE188">
            <v>0</v>
          </cell>
          <cell r="AF188">
            <v>0</v>
          </cell>
          <cell r="AG188">
            <v>0</v>
          </cell>
          <cell r="AI188">
            <v>4</v>
          </cell>
          <cell r="AJ188">
            <v>23</v>
          </cell>
          <cell r="AL188">
            <v>7000</v>
          </cell>
          <cell r="AM188">
            <v>1558232</v>
          </cell>
          <cell r="AN188">
            <v>7000</v>
          </cell>
        </row>
        <row r="189">
          <cell r="B189">
            <v>175</v>
          </cell>
          <cell r="C189">
            <v>38436</v>
          </cell>
          <cell r="D189">
            <v>24</v>
          </cell>
          <cell r="E189">
            <v>2152544</v>
          </cell>
          <cell r="F189">
            <v>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2000</v>
          </cell>
          <cell r="N189">
            <v>0</v>
          </cell>
          <cell r="O189">
            <v>117784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2000</v>
          </cell>
          <cell r="AC189">
            <v>0</v>
          </cell>
          <cell r="AD189">
            <v>117784</v>
          </cell>
          <cell r="AE189">
            <v>0</v>
          </cell>
          <cell r="AF189">
            <v>0</v>
          </cell>
          <cell r="AG189">
            <v>0</v>
          </cell>
          <cell r="AI189">
            <v>4</v>
          </cell>
          <cell r="AJ189">
            <v>24</v>
          </cell>
          <cell r="AL189">
            <v>119784</v>
          </cell>
          <cell r="AM189">
            <v>2032760</v>
          </cell>
          <cell r="AN189">
            <v>7000</v>
          </cell>
        </row>
        <row r="190">
          <cell r="B190">
            <v>176</v>
          </cell>
          <cell r="C190">
            <v>38437</v>
          </cell>
          <cell r="D190">
            <v>25</v>
          </cell>
          <cell r="E190">
            <v>2828200</v>
          </cell>
          <cell r="F190">
            <v>12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245124</v>
          </cell>
          <cell r="M190">
            <v>286700</v>
          </cell>
          <cell r="N190">
            <v>0</v>
          </cell>
          <cell r="O190">
            <v>263616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245124</v>
          </cell>
          <cell r="AB190">
            <v>286700</v>
          </cell>
          <cell r="AC190">
            <v>0</v>
          </cell>
          <cell r="AD190">
            <v>263616</v>
          </cell>
          <cell r="AE190">
            <v>0</v>
          </cell>
          <cell r="AF190">
            <v>0</v>
          </cell>
          <cell r="AG190">
            <v>0</v>
          </cell>
          <cell r="AI190">
            <v>4</v>
          </cell>
          <cell r="AJ190">
            <v>25</v>
          </cell>
          <cell r="AL190">
            <v>795440</v>
          </cell>
          <cell r="AM190">
            <v>2032760</v>
          </cell>
          <cell r="AN190">
            <v>7000</v>
          </cell>
        </row>
        <row r="191">
          <cell r="B191">
            <v>177</v>
          </cell>
          <cell r="C191">
            <v>38438</v>
          </cell>
          <cell r="D191">
            <v>26</v>
          </cell>
          <cell r="E191">
            <v>2846013</v>
          </cell>
          <cell r="F191">
            <v>10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2000</v>
          </cell>
          <cell r="N191">
            <v>547637</v>
          </cell>
          <cell r="O191">
            <v>263616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2000</v>
          </cell>
          <cell r="AC191">
            <v>547637</v>
          </cell>
          <cell r="AD191">
            <v>263616</v>
          </cell>
          <cell r="AE191">
            <v>0</v>
          </cell>
          <cell r="AF191">
            <v>0</v>
          </cell>
          <cell r="AG191">
            <v>0</v>
          </cell>
          <cell r="AI191">
            <v>4</v>
          </cell>
          <cell r="AJ191">
            <v>26</v>
          </cell>
          <cell r="AL191">
            <v>813253</v>
          </cell>
          <cell r="AM191">
            <v>2032760</v>
          </cell>
          <cell r="AN191">
            <v>7000</v>
          </cell>
        </row>
        <row r="192">
          <cell r="B192">
            <v>178</v>
          </cell>
          <cell r="C192">
            <v>38439</v>
          </cell>
          <cell r="D192">
            <v>27</v>
          </cell>
          <cell r="E192">
            <v>2190640</v>
          </cell>
          <cell r="F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2000</v>
          </cell>
          <cell r="N192">
            <v>0</v>
          </cell>
          <cell r="O192">
            <v>155880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2000</v>
          </cell>
          <cell r="AC192">
            <v>0</v>
          </cell>
          <cell r="AD192">
            <v>155880</v>
          </cell>
          <cell r="AE192">
            <v>0</v>
          </cell>
          <cell r="AF192">
            <v>0</v>
          </cell>
          <cell r="AG192">
            <v>0</v>
          </cell>
          <cell r="AI192">
            <v>4</v>
          </cell>
          <cell r="AJ192">
            <v>27</v>
          </cell>
          <cell r="AL192">
            <v>157880</v>
          </cell>
          <cell r="AM192">
            <v>2032760</v>
          </cell>
          <cell r="AN192">
            <v>7000</v>
          </cell>
        </row>
        <row r="193">
          <cell r="B193">
            <v>179</v>
          </cell>
          <cell r="C193">
            <v>38440</v>
          </cell>
          <cell r="D193">
            <v>28</v>
          </cell>
          <cell r="E193">
            <v>1748234</v>
          </cell>
          <cell r="F193">
            <v>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2000</v>
          </cell>
          <cell r="N193">
            <v>0</v>
          </cell>
          <cell r="O193">
            <v>5000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2000</v>
          </cell>
          <cell r="AC193">
            <v>0</v>
          </cell>
          <cell r="AD193">
            <v>5000</v>
          </cell>
          <cell r="AE193">
            <v>0</v>
          </cell>
          <cell r="AF193">
            <v>0</v>
          </cell>
          <cell r="AG193">
            <v>0</v>
          </cell>
          <cell r="AI193">
            <v>4</v>
          </cell>
          <cell r="AJ193">
            <v>28</v>
          </cell>
          <cell r="AL193">
            <v>7000</v>
          </cell>
          <cell r="AM193">
            <v>1741234</v>
          </cell>
          <cell r="AN193">
            <v>7000</v>
          </cell>
        </row>
        <row r="194">
          <cell r="B194">
            <v>180</v>
          </cell>
          <cell r="C194">
            <v>38441</v>
          </cell>
          <cell r="D194">
            <v>29</v>
          </cell>
          <cell r="E194">
            <v>1411665</v>
          </cell>
          <cell r="F194">
            <v>6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2000</v>
          </cell>
          <cell r="N194">
            <v>0</v>
          </cell>
          <cell r="O194">
            <v>5000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2000</v>
          </cell>
          <cell r="AC194">
            <v>0</v>
          </cell>
          <cell r="AD194">
            <v>5000</v>
          </cell>
          <cell r="AE194">
            <v>0</v>
          </cell>
          <cell r="AF194">
            <v>0</v>
          </cell>
          <cell r="AG194">
            <v>0</v>
          </cell>
          <cell r="AI194">
            <v>4</v>
          </cell>
          <cell r="AJ194">
            <v>29</v>
          </cell>
          <cell r="AL194">
            <v>7000</v>
          </cell>
          <cell r="AM194">
            <v>1404665</v>
          </cell>
          <cell r="AN194">
            <v>7000</v>
          </cell>
        </row>
        <row r="195">
          <cell r="B195">
            <v>181</v>
          </cell>
          <cell r="C195">
            <v>38442</v>
          </cell>
          <cell r="D195">
            <v>30</v>
          </cell>
          <cell r="E195">
            <v>2488327</v>
          </cell>
          <cell r="F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191951</v>
          </cell>
          <cell r="N195">
            <v>0</v>
          </cell>
          <cell r="O195">
            <v>263616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191951</v>
          </cell>
          <cell r="AC195">
            <v>0</v>
          </cell>
          <cell r="AD195">
            <v>263616</v>
          </cell>
          <cell r="AE195">
            <v>0</v>
          </cell>
          <cell r="AF195">
            <v>0</v>
          </cell>
          <cell r="AG195">
            <v>0</v>
          </cell>
          <cell r="AI195">
            <v>4</v>
          </cell>
          <cell r="AJ195">
            <v>30</v>
          </cell>
          <cell r="AL195">
            <v>455567</v>
          </cell>
          <cell r="AM195">
            <v>2032760</v>
          </cell>
          <cell r="AN195">
            <v>7000</v>
          </cell>
        </row>
        <row r="196">
          <cell r="B196">
            <v>182</v>
          </cell>
          <cell r="C196">
            <v>38443</v>
          </cell>
          <cell r="D196">
            <v>1</v>
          </cell>
          <cell r="E196">
            <v>2783579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235052</v>
          </cell>
          <cell r="M196">
            <v>252151</v>
          </cell>
          <cell r="N196">
            <v>0</v>
          </cell>
          <cell r="O196">
            <v>263616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235052</v>
          </cell>
          <cell r="AB196">
            <v>252151</v>
          </cell>
          <cell r="AC196">
            <v>0</v>
          </cell>
          <cell r="AD196">
            <v>263616</v>
          </cell>
          <cell r="AE196">
            <v>0</v>
          </cell>
          <cell r="AF196">
            <v>0</v>
          </cell>
          <cell r="AG196">
            <v>0</v>
          </cell>
          <cell r="AI196">
            <v>5</v>
          </cell>
          <cell r="AJ196">
            <v>1</v>
          </cell>
          <cell r="AL196">
            <v>750819</v>
          </cell>
          <cell r="AM196">
            <v>2032760</v>
          </cell>
          <cell r="AN196">
            <v>7000</v>
          </cell>
        </row>
        <row r="197">
          <cell r="B197">
            <v>183</v>
          </cell>
          <cell r="C197">
            <v>38444</v>
          </cell>
          <cell r="D197">
            <v>2</v>
          </cell>
          <cell r="E197">
            <v>2534612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225395</v>
          </cell>
          <cell r="M197">
            <v>129300</v>
          </cell>
          <cell r="N197">
            <v>601000</v>
          </cell>
          <cell r="O197">
            <v>163043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225395</v>
          </cell>
          <cell r="AB197">
            <v>129300</v>
          </cell>
          <cell r="AC197">
            <v>601000</v>
          </cell>
          <cell r="AD197">
            <v>163043</v>
          </cell>
          <cell r="AE197">
            <v>0</v>
          </cell>
          <cell r="AF197">
            <v>0</v>
          </cell>
          <cell r="AG197">
            <v>0</v>
          </cell>
          <cell r="AI197">
            <v>5</v>
          </cell>
          <cell r="AJ197">
            <v>2</v>
          </cell>
          <cell r="AL197">
            <v>1118738</v>
          </cell>
          <cell r="AM197">
            <v>1415874</v>
          </cell>
          <cell r="AN197">
            <v>7000</v>
          </cell>
        </row>
        <row r="198">
          <cell r="B198">
            <v>184</v>
          </cell>
          <cell r="C198">
            <v>38445</v>
          </cell>
          <cell r="D198">
            <v>3</v>
          </cell>
          <cell r="E198">
            <v>1682182</v>
          </cell>
          <cell r="F198">
            <v>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156301</v>
          </cell>
          <cell r="N198">
            <v>148995</v>
          </cell>
          <cell r="O198">
            <v>108196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156301</v>
          </cell>
          <cell r="AC198">
            <v>148995</v>
          </cell>
          <cell r="AD198">
            <v>108196</v>
          </cell>
          <cell r="AE198">
            <v>0</v>
          </cell>
          <cell r="AF198">
            <v>0</v>
          </cell>
          <cell r="AG198">
            <v>0</v>
          </cell>
          <cell r="AI198">
            <v>5</v>
          </cell>
          <cell r="AJ198">
            <v>3</v>
          </cell>
          <cell r="AL198">
            <v>413492</v>
          </cell>
          <cell r="AM198">
            <v>1268690</v>
          </cell>
          <cell r="AN198">
            <v>7000</v>
          </cell>
        </row>
        <row r="199">
          <cell r="B199">
            <v>185</v>
          </cell>
          <cell r="C199">
            <v>38446</v>
          </cell>
          <cell r="D199">
            <v>4</v>
          </cell>
          <cell r="E199">
            <v>1236404</v>
          </cell>
          <cell r="F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2000</v>
          </cell>
          <cell r="N199">
            <v>0</v>
          </cell>
          <cell r="O199">
            <v>5000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2000</v>
          </cell>
          <cell r="AC199">
            <v>0</v>
          </cell>
          <cell r="AD199">
            <v>5000</v>
          </cell>
          <cell r="AE199">
            <v>0</v>
          </cell>
          <cell r="AF199">
            <v>0</v>
          </cell>
          <cell r="AG199">
            <v>0</v>
          </cell>
          <cell r="AI199">
            <v>5</v>
          </cell>
          <cell r="AJ199">
            <v>4</v>
          </cell>
          <cell r="AL199">
            <v>7000</v>
          </cell>
          <cell r="AM199">
            <v>1229404</v>
          </cell>
          <cell r="AN199">
            <v>7000</v>
          </cell>
        </row>
        <row r="200">
          <cell r="B200">
            <v>186</v>
          </cell>
          <cell r="C200">
            <v>38447</v>
          </cell>
          <cell r="D200">
            <v>5</v>
          </cell>
          <cell r="E200">
            <v>1675927</v>
          </cell>
          <cell r="F200">
            <v>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142740</v>
          </cell>
          <cell r="M200">
            <v>53104</v>
          </cell>
          <cell r="N200">
            <v>0</v>
          </cell>
          <cell r="O200">
            <v>211393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142740</v>
          </cell>
          <cell r="AB200">
            <v>53104</v>
          </cell>
          <cell r="AC200">
            <v>0</v>
          </cell>
          <cell r="AD200">
            <v>211393</v>
          </cell>
          <cell r="AE200">
            <v>0</v>
          </cell>
          <cell r="AF200">
            <v>0</v>
          </cell>
          <cell r="AG200">
            <v>0</v>
          </cell>
          <cell r="AI200">
            <v>5</v>
          </cell>
          <cell r="AJ200">
            <v>5</v>
          </cell>
          <cell r="AL200">
            <v>407237</v>
          </cell>
          <cell r="AM200">
            <v>1268690</v>
          </cell>
          <cell r="AN200">
            <v>7000</v>
          </cell>
        </row>
        <row r="201">
          <cell r="B201">
            <v>187</v>
          </cell>
          <cell r="C201">
            <v>38448</v>
          </cell>
          <cell r="D201">
            <v>6</v>
          </cell>
          <cell r="E201">
            <v>2176303</v>
          </cell>
          <cell r="F201">
            <v>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42116</v>
          </cell>
          <cell r="M201">
            <v>156301</v>
          </cell>
          <cell r="N201">
            <v>601000</v>
          </cell>
          <cell r="O201">
            <v>108196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42116</v>
          </cell>
          <cell r="AB201">
            <v>156301</v>
          </cell>
          <cell r="AC201">
            <v>601000</v>
          </cell>
          <cell r="AD201">
            <v>108196</v>
          </cell>
          <cell r="AE201">
            <v>0</v>
          </cell>
          <cell r="AF201">
            <v>0</v>
          </cell>
          <cell r="AG201">
            <v>0</v>
          </cell>
          <cell r="AI201">
            <v>5</v>
          </cell>
          <cell r="AJ201">
            <v>6</v>
          </cell>
          <cell r="AL201">
            <v>907613</v>
          </cell>
          <cell r="AM201">
            <v>1268690</v>
          </cell>
          <cell r="AN201">
            <v>7000</v>
          </cell>
        </row>
        <row r="202">
          <cell r="B202">
            <v>188</v>
          </cell>
          <cell r="C202">
            <v>38449</v>
          </cell>
          <cell r="D202">
            <v>7</v>
          </cell>
          <cell r="E202">
            <v>1784422</v>
          </cell>
          <cell r="F202">
            <v>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34165</v>
          </cell>
          <cell r="M202">
            <v>156301</v>
          </cell>
          <cell r="N202">
            <v>734</v>
          </cell>
          <cell r="O202">
            <v>108196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34165</v>
          </cell>
          <cell r="AB202">
            <v>156301</v>
          </cell>
          <cell r="AC202">
            <v>734</v>
          </cell>
          <cell r="AD202">
            <v>108196</v>
          </cell>
          <cell r="AE202">
            <v>0</v>
          </cell>
          <cell r="AF202">
            <v>0</v>
          </cell>
          <cell r="AG202">
            <v>0</v>
          </cell>
          <cell r="AI202">
            <v>5</v>
          </cell>
          <cell r="AJ202">
            <v>7</v>
          </cell>
          <cell r="AL202">
            <v>299396</v>
          </cell>
          <cell r="AM202">
            <v>1485026</v>
          </cell>
          <cell r="AN202">
            <v>7000</v>
          </cell>
        </row>
        <row r="203">
          <cell r="B203">
            <v>189</v>
          </cell>
          <cell r="C203">
            <v>38450</v>
          </cell>
          <cell r="D203">
            <v>8</v>
          </cell>
          <cell r="E203">
            <v>1901128</v>
          </cell>
          <cell r="F203">
            <v>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156301</v>
          </cell>
          <cell r="N203">
            <v>0</v>
          </cell>
          <cell r="O203">
            <v>108196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156301</v>
          </cell>
          <cell r="AC203">
            <v>0</v>
          </cell>
          <cell r="AD203">
            <v>108196</v>
          </cell>
          <cell r="AE203">
            <v>0</v>
          </cell>
          <cell r="AF203">
            <v>0</v>
          </cell>
          <cell r="AG203">
            <v>0</v>
          </cell>
          <cell r="AI203">
            <v>5</v>
          </cell>
          <cell r="AJ203">
            <v>8</v>
          </cell>
          <cell r="AL203">
            <v>264497</v>
          </cell>
          <cell r="AM203">
            <v>1636631</v>
          </cell>
          <cell r="AN203">
            <v>7000</v>
          </cell>
        </row>
        <row r="204">
          <cell r="B204">
            <v>190</v>
          </cell>
          <cell r="C204">
            <v>38451</v>
          </cell>
          <cell r="D204">
            <v>9</v>
          </cell>
          <cell r="E204">
            <v>1806157</v>
          </cell>
          <cell r="F204">
            <v>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2000</v>
          </cell>
          <cell r="N204">
            <v>0</v>
          </cell>
          <cell r="O204">
            <v>108196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2000</v>
          </cell>
          <cell r="AC204">
            <v>0</v>
          </cell>
          <cell r="AD204">
            <v>108196</v>
          </cell>
          <cell r="AE204">
            <v>0</v>
          </cell>
          <cell r="AF204">
            <v>0</v>
          </cell>
          <cell r="AG204">
            <v>0</v>
          </cell>
          <cell r="AI204">
            <v>5</v>
          </cell>
          <cell r="AJ204">
            <v>9</v>
          </cell>
          <cell r="AL204">
            <v>110196</v>
          </cell>
          <cell r="AM204">
            <v>1695961</v>
          </cell>
          <cell r="AN204">
            <v>7000</v>
          </cell>
        </row>
        <row r="205">
          <cell r="B205">
            <v>191</v>
          </cell>
          <cell r="C205">
            <v>38452</v>
          </cell>
          <cell r="D205">
            <v>10</v>
          </cell>
          <cell r="E205">
            <v>1381409</v>
          </cell>
          <cell r="F205">
            <v>10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2000</v>
          </cell>
          <cell r="N205">
            <v>0</v>
          </cell>
          <cell r="O205">
            <v>108196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2000</v>
          </cell>
          <cell r="AC205">
            <v>0</v>
          </cell>
          <cell r="AD205">
            <v>108196</v>
          </cell>
          <cell r="AE205">
            <v>0</v>
          </cell>
          <cell r="AF205">
            <v>0</v>
          </cell>
          <cell r="AG205">
            <v>0</v>
          </cell>
          <cell r="AI205">
            <v>5</v>
          </cell>
          <cell r="AJ205">
            <v>10</v>
          </cell>
          <cell r="AL205">
            <v>110196</v>
          </cell>
          <cell r="AM205">
            <v>1271213</v>
          </cell>
          <cell r="AN205">
            <v>7000</v>
          </cell>
        </row>
        <row r="206">
          <cell r="B206">
            <v>192</v>
          </cell>
          <cell r="C206">
            <v>38453</v>
          </cell>
          <cell r="D206">
            <v>11</v>
          </cell>
          <cell r="E206">
            <v>1108447</v>
          </cell>
          <cell r="F206">
            <v>10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2000</v>
          </cell>
          <cell r="N206">
            <v>0</v>
          </cell>
          <cell r="O206">
            <v>5000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2000</v>
          </cell>
          <cell r="AC206">
            <v>0</v>
          </cell>
          <cell r="AD206">
            <v>5000</v>
          </cell>
          <cell r="AE206">
            <v>0</v>
          </cell>
          <cell r="AF206">
            <v>0</v>
          </cell>
          <cell r="AG206">
            <v>0</v>
          </cell>
          <cell r="AI206">
            <v>5</v>
          </cell>
          <cell r="AJ206">
            <v>11</v>
          </cell>
          <cell r="AL206">
            <v>7000</v>
          </cell>
          <cell r="AM206">
            <v>1101447</v>
          </cell>
          <cell r="AN206">
            <v>7000</v>
          </cell>
        </row>
        <row r="207">
          <cell r="B207">
            <v>193</v>
          </cell>
          <cell r="C207">
            <v>38454</v>
          </cell>
          <cell r="D207">
            <v>12</v>
          </cell>
          <cell r="E207">
            <v>1083094</v>
          </cell>
          <cell r="F207">
            <v>11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2000</v>
          </cell>
          <cell r="N207">
            <v>0</v>
          </cell>
          <cell r="O207">
            <v>5000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2000</v>
          </cell>
          <cell r="AC207">
            <v>0</v>
          </cell>
          <cell r="AD207">
            <v>5000</v>
          </cell>
          <cell r="AE207">
            <v>0</v>
          </cell>
          <cell r="AF207">
            <v>0</v>
          </cell>
          <cell r="AG207">
            <v>0</v>
          </cell>
          <cell r="AI207">
            <v>5</v>
          </cell>
          <cell r="AJ207">
            <v>12</v>
          </cell>
          <cell r="AL207">
            <v>7000</v>
          </cell>
          <cell r="AM207">
            <v>1076094</v>
          </cell>
          <cell r="AN207">
            <v>7000</v>
          </cell>
        </row>
        <row r="208">
          <cell r="B208">
            <v>194</v>
          </cell>
          <cell r="C208">
            <v>38455</v>
          </cell>
          <cell r="D208">
            <v>13</v>
          </cell>
          <cell r="E208">
            <v>1522599</v>
          </cell>
          <cell r="F208">
            <v>12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2000</v>
          </cell>
          <cell r="N208">
            <v>0</v>
          </cell>
          <cell r="O208">
            <v>251909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2000</v>
          </cell>
          <cell r="AC208">
            <v>0</v>
          </cell>
          <cell r="AD208">
            <v>251909</v>
          </cell>
          <cell r="AE208">
            <v>0</v>
          </cell>
          <cell r="AF208">
            <v>0</v>
          </cell>
          <cell r="AG208">
            <v>0</v>
          </cell>
          <cell r="AI208">
            <v>5</v>
          </cell>
          <cell r="AJ208">
            <v>13</v>
          </cell>
          <cell r="AL208">
            <v>253909</v>
          </cell>
          <cell r="AM208">
            <v>1268690</v>
          </cell>
          <cell r="AN208">
            <v>7000</v>
          </cell>
        </row>
        <row r="209">
          <cell r="B209">
            <v>195</v>
          </cell>
          <cell r="C209">
            <v>38456</v>
          </cell>
          <cell r="D209">
            <v>14</v>
          </cell>
          <cell r="E209">
            <v>1737414</v>
          </cell>
          <cell r="F209">
            <v>13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2000</v>
          </cell>
          <cell r="N209">
            <v>0</v>
          </cell>
          <cell r="O209">
            <v>170878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2000</v>
          </cell>
          <cell r="AC209">
            <v>0</v>
          </cell>
          <cell r="AD209">
            <v>170878</v>
          </cell>
          <cell r="AE209">
            <v>0</v>
          </cell>
          <cell r="AF209">
            <v>0</v>
          </cell>
          <cell r="AG209">
            <v>0</v>
          </cell>
          <cell r="AI209">
            <v>5</v>
          </cell>
          <cell r="AJ209">
            <v>14</v>
          </cell>
          <cell r="AL209">
            <v>172878</v>
          </cell>
          <cell r="AM209">
            <v>1564536</v>
          </cell>
          <cell r="AN209">
            <v>7000</v>
          </cell>
        </row>
        <row r="210">
          <cell r="B210">
            <v>196</v>
          </cell>
          <cell r="C210">
            <v>38457</v>
          </cell>
          <cell r="D210">
            <v>15</v>
          </cell>
          <cell r="E210">
            <v>2248002</v>
          </cell>
          <cell r="F210">
            <v>14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2000</v>
          </cell>
          <cell r="N210">
            <v>0</v>
          </cell>
          <cell r="O210">
            <v>108196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2000</v>
          </cell>
          <cell r="AC210">
            <v>0</v>
          </cell>
          <cell r="AD210">
            <v>108196</v>
          </cell>
          <cell r="AE210">
            <v>0</v>
          </cell>
          <cell r="AF210">
            <v>0</v>
          </cell>
          <cell r="AG210">
            <v>0</v>
          </cell>
          <cell r="AI210">
            <v>5</v>
          </cell>
          <cell r="AJ210">
            <v>15</v>
          </cell>
          <cell r="AL210">
            <v>110196</v>
          </cell>
          <cell r="AM210">
            <v>2137806</v>
          </cell>
          <cell r="AN210">
            <v>7000</v>
          </cell>
        </row>
        <row r="211">
          <cell r="B211">
            <v>197</v>
          </cell>
          <cell r="C211">
            <v>38458</v>
          </cell>
          <cell r="D211">
            <v>16</v>
          </cell>
          <cell r="E211">
            <v>2422320</v>
          </cell>
          <cell r="F211">
            <v>17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2000</v>
          </cell>
          <cell r="N211">
            <v>0</v>
          </cell>
          <cell r="O211">
            <v>108197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2000</v>
          </cell>
          <cell r="AC211">
            <v>0</v>
          </cell>
          <cell r="AD211">
            <v>108197</v>
          </cell>
          <cell r="AE211">
            <v>0</v>
          </cell>
          <cell r="AF211">
            <v>0</v>
          </cell>
          <cell r="AG211">
            <v>0</v>
          </cell>
          <cell r="AI211">
            <v>5</v>
          </cell>
          <cell r="AJ211">
            <v>16</v>
          </cell>
          <cell r="AL211">
            <v>110197</v>
          </cell>
          <cell r="AM211">
            <v>2312123</v>
          </cell>
          <cell r="AN211">
            <v>7000</v>
          </cell>
        </row>
        <row r="212">
          <cell r="B212">
            <v>198</v>
          </cell>
          <cell r="C212">
            <v>38459</v>
          </cell>
          <cell r="D212">
            <v>17</v>
          </cell>
          <cell r="E212">
            <v>1899072</v>
          </cell>
          <cell r="F212">
            <v>16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2000</v>
          </cell>
          <cell r="N212">
            <v>0</v>
          </cell>
          <cell r="O212">
            <v>5000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2000</v>
          </cell>
          <cell r="AC212">
            <v>0</v>
          </cell>
          <cell r="AD212">
            <v>5000</v>
          </cell>
          <cell r="AE212">
            <v>0</v>
          </cell>
          <cell r="AF212">
            <v>0</v>
          </cell>
          <cell r="AG212">
            <v>0</v>
          </cell>
          <cell r="AI212">
            <v>5</v>
          </cell>
          <cell r="AJ212">
            <v>17</v>
          </cell>
          <cell r="AL212">
            <v>7000</v>
          </cell>
          <cell r="AM212">
            <v>1892072</v>
          </cell>
          <cell r="AN212">
            <v>7000</v>
          </cell>
        </row>
        <row r="213">
          <cell r="B213">
            <v>199</v>
          </cell>
          <cell r="C213">
            <v>38460</v>
          </cell>
          <cell r="D213">
            <v>18</v>
          </cell>
          <cell r="E213">
            <v>1808749</v>
          </cell>
          <cell r="F213">
            <v>13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2000</v>
          </cell>
          <cell r="N213">
            <v>0</v>
          </cell>
          <cell r="O213">
            <v>5000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2000</v>
          </cell>
          <cell r="AC213">
            <v>0</v>
          </cell>
          <cell r="AD213">
            <v>5000</v>
          </cell>
          <cell r="AE213">
            <v>0</v>
          </cell>
          <cell r="AF213">
            <v>0</v>
          </cell>
          <cell r="AG213">
            <v>0</v>
          </cell>
          <cell r="AI213">
            <v>5</v>
          </cell>
          <cell r="AJ213">
            <v>18</v>
          </cell>
          <cell r="AL213">
            <v>7000</v>
          </cell>
          <cell r="AM213">
            <v>1801749</v>
          </cell>
          <cell r="AN213">
            <v>7000</v>
          </cell>
        </row>
        <row r="214">
          <cell r="B214">
            <v>200</v>
          </cell>
          <cell r="C214">
            <v>38461</v>
          </cell>
          <cell r="D214">
            <v>19</v>
          </cell>
          <cell r="E214">
            <v>2099529</v>
          </cell>
          <cell r="F214">
            <v>12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2000</v>
          </cell>
          <cell r="N214">
            <v>0</v>
          </cell>
          <cell r="O214">
            <v>5000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2000</v>
          </cell>
          <cell r="AC214">
            <v>0</v>
          </cell>
          <cell r="AD214">
            <v>5000</v>
          </cell>
          <cell r="AE214">
            <v>0</v>
          </cell>
          <cell r="AF214">
            <v>0</v>
          </cell>
          <cell r="AG214">
            <v>0</v>
          </cell>
          <cell r="AI214">
            <v>5</v>
          </cell>
          <cell r="AJ214">
            <v>19</v>
          </cell>
          <cell r="AL214">
            <v>7000</v>
          </cell>
          <cell r="AM214">
            <v>2092529</v>
          </cell>
          <cell r="AN214">
            <v>7000</v>
          </cell>
        </row>
        <row r="215">
          <cell r="B215">
            <v>201</v>
          </cell>
          <cell r="C215">
            <v>38462</v>
          </cell>
          <cell r="D215">
            <v>20</v>
          </cell>
          <cell r="E215">
            <v>2342075</v>
          </cell>
          <cell r="F215">
            <v>11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2000</v>
          </cell>
          <cell r="N215">
            <v>0</v>
          </cell>
          <cell r="O215">
            <v>5000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2000</v>
          </cell>
          <cell r="AC215">
            <v>0</v>
          </cell>
          <cell r="AD215">
            <v>5000</v>
          </cell>
          <cell r="AE215">
            <v>0</v>
          </cell>
          <cell r="AF215">
            <v>0</v>
          </cell>
          <cell r="AG215">
            <v>0</v>
          </cell>
          <cell r="AI215">
            <v>5</v>
          </cell>
          <cell r="AJ215">
            <v>20</v>
          </cell>
          <cell r="AL215">
            <v>7000</v>
          </cell>
          <cell r="AM215">
            <v>2335075</v>
          </cell>
          <cell r="AN215">
            <v>7000</v>
          </cell>
        </row>
        <row r="216">
          <cell r="B216">
            <v>202</v>
          </cell>
          <cell r="C216">
            <v>38463</v>
          </cell>
          <cell r="D216">
            <v>21</v>
          </cell>
          <cell r="E216">
            <v>2671831</v>
          </cell>
          <cell r="F216">
            <v>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2000</v>
          </cell>
          <cell r="N216">
            <v>0</v>
          </cell>
          <cell r="O216">
            <v>5000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2000</v>
          </cell>
          <cell r="AC216">
            <v>0</v>
          </cell>
          <cell r="AD216">
            <v>5000</v>
          </cell>
          <cell r="AE216">
            <v>0</v>
          </cell>
          <cell r="AF216">
            <v>0</v>
          </cell>
          <cell r="AG216">
            <v>0</v>
          </cell>
          <cell r="AI216">
            <v>5</v>
          </cell>
          <cell r="AJ216">
            <v>21</v>
          </cell>
          <cell r="AL216">
            <v>7000</v>
          </cell>
          <cell r="AM216">
            <v>2664831</v>
          </cell>
          <cell r="AN216">
            <v>7000</v>
          </cell>
        </row>
        <row r="217">
          <cell r="B217">
            <v>203</v>
          </cell>
          <cell r="C217">
            <v>38464</v>
          </cell>
          <cell r="D217">
            <v>22</v>
          </cell>
          <cell r="E217">
            <v>2125160</v>
          </cell>
          <cell r="F217">
            <v>10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2000</v>
          </cell>
          <cell r="N217">
            <v>0</v>
          </cell>
          <cell r="O217">
            <v>5000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2000</v>
          </cell>
          <cell r="AC217">
            <v>0</v>
          </cell>
          <cell r="AD217">
            <v>5000</v>
          </cell>
          <cell r="AE217">
            <v>0</v>
          </cell>
          <cell r="AF217">
            <v>0</v>
          </cell>
          <cell r="AG217">
            <v>0</v>
          </cell>
          <cell r="AI217">
            <v>5</v>
          </cell>
          <cell r="AJ217">
            <v>22</v>
          </cell>
          <cell r="AL217">
            <v>7000</v>
          </cell>
          <cell r="AM217">
            <v>2118160</v>
          </cell>
          <cell r="AN217">
            <v>7000</v>
          </cell>
        </row>
        <row r="218">
          <cell r="B218">
            <v>204</v>
          </cell>
          <cell r="C218">
            <v>38465</v>
          </cell>
          <cell r="D218">
            <v>23</v>
          </cell>
          <cell r="E218">
            <v>1770015</v>
          </cell>
          <cell r="F218">
            <v>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2000</v>
          </cell>
          <cell r="N218">
            <v>0</v>
          </cell>
          <cell r="O218">
            <v>5000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2000</v>
          </cell>
          <cell r="AC218">
            <v>0</v>
          </cell>
          <cell r="AD218">
            <v>5000</v>
          </cell>
          <cell r="AE218">
            <v>0</v>
          </cell>
          <cell r="AF218">
            <v>0</v>
          </cell>
          <cell r="AG218">
            <v>0</v>
          </cell>
          <cell r="AI218">
            <v>5</v>
          </cell>
          <cell r="AJ218">
            <v>23</v>
          </cell>
          <cell r="AL218">
            <v>7000</v>
          </cell>
          <cell r="AM218">
            <v>1763015</v>
          </cell>
          <cell r="AN218">
            <v>7000</v>
          </cell>
        </row>
        <row r="219">
          <cell r="B219">
            <v>205</v>
          </cell>
          <cell r="C219">
            <v>38466</v>
          </cell>
          <cell r="D219">
            <v>24</v>
          </cell>
          <cell r="E219">
            <v>2023231</v>
          </cell>
          <cell r="F219">
            <v>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2000</v>
          </cell>
          <cell r="N219">
            <v>0</v>
          </cell>
          <cell r="O219">
            <v>5000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2000</v>
          </cell>
          <cell r="AC219">
            <v>0</v>
          </cell>
          <cell r="AD219">
            <v>5000</v>
          </cell>
          <cell r="AE219">
            <v>0</v>
          </cell>
          <cell r="AF219">
            <v>0</v>
          </cell>
          <cell r="AG219">
            <v>0</v>
          </cell>
          <cell r="AI219">
            <v>5</v>
          </cell>
          <cell r="AJ219">
            <v>24</v>
          </cell>
          <cell r="AL219">
            <v>7000</v>
          </cell>
          <cell r="AM219">
            <v>2016231</v>
          </cell>
          <cell r="AN219">
            <v>7000</v>
          </cell>
        </row>
        <row r="220">
          <cell r="B220">
            <v>206</v>
          </cell>
          <cell r="C220">
            <v>38467</v>
          </cell>
          <cell r="D220">
            <v>25</v>
          </cell>
          <cell r="E220">
            <v>1732352</v>
          </cell>
          <cell r="F220">
            <v>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2000</v>
          </cell>
          <cell r="N220">
            <v>0</v>
          </cell>
          <cell r="O220">
            <v>5000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2000</v>
          </cell>
          <cell r="AC220">
            <v>0</v>
          </cell>
          <cell r="AD220">
            <v>5000</v>
          </cell>
          <cell r="AE220">
            <v>0</v>
          </cell>
          <cell r="AF220">
            <v>0</v>
          </cell>
          <cell r="AG220">
            <v>0</v>
          </cell>
          <cell r="AI220">
            <v>5</v>
          </cell>
          <cell r="AJ220">
            <v>25</v>
          </cell>
          <cell r="AL220">
            <v>7000</v>
          </cell>
          <cell r="AM220">
            <v>1725352</v>
          </cell>
          <cell r="AN220">
            <v>7000</v>
          </cell>
        </row>
        <row r="221">
          <cell r="B221">
            <v>207</v>
          </cell>
          <cell r="C221">
            <v>38468</v>
          </cell>
          <cell r="D221">
            <v>26</v>
          </cell>
          <cell r="E221">
            <v>1234411</v>
          </cell>
          <cell r="F221">
            <v>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2000</v>
          </cell>
          <cell r="N221">
            <v>0</v>
          </cell>
          <cell r="O221">
            <v>5000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2000</v>
          </cell>
          <cell r="AC221">
            <v>0</v>
          </cell>
          <cell r="AD221">
            <v>5000</v>
          </cell>
          <cell r="AE221">
            <v>0</v>
          </cell>
          <cell r="AF221">
            <v>0</v>
          </cell>
          <cell r="AG221">
            <v>0</v>
          </cell>
          <cell r="AI221">
            <v>5</v>
          </cell>
          <cell r="AJ221">
            <v>26</v>
          </cell>
          <cell r="AL221">
            <v>7000</v>
          </cell>
          <cell r="AM221">
            <v>1227411</v>
          </cell>
          <cell r="AN221">
            <v>7000</v>
          </cell>
        </row>
        <row r="222">
          <cell r="B222">
            <v>208</v>
          </cell>
          <cell r="C222">
            <v>38469</v>
          </cell>
          <cell r="D222">
            <v>27</v>
          </cell>
          <cell r="E222">
            <v>1115979</v>
          </cell>
          <cell r="F222">
            <v>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2000</v>
          </cell>
          <cell r="N222">
            <v>0</v>
          </cell>
          <cell r="O222">
            <v>5000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2000</v>
          </cell>
          <cell r="AC222">
            <v>0</v>
          </cell>
          <cell r="AD222">
            <v>5000</v>
          </cell>
          <cell r="AE222">
            <v>0</v>
          </cell>
          <cell r="AF222">
            <v>0</v>
          </cell>
          <cell r="AG222">
            <v>0</v>
          </cell>
          <cell r="AI222">
            <v>5</v>
          </cell>
          <cell r="AJ222">
            <v>27</v>
          </cell>
          <cell r="AL222">
            <v>7000</v>
          </cell>
          <cell r="AM222">
            <v>1108979</v>
          </cell>
          <cell r="AN222">
            <v>7000</v>
          </cell>
        </row>
        <row r="223">
          <cell r="B223">
            <v>209</v>
          </cell>
          <cell r="C223">
            <v>38470</v>
          </cell>
          <cell r="D223">
            <v>28</v>
          </cell>
          <cell r="E223">
            <v>1307748</v>
          </cell>
          <cell r="F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2000</v>
          </cell>
          <cell r="N223">
            <v>0</v>
          </cell>
          <cell r="O223">
            <v>5000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2000</v>
          </cell>
          <cell r="AC223">
            <v>0</v>
          </cell>
          <cell r="AD223">
            <v>5000</v>
          </cell>
          <cell r="AE223">
            <v>0</v>
          </cell>
          <cell r="AF223">
            <v>0</v>
          </cell>
          <cell r="AG223">
            <v>0</v>
          </cell>
          <cell r="AI223">
            <v>5</v>
          </cell>
          <cell r="AJ223">
            <v>28</v>
          </cell>
          <cell r="AL223">
            <v>7000</v>
          </cell>
          <cell r="AM223">
            <v>1300748</v>
          </cell>
          <cell r="AN223">
            <v>7000</v>
          </cell>
        </row>
        <row r="224">
          <cell r="B224">
            <v>210</v>
          </cell>
          <cell r="C224">
            <v>38471</v>
          </cell>
          <cell r="D224">
            <v>29</v>
          </cell>
          <cell r="E224">
            <v>1454149</v>
          </cell>
          <cell r="F224">
            <v>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2000</v>
          </cell>
          <cell r="N224">
            <v>0</v>
          </cell>
          <cell r="O224">
            <v>5000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2000</v>
          </cell>
          <cell r="AC224">
            <v>0</v>
          </cell>
          <cell r="AD224">
            <v>5000</v>
          </cell>
          <cell r="AE224">
            <v>0</v>
          </cell>
          <cell r="AF224">
            <v>0</v>
          </cell>
          <cell r="AG224">
            <v>0</v>
          </cell>
          <cell r="AI224">
            <v>5</v>
          </cell>
          <cell r="AJ224">
            <v>29</v>
          </cell>
          <cell r="AL224">
            <v>7000</v>
          </cell>
          <cell r="AM224">
            <v>1447149</v>
          </cell>
          <cell r="AN224">
            <v>7000</v>
          </cell>
        </row>
        <row r="225">
          <cell r="B225">
            <v>211</v>
          </cell>
          <cell r="C225">
            <v>38472</v>
          </cell>
          <cell r="D225">
            <v>30</v>
          </cell>
          <cell r="E225">
            <v>1268038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2000</v>
          </cell>
          <cell r="N225">
            <v>0</v>
          </cell>
          <cell r="O225">
            <v>5000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2000</v>
          </cell>
          <cell r="AC225">
            <v>0</v>
          </cell>
          <cell r="AD225">
            <v>5000</v>
          </cell>
          <cell r="AE225">
            <v>0</v>
          </cell>
          <cell r="AF225">
            <v>0</v>
          </cell>
          <cell r="AG225">
            <v>0</v>
          </cell>
          <cell r="AI225">
            <v>5</v>
          </cell>
          <cell r="AJ225">
            <v>30</v>
          </cell>
          <cell r="AL225">
            <v>7000</v>
          </cell>
          <cell r="AM225">
            <v>1261038</v>
          </cell>
          <cell r="AN225">
            <v>7000</v>
          </cell>
        </row>
        <row r="226">
          <cell r="B226">
            <v>212</v>
          </cell>
          <cell r="C226">
            <v>38473</v>
          </cell>
          <cell r="D226">
            <v>31</v>
          </cell>
          <cell r="E226">
            <v>1041027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2000</v>
          </cell>
          <cell r="N226">
            <v>0</v>
          </cell>
          <cell r="O226">
            <v>5000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</v>
          </cell>
          <cell r="AC226">
            <v>0</v>
          </cell>
          <cell r="AD226">
            <v>5000</v>
          </cell>
          <cell r="AE226">
            <v>0</v>
          </cell>
          <cell r="AF226">
            <v>0</v>
          </cell>
          <cell r="AG226">
            <v>0</v>
          </cell>
          <cell r="AI226">
            <v>5</v>
          </cell>
          <cell r="AJ226">
            <v>31</v>
          </cell>
          <cell r="AL226">
            <v>7000</v>
          </cell>
          <cell r="AM226">
            <v>1034027</v>
          </cell>
          <cell r="AN226">
            <v>7000</v>
          </cell>
        </row>
        <row r="227">
          <cell r="B227">
            <v>213</v>
          </cell>
          <cell r="C227">
            <v>38474</v>
          </cell>
          <cell r="D227">
            <v>1</v>
          </cell>
          <cell r="E227">
            <v>924602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2000</v>
          </cell>
          <cell r="N227">
            <v>0</v>
          </cell>
          <cell r="O227">
            <v>5000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</v>
          </cell>
          <cell r="AC227">
            <v>0</v>
          </cell>
          <cell r="AD227">
            <v>5000</v>
          </cell>
          <cell r="AE227">
            <v>0</v>
          </cell>
          <cell r="AF227">
            <v>0</v>
          </cell>
          <cell r="AG227">
            <v>0</v>
          </cell>
          <cell r="AI227">
            <v>6</v>
          </cell>
          <cell r="AJ227">
            <v>1</v>
          </cell>
          <cell r="AL227">
            <v>7000</v>
          </cell>
          <cell r="AM227">
            <v>917602</v>
          </cell>
          <cell r="AN227">
            <v>7000</v>
          </cell>
        </row>
        <row r="228">
          <cell r="B228">
            <v>214</v>
          </cell>
          <cell r="C228">
            <v>38475</v>
          </cell>
          <cell r="D228">
            <v>2</v>
          </cell>
          <cell r="E228">
            <v>936748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2000</v>
          </cell>
          <cell r="N228">
            <v>0</v>
          </cell>
          <cell r="O228">
            <v>5000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</v>
          </cell>
          <cell r="AC228">
            <v>0</v>
          </cell>
          <cell r="AD228">
            <v>5000</v>
          </cell>
          <cell r="AE228">
            <v>0</v>
          </cell>
          <cell r="AF228">
            <v>0</v>
          </cell>
          <cell r="AG228">
            <v>0</v>
          </cell>
          <cell r="AI228">
            <v>6</v>
          </cell>
          <cell r="AJ228">
            <v>2</v>
          </cell>
          <cell r="AL228">
            <v>7000</v>
          </cell>
          <cell r="AM228">
            <v>929748</v>
          </cell>
          <cell r="AN228">
            <v>7000</v>
          </cell>
        </row>
        <row r="229">
          <cell r="B229">
            <v>215</v>
          </cell>
          <cell r="C229">
            <v>38476</v>
          </cell>
          <cell r="D229">
            <v>3</v>
          </cell>
          <cell r="E229">
            <v>1037876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2000</v>
          </cell>
          <cell r="N229">
            <v>0</v>
          </cell>
          <cell r="O229">
            <v>5000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</v>
          </cell>
          <cell r="AC229">
            <v>0</v>
          </cell>
          <cell r="AD229">
            <v>5000</v>
          </cell>
          <cell r="AE229">
            <v>0</v>
          </cell>
          <cell r="AF229">
            <v>0</v>
          </cell>
          <cell r="AG229">
            <v>0</v>
          </cell>
          <cell r="AI229">
            <v>6</v>
          </cell>
          <cell r="AJ229">
            <v>3</v>
          </cell>
          <cell r="AL229">
            <v>7000</v>
          </cell>
          <cell r="AM229">
            <v>1030876</v>
          </cell>
          <cell r="AN229">
            <v>7000</v>
          </cell>
        </row>
        <row r="230">
          <cell r="B230">
            <v>216</v>
          </cell>
          <cell r="C230">
            <v>38477</v>
          </cell>
          <cell r="D230">
            <v>4</v>
          </cell>
          <cell r="E230">
            <v>1180261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2000</v>
          </cell>
          <cell r="N230">
            <v>0</v>
          </cell>
          <cell r="O230">
            <v>5000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</v>
          </cell>
          <cell r="AC230">
            <v>0</v>
          </cell>
          <cell r="AD230">
            <v>5000</v>
          </cell>
          <cell r="AE230">
            <v>0</v>
          </cell>
          <cell r="AF230">
            <v>0</v>
          </cell>
          <cell r="AG230">
            <v>0</v>
          </cell>
          <cell r="AI230">
            <v>6</v>
          </cell>
          <cell r="AJ230">
            <v>4</v>
          </cell>
          <cell r="AL230">
            <v>7000</v>
          </cell>
          <cell r="AM230">
            <v>1173261</v>
          </cell>
          <cell r="AN230">
            <v>7000</v>
          </cell>
        </row>
        <row r="231">
          <cell r="B231">
            <v>217</v>
          </cell>
          <cell r="C231">
            <v>38478</v>
          </cell>
          <cell r="D231">
            <v>5</v>
          </cell>
          <cell r="E231">
            <v>1361866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2000</v>
          </cell>
          <cell r="N231">
            <v>0</v>
          </cell>
          <cell r="O231">
            <v>5000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2000</v>
          </cell>
          <cell r="AC231">
            <v>0</v>
          </cell>
          <cell r="AD231">
            <v>5000</v>
          </cell>
          <cell r="AE231">
            <v>0</v>
          </cell>
          <cell r="AF231">
            <v>0</v>
          </cell>
          <cell r="AG231">
            <v>0</v>
          </cell>
          <cell r="AI231">
            <v>6</v>
          </cell>
          <cell r="AJ231">
            <v>5</v>
          </cell>
          <cell r="AL231">
            <v>7000</v>
          </cell>
          <cell r="AM231">
            <v>1354866</v>
          </cell>
          <cell r="AN231">
            <v>7000</v>
          </cell>
        </row>
        <row r="232">
          <cell r="B232">
            <v>218</v>
          </cell>
          <cell r="C232">
            <v>38479</v>
          </cell>
          <cell r="D232">
            <v>6</v>
          </cell>
          <cell r="E232">
            <v>1218208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2000</v>
          </cell>
          <cell r="N232">
            <v>0</v>
          </cell>
          <cell r="O232">
            <v>5000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</v>
          </cell>
          <cell r="AC232">
            <v>0</v>
          </cell>
          <cell r="AD232">
            <v>5000</v>
          </cell>
          <cell r="AE232">
            <v>0</v>
          </cell>
          <cell r="AF232">
            <v>0</v>
          </cell>
          <cell r="AG232">
            <v>0</v>
          </cell>
          <cell r="AI232">
            <v>6</v>
          </cell>
          <cell r="AJ232">
            <v>6</v>
          </cell>
          <cell r="AL232">
            <v>7000</v>
          </cell>
          <cell r="AM232">
            <v>1211208</v>
          </cell>
          <cell r="AN232">
            <v>7000</v>
          </cell>
        </row>
        <row r="233">
          <cell r="B233">
            <v>219</v>
          </cell>
          <cell r="C233">
            <v>38480</v>
          </cell>
          <cell r="D233">
            <v>7</v>
          </cell>
          <cell r="E233">
            <v>1174628</v>
          </cell>
          <cell r="F233">
            <v>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2000</v>
          </cell>
          <cell r="N233">
            <v>0</v>
          </cell>
          <cell r="O233">
            <v>5000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2000</v>
          </cell>
          <cell r="AC233">
            <v>0</v>
          </cell>
          <cell r="AD233">
            <v>5000</v>
          </cell>
          <cell r="AE233">
            <v>0</v>
          </cell>
          <cell r="AF233">
            <v>0</v>
          </cell>
          <cell r="AG233">
            <v>0</v>
          </cell>
          <cell r="AI233">
            <v>6</v>
          </cell>
          <cell r="AJ233">
            <v>7</v>
          </cell>
          <cell r="AL233">
            <v>7000</v>
          </cell>
          <cell r="AM233">
            <v>1167628</v>
          </cell>
          <cell r="AN233">
            <v>7000</v>
          </cell>
        </row>
        <row r="234">
          <cell r="B234">
            <v>220</v>
          </cell>
          <cell r="C234">
            <v>38481</v>
          </cell>
          <cell r="D234">
            <v>8</v>
          </cell>
          <cell r="E234">
            <v>1234923</v>
          </cell>
          <cell r="F234">
            <v>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2000</v>
          </cell>
          <cell r="N234">
            <v>0</v>
          </cell>
          <cell r="O234">
            <v>5000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2000</v>
          </cell>
          <cell r="AC234">
            <v>0</v>
          </cell>
          <cell r="AD234">
            <v>5000</v>
          </cell>
          <cell r="AE234">
            <v>0</v>
          </cell>
          <cell r="AF234">
            <v>0</v>
          </cell>
          <cell r="AG234">
            <v>0</v>
          </cell>
          <cell r="AI234">
            <v>6</v>
          </cell>
          <cell r="AJ234">
            <v>8</v>
          </cell>
          <cell r="AL234">
            <v>7000</v>
          </cell>
          <cell r="AM234">
            <v>1227923</v>
          </cell>
          <cell r="AN234">
            <v>7000</v>
          </cell>
        </row>
        <row r="235">
          <cell r="B235">
            <v>221</v>
          </cell>
          <cell r="C235">
            <v>38482</v>
          </cell>
          <cell r="D235">
            <v>9</v>
          </cell>
          <cell r="E235">
            <v>1249174</v>
          </cell>
          <cell r="F235">
            <v>3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2000</v>
          </cell>
          <cell r="N235">
            <v>0</v>
          </cell>
          <cell r="O235">
            <v>5000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2000</v>
          </cell>
          <cell r="AC235">
            <v>0</v>
          </cell>
          <cell r="AD235">
            <v>5000</v>
          </cell>
          <cell r="AE235">
            <v>0</v>
          </cell>
          <cell r="AF235">
            <v>0</v>
          </cell>
          <cell r="AG235">
            <v>0</v>
          </cell>
          <cell r="AI235">
            <v>6</v>
          </cell>
          <cell r="AJ235">
            <v>9</v>
          </cell>
          <cell r="AL235">
            <v>7000</v>
          </cell>
          <cell r="AM235">
            <v>1242174</v>
          </cell>
          <cell r="AN235">
            <v>7000</v>
          </cell>
        </row>
        <row r="236">
          <cell r="B236">
            <v>222</v>
          </cell>
          <cell r="C236">
            <v>38483</v>
          </cell>
          <cell r="D236">
            <v>10</v>
          </cell>
          <cell r="E236">
            <v>1705748</v>
          </cell>
          <cell r="F236">
            <v>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2000</v>
          </cell>
          <cell r="N236">
            <v>0</v>
          </cell>
          <cell r="O236">
            <v>5000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2000</v>
          </cell>
          <cell r="AC236">
            <v>0</v>
          </cell>
          <cell r="AD236">
            <v>5000</v>
          </cell>
          <cell r="AE236">
            <v>0</v>
          </cell>
          <cell r="AF236">
            <v>0</v>
          </cell>
          <cell r="AG236">
            <v>0</v>
          </cell>
          <cell r="AI236">
            <v>6</v>
          </cell>
          <cell r="AJ236">
            <v>10</v>
          </cell>
          <cell r="AL236">
            <v>7000</v>
          </cell>
          <cell r="AM236">
            <v>1698748</v>
          </cell>
          <cell r="AN236">
            <v>7000</v>
          </cell>
        </row>
        <row r="237">
          <cell r="B237">
            <v>223</v>
          </cell>
          <cell r="C237">
            <v>38484</v>
          </cell>
          <cell r="D237">
            <v>11</v>
          </cell>
          <cell r="E237">
            <v>1571581</v>
          </cell>
          <cell r="F237">
            <v>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2000</v>
          </cell>
          <cell r="N237">
            <v>0</v>
          </cell>
          <cell r="O237">
            <v>5000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2000</v>
          </cell>
          <cell r="AC237">
            <v>0</v>
          </cell>
          <cell r="AD237">
            <v>5000</v>
          </cell>
          <cell r="AE237">
            <v>0</v>
          </cell>
          <cell r="AF237">
            <v>0</v>
          </cell>
          <cell r="AG237">
            <v>0</v>
          </cell>
          <cell r="AI237">
            <v>6</v>
          </cell>
          <cell r="AJ237">
            <v>11</v>
          </cell>
          <cell r="AL237">
            <v>7000</v>
          </cell>
          <cell r="AM237">
            <v>1564581</v>
          </cell>
          <cell r="AN237">
            <v>7000</v>
          </cell>
        </row>
        <row r="238">
          <cell r="B238">
            <v>224</v>
          </cell>
          <cell r="C238">
            <v>38485</v>
          </cell>
          <cell r="D238">
            <v>12</v>
          </cell>
          <cell r="E238">
            <v>1559134</v>
          </cell>
          <cell r="F238">
            <v>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2000</v>
          </cell>
          <cell r="N238">
            <v>0</v>
          </cell>
          <cell r="O238">
            <v>5000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2000</v>
          </cell>
          <cell r="AC238">
            <v>0</v>
          </cell>
          <cell r="AD238">
            <v>5000</v>
          </cell>
          <cell r="AE238">
            <v>0</v>
          </cell>
          <cell r="AF238">
            <v>0</v>
          </cell>
          <cell r="AG238">
            <v>0</v>
          </cell>
          <cell r="AI238">
            <v>6</v>
          </cell>
          <cell r="AJ238">
            <v>12</v>
          </cell>
          <cell r="AL238">
            <v>7000</v>
          </cell>
          <cell r="AM238">
            <v>1552134</v>
          </cell>
          <cell r="AN238">
            <v>7000</v>
          </cell>
        </row>
        <row r="239">
          <cell r="B239">
            <v>225</v>
          </cell>
          <cell r="C239">
            <v>38486</v>
          </cell>
          <cell r="D239">
            <v>13</v>
          </cell>
          <cell r="E239">
            <v>1339262</v>
          </cell>
          <cell r="F239">
            <v>6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2000</v>
          </cell>
          <cell r="N239">
            <v>0</v>
          </cell>
          <cell r="O239">
            <v>5000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2000</v>
          </cell>
          <cell r="AC239">
            <v>0</v>
          </cell>
          <cell r="AD239">
            <v>5000</v>
          </cell>
          <cell r="AE239">
            <v>0</v>
          </cell>
          <cell r="AF239">
            <v>0</v>
          </cell>
          <cell r="AG239">
            <v>0</v>
          </cell>
          <cell r="AI239">
            <v>6</v>
          </cell>
          <cell r="AJ239">
            <v>13</v>
          </cell>
          <cell r="AL239">
            <v>7000</v>
          </cell>
          <cell r="AM239">
            <v>1332262</v>
          </cell>
          <cell r="AN239">
            <v>7000</v>
          </cell>
        </row>
        <row r="240">
          <cell r="B240">
            <v>226</v>
          </cell>
          <cell r="C240">
            <v>38487</v>
          </cell>
          <cell r="D240">
            <v>14</v>
          </cell>
          <cell r="E240">
            <v>1210726</v>
          </cell>
          <cell r="F240">
            <v>7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2000</v>
          </cell>
          <cell r="N240">
            <v>0</v>
          </cell>
          <cell r="O240">
            <v>5000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2000</v>
          </cell>
          <cell r="AC240">
            <v>0</v>
          </cell>
          <cell r="AD240">
            <v>5000</v>
          </cell>
          <cell r="AE240">
            <v>0</v>
          </cell>
          <cell r="AF240">
            <v>0</v>
          </cell>
          <cell r="AG240">
            <v>0</v>
          </cell>
          <cell r="AI240">
            <v>6</v>
          </cell>
          <cell r="AJ240">
            <v>14</v>
          </cell>
          <cell r="AL240">
            <v>7000</v>
          </cell>
          <cell r="AM240">
            <v>1203726</v>
          </cell>
          <cell r="AN240">
            <v>7000</v>
          </cell>
        </row>
        <row r="241">
          <cell r="B241">
            <v>227</v>
          </cell>
          <cell r="C241">
            <v>38488</v>
          </cell>
          <cell r="D241">
            <v>15</v>
          </cell>
          <cell r="E241">
            <v>1347838</v>
          </cell>
          <cell r="F241">
            <v>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2000</v>
          </cell>
          <cell r="N241">
            <v>0</v>
          </cell>
          <cell r="O241">
            <v>5000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2000</v>
          </cell>
          <cell r="AC241">
            <v>0</v>
          </cell>
          <cell r="AD241">
            <v>5000</v>
          </cell>
          <cell r="AE241">
            <v>0</v>
          </cell>
          <cell r="AF241">
            <v>0</v>
          </cell>
          <cell r="AG241">
            <v>0</v>
          </cell>
          <cell r="AI241">
            <v>6</v>
          </cell>
          <cell r="AJ241">
            <v>15</v>
          </cell>
          <cell r="AL241">
            <v>7000</v>
          </cell>
          <cell r="AM241">
            <v>1340838</v>
          </cell>
          <cell r="AN241">
            <v>7000</v>
          </cell>
        </row>
        <row r="242">
          <cell r="B242">
            <v>228</v>
          </cell>
          <cell r="C242">
            <v>38489</v>
          </cell>
          <cell r="D242">
            <v>16</v>
          </cell>
          <cell r="E242">
            <v>1217152</v>
          </cell>
          <cell r="F242">
            <v>11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2000</v>
          </cell>
          <cell r="N242">
            <v>0</v>
          </cell>
          <cell r="O242">
            <v>5000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2000</v>
          </cell>
          <cell r="AC242">
            <v>0</v>
          </cell>
          <cell r="AD242">
            <v>5000</v>
          </cell>
          <cell r="AE242">
            <v>0</v>
          </cell>
          <cell r="AF242">
            <v>0</v>
          </cell>
          <cell r="AG242">
            <v>0</v>
          </cell>
          <cell r="AI242">
            <v>6</v>
          </cell>
          <cell r="AJ242">
            <v>16</v>
          </cell>
          <cell r="AL242">
            <v>7000</v>
          </cell>
          <cell r="AM242">
            <v>1210152</v>
          </cell>
          <cell r="AN242">
            <v>7000</v>
          </cell>
        </row>
        <row r="243">
          <cell r="B243">
            <v>229</v>
          </cell>
          <cell r="C243">
            <v>38490</v>
          </cell>
          <cell r="D243">
            <v>17</v>
          </cell>
          <cell r="E243">
            <v>1184311</v>
          </cell>
          <cell r="F243">
            <v>8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2000</v>
          </cell>
          <cell r="N243">
            <v>0</v>
          </cell>
          <cell r="O243">
            <v>5000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2000</v>
          </cell>
          <cell r="AC243">
            <v>0</v>
          </cell>
          <cell r="AD243">
            <v>5000</v>
          </cell>
          <cell r="AE243">
            <v>0</v>
          </cell>
          <cell r="AF243">
            <v>0</v>
          </cell>
          <cell r="AG243">
            <v>0</v>
          </cell>
          <cell r="AI243">
            <v>6</v>
          </cell>
          <cell r="AJ243">
            <v>17</v>
          </cell>
          <cell r="AL243">
            <v>7000</v>
          </cell>
          <cell r="AM243">
            <v>1177311</v>
          </cell>
          <cell r="AN243">
            <v>7000</v>
          </cell>
        </row>
        <row r="244">
          <cell r="B244">
            <v>230</v>
          </cell>
          <cell r="C244">
            <v>38491</v>
          </cell>
          <cell r="D244">
            <v>18</v>
          </cell>
          <cell r="E244">
            <v>1241795</v>
          </cell>
          <cell r="F244">
            <v>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2000</v>
          </cell>
          <cell r="N244">
            <v>0</v>
          </cell>
          <cell r="O244">
            <v>5000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2000</v>
          </cell>
          <cell r="AC244">
            <v>0</v>
          </cell>
          <cell r="AD244">
            <v>5000</v>
          </cell>
          <cell r="AE244">
            <v>0</v>
          </cell>
          <cell r="AF244">
            <v>0</v>
          </cell>
          <cell r="AG244">
            <v>0</v>
          </cell>
          <cell r="AI244">
            <v>6</v>
          </cell>
          <cell r="AJ244">
            <v>18</v>
          </cell>
          <cell r="AL244">
            <v>7000</v>
          </cell>
          <cell r="AM244">
            <v>1234795</v>
          </cell>
          <cell r="AN244">
            <v>7000</v>
          </cell>
        </row>
        <row r="245">
          <cell r="B245">
            <v>231</v>
          </cell>
          <cell r="C245">
            <v>38492</v>
          </cell>
          <cell r="D245">
            <v>19</v>
          </cell>
          <cell r="E245">
            <v>1358109</v>
          </cell>
          <cell r="F245">
            <v>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2000</v>
          </cell>
          <cell r="N245">
            <v>0</v>
          </cell>
          <cell r="O245">
            <v>5000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2000</v>
          </cell>
          <cell r="AC245">
            <v>0</v>
          </cell>
          <cell r="AD245">
            <v>5000</v>
          </cell>
          <cell r="AE245">
            <v>0</v>
          </cell>
          <cell r="AF245">
            <v>0</v>
          </cell>
          <cell r="AG245">
            <v>0</v>
          </cell>
          <cell r="AI245">
            <v>6</v>
          </cell>
          <cell r="AJ245">
            <v>19</v>
          </cell>
          <cell r="AL245">
            <v>7000</v>
          </cell>
          <cell r="AM245">
            <v>1351109</v>
          </cell>
          <cell r="AN245">
            <v>7000</v>
          </cell>
        </row>
        <row r="246">
          <cell r="B246">
            <v>232</v>
          </cell>
          <cell r="C246">
            <v>38493</v>
          </cell>
          <cell r="D246">
            <v>20</v>
          </cell>
          <cell r="E246">
            <v>1272994</v>
          </cell>
          <cell r="F246">
            <v>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2000</v>
          </cell>
          <cell r="N246">
            <v>0</v>
          </cell>
          <cell r="O246">
            <v>5000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2000</v>
          </cell>
          <cell r="AC246">
            <v>0</v>
          </cell>
          <cell r="AD246">
            <v>5000</v>
          </cell>
          <cell r="AE246">
            <v>0</v>
          </cell>
          <cell r="AF246">
            <v>0</v>
          </cell>
          <cell r="AG246">
            <v>0</v>
          </cell>
          <cell r="AI246">
            <v>6</v>
          </cell>
          <cell r="AJ246">
            <v>20</v>
          </cell>
          <cell r="AL246">
            <v>7000</v>
          </cell>
          <cell r="AM246">
            <v>1265994</v>
          </cell>
          <cell r="AN246">
            <v>7000</v>
          </cell>
        </row>
        <row r="247">
          <cell r="B247">
            <v>233</v>
          </cell>
          <cell r="C247">
            <v>38494</v>
          </cell>
          <cell r="D247">
            <v>21</v>
          </cell>
          <cell r="E247">
            <v>1449566</v>
          </cell>
          <cell r="F247">
            <v>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2000</v>
          </cell>
          <cell r="N247">
            <v>0</v>
          </cell>
          <cell r="O247">
            <v>5000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2000</v>
          </cell>
          <cell r="AC247">
            <v>0</v>
          </cell>
          <cell r="AD247">
            <v>5000</v>
          </cell>
          <cell r="AE247">
            <v>0</v>
          </cell>
          <cell r="AF247">
            <v>0</v>
          </cell>
          <cell r="AG247">
            <v>0</v>
          </cell>
          <cell r="AI247">
            <v>6</v>
          </cell>
          <cell r="AJ247">
            <v>21</v>
          </cell>
          <cell r="AL247">
            <v>7000</v>
          </cell>
          <cell r="AM247">
            <v>1442566</v>
          </cell>
          <cell r="AN247">
            <v>7000</v>
          </cell>
        </row>
        <row r="248">
          <cell r="B248">
            <v>234</v>
          </cell>
          <cell r="C248">
            <v>38495</v>
          </cell>
          <cell r="D248">
            <v>22</v>
          </cell>
          <cell r="E248">
            <v>1425314</v>
          </cell>
          <cell r="F248">
            <v>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2000</v>
          </cell>
          <cell r="N248">
            <v>0</v>
          </cell>
          <cell r="O248">
            <v>5000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2000</v>
          </cell>
          <cell r="AC248">
            <v>0</v>
          </cell>
          <cell r="AD248">
            <v>5000</v>
          </cell>
          <cell r="AE248">
            <v>0</v>
          </cell>
          <cell r="AF248">
            <v>0</v>
          </cell>
          <cell r="AG248">
            <v>0</v>
          </cell>
          <cell r="AI248">
            <v>6</v>
          </cell>
          <cell r="AJ248">
            <v>22</v>
          </cell>
          <cell r="AL248">
            <v>7000</v>
          </cell>
          <cell r="AM248">
            <v>1418314</v>
          </cell>
          <cell r="AN248">
            <v>7000</v>
          </cell>
        </row>
        <row r="249">
          <cell r="B249">
            <v>235</v>
          </cell>
          <cell r="C249">
            <v>38496</v>
          </cell>
          <cell r="D249">
            <v>23</v>
          </cell>
          <cell r="E249">
            <v>1225616</v>
          </cell>
          <cell r="F249">
            <v>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2000</v>
          </cell>
          <cell r="N249">
            <v>0</v>
          </cell>
          <cell r="O249">
            <v>5000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2000</v>
          </cell>
          <cell r="AC249">
            <v>0</v>
          </cell>
          <cell r="AD249">
            <v>5000</v>
          </cell>
          <cell r="AE249">
            <v>0</v>
          </cell>
          <cell r="AF249">
            <v>0</v>
          </cell>
          <cell r="AG249">
            <v>0</v>
          </cell>
          <cell r="AI249">
            <v>6</v>
          </cell>
          <cell r="AJ249">
            <v>23</v>
          </cell>
          <cell r="AL249">
            <v>7000</v>
          </cell>
          <cell r="AM249">
            <v>1218616</v>
          </cell>
          <cell r="AN249">
            <v>7000</v>
          </cell>
        </row>
        <row r="250">
          <cell r="B250">
            <v>236</v>
          </cell>
          <cell r="C250">
            <v>38497</v>
          </cell>
          <cell r="D250">
            <v>24</v>
          </cell>
          <cell r="E250">
            <v>1241272</v>
          </cell>
          <cell r="F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2000</v>
          </cell>
          <cell r="N250">
            <v>0</v>
          </cell>
          <cell r="O250">
            <v>5000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2000</v>
          </cell>
          <cell r="AC250">
            <v>0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I250">
            <v>6</v>
          </cell>
          <cell r="AJ250">
            <v>24</v>
          </cell>
          <cell r="AL250">
            <v>7000</v>
          </cell>
          <cell r="AM250">
            <v>1234272</v>
          </cell>
          <cell r="AN250">
            <v>7000</v>
          </cell>
        </row>
        <row r="251">
          <cell r="B251">
            <v>237</v>
          </cell>
          <cell r="C251">
            <v>38498</v>
          </cell>
          <cell r="D251">
            <v>25</v>
          </cell>
          <cell r="E251">
            <v>1050564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2000</v>
          </cell>
          <cell r="N251">
            <v>0</v>
          </cell>
          <cell r="O251">
            <v>5000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2000</v>
          </cell>
          <cell r="AC251">
            <v>0</v>
          </cell>
          <cell r="AD251">
            <v>5000</v>
          </cell>
          <cell r="AE251">
            <v>0</v>
          </cell>
          <cell r="AF251">
            <v>0</v>
          </cell>
          <cell r="AG251">
            <v>0</v>
          </cell>
          <cell r="AI251">
            <v>6</v>
          </cell>
          <cell r="AJ251">
            <v>25</v>
          </cell>
          <cell r="AL251">
            <v>7000</v>
          </cell>
          <cell r="AM251">
            <v>1043564</v>
          </cell>
          <cell r="AN251">
            <v>7000</v>
          </cell>
        </row>
        <row r="252">
          <cell r="B252">
            <v>238</v>
          </cell>
          <cell r="C252">
            <v>38499</v>
          </cell>
          <cell r="D252">
            <v>26</v>
          </cell>
          <cell r="E252">
            <v>1147742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2000</v>
          </cell>
          <cell r="N252">
            <v>0</v>
          </cell>
          <cell r="O252">
            <v>5000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2000</v>
          </cell>
          <cell r="AC252">
            <v>0</v>
          </cell>
          <cell r="AD252">
            <v>5000</v>
          </cell>
          <cell r="AE252">
            <v>0</v>
          </cell>
          <cell r="AF252">
            <v>0</v>
          </cell>
          <cell r="AG252">
            <v>0</v>
          </cell>
          <cell r="AI252">
            <v>6</v>
          </cell>
          <cell r="AJ252">
            <v>26</v>
          </cell>
          <cell r="AL252">
            <v>7000</v>
          </cell>
          <cell r="AM252">
            <v>1140742</v>
          </cell>
          <cell r="AN252">
            <v>7000</v>
          </cell>
        </row>
        <row r="253">
          <cell r="B253">
            <v>239</v>
          </cell>
          <cell r="C253">
            <v>38500</v>
          </cell>
          <cell r="D253">
            <v>27</v>
          </cell>
          <cell r="E253">
            <v>1395980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2000</v>
          </cell>
          <cell r="N253">
            <v>0</v>
          </cell>
          <cell r="O253">
            <v>5000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2000</v>
          </cell>
          <cell r="AC253">
            <v>0</v>
          </cell>
          <cell r="AD253">
            <v>5000</v>
          </cell>
          <cell r="AE253">
            <v>0</v>
          </cell>
          <cell r="AF253">
            <v>0</v>
          </cell>
          <cell r="AG253">
            <v>0</v>
          </cell>
          <cell r="AI253">
            <v>6</v>
          </cell>
          <cell r="AJ253">
            <v>27</v>
          </cell>
          <cell r="AL253">
            <v>7000</v>
          </cell>
          <cell r="AM253">
            <v>1388980</v>
          </cell>
          <cell r="AN253">
            <v>7000</v>
          </cell>
        </row>
        <row r="254">
          <cell r="B254">
            <v>240</v>
          </cell>
          <cell r="C254">
            <v>38501</v>
          </cell>
          <cell r="D254">
            <v>28</v>
          </cell>
          <cell r="E254">
            <v>1397689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2000</v>
          </cell>
          <cell r="N254">
            <v>0</v>
          </cell>
          <cell r="O254">
            <v>5000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2000</v>
          </cell>
          <cell r="AC254">
            <v>0</v>
          </cell>
          <cell r="AD254">
            <v>5000</v>
          </cell>
          <cell r="AE254">
            <v>0</v>
          </cell>
          <cell r="AF254">
            <v>0</v>
          </cell>
          <cell r="AG254">
            <v>0</v>
          </cell>
          <cell r="AI254">
            <v>6</v>
          </cell>
          <cell r="AJ254">
            <v>28</v>
          </cell>
          <cell r="AL254">
            <v>7000</v>
          </cell>
          <cell r="AM254">
            <v>1390689</v>
          </cell>
          <cell r="AN254">
            <v>7000</v>
          </cell>
        </row>
        <row r="255">
          <cell r="B255">
            <v>241</v>
          </cell>
          <cell r="C255">
            <v>38502</v>
          </cell>
          <cell r="D255">
            <v>29</v>
          </cell>
          <cell r="E255">
            <v>1415329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2000</v>
          </cell>
          <cell r="N255">
            <v>0</v>
          </cell>
          <cell r="O255">
            <v>5000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2000</v>
          </cell>
          <cell r="AC255">
            <v>0</v>
          </cell>
          <cell r="AD255">
            <v>5000</v>
          </cell>
          <cell r="AE255">
            <v>0</v>
          </cell>
          <cell r="AF255">
            <v>0</v>
          </cell>
          <cell r="AG255">
            <v>0</v>
          </cell>
          <cell r="AI255">
            <v>6</v>
          </cell>
          <cell r="AJ255">
            <v>29</v>
          </cell>
          <cell r="AL255">
            <v>7000</v>
          </cell>
          <cell r="AM255">
            <v>1408329</v>
          </cell>
          <cell r="AN255">
            <v>7000</v>
          </cell>
        </row>
        <row r="256">
          <cell r="B256">
            <v>242</v>
          </cell>
          <cell r="C256">
            <v>38503</v>
          </cell>
          <cell r="D256">
            <v>30</v>
          </cell>
          <cell r="E256">
            <v>1148600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2000</v>
          </cell>
          <cell r="N256">
            <v>0</v>
          </cell>
          <cell r="O256">
            <v>5000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2000</v>
          </cell>
          <cell r="AC256">
            <v>0</v>
          </cell>
          <cell r="AD256">
            <v>5000</v>
          </cell>
          <cell r="AE256">
            <v>0</v>
          </cell>
          <cell r="AF256">
            <v>0</v>
          </cell>
          <cell r="AG256">
            <v>0</v>
          </cell>
          <cell r="AI256">
            <v>6</v>
          </cell>
          <cell r="AJ256">
            <v>30</v>
          </cell>
          <cell r="AL256">
            <v>7000</v>
          </cell>
          <cell r="AM256">
            <v>1141600</v>
          </cell>
          <cell r="AN256">
            <v>7000</v>
          </cell>
        </row>
        <row r="257">
          <cell r="B257">
            <v>243</v>
          </cell>
          <cell r="C257">
            <v>38504</v>
          </cell>
          <cell r="D257">
            <v>1</v>
          </cell>
          <cell r="E257">
            <v>1192378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2000</v>
          </cell>
          <cell r="N257">
            <v>0</v>
          </cell>
          <cell r="O257">
            <v>5000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2000</v>
          </cell>
          <cell r="AC257">
            <v>0</v>
          </cell>
          <cell r="AD257">
            <v>5000</v>
          </cell>
          <cell r="AE257">
            <v>0</v>
          </cell>
          <cell r="AF257">
            <v>0</v>
          </cell>
          <cell r="AG257">
            <v>0</v>
          </cell>
          <cell r="AI257">
            <v>7</v>
          </cell>
          <cell r="AJ257">
            <v>1</v>
          </cell>
          <cell r="AL257">
            <v>7000</v>
          </cell>
          <cell r="AM257">
            <v>1185378</v>
          </cell>
          <cell r="AN257">
            <v>7000</v>
          </cell>
        </row>
        <row r="258">
          <cell r="B258">
            <v>244</v>
          </cell>
          <cell r="C258">
            <v>38505</v>
          </cell>
          <cell r="D258">
            <v>2</v>
          </cell>
          <cell r="E258">
            <v>1236091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2000</v>
          </cell>
          <cell r="N258">
            <v>0</v>
          </cell>
          <cell r="O258">
            <v>5000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2000</v>
          </cell>
          <cell r="AC258">
            <v>0</v>
          </cell>
          <cell r="AD258">
            <v>5000</v>
          </cell>
          <cell r="AE258">
            <v>0</v>
          </cell>
          <cell r="AF258">
            <v>0</v>
          </cell>
          <cell r="AG258">
            <v>0</v>
          </cell>
          <cell r="AI258">
            <v>7</v>
          </cell>
          <cell r="AJ258">
            <v>2</v>
          </cell>
          <cell r="AL258">
            <v>7000</v>
          </cell>
          <cell r="AM258">
            <v>1229091</v>
          </cell>
          <cell r="AN258">
            <v>7000</v>
          </cell>
        </row>
        <row r="259">
          <cell r="B259">
            <v>245</v>
          </cell>
          <cell r="C259">
            <v>38506</v>
          </cell>
          <cell r="D259">
            <v>3</v>
          </cell>
          <cell r="E259">
            <v>1178282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2000</v>
          </cell>
          <cell r="N259">
            <v>0</v>
          </cell>
          <cell r="O259">
            <v>5000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2000</v>
          </cell>
          <cell r="AC259">
            <v>0</v>
          </cell>
          <cell r="AD259">
            <v>5000</v>
          </cell>
          <cell r="AE259">
            <v>0</v>
          </cell>
          <cell r="AF259">
            <v>0</v>
          </cell>
          <cell r="AG259">
            <v>0</v>
          </cell>
          <cell r="AI259">
            <v>7</v>
          </cell>
          <cell r="AJ259">
            <v>3</v>
          </cell>
          <cell r="AL259">
            <v>7000</v>
          </cell>
          <cell r="AM259">
            <v>1171282</v>
          </cell>
          <cell r="AN259">
            <v>7000</v>
          </cell>
        </row>
        <row r="260">
          <cell r="B260">
            <v>246</v>
          </cell>
          <cell r="C260">
            <v>38507</v>
          </cell>
          <cell r="D260">
            <v>4</v>
          </cell>
          <cell r="E260">
            <v>1115891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2000</v>
          </cell>
          <cell r="N260">
            <v>0</v>
          </cell>
          <cell r="O260">
            <v>5000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2000</v>
          </cell>
          <cell r="AC260">
            <v>0</v>
          </cell>
          <cell r="AD260">
            <v>5000</v>
          </cell>
          <cell r="AE260">
            <v>0</v>
          </cell>
          <cell r="AF260">
            <v>0</v>
          </cell>
          <cell r="AG260">
            <v>0</v>
          </cell>
          <cell r="AI260">
            <v>7</v>
          </cell>
          <cell r="AJ260">
            <v>4</v>
          </cell>
          <cell r="AL260">
            <v>7000</v>
          </cell>
          <cell r="AM260">
            <v>1108891</v>
          </cell>
          <cell r="AN260">
            <v>7000</v>
          </cell>
        </row>
        <row r="261">
          <cell r="B261">
            <v>247</v>
          </cell>
          <cell r="C261">
            <v>38508</v>
          </cell>
          <cell r="D261">
            <v>5</v>
          </cell>
          <cell r="E261">
            <v>1047792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2000</v>
          </cell>
          <cell r="N261">
            <v>0</v>
          </cell>
          <cell r="O261">
            <v>5000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2000</v>
          </cell>
          <cell r="AC261">
            <v>0</v>
          </cell>
          <cell r="AD261">
            <v>5000</v>
          </cell>
          <cell r="AE261">
            <v>0</v>
          </cell>
          <cell r="AF261">
            <v>0</v>
          </cell>
          <cell r="AG261">
            <v>0</v>
          </cell>
          <cell r="AI261">
            <v>7</v>
          </cell>
          <cell r="AJ261">
            <v>5</v>
          </cell>
          <cell r="AL261">
            <v>7000</v>
          </cell>
          <cell r="AM261">
            <v>1040792</v>
          </cell>
          <cell r="AN261">
            <v>7000</v>
          </cell>
        </row>
        <row r="262">
          <cell r="B262">
            <v>248</v>
          </cell>
          <cell r="C262">
            <v>38509</v>
          </cell>
          <cell r="D262">
            <v>6</v>
          </cell>
          <cell r="E262">
            <v>1064486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2000</v>
          </cell>
          <cell r="N262">
            <v>0</v>
          </cell>
          <cell r="O262">
            <v>5000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2000</v>
          </cell>
          <cell r="AC262">
            <v>0</v>
          </cell>
          <cell r="AD262">
            <v>5000</v>
          </cell>
          <cell r="AE262">
            <v>0</v>
          </cell>
          <cell r="AF262">
            <v>0</v>
          </cell>
          <cell r="AG262">
            <v>0</v>
          </cell>
          <cell r="AI262">
            <v>7</v>
          </cell>
          <cell r="AJ262">
            <v>6</v>
          </cell>
          <cell r="AL262">
            <v>7000</v>
          </cell>
          <cell r="AM262">
            <v>1057486</v>
          </cell>
          <cell r="AN262">
            <v>7000</v>
          </cell>
        </row>
        <row r="263">
          <cell r="B263">
            <v>249</v>
          </cell>
          <cell r="C263">
            <v>38510</v>
          </cell>
          <cell r="D263">
            <v>7</v>
          </cell>
          <cell r="E263">
            <v>1264997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2000</v>
          </cell>
          <cell r="N263">
            <v>0</v>
          </cell>
          <cell r="O263">
            <v>5000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2000</v>
          </cell>
          <cell r="AC263">
            <v>0</v>
          </cell>
          <cell r="AD263">
            <v>5000</v>
          </cell>
          <cell r="AE263">
            <v>0</v>
          </cell>
          <cell r="AF263">
            <v>0</v>
          </cell>
          <cell r="AG263">
            <v>0</v>
          </cell>
          <cell r="AI263">
            <v>7</v>
          </cell>
          <cell r="AJ263">
            <v>7</v>
          </cell>
          <cell r="AL263">
            <v>7000</v>
          </cell>
          <cell r="AM263">
            <v>1257997</v>
          </cell>
          <cell r="AN263">
            <v>7000</v>
          </cell>
        </row>
        <row r="264">
          <cell r="B264">
            <v>250</v>
          </cell>
          <cell r="C264">
            <v>38511</v>
          </cell>
          <cell r="D264">
            <v>8</v>
          </cell>
          <cell r="E264">
            <v>1314261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2000</v>
          </cell>
          <cell r="N264">
            <v>0</v>
          </cell>
          <cell r="O264">
            <v>5000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2000</v>
          </cell>
          <cell r="AC264">
            <v>0</v>
          </cell>
          <cell r="AD264">
            <v>5000</v>
          </cell>
          <cell r="AE264">
            <v>0</v>
          </cell>
          <cell r="AF264">
            <v>0</v>
          </cell>
          <cell r="AG264">
            <v>0</v>
          </cell>
          <cell r="AI264">
            <v>7</v>
          </cell>
          <cell r="AJ264">
            <v>8</v>
          </cell>
          <cell r="AL264">
            <v>7000</v>
          </cell>
          <cell r="AM264">
            <v>1307261</v>
          </cell>
          <cell r="AN264">
            <v>7000</v>
          </cell>
        </row>
        <row r="265">
          <cell r="B265">
            <v>251</v>
          </cell>
          <cell r="C265">
            <v>38512</v>
          </cell>
          <cell r="D265">
            <v>9</v>
          </cell>
          <cell r="E265">
            <v>1296750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2000</v>
          </cell>
          <cell r="N265">
            <v>0</v>
          </cell>
          <cell r="O265">
            <v>5000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2000</v>
          </cell>
          <cell r="AC265">
            <v>0</v>
          </cell>
          <cell r="AD265">
            <v>5000</v>
          </cell>
          <cell r="AE265">
            <v>0</v>
          </cell>
          <cell r="AF265">
            <v>0</v>
          </cell>
          <cell r="AG265">
            <v>0</v>
          </cell>
          <cell r="AI265">
            <v>7</v>
          </cell>
          <cell r="AJ265">
            <v>9</v>
          </cell>
          <cell r="AL265">
            <v>7000</v>
          </cell>
          <cell r="AM265">
            <v>1289750</v>
          </cell>
          <cell r="AN265">
            <v>7000</v>
          </cell>
        </row>
        <row r="266">
          <cell r="B266">
            <v>252</v>
          </cell>
          <cell r="C266">
            <v>38513</v>
          </cell>
          <cell r="D266">
            <v>10</v>
          </cell>
          <cell r="E266">
            <v>1371778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2000</v>
          </cell>
          <cell r="N266">
            <v>0</v>
          </cell>
          <cell r="O266">
            <v>5000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2000</v>
          </cell>
          <cell r="AC266">
            <v>0</v>
          </cell>
          <cell r="AD266">
            <v>5000</v>
          </cell>
          <cell r="AE266">
            <v>0</v>
          </cell>
          <cell r="AF266">
            <v>0</v>
          </cell>
          <cell r="AG266">
            <v>0</v>
          </cell>
          <cell r="AI266">
            <v>7</v>
          </cell>
          <cell r="AJ266">
            <v>10</v>
          </cell>
          <cell r="AL266">
            <v>7000</v>
          </cell>
          <cell r="AM266">
            <v>1364778</v>
          </cell>
          <cell r="AN266">
            <v>7000</v>
          </cell>
        </row>
        <row r="267">
          <cell r="B267">
            <v>253</v>
          </cell>
          <cell r="C267">
            <v>38514</v>
          </cell>
          <cell r="D267">
            <v>11</v>
          </cell>
          <cell r="E267">
            <v>1429395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2000</v>
          </cell>
          <cell r="N267">
            <v>0</v>
          </cell>
          <cell r="O267">
            <v>5000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2000</v>
          </cell>
          <cell r="AC267">
            <v>0</v>
          </cell>
          <cell r="AD267">
            <v>5000</v>
          </cell>
          <cell r="AE267">
            <v>0</v>
          </cell>
          <cell r="AF267">
            <v>0</v>
          </cell>
          <cell r="AG267">
            <v>0</v>
          </cell>
          <cell r="AI267">
            <v>7</v>
          </cell>
          <cell r="AJ267">
            <v>11</v>
          </cell>
          <cell r="AL267">
            <v>7000</v>
          </cell>
          <cell r="AM267">
            <v>1422395</v>
          </cell>
          <cell r="AN267">
            <v>7000</v>
          </cell>
        </row>
        <row r="268">
          <cell r="B268">
            <v>254</v>
          </cell>
          <cell r="C268">
            <v>38515</v>
          </cell>
          <cell r="D268">
            <v>12</v>
          </cell>
          <cell r="E268">
            <v>1424525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2000</v>
          </cell>
          <cell r="N268">
            <v>0</v>
          </cell>
          <cell r="O268">
            <v>5000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2000</v>
          </cell>
          <cell r="AC268">
            <v>0</v>
          </cell>
          <cell r="AD268">
            <v>5000</v>
          </cell>
          <cell r="AE268">
            <v>0</v>
          </cell>
          <cell r="AF268">
            <v>0</v>
          </cell>
          <cell r="AG268">
            <v>0</v>
          </cell>
          <cell r="AI268">
            <v>7</v>
          </cell>
          <cell r="AJ268">
            <v>12</v>
          </cell>
          <cell r="AL268">
            <v>7000</v>
          </cell>
          <cell r="AM268">
            <v>1417525</v>
          </cell>
          <cell r="AN268">
            <v>7000</v>
          </cell>
        </row>
        <row r="269">
          <cell r="B269">
            <v>255</v>
          </cell>
          <cell r="C269">
            <v>38516</v>
          </cell>
          <cell r="D269">
            <v>13</v>
          </cell>
          <cell r="E269">
            <v>1166840</v>
          </cell>
          <cell r="F269">
            <v>1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2000</v>
          </cell>
          <cell r="N269">
            <v>0</v>
          </cell>
          <cell r="O269">
            <v>5000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2000</v>
          </cell>
          <cell r="AC269">
            <v>0</v>
          </cell>
          <cell r="AD269">
            <v>5000</v>
          </cell>
          <cell r="AE269">
            <v>0</v>
          </cell>
          <cell r="AF269">
            <v>0</v>
          </cell>
          <cell r="AG269">
            <v>0</v>
          </cell>
          <cell r="AI269">
            <v>7</v>
          </cell>
          <cell r="AJ269">
            <v>13</v>
          </cell>
          <cell r="AL269">
            <v>7000</v>
          </cell>
          <cell r="AM269">
            <v>1159840</v>
          </cell>
          <cell r="AN269">
            <v>7000</v>
          </cell>
        </row>
        <row r="270">
          <cell r="B270">
            <v>256</v>
          </cell>
          <cell r="C270">
            <v>38517</v>
          </cell>
          <cell r="D270">
            <v>14</v>
          </cell>
          <cell r="E270">
            <v>1149249</v>
          </cell>
          <cell r="F270">
            <v>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2000</v>
          </cell>
          <cell r="N270">
            <v>0</v>
          </cell>
          <cell r="O270">
            <v>5000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2000</v>
          </cell>
          <cell r="AC270">
            <v>0</v>
          </cell>
          <cell r="AD270">
            <v>5000</v>
          </cell>
          <cell r="AE270">
            <v>0</v>
          </cell>
          <cell r="AF270">
            <v>0</v>
          </cell>
          <cell r="AG270">
            <v>0</v>
          </cell>
          <cell r="AI270">
            <v>7</v>
          </cell>
          <cell r="AJ270">
            <v>14</v>
          </cell>
          <cell r="AL270">
            <v>7000</v>
          </cell>
          <cell r="AM270">
            <v>1142249</v>
          </cell>
          <cell r="AN270">
            <v>7000</v>
          </cell>
        </row>
        <row r="271">
          <cell r="B271">
            <v>257</v>
          </cell>
          <cell r="C271">
            <v>38518</v>
          </cell>
          <cell r="D271">
            <v>15</v>
          </cell>
          <cell r="E271">
            <v>1293529</v>
          </cell>
          <cell r="F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2000</v>
          </cell>
          <cell r="N271">
            <v>0</v>
          </cell>
          <cell r="O271">
            <v>5000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2000</v>
          </cell>
          <cell r="AC271">
            <v>0</v>
          </cell>
          <cell r="AD271">
            <v>5000</v>
          </cell>
          <cell r="AE271">
            <v>0</v>
          </cell>
          <cell r="AF271">
            <v>0</v>
          </cell>
          <cell r="AG271">
            <v>0</v>
          </cell>
          <cell r="AI271">
            <v>7</v>
          </cell>
          <cell r="AJ271">
            <v>15</v>
          </cell>
          <cell r="AL271">
            <v>7000</v>
          </cell>
          <cell r="AM271">
            <v>1286529</v>
          </cell>
          <cell r="AN271">
            <v>7000</v>
          </cell>
        </row>
        <row r="272">
          <cell r="B272">
            <v>258</v>
          </cell>
          <cell r="C272">
            <v>38519</v>
          </cell>
          <cell r="D272">
            <v>16</v>
          </cell>
          <cell r="E272">
            <v>1162527</v>
          </cell>
          <cell r="F272">
            <v>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2000</v>
          </cell>
          <cell r="N272">
            <v>0</v>
          </cell>
          <cell r="O272">
            <v>5000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2000</v>
          </cell>
          <cell r="AC272">
            <v>0</v>
          </cell>
          <cell r="AD272">
            <v>5000</v>
          </cell>
          <cell r="AE272">
            <v>0</v>
          </cell>
          <cell r="AF272">
            <v>0</v>
          </cell>
          <cell r="AG272">
            <v>0</v>
          </cell>
          <cell r="AI272">
            <v>7</v>
          </cell>
          <cell r="AJ272">
            <v>16</v>
          </cell>
          <cell r="AL272">
            <v>7000</v>
          </cell>
          <cell r="AM272">
            <v>1155527</v>
          </cell>
          <cell r="AN272">
            <v>7000</v>
          </cell>
        </row>
        <row r="273">
          <cell r="B273">
            <v>259</v>
          </cell>
          <cell r="C273">
            <v>38520</v>
          </cell>
          <cell r="D273">
            <v>17</v>
          </cell>
          <cell r="E273">
            <v>1096763</v>
          </cell>
          <cell r="F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2000</v>
          </cell>
          <cell r="N273">
            <v>0</v>
          </cell>
          <cell r="O273">
            <v>5000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2000</v>
          </cell>
          <cell r="AC273">
            <v>0</v>
          </cell>
          <cell r="AD273">
            <v>5000</v>
          </cell>
          <cell r="AE273">
            <v>0</v>
          </cell>
          <cell r="AF273">
            <v>0</v>
          </cell>
          <cell r="AG273">
            <v>0</v>
          </cell>
          <cell r="AI273">
            <v>7</v>
          </cell>
          <cell r="AJ273">
            <v>17</v>
          </cell>
          <cell r="AL273">
            <v>7000</v>
          </cell>
          <cell r="AM273">
            <v>1089763</v>
          </cell>
          <cell r="AN273">
            <v>7000</v>
          </cell>
        </row>
        <row r="274">
          <cell r="B274">
            <v>260</v>
          </cell>
          <cell r="C274">
            <v>38521</v>
          </cell>
          <cell r="D274">
            <v>18</v>
          </cell>
          <cell r="E274">
            <v>1010873</v>
          </cell>
          <cell r="F274">
            <v>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2000</v>
          </cell>
          <cell r="N274">
            <v>0</v>
          </cell>
          <cell r="O274">
            <v>5000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2000</v>
          </cell>
          <cell r="AC274">
            <v>0</v>
          </cell>
          <cell r="AD274">
            <v>5000</v>
          </cell>
          <cell r="AE274">
            <v>0</v>
          </cell>
          <cell r="AF274">
            <v>0</v>
          </cell>
          <cell r="AG274">
            <v>0</v>
          </cell>
          <cell r="AI274">
            <v>7</v>
          </cell>
          <cell r="AJ274">
            <v>18</v>
          </cell>
          <cell r="AL274">
            <v>7000</v>
          </cell>
          <cell r="AM274">
            <v>1003873</v>
          </cell>
          <cell r="AN274">
            <v>7000</v>
          </cell>
        </row>
        <row r="275">
          <cell r="B275">
            <v>261</v>
          </cell>
          <cell r="C275">
            <v>38522</v>
          </cell>
          <cell r="D275">
            <v>19</v>
          </cell>
          <cell r="E275">
            <v>964260</v>
          </cell>
          <cell r="F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2000</v>
          </cell>
          <cell r="N275">
            <v>0</v>
          </cell>
          <cell r="O275">
            <v>5000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2000</v>
          </cell>
          <cell r="AC275">
            <v>0</v>
          </cell>
          <cell r="AD275">
            <v>5000</v>
          </cell>
          <cell r="AE275">
            <v>0</v>
          </cell>
          <cell r="AF275">
            <v>0</v>
          </cell>
          <cell r="AG275">
            <v>0</v>
          </cell>
          <cell r="AI275">
            <v>7</v>
          </cell>
          <cell r="AJ275">
            <v>19</v>
          </cell>
          <cell r="AL275">
            <v>7000</v>
          </cell>
          <cell r="AM275">
            <v>957260</v>
          </cell>
          <cell r="AN275">
            <v>7000</v>
          </cell>
        </row>
        <row r="276">
          <cell r="B276">
            <v>262</v>
          </cell>
          <cell r="C276">
            <v>38523</v>
          </cell>
          <cell r="D276">
            <v>20</v>
          </cell>
          <cell r="E276">
            <v>899911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2000</v>
          </cell>
          <cell r="N276">
            <v>0</v>
          </cell>
          <cell r="O276">
            <v>5000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2000</v>
          </cell>
          <cell r="AC276">
            <v>0</v>
          </cell>
          <cell r="AD276">
            <v>5000</v>
          </cell>
          <cell r="AE276">
            <v>0</v>
          </cell>
          <cell r="AF276">
            <v>0</v>
          </cell>
          <cell r="AG276">
            <v>0</v>
          </cell>
          <cell r="AI276">
            <v>7</v>
          </cell>
          <cell r="AJ276">
            <v>20</v>
          </cell>
          <cell r="AL276">
            <v>7000</v>
          </cell>
          <cell r="AM276">
            <v>892911</v>
          </cell>
          <cell r="AN276">
            <v>7000</v>
          </cell>
        </row>
        <row r="277">
          <cell r="B277">
            <v>263</v>
          </cell>
          <cell r="C277">
            <v>38524</v>
          </cell>
          <cell r="D277">
            <v>21</v>
          </cell>
          <cell r="E277">
            <v>862374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2000</v>
          </cell>
          <cell r="N277">
            <v>0</v>
          </cell>
          <cell r="O277">
            <v>5000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2000</v>
          </cell>
          <cell r="AC277">
            <v>0</v>
          </cell>
          <cell r="AD277">
            <v>5000</v>
          </cell>
          <cell r="AE277">
            <v>0</v>
          </cell>
          <cell r="AF277">
            <v>0</v>
          </cell>
          <cell r="AG277">
            <v>0</v>
          </cell>
          <cell r="AI277">
            <v>7</v>
          </cell>
          <cell r="AJ277">
            <v>21</v>
          </cell>
          <cell r="AL277">
            <v>7000</v>
          </cell>
          <cell r="AM277">
            <v>855374</v>
          </cell>
          <cell r="AN277">
            <v>7000</v>
          </cell>
        </row>
        <row r="278">
          <cell r="B278">
            <v>264</v>
          </cell>
          <cell r="C278">
            <v>38525</v>
          </cell>
          <cell r="D278">
            <v>22</v>
          </cell>
          <cell r="E278">
            <v>968506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2000</v>
          </cell>
          <cell r="N278">
            <v>0</v>
          </cell>
          <cell r="O278">
            <v>5000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2000</v>
          </cell>
          <cell r="AC278">
            <v>0</v>
          </cell>
          <cell r="AD278">
            <v>5000</v>
          </cell>
          <cell r="AE278">
            <v>0</v>
          </cell>
          <cell r="AF278">
            <v>0</v>
          </cell>
          <cell r="AG278">
            <v>0</v>
          </cell>
          <cell r="AI278">
            <v>7</v>
          </cell>
          <cell r="AJ278">
            <v>22</v>
          </cell>
          <cell r="AL278">
            <v>7000</v>
          </cell>
          <cell r="AM278">
            <v>961506</v>
          </cell>
          <cell r="AN278">
            <v>7000</v>
          </cell>
        </row>
        <row r="279">
          <cell r="B279">
            <v>265</v>
          </cell>
          <cell r="C279">
            <v>38526</v>
          </cell>
          <cell r="D279">
            <v>23</v>
          </cell>
          <cell r="E279">
            <v>1012790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2000</v>
          </cell>
          <cell r="N279">
            <v>0</v>
          </cell>
          <cell r="O279">
            <v>5000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2000</v>
          </cell>
          <cell r="AC279">
            <v>0</v>
          </cell>
          <cell r="AD279">
            <v>5000</v>
          </cell>
          <cell r="AE279">
            <v>0</v>
          </cell>
          <cell r="AF279">
            <v>0</v>
          </cell>
          <cell r="AG279">
            <v>0</v>
          </cell>
          <cell r="AI279">
            <v>7</v>
          </cell>
          <cell r="AJ279">
            <v>23</v>
          </cell>
          <cell r="AL279">
            <v>7000</v>
          </cell>
          <cell r="AM279">
            <v>1005790</v>
          </cell>
          <cell r="AN279">
            <v>7000</v>
          </cell>
        </row>
        <row r="280">
          <cell r="B280">
            <v>266</v>
          </cell>
          <cell r="C280">
            <v>38527</v>
          </cell>
          <cell r="D280">
            <v>24</v>
          </cell>
          <cell r="E280">
            <v>1075709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2000</v>
          </cell>
          <cell r="N280">
            <v>0</v>
          </cell>
          <cell r="O280">
            <v>5000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2000</v>
          </cell>
          <cell r="AC280">
            <v>0</v>
          </cell>
          <cell r="AD280">
            <v>5000</v>
          </cell>
          <cell r="AE280">
            <v>0</v>
          </cell>
          <cell r="AF280">
            <v>0</v>
          </cell>
          <cell r="AG280">
            <v>0</v>
          </cell>
          <cell r="AI280">
            <v>7</v>
          </cell>
          <cell r="AJ280">
            <v>24</v>
          </cell>
          <cell r="AL280">
            <v>7000</v>
          </cell>
          <cell r="AM280">
            <v>1068709</v>
          </cell>
          <cell r="AN280">
            <v>7000</v>
          </cell>
        </row>
        <row r="281">
          <cell r="B281">
            <v>267</v>
          </cell>
          <cell r="C281">
            <v>38528</v>
          </cell>
          <cell r="D281">
            <v>25</v>
          </cell>
          <cell r="E281">
            <v>1097848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2000</v>
          </cell>
          <cell r="N281">
            <v>0</v>
          </cell>
          <cell r="O281">
            <v>5000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2000</v>
          </cell>
          <cell r="AC281">
            <v>0</v>
          </cell>
          <cell r="AD281">
            <v>5000</v>
          </cell>
          <cell r="AE281">
            <v>0</v>
          </cell>
          <cell r="AF281">
            <v>0</v>
          </cell>
          <cell r="AG281">
            <v>0</v>
          </cell>
          <cell r="AI281">
            <v>7</v>
          </cell>
          <cell r="AJ281">
            <v>25</v>
          </cell>
          <cell r="AL281">
            <v>7000</v>
          </cell>
          <cell r="AM281">
            <v>1090848</v>
          </cell>
          <cell r="AN281">
            <v>7000</v>
          </cell>
        </row>
        <row r="282">
          <cell r="B282">
            <v>268</v>
          </cell>
          <cell r="C282">
            <v>38529</v>
          </cell>
          <cell r="D282">
            <v>26</v>
          </cell>
          <cell r="E282">
            <v>1012240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2000</v>
          </cell>
          <cell r="N282">
            <v>0</v>
          </cell>
          <cell r="O282">
            <v>5000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2000</v>
          </cell>
          <cell r="AC282">
            <v>0</v>
          </cell>
          <cell r="AD282">
            <v>5000</v>
          </cell>
          <cell r="AE282">
            <v>0</v>
          </cell>
          <cell r="AF282">
            <v>0</v>
          </cell>
          <cell r="AG282">
            <v>0</v>
          </cell>
          <cell r="AI282">
            <v>7</v>
          </cell>
          <cell r="AJ282">
            <v>26</v>
          </cell>
          <cell r="AL282">
            <v>7000</v>
          </cell>
          <cell r="AM282">
            <v>1005240</v>
          </cell>
          <cell r="AN282">
            <v>7000</v>
          </cell>
        </row>
        <row r="283">
          <cell r="B283">
            <v>269</v>
          </cell>
          <cell r="C283">
            <v>38530</v>
          </cell>
          <cell r="D283">
            <v>27</v>
          </cell>
          <cell r="E283">
            <v>885866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2000</v>
          </cell>
          <cell r="N283">
            <v>0</v>
          </cell>
          <cell r="O283">
            <v>5000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2000</v>
          </cell>
          <cell r="AC283">
            <v>0</v>
          </cell>
          <cell r="AD283">
            <v>5000</v>
          </cell>
          <cell r="AE283">
            <v>0</v>
          </cell>
          <cell r="AF283">
            <v>0</v>
          </cell>
          <cell r="AG283">
            <v>0</v>
          </cell>
          <cell r="AI283">
            <v>7</v>
          </cell>
          <cell r="AJ283">
            <v>27</v>
          </cell>
          <cell r="AL283">
            <v>7000</v>
          </cell>
          <cell r="AM283">
            <v>878866</v>
          </cell>
          <cell r="AN283">
            <v>7000</v>
          </cell>
        </row>
        <row r="284">
          <cell r="B284">
            <v>270</v>
          </cell>
          <cell r="C284">
            <v>38531</v>
          </cell>
          <cell r="D284">
            <v>28</v>
          </cell>
          <cell r="E284">
            <v>860412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2000</v>
          </cell>
          <cell r="N284">
            <v>0</v>
          </cell>
          <cell r="O284">
            <v>5000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2000</v>
          </cell>
          <cell r="AC284">
            <v>0</v>
          </cell>
          <cell r="AD284">
            <v>5000</v>
          </cell>
          <cell r="AE284">
            <v>0</v>
          </cell>
          <cell r="AF284">
            <v>0</v>
          </cell>
          <cell r="AG284">
            <v>0</v>
          </cell>
          <cell r="AI284">
            <v>7</v>
          </cell>
          <cell r="AJ284">
            <v>28</v>
          </cell>
          <cell r="AL284">
            <v>7000</v>
          </cell>
          <cell r="AM284">
            <v>853412</v>
          </cell>
          <cell r="AN284">
            <v>7000</v>
          </cell>
        </row>
        <row r="285">
          <cell r="B285">
            <v>271</v>
          </cell>
          <cell r="C285">
            <v>38532</v>
          </cell>
          <cell r="D285">
            <v>29</v>
          </cell>
          <cell r="E285">
            <v>972677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2000</v>
          </cell>
          <cell r="N285">
            <v>0</v>
          </cell>
          <cell r="O285">
            <v>5000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2000</v>
          </cell>
          <cell r="AC285">
            <v>0</v>
          </cell>
          <cell r="AD285">
            <v>5000</v>
          </cell>
          <cell r="AE285">
            <v>0</v>
          </cell>
          <cell r="AF285">
            <v>0</v>
          </cell>
          <cell r="AG285">
            <v>0</v>
          </cell>
          <cell r="AI285">
            <v>7</v>
          </cell>
          <cell r="AJ285">
            <v>29</v>
          </cell>
          <cell r="AL285">
            <v>7000</v>
          </cell>
          <cell r="AM285">
            <v>965677</v>
          </cell>
          <cell r="AN285">
            <v>7000</v>
          </cell>
        </row>
        <row r="286">
          <cell r="B286">
            <v>272</v>
          </cell>
          <cell r="C286">
            <v>38533</v>
          </cell>
          <cell r="D286">
            <v>30</v>
          </cell>
          <cell r="E286">
            <v>971754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2000</v>
          </cell>
          <cell r="N286">
            <v>0</v>
          </cell>
          <cell r="O286">
            <v>5000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2000</v>
          </cell>
          <cell r="AC286">
            <v>0</v>
          </cell>
          <cell r="AD286">
            <v>5000</v>
          </cell>
          <cell r="AE286">
            <v>0</v>
          </cell>
          <cell r="AF286">
            <v>0</v>
          </cell>
          <cell r="AG286">
            <v>0</v>
          </cell>
          <cell r="AI286">
            <v>7</v>
          </cell>
          <cell r="AJ286">
            <v>30</v>
          </cell>
          <cell r="AL286">
            <v>7000</v>
          </cell>
          <cell r="AM286">
            <v>964754</v>
          </cell>
          <cell r="AN286">
            <v>7000</v>
          </cell>
        </row>
        <row r="287">
          <cell r="B287">
            <v>273</v>
          </cell>
          <cell r="C287">
            <v>38534</v>
          </cell>
          <cell r="D287">
            <v>31</v>
          </cell>
          <cell r="E287">
            <v>1005922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2000</v>
          </cell>
          <cell r="N287">
            <v>0</v>
          </cell>
          <cell r="O287">
            <v>5000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2000</v>
          </cell>
          <cell r="AC287">
            <v>0</v>
          </cell>
          <cell r="AD287">
            <v>5000</v>
          </cell>
          <cell r="AE287">
            <v>0</v>
          </cell>
          <cell r="AF287">
            <v>0</v>
          </cell>
          <cell r="AG287">
            <v>0</v>
          </cell>
          <cell r="AI287">
            <v>7</v>
          </cell>
          <cell r="AJ287">
            <v>31</v>
          </cell>
          <cell r="AL287">
            <v>7000</v>
          </cell>
          <cell r="AM287">
            <v>998922</v>
          </cell>
          <cell r="AN287">
            <v>7000</v>
          </cell>
        </row>
        <row r="288">
          <cell r="B288">
            <v>274</v>
          </cell>
          <cell r="C288">
            <v>38535</v>
          </cell>
          <cell r="D288">
            <v>1</v>
          </cell>
          <cell r="E288">
            <v>850324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2000</v>
          </cell>
          <cell r="N288">
            <v>0</v>
          </cell>
          <cell r="O288">
            <v>5000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2000</v>
          </cell>
          <cell r="AC288">
            <v>0</v>
          </cell>
          <cell r="AD288">
            <v>5000</v>
          </cell>
          <cell r="AE288">
            <v>0</v>
          </cell>
          <cell r="AF288">
            <v>0</v>
          </cell>
          <cell r="AG288">
            <v>0</v>
          </cell>
          <cell r="AI288">
            <v>8</v>
          </cell>
          <cell r="AJ288">
            <v>1</v>
          </cell>
          <cell r="AL288">
            <v>7000</v>
          </cell>
          <cell r="AM288">
            <v>843324</v>
          </cell>
          <cell r="AN288">
            <v>7000</v>
          </cell>
        </row>
        <row r="289">
          <cell r="B289">
            <v>275</v>
          </cell>
          <cell r="C289">
            <v>38536</v>
          </cell>
          <cell r="D289">
            <v>2</v>
          </cell>
          <cell r="E289">
            <v>844947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2000</v>
          </cell>
          <cell r="N289">
            <v>0</v>
          </cell>
          <cell r="O289">
            <v>5000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2000</v>
          </cell>
          <cell r="AC289">
            <v>0</v>
          </cell>
          <cell r="AD289">
            <v>5000</v>
          </cell>
          <cell r="AE289">
            <v>0</v>
          </cell>
          <cell r="AF289">
            <v>0</v>
          </cell>
          <cell r="AG289">
            <v>0</v>
          </cell>
          <cell r="AI289">
            <v>8</v>
          </cell>
          <cell r="AJ289">
            <v>2</v>
          </cell>
          <cell r="AL289">
            <v>7000</v>
          </cell>
          <cell r="AM289">
            <v>837947</v>
          </cell>
          <cell r="AN289">
            <v>7000</v>
          </cell>
        </row>
        <row r="290">
          <cell r="B290">
            <v>276</v>
          </cell>
          <cell r="C290">
            <v>38537</v>
          </cell>
          <cell r="D290">
            <v>3</v>
          </cell>
          <cell r="E290">
            <v>738076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2000</v>
          </cell>
          <cell r="N290">
            <v>0</v>
          </cell>
          <cell r="O290">
            <v>5000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2000</v>
          </cell>
          <cell r="AC290">
            <v>0</v>
          </cell>
          <cell r="AD290">
            <v>5000</v>
          </cell>
          <cell r="AE290">
            <v>0</v>
          </cell>
          <cell r="AF290">
            <v>0</v>
          </cell>
          <cell r="AG290">
            <v>0</v>
          </cell>
          <cell r="AI290">
            <v>8</v>
          </cell>
          <cell r="AJ290">
            <v>3</v>
          </cell>
          <cell r="AL290">
            <v>7000</v>
          </cell>
          <cell r="AM290">
            <v>731076</v>
          </cell>
          <cell r="AN290">
            <v>7000</v>
          </cell>
        </row>
        <row r="291">
          <cell r="B291">
            <v>277</v>
          </cell>
          <cell r="C291">
            <v>38538</v>
          </cell>
          <cell r="D291">
            <v>4</v>
          </cell>
          <cell r="E291">
            <v>546183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2000</v>
          </cell>
          <cell r="N291">
            <v>0</v>
          </cell>
          <cell r="O291">
            <v>5000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2000</v>
          </cell>
          <cell r="AC291">
            <v>0</v>
          </cell>
          <cell r="AD291">
            <v>5000</v>
          </cell>
          <cell r="AE291">
            <v>0</v>
          </cell>
          <cell r="AF291">
            <v>0</v>
          </cell>
          <cell r="AG291">
            <v>0</v>
          </cell>
          <cell r="AI291">
            <v>8</v>
          </cell>
          <cell r="AJ291">
            <v>4</v>
          </cell>
          <cell r="AL291">
            <v>7000</v>
          </cell>
          <cell r="AM291">
            <v>539183</v>
          </cell>
          <cell r="AN291">
            <v>7000</v>
          </cell>
        </row>
        <row r="292">
          <cell r="B292">
            <v>278</v>
          </cell>
          <cell r="C292">
            <v>38539</v>
          </cell>
          <cell r="D292">
            <v>5</v>
          </cell>
          <cell r="E292">
            <v>586500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2000</v>
          </cell>
          <cell r="N292">
            <v>0</v>
          </cell>
          <cell r="O292">
            <v>5000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2000</v>
          </cell>
          <cell r="AC292">
            <v>0</v>
          </cell>
          <cell r="AD292">
            <v>5000</v>
          </cell>
          <cell r="AE292">
            <v>0</v>
          </cell>
          <cell r="AF292">
            <v>0</v>
          </cell>
          <cell r="AG292">
            <v>0</v>
          </cell>
          <cell r="AI292">
            <v>8</v>
          </cell>
          <cell r="AJ292">
            <v>5</v>
          </cell>
          <cell r="AL292">
            <v>7000</v>
          </cell>
          <cell r="AM292">
            <v>579500</v>
          </cell>
          <cell r="AN292">
            <v>7000</v>
          </cell>
        </row>
        <row r="293">
          <cell r="B293">
            <v>279</v>
          </cell>
          <cell r="C293">
            <v>38540</v>
          </cell>
          <cell r="D293">
            <v>6</v>
          </cell>
          <cell r="E293">
            <v>722215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2000</v>
          </cell>
          <cell r="N293">
            <v>0</v>
          </cell>
          <cell r="O293">
            <v>5000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2000</v>
          </cell>
          <cell r="AC293">
            <v>0</v>
          </cell>
          <cell r="AD293">
            <v>5000</v>
          </cell>
          <cell r="AE293">
            <v>0</v>
          </cell>
          <cell r="AF293">
            <v>0</v>
          </cell>
          <cell r="AG293">
            <v>0</v>
          </cell>
          <cell r="AI293">
            <v>8</v>
          </cell>
          <cell r="AJ293">
            <v>6</v>
          </cell>
          <cell r="AL293">
            <v>7000</v>
          </cell>
          <cell r="AM293">
            <v>715215</v>
          </cell>
          <cell r="AN293">
            <v>7000</v>
          </cell>
        </row>
        <row r="294">
          <cell r="B294">
            <v>280</v>
          </cell>
          <cell r="C294">
            <v>38541</v>
          </cell>
          <cell r="D294">
            <v>7</v>
          </cell>
          <cell r="E294">
            <v>840714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2000</v>
          </cell>
          <cell r="N294">
            <v>0</v>
          </cell>
          <cell r="O294">
            <v>5000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2000</v>
          </cell>
          <cell r="AC294">
            <v>0</v>
          </cell>
          <cell r="AD294">
            <v>5000</v>
          </cell>
          <cell r="AE294">
            <v>0</v>
          </cell>
          <cell r="AF294">
            <v>0</v>
          </cell>
          <cell r="AG294">
            <v>0</v>
          </cell>
          <cell r="AI294">
            <v>8</v>
          </cell>
          <cell r="AJ294">
            <v>7</v>
          </cell>
          <cell r="AL294">
            <v>7000</v>
          </cell>
          <cell r="AM294">
            <v>833714</v>
          </cell>
          <cell r="AN294">
            <v>7000</v>
          </cell>
        </row>
        <row r="295">
          <cell r="B295">
            <v>281</v>
          </cell>
          <cell r="C295">
            <v>38542</v>
          </cell>
          <cell r="D295">
            <v>8</v>
          </cell>
          <cell r="E295">
            <v>872240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2000</v>
          </cell>
          <cell r="N295">
            <v>0</v>
          </cell>
          <cell r="O295">
            <v>5000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2000</v>
          </cell>
          <cell r="AC295">
            <v>0</v>
          </cell>
          <cell r="AD295">
            <v>5000</v>
          </cell>
          <cell r="AE295">
            <v>0</v>
          </cell>
          <cell r="AF295">
            <v>0</v>
          </cell>
          <cell r="AG295">
            <v>0</v>
          </cell>
          <cell r="AI295">
            <v>8</v>
          </cell>
          <cell r="AJ295">
            <v>8</v>
          </cell>
          <cell r="AL295">
            <v>7000</v>
          </cell>
          <cell r="AM295">
            <v>865240</v>
          </cell>
          <cell r="AN295">
            <v>7000</v>
          </cell>
        </row>
        <row r="296">
          <cell r="B296">
            <v>282</v>
          </cell>
          <cell r="C296">
            <v>38543</v>
          </cell>
          <cell r="D296">
            <v>9</v>
          </cell>
          <cell r="E296">
            <v>764767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2000</v>
          </cell>
          <cell r="N296">
            <v>0</v>
          </cell>
          <cell r="O296">
            <v>5000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2000</v>
          </cell>
          <cell r="AC296">
            <v>0</v>
          </cell>
          <cell r="AD296">
            <v>5000</v>
          </cell>
          <cell r="AE296">
            <v>0</v>
          </cell>
          <cell r="AF296">
            <v>0</v>
          </cell>
          <cell r="AG296">
            <v>0</v>
          </cell>
          <cell r="AI296">
            <v>8</v>
          </cell>
          <cell r="AJ296">
            <v>9</v>
          </cell>
          <cell r="AL296">
            <v>7000</v>
          </cell>
          <cell r="AM296">
            <v>757767</v>
          </cell>
          <cell r="AN296">
            <v>7000</v>
          </cell>
        </row>
        <row r="297">
          <cell r="B297">
            <v>283</v>
          </cell>
          <cell r="C297">
            <v>38544</v>
          </cell>
          <cell r="D297">
            <v>10</v>
          </cell>
          <cell r="E297">
            <v>813744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2000</v>
          </cell>
          <cell r="N297">
            <v>0</v>
          </cell>
          <cell r="O297">
            <v>5000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2000</v>
          </cell>
          <cell r="AC297">
            <v>0</v>
          </cell>
          <cell r="AD297">
            <v>5000</v>
          </cell>
          <cell r="AE297">
            <v>0</v>
          </cell>
          <cell r="AF297">
            <v>0</v>
          </cell>
          <cell r="AG297">
            <v>0</v>
          </cell>
          <cell r="AI297">
            <v>8</v>
          </cell>
          <cell r="AJ297">
            <v>10</v>
          </cell>
          <cell r="AL297">
            <v>7000</v>
          </cell>
          <cell r="AM297">
            <v>806744</v>
          </cell>
          <cell r="AN297">
            <v>7000</v>
          </cell>
        </row>
        <row r="298">
          <cell r="B298">
            <v>284</v>
          </cell>
          <cell r="C298">
            <v>38545</v>
          </cell>
          <cell r="D298">
            <v>11</v>
          </cell>
          <cell r="E298">
            <v>802366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2000</v>
          </cell>
          <cell r="N298">
            <v>0</v>
          </cell>
          <cell r="O298">
            <v>5000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2000</v>
          </cell>
          <cell r="AC298">
            <v>0</v>
          </cell>
          <cell r="AD298">
            <v>5000</v>
          </cell>
          <cell r="AE298">
            <v>0</v>
          </cell>
          <cell r="AF298">
            <v>0</v>
          </cell>
          <cell r="AG298">
            <v>0</v>
          </cell>
          <cell r="AI298">
            <v>8</v>
          </cell>
          <cell r="AJ298">
            <v>11</v>
          </cell>
          <cell r="AL298">
            <v>7000</v>
          </cell>
          <cell r="AM298">
            <v>795366</v>
          </cell>
          <cell r="AN298">
            <v>7000</v>
          </cell>
        </row>
        <row r="299">
          <cell r="B299">
            <v>285</v>
          </cell>
          <cell r="C299">
            <v>38546</v>
          </cell>
          <cell r="D299">
            <v>12</v>
          </cell>
          <cell r="E299">
            <v>785939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2000</v>
          </cell>
          <cell r="N299">
            <v>0</v>
          </cell>
          <cell r="O299">
            <v>5000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2000</v>
          </cell>
          <cell r="AC299">
            <v>0</v>
          </cell>
          <cell r="AD299">
            <v>5000</v>
          </cell>
          <cell r="AE299">
            <v>0</v>
          </cell>
          <cell r="AF299">
            <v>0</v>
          </cell>
          <cell r="AG299">
            <v>0</v>
          </cell>
          <cell r="AI299">
            <v>8</v>
          </cell>
          <cell r="AJ299">
            <v>12</v>
          </cell>
          <cell r="AL299">
            <v>7000</v>
          </cell>
          <cell r="AM299">
            <v>778939</v>
          </cell>
          <cell r="AN299">
            <v>7000</v>
          </cell>
        </row>
        <row r="300">
          <cell r="B300">
            <v>286</v>
          </cell>
          <cell r="C300">
            <v>38547</v>
          </cell>
          <cell r="D300">
            <v>13</v>
          </cell>
          <cell r="E300">
            <v>809092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2000</v>
          </cell>
          <cell r="N300">
            <v>0</v>
          </cell>
          <cell r="O300">
            <v>5000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2000</v>
          </cell>
          <cell r="AC300">
            <v>0</v>
          </cell>
          <cell r="AD300">
            <v>5000</v>
          </cell>
          <cell r="AE300">
            <v>0</v>
          </cell>
          <cell r="AF300">
            <v>0</v>
          </cell>
          <cell r="AG300">
            <v>0</v>
          </cell>
          <cell r="AI300">
            <v>8</v>
          </cell>
          <cell r="AJ300">
            <v>13</v>
          </cell>
          <cell r="AL300">
            <v>7000</v>
          </cell>
          <cell r="AM300">
            <v>802092</v>
          </cell>
          <cell r="AN300">
            <v>7000</v>
          </cell>
        </row>
        <row r="301">
          <cell r="B301">
            <v>287</v>
          </cell>
          <cell r="C301">
            <v>38548</v>
          </cell>
          <cell r="D301">
            <v>14</v>
          </cell>
          <cell r="E301">
            <v>783179</v>
          </cell>
          <cell r="F301">
            <v>1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2000</v>
          </cell>
          <cell r="N301">
            <v>0</v>
          </cell>
          <cell r="O301">
            <v>5000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2000</v>
          </cell>
          <cell r="AC301">
            <v>0</v>
          </cell>
          <cell r="AD301">
            <v>5000</v>
          </cell>
          <cell r="AE301">
            <v>0</v>
          </cell>
          <cell r="AF301">
            <v>0</v>
          </cell>
          <cell r="AG301">
            <v>0</v>
          </cell>
          <cell r="AI301">
            <v>8</v>
          </cell>
          <cell r="AJ301">
            <v>14</v>
          </cell>
          <cell r="AL301">
            <v>7000</v>
          </cell>
          <cell r="AM301">
            <v>776179</v>
          </cell>
          <cell r="AN301">
            <v>7000</v>
          </cell>
        </row>
        <row r="302">
          <cell r="B302">
            <v>288</v>
          </cell>
          <cell r="C302">
            <v>38549</v>
          </cell>
          <cell r="D302">
            <v>15</v>
          </cell>
          <cell r="E302">
            <v>778917</v>
          </cell>
          <cell r="F302">
            <v>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2000</v>
          </cell>
          <cell r="N302">
            <v>0</v>
          </cell>
          <cell r="O302">
            <v>5000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2000</v>
          </cell>
          <cell r="AC302">
            <v>0</v>
          </cell>
          <cell r="AD302">
            <v>5000</v>
          </cell>
          <cell r="AE302">
            <v>0</v>
          </cell>
          <cell r="AF302">
            <v>0</v>
          </cell>
          <cell r="AG302">
            <v>0</v>
          </cell>
          <cell r="AI302">
            <v>8</v>
          </cell>
          <cell r="AJ302">
            <v>15</v>
          </cell>
          <cell r="AL302">
            <v>7000</v>
          </cell>
          <cell r="AM302">
            <v>771917</v>
          </cell>
          <cell r="AN302">
            <v>7000</v>
          </cell>
        </row>
        <row r="303">
          <cell r="B303">
            <v>289</v>
          </cell>
          <cell r="C303">
            <v>38550</v>
          </cell>
          <cell r="D303">
            <v>16</v>
          </cell>
          <cell r="E303">
            <v>735557</v>
          </cell>
          <cell r="F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2000</v>
          </cell>
          <cell r="N303">
            <v>0</v>
          </cell>
          <cell r="O303">
            <v>5000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2000</v>
          </cell>
          <cell r="AC303">
            <v>0</v>
          </cell>
          <cell r="AD303">
            <v>5000</v>
          </cell>
          <cell r="AE303">
            <v>0</v>
          </cell>
          <cell r="AF303">
            <v>0</v>
          </cell>
          <cell r="AG303">
            <v>0</v>
          </cell>
          <cell r="AI303">
            <v>8</v>
          </cell>
          <cell r="AJ303">
            <v>16</v>
          </cell>
          <cell r="AL303">
            <v>7000</v>
          </cell>
          <cell r="AM303">
            <v>728557</v>
          </cell>
          <cell r="AN303">
            <v>7000</v>
          </cell>
        </row>
        <row r="304">
          <cell r="B304">
            <v>290</v>
          </cell>
          <cell r="C304">
            <v>38551</v>
          </cell>
          <cell r="D304">
            <v>17</v>
          </cell>
          <cell r="E304">
            <v>804216</v>
          </cell>
          <cell r="F304">
            <v>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2000</v>
          </cell>
          <cell r="N304">
            <v>0</v>
          </cell>
          <cell r="O304">
            <v>5000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2000</v>
          </cell>
          <cell r="AC304">
            <v>0</v>
          </cell>
          <cell r="AD304">
            <v>5000</v>
          </cell>
          <cell r="AE304">
            <v>0</v>
          </cell>
          <cell r="AF304">
            <v>0</v>
          </cell>
          <cell r="AG304">
            <v>0</v>
          </cell>
          <cell r="AI304">
            <v>8</v>
          </cell>
          <cell r="AJ304">
            <v>17</v>
          </cell>
          <cell r="AL304">
            <v>7000</v>
          </cell>
          <cell r="AM304">
            <v>797216</v>
          </cell>
          <cell r="AN304">
            <v>7000</v>
          </cell>
        </row>
        <row r="305">
          <cell r="B305">
            <v>291</v>
          </cell>
          <cell r="C305">
            <v>38552</v>
          </cell>
          <cell r="D305">
            <v>18</v>
          </cell>
          <cell r="E305">
            <v>737414</v>
          </cell>
          <cell r="F305">
            <v>2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2000</v>
          </cell>
          <cell r="N305">
            <v>0</v>
          </cell>
          <cell r="O305">
            <v>5000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2000</v>
          </cell>
          <cell r="AC305">
            <v>0</v>
          </cell>
          <cell r="AD305">
            <v>5000</v>
          </cell>
          <cell r="AE305">
            <v>0</v>
          </cell>
          <cell r="AF305">
            <v>0</v>
          </cell>
          <cell r="AG305">
            <v>0</v>
          </cell>
          <cell r="AI305">
            <v>8</v>
          </cell>
          <cell r="AJ305">
            <v>18</v>
          </cell>
          <cell r="AL305">
            <v>7000</v>
          </cell>
          <cell r="AM305">
            <v>730414</v>
          </cell>
          <cell r="AN305">
            <v>7000</v>
          </cell>
        </row>
        <row r="306">
          <cell r="B306">
            <v>292</v>
          </cell>
          <cell r="C306">
            <v>38553</v>
          </cell>
          <cell r="D306">
            <v>19</v>
          </cell>
          <cell r="E306">
            <v>614799</v>
          </cell>
          <cell r="F306">
            <v>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2000</v>
          </cell>
          <cell r="N306">
            <v>0</v>
          </cell>
          <cell r="O306">
            <v>5000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2000</v>
          </cell>
          <cell r="AC306">
            <v>0</v>
          </cell>
          <cell r="AD306">
            <v>5000</v>
          </cell>
          <cell r="AE306">
            <v>0</v>
          </cell>
          <cell r="AF306">
            <v>0</v>
          </cell>
          <cell r="AG306">
            <v>0</v>
          </cell>
          <cell r="AI306">
            <v>8</v>
          </cell>
          <cell r="AJ306">
            <v>19</v>
          </cell>
          <cell r="AL306">
            <v>7000</v>
          </cell>
          <cell r="AM306">
            <v>607799</v>
          </cell>
          <cell r="AN306">
            <v>7000</v>
          </cell>
        </row>
        <row r="307">
          <cell r="B307">
            <v>293</v>
          </cell>
          <cell r="C307">
            <v>38554</v>
          </cell>
          <cell r="D307">
            <v>20</v>
          </cell>
          <cell r="E307">
            <v>607196</v>
          </cell>
          <cell r="F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2000</v>
          </cell>
          <cell r="N307">
            <v>0</v>
          </cell>
          <cell r="O307">
            <v>5000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2000</v>
          </cell>
          <cell r="AC307">
            <v>0</v>
          </cell>
          <cell r="AD307">
            <v>5000</v>
          </cell>
          <cell r="AE307">
            <v>0</v>
          </cell>
          <cell r="AF307">
            <v>0</v>
          </cell>
          <cell r="AG307">
            <v>0</v>
          </cell>
          <cell r="AI307">
            <v>8</v>
          </cell>
          <cell r="AJ307">
            <v>20</v>
          </cell>
          <cell r="AL307">
            <v>7000</v>
          </cell>
          <cell r="AM307">
            <v>600196</v>
          </cell>
          <cell r="AN307">
            <v>7000</v>
          </cell>
        </row>
        <row r="308">
          <cell r="B308">
            <v>294</v>
          </cell>
          <cell r="C308">
            <v>38555</v>
          </cell>
          <cell r="D308">
            <v>21</v>
          </cell>
          <cell r="E308">
            <v>631465</v>
          </cell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2000</v>
          </cell>
          <cell r="N308">
            <v>0</v>
          </cell>
          <cell r="O308">
            <v>5000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2000</v>
          </cell>
          <cell r="AC308">
            <v>0</v>
          </cell>
          <cell r="AD308">
            <v>5000</v>
          </cell>
          <cell r="AE308">
            <v>0</v>
          </cell>
          <cell r="AF308">
            <v>0</v>
          </cell>
          <cell r="AG308">
            <v>0</v>
          </cell>
          <cell r="AI308">
            <v>8</v>
          </cell>
          <cell r="AJ308">
            <v>21</v>
          </cell>
          <cell r="AL308">
            <v>7000</v>
          </cell>
          <cell r="AM308">
            <v>624465</v>
          </cell>
          <cell r="AN308">
            <v>7000</v>
          </cell>
        </row>
        <row r="309">
          <cell r="B309">
            <v>295</v>
          </cell>
          <cell r="C309">
            <v>38556</v>
          </cell>
          <cell r="D309">
            <v>22</v>
          </cell>
          <cell r="E309">
            <v>467571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2000</v>
          </cell>
          <cell r="N309">
            <v>0</v>
          </cell>
          <cell r="O309">
            <v>5000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2000</v>
          </cell>
          <cell r="AC309">
            <v>0</v>
          </cell>
          <cell r="AD309">
            <v>5000</v>
          </cell>
          <cell r="AE309">
            <v>0</v>
          </cell>
          <cell r="AF309">
            <v>0</v>
          </cell>
          <cell r="AG309">
            <v>0</v>
          </cell>
          <cell r="AI309">
            <v>8</v>
          </cell>
          <cell r="AJ309">
            <v>22</v>
          </cell>
          <cell r="AL309">
            <v>7000</v>
          </cell>
          <cell r="AM309">
            <v>460571</v>
          </cell>
          <cell r="AN309">
            <v>7000</v>
          </cell>
        </row>
        <row r="310">
          <cell r="B310">
            <v>296</v>
          </cell>
          <cell r="C310">
            <v>38557</v>
          </cell>
          <cell r="D310">
            <v>23</v>
          </cell>
          <cell r="E310">
            <v>741641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2000</v>
          </cell>
          <cell r="N310">
            <v>0</v>
          </cell>
          <cell r="O310">
            <v>5000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2000</v>
          </cell>
          <cell r="AC310">
            <v>0</v>
          </cell>
          <cell r="AD310">
            <v>5000</v>
          </cell>
          <cell r="AE310">
            <v>0</v>
          </cell>
          <cell r="AF310">
            <v>0</v>
          </cell>
          <cell r="AG310">
            <v>0</v>
          </cell>
          <cell r="AI310">
            <v>8</v>
          </cell>
          <cell r="AJ310">
            <v>23</v>
          </cell>
          <cell r="AL310">
            <v>7000</v>
          </cell>
          <cell r="AM310">
            <v>734641</v>
          </cell>
          <cell r="AN310">
            <v>7000</v>
          </cell>
        </row>
        <row r="311">
          <cell r="B311">
            <v>297</v>
          </cell>
          <cell r="C311">
            <v>38558</v>
          </cell>
          <cell r="D311">
            <v>24</v>
          </cell>
          <cell r="E311">
            <v>764921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2000</v>
          </cell>
          <cell r="N311">
            <v>0</v>
          </cell>
          <cell r="O311">
            <v>5000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2000</v>
          </cell>
          <cell r="AC311">
            <v>0</v>
          </cell>
          <cell r="AD311">
            <v>5000</v>
          </cell>
          <cell r="AE311">
            <v>0</v>
          </cell>
          <cell r="AF311">
            <v>0</v>
          </cell>
          <cell r="AG311">
            <v>0</v>
          </cell>
          <cell r="AI311">
            <v>8</v>
          </cell>
          <cell r="AJ311">
            <v>24</v>
          </cell>
          <cell r="AL311">
            <v>7000</v>
          </cell>
          <cell r="AM311">
            <v>757921</v>
          </cell>
          <cell r="AN311">
            <v>7000</v>
          </cell>
        </row>
        <row r="312">
          <cell r="B312">
            <v>298</v>
          </cell>
          <cell r="C312">
            <v>38559</v>
          </cell>
          <cell r="D312">
            <v>25</v>
          </cell>
          <cell r="E312">
            <v>754173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2000</v>
          </cell>
          <cell r="N312">
            <v>0</v>
          </cell>
          <cell r="O312">
            <v>5000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2000</v>
          </cell>
          <cell r="AC312">
            <v>0</v>
          </cell>
          <cell r="AD312">
            <v>5000</v>
          </cell>
          <cell r="AE312">
            <v>0</v>
          </cell>
          <cell r="AF312">
            <v>0</v>
          </cell>
          <cell r="AG312">
            <v>0</v>
          </cell>
          <cell r="AI312">
            <v>8</v>
          </cell>
          <cell r="AJ312">
            <v>25</v>
          </cell>
          <cell r="AL312">
            <v>7000</v>
          </cell>
          <cell r="AM312">
            <v>747173</v>
          </cell>
          <cell r="AN312">
            <v>7000</v>
          </cell>
        </row>
        <row r="313">
          <cell r="B313">
            <v>299</v>
          </cell>
          <cell r="C313">
            <v>38560</v>
          </cell>
          <cell r="D313">
            <v>26</v>
          </cell>
          <cell r="E313">
            <v>643447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2000</v>
          </cell>
          <cell r="N313">
            <v>0</v>
          </cell>
          <cell r="O313">
            <v>5000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2000</v>
          </cell>
          <cell r="AC313">
            <v>0</v>
          </cell>
          <cell r="AD313">
            <v>5000</v>
          </cell>
          <cell r="AE313">
            <v>0</v>
          </cell>
          <cell r="AF313">
            <v>0</v>
          </cell>
          <cell r="AG313">
            <v>0</v>
          </cell>
          <cell r="AI313">
            <v>8</v>
          </cell>
          <cell r="AJ313">
            <v>26</v>
          </cell>
          <cell r="AL313">
            <v>7000</v>
          </cell>
          <cell r="AM313">
            <v>636447</v>
          </cell>
          <cell r="AN313">
            <v>7000</v>
          </cell>
        </row>
        <row r="314">
          <cell r="B314">
            <v>300</v>
          </cell>
          <cell r="C314">
            <v>38561</v>
          </cell>
          <cell r="D314">
            <v>27</v>
          </cell>
          <cell r="E314">
            <v>620304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2000</v>
          </cell>
          <cell r="N314">
            <v>0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2000</v>
          </cell>
          <cell r="AC314">
            <v>0</v>
          </cell>
          <cell r="AD314">
            <v>5000</v>
          </cell>
          <cell r="AE314">
            <v>0</v>
          </cell>
          <cell r="AF314">
            <v>0</v>
          </cell>
          <cell r="AG314">
            <v>0</v>
          </cell>
          <cell r="AI314">
            <v>8</v>
          </cell>
          <cell r="AJ314">
            <v>27</v>
          </cell>
          <cell r="AL314">
            <v>7000</v>
          </cell>
          <cell r="AM314">
            <v>613304</v>
          </cell>
          <cell r="AN314">
            <v>7000</v>
          </cell>
        </row>
        <row r="315">
          <cell r="B315">
            <v>301</v>
          </cell>
          <cell r="C315">
            <v>38562</v>
          </cell>
          <cell r="D315">
            <v>28</v>
          </cell>
          <cell r="E315">
            <v>592888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2000</v>
          </cell>
          <cell r="N315">
            <v>0</v>
          </cell>
          <cell r="O315">
            <v>5000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2000</v>
          </cell>
          <cell r="AC315">
            <v>0</v>
          </cell>
          <cell r="AD315">
            <v>5000</v>
          </cell>
          <cell r="AE315">
            <v>0</v>
          </cell>
          <cell r="AF315">
            <v>0</v>
          </cell>
          <cell r="AG315">
            <v>0</v>
          </cell>
          <cell r="AI315">
            <v>8</v>
          </cell>
          <cell r="AJ315">
            <v>28</v>
          </cell>
          <cell r="AL315">
            <v>7000</v>
          </cell>
          <cell r="AM315">
            <v>585888</v>
          </cell>
          <cell r="AN315">
            <v>7000</v>
          </cell>
        </row>
        <row r="316">
          <cell r="B316">
            <v>302</v>
          </cell>
          <cell r="C316">
            <v>38563</v>
          </cell>
          <cell r="D316">
            <v>29</v>
          </cell>
          <cell r="E316">
            <v>661048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2000</v>
          </cell>
          <cell r="N316">
            <v>0</v>
          </cell>
          <cell r="O316">
            <v>5000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2000</v>
          </cell>
          <cell r="AC316">
            <v>0</v>
          </cell>
          <cell r="AD316">
            <v>5000</v>
          </cell>
          <cell r="AE316">
            <v>0</v>
          </cell>
          <cell r="AF316">
            <v>0</v>
          </cell>
          <cell r="AG316">
            <v>0</v>
          </cell>
          <cell r="AI316">
            <v>8</v>
          </cell>
          <cell r="AJ316">
            <v>29</v>
          </cell>
          <cell r="AL316">
            <v>7000</v>
          </cell>
          <cell r="AM316">
            <v>654048</v>
          </cell>
          <cell r="AN316">
            <v>7000</v>
          </cell>
        </row>
        <row r="317">
          <cell r="B317">
            <v>303</v>
          </cell>
          <cell r="C317">
            <v>38564</v>
          </cell>
          <cell r="D317">
            <v>30</v>
          </cell>
          <cell r="E317">
            <v>672677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2000</v>
          </cell>
          <cell r="N317">
            <v>0</v>
          </cell>
          <cell r="O317">
            <v>5000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2000</v>
          </cell>
          <cell r="AC317">
            <v>0</v>
          </cell>
          <cell r="AD317">
            <v>5000</v>
          </cell>
          <cell r="AE317">
            <v>0</v>
          </cell>
          <cell r="AF317">
            <v>0</v>
          </cell>
          <cell r="AG317">
            <v>0</v>
          </cell>
          <cell r="AI317">
            <v>8</v>
          </cell>
          <cell r="AJ317">
            <v>30</v>
          </cell>
          <cell r="AL317">
            <v>7000</v>
          </cell>
          <cell r="AM317">
            <v>665677</v>
          </cell>
          <cell r="AN317">
            <v>7000</v>
          </cell>
        </row>
        <row r="318">
          <cell r="B318">
            <v>304</v>
          </cell>
          <cell r="C318">
            <v>38565</v>
          </cell>
          <cell r="D318">
            <v>31</v>
          </cell>
          <cell r="E318">
            <v>738386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2000</v>
          </cell>
          <cell r="N318">
            <v>0</v>
          </cell>
          <cell r="O318">
            <v>5000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2000</v>
          </cell>
          <cell r="AC318">
            <v>0</v>
          </cell>
          <cell r="AD318">
            <v>5000</v>
          </cell>
          <cell r="AE318">
            <v>0</v>
          </cell>
          <cell r="AF318">
            <v>0</v>
          </cell>
          <cell r="AG318">
            <v>0</v>
          </cell>
          <cell r="AI318">
            <v>8</v>
          </cell>
          <cell r="AJ318">
            <v>31</v>
          </cell>
          <cell r="AL318">
            <v>7000</v>
          </cell>
          <cell r="AM318">
            <v>731386</v>
          </cell>
          <cell r="AN318">
            <v>7000</v>
          </cell>
        </row>
        <row r="319">
          <cell r="B319">
            <v>305</v>
          </cell>
          <cell r="C319">
            <v>38566</v>
          </cell>
          <cell r="D319">
            <v>1</v>
          </cell>
          <cell r="E319">
            <v>729363</v>
          </cell>
          <cell r="F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2000</v>
          </cell>
          <cell r="N319">
            <v>0</v>
          </cell>
          <cell r="O319">
            <v>5000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2000</v>
          </cell>
          <cell r="AC319">
            <v>0</v>
          </cell>
          <cell r="AD319">
            <v>5000</v>
          </cell>
          <cell r="AE319">
            <v>0</v>
          </cell>
          <cell r="AF319">
            <v>0</v>
          </cell>
          <cell r="AG319">
            <v>0</v>
          </cell>
          <cell r="AI319">
            <v>9</v>
          </cell>
          <cell r="AJ319">
            <v>1</v>
          </cell>
          <cell r="AL319">
            <v>7000</v>
          </cell>
          <cell r="AM319">
            <v>722363</v>
          </cell>
          <cell r="AN319">
            <v>7000</v>
          </cell>
        </row>
        <row r="320">
          <cell r="B320">
            <v>306</v>
          </cell>
          <cell r="C320">
            <v>38567</v>
          </cell>
          <cell r="D320">
            <v>2</v>
          </cell>
          <cell r="E320">
            <v>626378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2000</v>
          </cell>
          <cell r="N320">
            <v>0</v>
          </cell>
          <cell r="O320">
            <v>5000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2000</v>
          </cell>
          <cell r="AC320">
            <v>0</v>
          </cell>
          <cell r="AD320">
            <v>5000</v>
          </cell>
          <cell r="AE320">
            <v>0</v>
          </cell>
          <cell r="AF320">
            <v>0</v>
          </cell>
          <cell r="AG320">
            <v>0</v>
          </cell>
          <cell r="AI320">
            <v>9</v>
          </cell>
          <cell r="AJ320">
            <v>2</v>
          </cell>
          <cell r="AL320">
            <v>7000</v>
          </cell>
          <cell r="AM320">
            <v>619378</v>
          </cell>
          <cell r="AN320">
            <v>7000</v>
          </cell>
        </row>
        <row r="321">
          <cell r="B321">
            <v>307</v>
          </cell>
          <cell r="C321">
            <v>38568</v>
          </cell>
          <cell r="D321">
            <v>3</v>
          </cell>
          <cell r="E321">
            <v>596101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2000</v>
          </cell>
          <cell r="N321">
            <v>0</v>
          </cell>
          <cell r="O321">
            <v>5000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2000</v>
          </cell>
          <cell r="AC321">
            <v>0</v>
          </cell>
          <cell r="AD321">
            <v>5000</v>
          </cell>
          <cell r="AE321">
            <v>0</v>
          </cell>
          <cell r="AF321">
            <v>0</v>
          </cell>
          <cell r="AG321">
            <v>0</v>
          </cell>
          <cell r="AI321">
            <v>9</v>
          </cell>
          <cell r="AJ321">
            <v>3</v>
          </cell>
          <cell r="AL321">
            <v>7000</v>
          </cell>
          <cell r="AM321">
            <v>589101</v>
          </cell>
          <cell r="AN321">
            <v>7000</v>
          </cell>
        </row>
        <row r="322">
          <cell r="B322">
            <v>308</v>
          </cell>
          <cell r="C322">
            <v>38569</v>
          </cell>
          <cell r="D322">
            <v>4</v>
          </cell>
          <cell r="E322">
            <v>724328</v>
          </cell>
          <cell r="F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2000</v>
          </cell>
          <cell r="N322">
            <v>0</v>
          </cell>
          <cell r="O322">
            <v>5000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2000</v>
          </cell>
          <cell r="AC322">
            <v>0</v>
          </cell>
          <cell r="AD322">
            <v>5000</v>
          </cell>
          <cell r="AE322">
            <v>0</v>
          </cell>
          <cell r="AF322">
            <v>0</v>
          </cell>
          <cell r="AG322">
            <v>0</v>
          </cell>
          <cell r="AI322">
            <v>9</v>
          </cell>
          <cell r="AJ322">
            <v>4</v>
          </cell>
          <cell r="AL322">
            <v>7000</v>
          </cell>
          <cell r="AM322">
            <v>717328</v>
          </cell>
          <cell r="AN322">
            <v>7000</v>
          </cell>
        </row>
        <row r="323">
          <cell r="B323">
            <v>309</v>
          </cell>
          <cell r="C323">
            <v>38570</v>
          </cell>
          <cell r="D323">
            <v>5</v>
          </cell>
          <cell r="E323">
            <v>744522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2000</v>
          </cell>
          <cell r="N323">
            <v>0</v>
          </cell>
          <cell r="O323">
            <v>5000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2000</v>
          </cell>
          <cell r="AC323">
            <v>0</v>
          </cell>
          <cell r="AD323">
            <v>5000</v>
          </cell>
          <cell r="AE323">
            <v>0</v>
          </cell>
          <cell r="AF323">
            <v>0</v>
          </cell>
          <cell r="AG323">
            <v>0</v>
          </cell>
          <cell r="AI323">
            <v>9</v>
          </cell>
          <cell r="AJ323">
            <v>5</v>
          </cell>
          <cell r="AL323">
            <v>7000</v>
          </cell>
          <cell r="AM323">
            <v>737522</v>
          </cell>
          <cell r="AN323">
            <v>7000</v>
          </cell>
        </row>
        <row r="324">
          <cell r="B324">
            <v>310</v>
          </cell>
          <cell r="C324">
            <v>38571</v>
          </cell>
          <cell r="D324">
            <v>6</v>
          </cell>
          <cell r="E324">
            <v>719141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2000</v>
          </cell>
          <cell r="N324">
            <v>0</v>
          </cell>
          <cell r="O324">
            <v>5000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2000</v>
          </cell>
          <cell r="AC324">
            <v>0</v>
          </cell>
          <cell r="AD324">
            <v>5000</v>
          </cell>
          <cell r="AE324">
            <v>0</v>
          </cell>
          <cell r="AF324">
            <v>0</v>
          </cell>
          <cell r="AG324">
            <v>0</v>
          </cell>
          <cell r="AI324">
            <v>9</v>
          </cell>
          <cell r="AJ324">
            <v>6</v>
          </cell>
          <cell r="AL324">
            <v>7000</v>
          </cell>
          <cell r="AM324">
            <v>712141</v>
          </cell>
          <cell r="AN324">
            <v>7000</v>
          </cell>
        </row>
        <row r="325">
          <cell r="B325">
            <v>311</v>
          </cell>
          <cell r="C325">
            <v>38572</v>
          </cell>
          <cell r="D325">
            <v>7</v>
          </cell>
          <cell r="E325">
            <v>786516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2000</v>
          </cell>
          <cell r="N325">
            <v>0</v>
          </cell>
          <cell r="O325">
            <v>5000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2000</v>
          </cell>
          <cell r="AC325">
            <v>0</v>
          </cell>
          <cell r="AD325">
            <v>5000</v>
          </cell>
          <cell r="AE325">
            <v>0</v>
          </cell>
          <cell r="AF325">
            <v>0</v>
          </cell>
          <cell r="AG325">
            <v>0</v>
          </cell>
          <cell r="AI325">
            <v>9</v>
          </cell>
          <cell r="AJ325">
            <v>7</v>
          </cell>
          <cell r="AL325">
            <v>7000</v>
          </cell>
          <cell r="AM325">
            <v>779516</v>
          </cell>
          <cell r="AN325">
            <v>7000</v>
          </cell>
        </row>
        <row r="326">
          <cell r="B326">
            <v>312</v>
          </cell>
          <cell r="C326">
            <v>38573</v>
          </cell>
          <cell r="D326">
            <v>8</v>
          </cell>
          <cell r="E326">
            <v>773549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2000</v>
          </cell>
          <cell r="N326">
            <v>0</v>
          </cell>
          <cell r="O326">
            <v>5000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2000</v>
          </cell>
          <cell r="AC326">
            <v>0</v>
          </cell>
          <cell r="AD326">
            <v>5000</v>
          </cell>
          <cell r="AE326">
            <v>0</v>
          </cell>
          <cell r="AF326">
            <v>0</v>
          </cell>
          <cell r="AG326">
            <v>0</v>
          </cell>
          <cell r="AI326">
            <v>9</v>
          </cell>
          <cell r="AJ326">
            <v>8</v>
          </cell>
          <cell r="AL326">
            <v>7000</v>
          </cell>
          <cell r="AM326">
            <v>766549</v>
          </cell>
          <cell r="AN326">
            <v>7000</v>
          </cell>
        </row>
        <row r="327">
          <cell r="B327">
            <v>313</v>
          </cell>
          <cell r="C327">
            <v>38574</v>
          </cell>
          <cell r="D327">
            <v>9</v>
          </cell>
          <cell r="E327">
            <v>644190</v>
          </cell>
          <cell r="F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2000</v>
          </cell>
          <cell r="N327">
            <v>0</v>
          </cell>
          <cell r="O327">
            <v>5000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2000</v>
          </cell>
          <cell r="AC327">
            <v>0</v>
          </cell>
          <cell r="AD327">
            <v>5000</v>
          </cell>
          <cell r="AE327">
            <v>0</v>
          </cell>
          <cell r="AF327">
            <v>0</v>
          </cell>
          <cell r="AG327">
            <v>0</v>
          </cell>
          <cell r="AI327">
            <v>9</v>
          </cell>
          <cell r="AJ327">
            <v>9</v>
          </cell>
          <cell r="AL327">
            <v>7000</v>
          </cell>
          <cell r="AM327">
            <v>637190</v>
          </cell>
          <cell r="AN327">
            <v>7000</v>
          </cell>
        </row>
        <row r="328">
          <cell r="B328">
            <v>314</v>
          </cell>
          <cell r="C328">
            <v>38575</v>
          </cell>
          <cell r="D328">
            <v>10</v>
          </cell>
          <cell r="E328">
            <v>621931</v>
          </cell>
          <cell r="F328">
            <v>3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2000</v>
          </cell>
          <cell r="N328">
            <v>0</v>
          </cell>
          <cell r="O328">
            <v>5000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2000</v>
          </cell>
          <cell r="AC328">
            <v>0</v>
          </cell>
          <cell r="AD328">
            <v>5000</v>
          </cell>
          <cell r="AE328">
            <v>0</v>
          </cell>
          <cell r="AF328">
            <v>0</v>
          </cell>
          <cell r="AG328">
            <v>0</v>
          </cell>
          <cell r="AI328">
            <v>9</v>
          </cell>
          <cell r="AJ328">
            <v>10</v>
          </cell>
          <cell r="AL328">
            <v>7000</v>
          </cell>
          <cell r="AM328">
            <v>614931</v>
          </cell>
          <cell r="AN328">
            <v>7000</v>
          </cell>
        </row>
        <row r="329">
          <cell r="B329">
            <v>315</v>
          </cell>
          <cell r="C329">
            <v>38576</v>
          </cell>
          <cell r="D329">
            <v>11</v>
          </cell>
          <cell r="E329">
            <v>773890</v>
          </cell>
          <cell r="F329">
            <v>3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2000</v>
          </cell>
          <cell r="N329">
            <v>0</v>
          </cell>
          <cell r="O329">
            <v>5000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2000</v>
          </cell>
          <cell r="AC329">
            <v>0</v>
          </cell>
          <cell r="AD329">
            <v>5000</v>
          </cell>
          <cell r="AE329">
            <v>0</v>
          </cell>
          <cell r="AF329">
            <v>0</v>
          </cell>
          <cell r="AG329">
            <v>0</v>
          </cell>
          <cell r="AI329">
            <v>9</v>
          </cell>
          <cell r="AJ329">
            <v>11</v>
          </cell>
          <cell r="AL329">
            <v>7000</v>
          </cell>
          <cell r="AM329">
            <v>766890</v>
          </cell>
          <cell r="AN329">
            <v>7000</v>
          </cell>
        </row>
        <row r="330">
          <cell r="B330">
            <v>316</v>
          </cell>
          <cell r="C330">
            <v>38577</v>
          </cell>
          <cell r="D330">
            <v>12</v>
          </cell>
          <cell r="E330">
            <v>789076</v>
          </cell>
          <cell r="F330">
            <v>5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2000</v>
          </cell>
          <cell r="N330">
            <v>0</v>
          </cell>
          <cell r="O330">
            <v>5000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2000</v>
          </cell>
          <cell r="AC330">
            <v>0</v>
          </cell>
          <cell r="AD330">
            <v>5000</v>
          </cell>
          <cell r="AE330">
            <v>0</v>
          </cell>
          <cell r="AF330">
            <v>0</v>
          </cell>
          <cell r="AG330">
            <v>0</v>
          </cell>
          <cell r="AI330">
            <v>9</v>
          </cell>
          <cell r="AJ330">
            <v>12</v>
          </cell>
          <cell r="AL330">
            <v>7000</v>
          </cell>
          <cell r="AM330">
            <v>782076</v>
          </cell>
          <cell r="AN330">
            <v>7000</v>
          </cell>
        </row>
        <row r="331">
          <cell r="B331">
            <v>317</v>
          </cell>
          <cell r="C331">
            <v>38578</v>
          </cell>
          <cell r="D331">
            <v>13</v>
          </cell>
          <cell r="E331">
            <v>790275</v>
          </cell>
          <cell r="F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2000</v>
          </cell>
          <cell r="N331">
            <v>0</v>
          </cell>
          <cell r="O331">
            <v>5000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2000</v>
          </cell>
          <cell r="AC331">
            <v>0</v>
          </cell>
          <cell r="AD331">
            <v>5000</v>
          </cell>
          <cell r="AE331">
            <v>0</v>
          </cell>
          <cell r="AF331">
            <v>0</v>
          </cell>
          <cell r="AG331">
            <v>0</v>
          </cell>
          <cell r="AI331">
            <v>9</v>
          </cell>
          <cell r="AJ331">
            <v>13</v>
          </cell>
          <cell r="AL331">
            <v>7000</v>
          </cell>
          <cell r="AM331">
            <v>783275</v>
          </cell>
          <cell r="AN331">
            <v>7000</v>
          </cell>
        </row>
        <row r="332">
          <cell r="B332">
            <v>318</v>
          </cell>
          <cell r="C332">
            <v>38579</v>
          </cell>
          <cell r="D332">
            <v>14</v>
          </cell>
          <cell r="E332">
            <v>714004</v>
          </cell>
          <cell r="F332">
            <v>7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2000</v>
          </cell>
          <cell r="N332">
            <v>0</v>
          </cell>
          <cell r="O332">
            <v>5000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2000</v>
          </cell>
          <cell r="AC332">
            <v>0</v>
          </cell>
          <cell r="AD332">
            <v>5000</v>
          </cell>
          <cell r="AE332">
            <v>0</v>
          </cell>
          <cell r="AF332">
            <v>0</v>
          </cell>
          <cell r="AG332">
            <v>0</v>
          </cell>
          <cell r="AI332">
            <v>9</v>
          </cell>
          <cell r="AJ332">
            <v>14</v>
          </cell>
          <cell r="AL332">
            <v>7000</v>
          </cell>
          <cell r="AM332">
            <v>707004</v>
          </cell>
          <cell r="AN332">
            <v>7000</v>
          </cell>
        </row>
        <row r="333">
          <cell r="B333">
            <v>319</v>
          </cell>
          <cell r="C333">
            <v>38580</v>
          </cell>
          <cell r="D333">
            <v>15</v>
          </cell>
          <cell r="E333">
            <v>753459</v>
          </cell>
          <cell r="F333">
            <v>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2000</v>
          </cell>
          <cell r="N333">
            <v>0</v>
          </cell>
          <cell r="O333">
            <v>5000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2000</v>
          </cell>
          <cell r="AC333">
            <v>0</v>
          </cell>
          <cell r="AD333">
            <v>5000</v>
          </cell>
          <cell r="AE333">
            <v>0</v>
          </cell>
          <cell r="AF333">
            <v>0</v>
          </cell>
          <cell r="AG333">
            <v>0</v>
          </cell>
          <cell r="AI333">
            <v>9</v>
          </cell>
          <cell r="AJ333">
            <v>15</v>
          </cell>
          <cell r="AL333">
            <v>7000</v>
          </cell>
          <cell r="AM333">
            <v>746459</v>
          </cell>
          <cell r="AN333">
            <v>7000</v>
          </cell>
        </row>
        <row r="334">
          <cell r="B334">
            <v>320</v>
          </cell>
          <cell r="C334">
            <v>38581</v>
          </cell>
          <cell r="D334">
            <v>16</v>
          </cell>
          <cell r="E334">
            <v>582837</v>
          </cell>
          <cell r="F334">
            <v>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2000</v>
          </cell>
          <cell r="N334">
            <v>0</v>
          </cell>
          <cell r="O334">
            <v>5000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2000</v>
          </cell>
          <cell r="AC334">
            <v>0</v>
          </cell>
          <cell r="AD334">
            <v>5000</v>
          </cell>
          <cell r="AE334">
            <v>0</v>
          </cell>
          <cell r="AF334">
            <v>0</v>
          </cell>
          <cell r="AG334">
            <v>0</v>
          </cell>
          <cell r="AI334">
            <v>9</v>
          </cell>
          <cell r="AJ334">
            <v>16</v>
          </cell>
          <cell r="AL334">
            <v>7000</v>
          </cell>
          <cell r="AM334">
            <v>575837</v>
          </cell>
          <cell r="AN334">
            <v>7000</v>
          </cell>
        </row>
        <row r="335">
          <cell r="B335">
            <v>321</v>
          </cell>
          <cell r="C335">
            <v>38582</v>
          </cell>
          <cell r="D335">
            <v>17</v>
          </cell>
          <cell r="E335">
            <v>591256</v>
          </cell>
          <cell r="F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2000</v>
          </cell>
          <cell r="N335">
            <v>0</v>
          </cell>
          <cell r="O335">
            <v>5000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2000</v>
          </cell>
          <cell r="AC335">
            <v>0</v>
          </cell>
          <cell r="AD335">
            <v>5000</v>
          </cell>
          <cell r="AE335">
            <v>0</v>
          </cell>
          <cell r="AF335">
            <v>0</v>
          </cell>
          <cell r="AG335">
            <v>0</v>
          </cell>
          <cell r="AI335">
            <v>9</v>
          </cell>
          <cell r="AJ335">
            <v>17</v>
          </cell>
          <cell r="AL335">
            <v>7000</v>
          </cell>
          <cell r="AM335">
            <v>584256</v>
          </cell>
          <cell r="AN335">
            <v>7000</v>
          </cell>
        </row>
        <row r="336">
          <cell r="B336">
            <v>322</v>
          </cell>
          <cell r="C336">
            <v>38583</v>
          </cell>
          <cell r="D336">
            <v>18</v>
          </cell>
          <cell r="E336">
            <v>744404</v>
          </cell>
          <cell r="F336">
            <v>6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2000</v>
          </cell>
          <cell r="N336">
            <v>0</v>
          </cell>
          <cell r="O336">
            <v>5000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2000</v>
          </cell>
          <cell r="AC336">
            <v>0</v>
          </cell>
          <cell r="AD336">
            <v>5000</v>
          </cell>
          <cell r="AE336">
            <v>0</v>
          </cell>
          <cell r="AF336">
            <v>0</v>
          </cell>
          <cell r="AG336">
            <v>0</v>
          </cell>
          <cell r="AI336">
            <v>9</v>
          </cell>
          <cell r="AJ336">
            <v>18</v>
          </cell>
          <cell r="AL336">
            <v>7000</v>
          </cell>
          <cell r="AM336">
            <v>737404</v>
          </cell>
          <cell r="AN336">
            <v>7000</v>
          </cell>
        </row>
        <row r="337">
          <cell r="B337">
            <v>323</v>
          </cell>
          <cell r="C337">
            <v>38584</v>
          </cell>
          <cell r="D337">
            <v>19</v>
          </cell>
          <cell r="E337">
            <v>738430</v>
          </cell>
          <cell r="F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2000</v>
          </cell>
          <cell r="N337">
            <v>0</v>
          </cell>
          <cell r="O337">
            <v>5000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2000</v>
          </cell>
          <cell r="AC337">
            <v>0</v>
          </cell>
          <cell r="AD337">
            <v>5000</v>
          </cell>
          <cell r="AE337">
            <v>0</v>
          </cell>
          <cell r="AF337">
            <v>0</v>
          </cell>
          <cell r="AG337">
            <v>0</v>
          </cell>
          <cell r="AI337">
            <v>9</v>
          </cell>
          <cell r="AJ337">
            <v>19</v>
          </cell>
          <cell r="AL337">
            <v>7000</v>
          </cell>
          <cell r="AM337">
            <v>731430</v>
          </cell>
          <cell r="AN337">
            <v>7000</v>
          </cell>
        </row>
        <row r="338">
          <cell r="B338">
            <v>324</v>
          </cell>
          <cell r="C338">
            <v>38585</v>
          </cell>
          <cell r="D338">
            <v>20</v>
          </cell>
          <cell r="E338">
            <v>790394</v>
          </cell>
          <cell r="F338">
            <v>4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2000</v>
          </cell>
          <cell r="N338">
            <v>0</v>
          </cell>
          <cell r="O338">
            <v>5000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2000</v>
          </cell>
          <cell r="AC338">
            <v>0</v>
          </cell>
          <cell r="AD338">
            <v>5000</v>
          </cell>
          <cell r="AE338">
            <v>0</v>
          </cell>
          <cell r="AF338">
            <v>0</v>
          </cell>
          <cell r="AG338">
            <v>0</v>
          </cell>
          <cell r="AI338">
            <v>9</v>
          </cell>
          <cell r="AJ338">
            <v>20</v>
          </cell>
          <cell r="AL338">
            <v>7000</v>
          </cell>
          <cell r="AM338">
            <v>783394</v>
          </cell>
          <cell r="AN338">
            <v>7000</v>
          </cell>
        </row>
        <row r="339">
          <cell r="B339">
            <v>325</v>
          </cell>
          <cell r="C339">
            <v>38586</v>
          </cell>
          <cell r="D339">
            <v>21</v>
          </cell>
          <cell r="E339">
            <v>756171</v>
          </cell>
          <cell r="F339">
            <v>3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2000</v>
          </cell>
          <cell r="N339">
            <v>0</v>
          </cell>
          <cell r="O339">
            <v>5000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2000</v>
          </cell>
          <cell r="AC339">
            <v>0</v>
          </cell>
          <cell r="AD339">
            <v>5000</v>
          </cell>
          <cell r="AE339">
            <v>0</v>
          </cell>
          <cell r="AF339">
            <v>0</v>
          </cell>
          <cell r="AG339">
            <v>0</v>
          </cell>
          <cell r="AI339">
            <v>9</v>
          </cell>
          <cell r="AJ339">
            <v>21</v>
          </cell>
          <cell r="AL339">
            <v>7000</v>
          </cell>
          <cell r="AM339">
            <v>749171</v>
          </cell>
          <cell r="AN339">
            <v>7000</v>
          </cell>
        </row>
        <row r="340">
          <cell r="B340">
            <v>326</v>
          </cell>
          <cell r="C340">
            <v>38587</v>
          </cell>
          <cell r="D340">
            <v>22</v>
          </cell>
          <cell r="E340">
            <v>776399</v>
          </cell>
          <cell r="F340">
            <v>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2000</v>
          </cell>
          <cell r="N340">
            <v>0</v>
          </cell>
          <cell r="O340">
            <v>5000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2000</v>
          </cell>
          <cell r="AC340">
            <v>0</v>
          </cell>
          <cell r="AD340">
            <v>5000</v>
          </cell>
          <cell r="AE340">
            <v>0</v>
          </cell>
          <cell r="AF340">
            <v>0</v>
          </cell>
          <cell r="AG340">
            <v>0</v>
          </cell>
          <cell r="AI340">
            <v>9</v>
          </cell>
          <cell r="AJ340">
            <v>22</v>
          </cell>
          <cell r="AL340">
            <v>7000</v>
          </cell>
          <cell r="AM340">
            <v>769399</v>
          </cell>
          <cell r="AN340">
            <v>7000</v>
          </cell>
        </row>
        <row r="341">
          <cell r="B341">
            <v>327</v>
          </cell>
          <cell r="C341">
            <v>38588</v>
          </cell>
          <cell r="D341">
            <v>23</v>
          </cell>
          <cell r="E341">
            <v>663036</v>
          </cell>
          <cell r="F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2000</v>
          </cell>
          <cell r="N341">
            <v>0</v>
          </cell>
          <cell r="O341">
            <v>5000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2000</v>
          </cell>
          <cell r="AC341">
            <v>0</v>
          </cell>
          <cell r="AD341">
            <v>5000</v>
          </cell>
          <cell r="AE341">
            <v>0</v>
          </cell>
          <cell r="AF341">
            <v>0</v>
          </cell>
          <cell r="AG341">
            <v>0</v>
          </cell>
          <cell r="AI341">
            <v>9</v>
          </cell>
          <cell r="AJ341">
            <v>23</v>
          </cell>
          <cell r="AL341">
            <v>7000</v>
          </cell>
          <cell r="AM341">
            <v>656036</v>
          </cell>
          <cell r="AN341">
            <v>7000</v>
          </cell>
        </row>
        <row r="342">
          <cell r="B342">
            <v>328</v>
          </cell>
          <cell r="C342">
            <v>38589</v>
          </cell>
          <cell r="D342">
            <v>24</v>
          </cell>
          <cell r="E342">
            <v>591086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2000</v>
          </cell>
          <cell r="N342">
            <v>0</v>
          </cell>
          <cell r="O342">
            <v>5000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2000</v>
          </cell>
          <cell r="AC342">
            <v>0</v>
          </cell>
          <cell r="AD342">
            <v>5000</v>
          </cell>
          <cell r="AE342">
            <v>0</v>
          </cell>
          <cell r="AF342">
            <v>0</v>
          </cell>
          <cell r="AG342">
            <v>0</v>
          </cell>
          <cell r="AI342">
            <v>9</v>
          </cell>
          <cell r="AJ342">
            <v>24</v>
          </cell>
          <cell r="AL342">
            <v>7000</v>
          </cell>
          <cell r="AM342">
            <v>584086</v>
          </cell>
          <cell r="AN342">
            <v>7000</v>
          </cell>
        </row>
        <row r="343">
          <cell r="B343">
            <v>329</v>
          </cell>
          <cell r="C343">
            <v>38590</v>
          </cell>
          <cell r="D343">
            <v>25</v>
          </cell>
          <cell r="E343">
            <v>807486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2000</v>
          </cell>
          <cell r="N343">
            <v>0</v>
          </cell>
          <cell r="O343">
            <v>5000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2000</v>
          </cell>
          <cell r="AC343">
            <v>0</v>
          </cell>
          <cell r="AD343">
            <v>5000</v>
          </cell>
          <cell r="AE343">
            <v>0</v>
          </cell>
          <cell r="AF343">
            <v>0</v>
          </cell>
          <cell r="AG343">
            <v>0</v>
          </cell>
          <cell r="AI343">
            <v>9</v>
          </cell>
          <cell r="AJ343">
            <v>25</v>
          </cell>
          <cell r="AL343">
            <v>7000</v>
          </cell>
          <cell r="AM343">
            <v>800486</v>
          </cell>
          <cell r="AN343">
            <v>7000</v>
          </cell>
        </row>
        <row r="344">
          <cell r="B344">
            <v>330</v>
          </cell>
          <cell r="C344">
            <v>38591</v>
          </cell>
          <cell r="D344">
            <v>26</v>
          </cell>
          <cell r="E344">
            <v>876700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2000</v>
          </cell>
          <cell r="N344">
            <v>0</v>
          </cell>
          <cell r="O344">
            <v>5000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2000</v>
          </cell>
          <cell r="AC344">
            <v>0</v>
          </cell>
          <cell r="AD344">
            <v>5000</v>
          </cell>
          <cell r="AE344">
            <v>0</v>
          </cell>
          <cell r="AF344">
            <v>0</v>
          </cell>
          <cell r="AG344">
            <v>0</v>
          </cell>
          <cell r="AI344">
            <v>9</v>
          </cell>
          <cell r="AJ344">
            <v>26</v>
          </cell>
          <cell r="AL344">
            <v>7000</v>
          </cell>
          <cell r="AM344">
            <v>869700</v>
          </cell>
          <cell r="AN344">
            <v>7000</v>
          </cell>
        </row>
        <row r="345">
          <cell r="B345">
            <v>331</v>
          </cell>
          <cell r="C345">
            <v>38592</v>
          </cell>
          <cell r="D345">
            <v>27</v>
          </cell>
          <cell r="E345">
            <v>856282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2000</v>
          </cell>
          <cell r="N345">
            <v>0</v>
          </cell>
          <cell r="O345">
            <v>5000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2000</v>
          </cell>
          <cell r="AC345">
            <v>0</v>
          </cell>
          <cell r="AD345">
            <v>5000</v>
          </cell>
          <cell r="AE345">
            <v>0</v>
          </cell>
          <cell r="AF345">
            <v>0</v>
          </cell>
          <cell r="AG345">
            <v>0</v>
          </cell>
          <cell r="AI345">
            <v>9</v>
          </cell>
          <cell r="AJ345">
            <v>27</v>
          </cell>
          <cell r="AL345">
            <v>7000</v>
          </cell>
          <cell r="AM345">
            <v>849282</v>
          </cell>
          <cell r="AN345">
            <v>7000</v>
          </cell>
        </row>
        <row r="346">
          <cell r="B346">
            <v>332</v>
          </cell>
          <cell r="C346">
            <v>38593</v>
          </cell>
          <cell r="D346">
            <v>28</v>
          </cell>
          <cell r="E346">
            <v>841733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2000</v>
          </cell>
          <cell r="N346">
            <v>0</v>
          </cell>
          <cell r="O346">
            <v>5000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2000</v>
          </cell>
          <cell r="AC346">
            <v>0</v>
          </cell>
          <cell r="AD346">
            <v>5000</v>
          </cell>
          <cell r="AE346">
            <v>0</v>
          </cell>
          <cell r="AF346">
            <v>0</v>
          </cell>
          <cell r="AG346">
            <v>0</v>
          </cell>
          <cell r="AI346">
            <v>9</v>
          </cell>
          <cell r="AJ346">
            <v>28</v>
          </cell>
          <cell r="AL346">
            <v>7000</v>
          </cell>
          <cell r="AM346">
            <v>834733</v>
          </cell>
          <cell r="AN346">
            <v>7000</v>
          </cell>
        </row>
        <row r="347">
          <cell r="B347">
            <v>333</v>
          </cell>
          <cell r="C347">
            <v>38594</v>
          </cell>
          <cell r="D347">
            <v>29</v>
          </cell>
          <cell r="E347">
            <v>781771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2000</v>
          </cell>
          <cell r="N347">
            <v>0</v>
          </cell>
          <cell r="O347">
            <v>5000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2000</v>
          </cell>
          <cell r="AC347">
            <v>0</v>
          </cell>
          <cell r="AD347">
            <v>5000</v>
          </cell>
          <cell r="AE347">
            <v>0</v>
          </cell>
          <cell r="AF347">
            <v>0</v>
          </cell>
          <cell r="AG347">
            <v>0</v>
          </cell>
          <cell r="AI347">
            <v>9</v>
          </cell>
          <cell r="AJ347">
            <v>29</v>
          </cell>
          <cell r="AL347">
            <v>7000</v>
          </cell>
          <cell r="AM347">
            <v>774771</v>
          </cell>
          <cell r="AN347">
            <v>7000</v>
          </cell>
        </row>
        <row r="348">
          <cell r="B348">
            <v>334</v>
          </cell>
          <cell r="C348">
            <v>38595</v>
          </cell>
          <cell r="D348">
            <v>30</v>
          </cell>
          <cell r="E348">
            <v>582260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2000</v>
          </cell>
          <cell r="N348">
            <v>0</v>
          </cell>
          <cell r="O348">
            <v>5000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2000</v>
          </cell>
          <cell r="AC348">
            <v>0</v>
          </cell>
          <cell r="AD348">
            <v>5000</v>
          </cell>
          <cell r="AE348">
            <v>0</v>
          </cell>
          <cell r="AF348">
            <v>0</v>
          </cell>
          <cell r="AG348">
            <v>0</v>
          </cell>
          <cell r="AI348">
            <v>9</v>
          </cell>
          <cell r="AJ348">
            <v>30</v>
          </cell>
          <cell r="AL348">
            <v>7000</v>
          </cell>
          <cell r="AM348">
            <v>575260</v>
          </cell>
          <cell r="AN348">
            <v>7000</v>
          </cell>
        </row>
        <row r="349">
          <cell r="B349">
            <v>335</v>
          </cell>
          <cell r="C349">
            <v>38596</v>
          </cell>
          <cell r="D349">
            <v>1</v>
          </cell>
          <cell r="E349">
            <v>530165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2000</v>
          </cell>
          <cell r="N349">
            <v>0</v>
          </cell>
          <cell r="O349">
            <v>5000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2000</v>
          </cell>
          <cell r="AC349">
            <v>0</v>
          </cell>
          <cell r="AD349">
            <v>5000</v>
          </cell>
          <cell r="AE349">
            <v>0</v>
          </cell>
          <cell r="AF349">
            <v>0</v>
          </cell>
          <cell r="AG349">
            <v>0</v>
          </cell>
          <cell r="AI349">
            <v>10</v>
          </cell>
          <cell r="AJ349">
            <v>1</v>
          </cell>
          <cell r="AL349">
            <v>7000</v>
          </cell>
          <cell r="AM349">
            <v>523165</v>
          </cell>
          <cell r="AN349">
            <v>7000</v>
          </cell>
        </row>
        <row r="350">
          <cell r="B350">
            <v>336</v>
          </cell>
          <cell r="C350">
            <v>38597</v>
          </cell>
          <cell r="D350">
            <v>2</v>
          </cell>
          <cell r="E350">
            <v>630621</v>
          </cell>
          <cell r="F350">
            <v>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2000</v>
          </cell>
          <cell r="N350">
            <v>0</v>
          </cell>
          <cell r="O350">
            <v>5000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2000</v>
          </cell>
          <cell r="AC350">
            <v>0</v>
          </cell>
          <cell r="AD350">
            <v>5000</v>
          </cell>
          <cell r="AE350">
            <v>0</v>
          </cell>
          <cell r="AF350">
            <v>0</v>
          </cell>
          <cell r="AG350">
            <v>0</v>
          </cell>
          <cell r="AI350">
            <v>10</v>
          </cell>
          <cell r="AJ350">
            <v>2</v>
          </cell>
          <cell r="AL350">
            <v>7000</v>
          </cell>
          <cell r="AM350">
            <v>623621</v>
          </cell>
          <cell r="AN350">
            <v>7000</v>
          </cell>
        </row>
        <row r="351">
          <cell r="B351">
            <v>337</v>
          </cell>
          <cell r="C351">
            <v>38598</v>
          </cell>
          <cell r="D351">
            <v>3</v>
          </cell>
          <cell r="E351">
            <v>787341</v>
          </cell>
          <cell r="F351">
            <v>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2000</v>
          </cell>
          <cell r="N351">
            <v>0</v>
          </cell>
          <cell r="O351">
            <v>5000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2000</v>
          </cell>
          <cell r="AC351">
            <v>0</v>
          </cell>
          <cell r="AD351">
            <v>5000</v>
          </cell>
          <cell r="AE351">
            <v>0</v>
          </cell>
          <cell r="AF351">
            <v>0</v>
          </cell>
          <cell r="AG351">
            <v>0</v>
          </cell>
          <cell r="AI351">
            <v>10</v>
          </cell>
          <cell r="AJ351">
            <v>3</v>
          </cell>
          <cell r="AL351">
            <v>7000</v>
          </cell>
          <cell r="AM351">
            <v>780341</v>
          </cell>
          <cell r="AN351">
            <v>7000</v>
          </cell>
        </row>
        <row r="352">
          <cell r="B352">
            <v>338</v>
          </cell>
          <cell r="C352">
            <v>38599</v>
          </cell>
          <cell r="D352">
            <v>4</v>
          </cell>
          <cell r="E352">
            <v>818078</v>
          </cell>
          <cell r="F352">
            <v>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2000</v>
          </cell>
          <cell r="N352">
            <v>0</v>
          </cell>
          <cell r="O352">
            <v>5000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2000</v>
          </cell>
          <cell r="AC352">
            <v>0</v>
          </cell>
          <cell r="AD352">
            <v>5000</v>
          </cell>
          <cell r="AE352">
            <v>0</v>
          </cell>
          <cell r="AF352">
            <v>0</v>
          </cell>
          <cell r="AG352">
            <v>0</v>
          </cell>
          <cell r="AI352">
            <v>10</v>
          </cell>
          <cell r="AJ352">
            <v>4</v>
          </cell>
          <cell r="AL352">
            <v>7000</v>
          </cell>
          <cell r="AM352">
            <v>811078</v>
          </cell>
          <cell r="AN352">
            <v>7000</v>
          </cell>
        </row>
        <row r="353">
          <cell r="B353">
            <v>339</v>
          </cell>
          <cell r="C353">
            <v>38600</v>
          </cell>
          <cell r="D353">
            <v>5</v>
          </cell>
          <cell r="E353">
            <v>826855</v>
          </cell>
          <cell r="F353">
            <v>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2000</v>
          </cell>
          <cell r="N353">
            <v>0</v>
          </cell>
          <cell r="O353">
            <v>5000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2000</v>
          </cell>
          <cell r="AC353">
            <v>0</v>
          </cell>
          <cell r="AD353">
            <v>5000</v>
          </cell>
          <cell r="AE353">
            <v>0</v>
          </cell>
          <cell r="AF353">
            <v>0</v>
          </cell>
          <cell r="AG353">
            <v>0</v>
          </cell>
          <cell r="AI353">
            <v>10</v>
          </cell>
          <cell r="AJ353">
            <v>5</v>
          </cell>
          <cell r="AL353">
            <v>7000</v>
          </cell>
          <cell r="AM353">
            <v>819855</v>
          </cell>
          <cell r="AN353">
            <v>7000</v>
          </cell>
        </row>
        <row r="354">
          <cell r="B354">
            <v>340</v>
          </cell>
          <cell r="C354">
            <v>38601</v>
          </cell>
          <cell r="D354">
            <v>6</v>
          </cell>
          <cell r="E354">
            <v>773656</v>
          </cell>
          <cell r="F354">
            <v>8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2000</v>
          </cell>
          <cell r="N354">
            <v>0</v>
          </cell>
          <cell r="O354">
            <v>5000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2000</v>
          </cell>
          <cell r="AC354">
            <v>0</v>
          </cell>
          <cell r="AD354">
            <v>5000</v>
          </cell>
          <cell r="AE354">
            <v>0</v>
          </cell>
          <cell r="AF354">
            <v>0</v>
          </cell>
          <cell r="AG354">
            <v>0</v>
          </cell>
          <cell r="AI354">
            <v>10</v>
          </cell>
          <cell r="AJ354">
            <v>6</v>
          </cell>
          <cell r="AL354">
            <v>7000</v>
          </cell>
          <cell r="AM354">
            <v>766656</v>
          </cell>
          <cell r="AN354">
            <v>7000</v>
          </cell>
        </row>
        <row r="355">
          <cell r="B355">
            <v>341</v>
          </cell>
          <cell r="C355">
            <v>38602</v>
          </cell>
          <cell r="D355">
            <v>7</v>
          </cell>
          <cell r="E355">
            <v>694646</v>
          </cell>
          <cell r="F355">
            <v>8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2000</v>
          </cell>
          <cell r="N355">
            <v>0</v>
          </cell>
          <cell r="O355">
            <v>5000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2000</v>
          </cell>
          <cell r="AC355">
            <v>0</v>
          </cell>
          <cell r="AD355">
            <v>5000</v>
          </cell>
          <cell r="AE355">
            <v>0</v>
          </cell>
          <cell r="AF355">
            <v>0</v>
          </cell>
          <cell r="AG355">
            <v>0</v>
          </cell>
          <cell r="AI355">
            <v>10</v>
          </cell>
          <cell r="AJ355">
            <v>7</v>
          </cell>
          <cell r="AL355">
            <v>7000</v>
          </cell>
          <cell r="AM355">
            <v>687646</v>
          </cell>
          <cell r="AN355">
            <v>7000</v>
          </cell>
        </row>
        <row r="356">
          <cell r="B356">
            <v>342</v>
          </cell>
          <cell r="C356">
            <v>38603</v>
          </cell>
          <cell r="D356">
            <v>8</v>
          </cell>
          <cell r="E356">
            <v>730142</v>
          </cell>
          <cell r="F356">
            <v>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2000</v>
          </cell>
          <cell r="N356">
            <v>0</v>
          </cell>
          <cell r="O356">
            <v>5000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2000</v>
          </cell>
          <cell r="AC356">
            <v>0</v>
          </cell>
          <cell r="AD356">
            <v>5000</v>
          </cell>
          <cell r="AE356">
            <v>0</v>
          </cell>
          <cell r="AF356">
            <v>0</v>
          </cell>
          <cell r="AG356">
            <v>0</v>
          </cell>
          <cell r="AI356">
            <v>10</v>
          </cell>
          <cell r="AJ356">
            <v>8</v>
          </cell>
          <cell r="AL356">
            <v>7000</v>
          </cell>
          <cell r="AM356">
            <v>723142</v>
          </cell>
          <cell r="AN356">
            <v>7000</v>
          </cell>
        </row>
        <row r="357">
          <cell r="B357">
            <v>343</v>
          </cell>
          <cell r="C357">
            <v>38604</v>
          </cell>
          <cell r="D357">
            <v>9</v>
          </cell>
          <cell r="E357">
            <v>938065</v>
          </cell>
          <cell r="F357">
            <v>10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2000</v>
          </cell>
          <cell r="N357">
            <v>0</v>
          </cell>
          <cell r="O357">
            <v>5000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2000</v>
          </cell>
          <cell r="AC357">
            <v>0</v>
          </cell>
          <cell r="AD357">
            <v>5000</v>
          </cell>
          <cell r="AE357">
            <v>0</v>
          </cell>
          <cell r="AF357">
            <v>0</v>
          </cell>
          <cell r="AG357">
            <v>0</v>
          </cell>
          <cell r="AI357">
            <v>10</v>
          </cell>
          <cell r="AJ357">
            <v>9</v>
          </cell>
          <cell r="AL357">
            <v>7000</v>
          </cell>
          <cell r="AM357">
            <v>931065</v>
          </cell>
          <cell r="AN357">
            <v>7000</v>
          </cell>
        </row>
        <row r="358">
          <cell r="B358">
            <v>344</v>
          </cell>
          <cell r="C358">
            <v>38605</v>
          </cell>
          <cell r="D358">
            <v>10</v>
          </cell>
          <cell r="E358">
            <v>936098</v>
          </cell>
          <cell r="F358">
            <v>11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2000</v>
          </cell>
          <cell r="N358">
            <v>0</v>
          </cell>
          <cell r="O358">
            <v>5000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2000</v>
          </cell>
          <cell r="AC358">
            <v>0</v>
          </cell>
          <cell r="AD358">
            <v>5000</v>
          </cell>
          <cell r="AE358">
            <v>0</v>
          </cell>
          <cell r="AF358">
            <v>0</v>
          </cell>
          <cell r="AG358">
            <v>0</v>
          </cell>
          <cell r="AI358">
            <v>10</v>
          </cell>
          <cell r="AJ358">
            <v>10</v>
          </cell>
          <cell r="AL358">
            <v>7000</v>
          </cell>
          <cell r="AM358">
            <v>929098</v>
          </cell>
          <cell r="AN358">
            <v>7000</v>
          </cell>
        </row>
        <row r="359">
          <cell r="B359">
            <v>345</v>
          </cell>
          <cell r="C359">
            <v>38606</v>
          </cell>
          <cell r="D359">
            <v>11</v>
          </cell>
          <cell r="E359">
            <v>923381</v>
          </cell>
          <cell r="F359">
            <v>12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2000</v>
          </cell>
          <cell r="N359">
            <v>0</v>
          </cell>
          <cell r="O359">
            <v>5000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2000</v>
          </cell>
          <cell r="AC359">
            <v>0</v>
          </cell>
          <cell r="AD359">
            <v>5000</v>
          </cell>
          <cell r="AE359">
            <v>0</v>
          </cell>
          <cell r="AF359">
            <v>0</v>
          </cell>
          <cell r="AG359">
            <v>0</v>
          </cell>
          <cell r="AI359">
            <v>10</v>
          </cell>
          <cell r="AJ359">
            <v>11</v>
          </cell>
          <cell r="AL359">
            <v>7000</v>
          </cell>
          <cell r="AM359">
            <v>916381</v>
          </cell>
          <cell r="AN359">
            <v>7000</v>
          </cell>
        </row>
        <row r="360">
          <cell r="B360">
            <v>346</v>
          </cell>
          <cell r="C360">
            <v>38607</v>
          </cell>
          <cell r="D360">
            <v>12</v>
          </cell>
          <cell r="E360">
            <v>945350</v>
          </cell>
          <cell r="F360">
            <v>13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2000</v>
          </cell>
          <cell r="N360">
            <v>0</v>
          </cell>
          <cell r="O360">
            <v>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2000</v>
          </cell>
          <cell r="AC360">
            <v>0</v>
          </cell>
          <cell r="AD360">
            <v>5000</v>
          </cell>
          <cell r="AE360">
            <v>0</v>
          </cell>
          <cell r="AF360">
            <v>0</v>
          </cell>
          <cell r="AG360">
            <v>0</v>
          </cell>
          <cell r="AI360">
            <v>10</v>
          </cell>
          <cell r="AJ360">
            <v>12</v>
          </cell>
          <cell r="AL360">
            <v>7000</v>
          </cell>
          <cell r="AM360">
            <v>938350</v>
          </cell>
          <cell r="AN360">
            <v>7000</v>
          </cell>
        </row>
        <row r="361">
          <cell r="B361">
            <v>347</v>
          </cell>
          <cell r="C361">
            <v>38608</v>
          </cell>
          <cell r="D361">
            <v>13</v>
          </cell>
          <cell r="E361">
            <v>970459</v>
          </cell>
          <cell r="F361">
            <v>14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2000</v>
          </cell>
          <cell r="N361">
            <v>0</v>
          </cell>
          <cell r="O361">
            <v>5000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2000</v>
          </cell>
          <cell r="AC361">
            <v>0</v>
          </cell>
          <cell r="AD361">
            <v>5000</v>
          </cell>
          <cell r="AE361">
            <v>0</v>
          </cell>
          <cell r="AF361">
            <v>0</v>
          </cell>
          <cell r="AG361">
            <v>0</v>
          </cell>
          <cell r="AI361">
            <v>10</v>
          </cell>
          <cell r="AJ361">
            <v>13</v>
          </cell>
          <cell r="AL361">
            <v>7000</v>
          </cell>
          <cell r="AM361">
            <v>963459</v>
          </cell>
          <cell r="AN361">
            <v>7000</v>
          </cell>
        </row>
        <row r="362">
          <cell r="B362">
            <v>348</v>
          </cell>
          <cell r="C362">
            <v>38609</v>
          </cell>
          <cell r="D362">
            <v>14</v>
          </cell>
          <cell r="E362">
            <v>789800</v>
          </cell>
          <cell r="F362">
            <v>15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2000</v>
          </cell>
          <cell r="N362">
            <v>0</v>
          </cell>
          <cell r="O362">
            <v>5000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2000</v>
          </cell>
          <cell r="AC362">
            <v>0</v>
          </cell>
          <cell r="AD362">
            <v>5000</v>
          </cell>
          <cell r="AE362">
            <v>0</v>
          </cell>
          <cell r="AF362">
            <v>0</v>
          </cell>
          <cell r="AG362">
            <v>0</v>
          </cell>
          <cell r="AI362">
            <v>10</v>
          </cell>
          <cell r="AJ362">
            <v>14</v>
          </cell>
          <cell r="AL362">
            <v>7000</v>
          </cell>
          <cell r="AM362">
            <v>782800</v>
          </cell>
          <cell r="AN362">
            <v>7000</v>
          </cell>
        </row>
        <row r="363">
          <cell r="B363">
            <v>349</v>
          </cell>
          <cell r="C363">
            <v>38610</v>
          </cell>
          <cell r="D363">
            <v>15</v>
          </cell>
          <cell r="E363">
            <v>756398</v>
          </cell>
          <cell r="F363">
            <v>17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2000</v>
          </cell>
          <cell r="N363">
            <v>0</v>
          </cell>
          <cell r="O363">
            <v>5000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2000</v>
          </cell>
          <cell r="AC363">
            <v>0</v>
          </cell>
          <cell r="AD363">
            <v>5000</v>
          </cell>
          <cell r="AE363">
            <v>0</v>
          </cell>
          <cell r="AF363">
            <v>0</v>
          </cell>
          <cell r="AG363">
            <v>0</v>
          </cell>
          <cell r="AI363">
            <v>10</v>
          </cell>
          <cell r="AJ363">
            <v>15</v>
          </cell>
          <cell r="AL363">
            <v>7000</v>
          </cell>
          <cell r="AM363">
            <v>749398</v>
          </cell>
          <cell r="AN363">
            <v>7000</v>
          </cell>
        </row>
        <row r="364">
          <cell r="B364">
            <v>350</v>
          </cell>
          <cell r="C364">
            <v>38611</v>
          </cell>
          <cell r="D364">
            <v>16</v>
          </cell>
          <cell r="E364">
            <v>1051460</v>
          </cell>
          <cell r="F364">
            <v>21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2000</v>
          </cell>
          <cell r="N364">
            <v>0</v>
          </cell>
          <cell r="O364">
            <v>5000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2000</v>
          </cell>
          <cell r="AC364">
            <v>0</v>
          </cell>
          <cell r="AD364">
            <v>5000</v>
          </cell>
          <cell r="AE364">
            <v>0</v>
          </cell>
          <cell r="AF364">
            <v>0</v>
          </cell>
          <cell r="AG364">
            <v>0</v>
          </cell>
          <cell r="AI364">
            <v>10</v>
          </cell>
          <cell r="AJ364">
            <v>16</v>
          </cell>
          <cell r="AL364">
            <v>7000</v>
          </cell>
          <cell r="AM364">
            <v>1044460</v>
          </cell>
          <cell r="AN364">
            <v>7000</v>
          </cell>
        </row>
        <row r="365">
          <cell r="B365">
            <v>351</v>
          </cell>
          <cell r="C365">
            <v>38612</v>
          </cell>
          <cell r="D365">
            <v>17</v>
          </cell>
          <cell r="E365">
            <v>1110873</v>
          </cell>
          <cell r="F365">
            <v>18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2000</v>
          </cell>
          <cell r="N365">
            <v>0</v>
          </cell>
          <cell r="O365">
            <v>5000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2000</v>
          </cell>
          <cell r="AC365">
            <v>0</v>
          </cell>
          <cell r="AD365">
            <v>5000</v>
          </cell>
          <cell r="AE365">
            <v>0</v>
          </cell>
          <cell r="AF365">
            <v>0</v>
          </cell>
          <cell r="AG365">
            <v>0</v>
          </cell>
          <cell r="AI365">
            <v>10</v>
          </cell>
          <cell r="AJ365">
            <v>17</v>
          </cell>
          <cell r="AL365">
            <v>7000</v>
          </cell>
          <cell r="AM365">
            <v>1103873</v>
          </cell>
          <cell r="AN365">
            <v>7000</v>
          </cell>
        </row>
        <row r="366">
          <cell r="B366">
            <v>352</v>
          </cell>
          <cell r="C366">
            <v>38613</v>
          </cell>
          <cell r="D366">
            <v>18</v>
          </cell>
          <cell r="E366">
            <v>1138187</v>
          </cell>
          <cell r="F366">
            <v>16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2000</v>
          </cell>
          <cell r="N366">
            <v>0</v>
          </cell>
          <cell r="O366">
            <v>5000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2000</v>
          </cell>
          <cell r="AC366">
            <v>0</v>
          </cell>
          <cell r="AD366">
            <v>5000</v>
          </cell>
          <cell r="AE366">
            <v>0</v>
          </cell>
          <cell r="AF366">
            <v>0</v>
          </cell>
          <cell r="AG366">
            <v>0</v>
          </cell>
          <cell r="AI366">
            <v>10</v>
          </cell>
          <cell r="AJ366">
            <v>18</v>
          </cell>
          <cell r="AL366">
            <v>7000</v>
          </cell>
          <cell r="AM366">
            <v>1131187</v>
          </cell>
          <cell r="AN366">
            <v>7000</v>
          </cell>
        </row>
        <row r="367">
          <cell r="B367">
            <v>353</v>
          </cell>
          <cell r="C367">
            <v>38614</v>
          </cell>
          <cell r="D367">
            <v>19</v>
          </cell>
          <cell r="E367">
            <v>993270</v>
          </cell>
          <cell r="F367">
            <v>15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2000</v>
          </cell>
          <cell r="N367">
            <v>0</v>
          </cell>
          <cell r="O367">
            <v>5000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2000</v>
          </cell>
          <cell r="AC367">
            <v>0</v>
          </cell>
          <cell r="AD367">
            <v>5000</v>
          </cell>
          <cell r="AE367">
            <v>0</v>
          </cell>
          <cell r="AF367">
            <v>0</v>
          </cell>
          <cell r="AG367">
            <v>0</v>
          </cell>
          <cell r="AI367">
            <v>10</v>
          </cell>
          <cell r="AJ367">
            <v>19</v>
          </cell>
          <cell r="AL367">
            <v>7000</v>
          </cell>
          <cell r="AM367">
            <v>986270</v>
          </cell>
          <cell r="AN367">
            <v>7000</v>
          </cell>
        </row>
        <row r="368">
          <cell r="B368">
            <v>354</v>
          </cell>
          <cell r="C368">
            <v>38615</v>
          </cell>
          <cell r="D368">
            <v>20</v>
          </cell>
          <cell r="E368">
            <v>975594</v>
          </cell>
          <cell r="F368">
            <v>13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2000</v>
          </cell>
          <cell r="N368">
            <v>0</v>
          </cell>
          <cell r="O368">
            <v>5000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2000</v>
          </cell>
          <cell r="AC368">
            <v>0</v>
          </cell>
          <cell r="AD368">
            <v>5000</v>
          </cell>
          <cell r="AE368">
            <v>0</v>
          </cell>
          <cell r="AF368">
            <v>0</v>
          </cell>
          <cell r="AG368">
            <v>0</v>
          </cell>
          <cell r="AI368">
            <v>10</v>
          </cell>
          <cell r="AJ368">
            <v>20</v>
          </cell>
          <cell r="AL368">
            <v>7000</v>
          </cell>
          <cell r="AM368">
            <v>968594</v>
          </cell>
          <cell r="AN368">
            <v>7000</v>
          </cell>
        </row>
        <row r="369">
          <cell r="B369">
            <v>355</v>
          </cell>
          <cell r="C369">
            <v>38616</v>
          </cell>
          <cell r="D369">
            <v>21</v>
          </cell>
          <cell r="E369">
            <v>889413</v>
          </cell>
          <cell r="F369">
            <v>12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2000</v>
          </cell>
          <cell r="N369">
            <v>0</v>
          </cell>
          <cell r="O369">
            <v>5000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2000</v>
          </cell>
          <cell r="AC369">
            <v>0</v>
          </cell>
          <cell r="AD369">
            <v>5000</v>
          </cell>
          <cell r="AE369">
            <v>0</v>
          </cell>
          <cell r="AF369">
            <v>0</v>
          </cell>
          <cell r="AG369">
            <v>0</v>
          </cell>
          <cell r="AI369">
            <v>10</v>
          </cell>
          <cell r="AJ369">
            <v>21</v>
          </cell>
          <cell r="AL369">
            <v>7000</v>
          </cell>
          <cell r="AM369">
            <v>882413</v>
          </cell>
          <cell r="AN369">
            <v>7000</v>
          </cell>
        </row>
        <row r="370">
          <cell r="B370">
            <v>356</v>
          </cell>
          <cell r="C370">
            <v>38617</v>
          </cell>
          <cell r="D370">
            <v>22</v>
          </cell>
          <cell r="E370">
            <v>846531</v>
          </cell>
          <cell r="F370">
            <v>11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2000</v>
          </cell>
          <cell r="N370">
            <v>0</v>
          </cell>
          <cell r="O370">
            <v>5000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2000</v>
          </cell>
          <cell r="AC370">
            <v>0</v>
          </cell>
          <cell r="AD370">
            <v>5000</v>
          </cell>
          <cell r="AE370">
            <v>0</v>
          </cell>
          <cell r="AF370">
            <v>0</v>
          </cell>
          <cell r="AG370">
            <v>0</v>
          </cell>
          <cell r="AI370">
            <v>10</v>
          </cell>
          <cell r="AJ370">
            <v>22</v>
          </cell>
          <cell r="AL370">
            <v>7000</v>
          </cell>
          <cell r="AM370">
            <v>839531</v>
          </cell>
          <cell r="AN370">
            <v>7000</v>
          </cell>
        </row>
        <row r="371">
          <cell r="B371">
            <v>357</v>
          </cell>
          <cell r="C371">
            <v>38618</v>
          </cell>
          <cell r="D371">
            <v>23</v>
          </cell>
          <cell r="E371">
            <v>911120</v>
          </cell>
          <cell r="F371">
            <v>10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2000</v>
          </cell>
          <cell r="N371">
            <v>0</v>
          </cell>
          <cell r="O371">
            <v>5000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2000</v>
          </cell>
          <cell r="AC371">
            <v>0</v>
          </cell>
          <cell r="AD371">
            <v>5000</v>
          </cell>
          <cell r="AE371">
            <v>0</v>
          </cell>
          <cell r="AF371">
            <v>0</v>
          </cell>
          <cell r="AG371">
            <v>0</v>
          </cell>
          <cell r="AI371">
            <v>10</v>
          </cell>
          <cell r="AJ371">
            <v>23</v>
          </cell>
          <cell r="AL371">
            <v>7000</v>
          </cell>
          <cell r="AM371">
            <v>904120</v>
          </cell>
          <cell r="AN371">
            <v>7000</v>
          </cell>
        </row>
        <row r="372">
          <cell r="B372">
            <v>358</v>
          </cell>
          <cell r="C372">
            <v>38619</v>
          </cell>
          <cell r="D372">
            <v>24</v>
          </cell>
          <cell r="E372">
            <v>912229</v>
          </cell>
          <cell r="F372">
            <v>10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2000</v>
          </cell>
          <cell r="N372">
            <v>0</v>
          </cell>
          <cell r="O372">
            <v>5000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2000</v>
          </cell>
          <cell r="AC372">
            <v>0</v>
          </cell>
          <cell r="AD372">
            <v>5000</v>
          </cell>
          <cell r="AE372">
            <v>0</v>
          </cell>
          <cell r="AF372">
            <v>0</v>
          </cell>
          <cell r="AG372">
            <v>0</v>
          </cell>
          <cell r="AI372">
            <v>10</v>
          </cell>
          <cell r="AJ372">
            <v>24</v>
          </cell>
          <cell r="AL372">
            <v>7000</v>
          </cell>
          <cell r="AM372">
            <v>905229</v>
          </cell>
          <cell r="AN372">
            <v>7000</v>
          </cell>
        </row>
        <row r="373">
          <cell r="B373">
            <v>359</v>
          </cell>
          <cell r="C373">
            <v>38620</v>
          </cell>
          <cell r="D373">
            <v>25</v>
          </cell>
          <cell r="E373">
            <v>914437</v>
          </cell>
          <cell r="F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2000</v>
          </cell>
          <cell r="N373">
            <v>0</v>
          </cell>
          <cell r="O373">
            <v>5000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2000</v>
          </cell>
          <cell r="AC373">
            <v>0</v>
          </cell>
          <cell r="AD373">
            <v>5000</v>
          </cell>
          <cell r="AE373">
            <v>0</v>
          </cell>
          <cell r="AF373">
            <v>0</v>
          </cell>
          <cell r="AG373">
            <v>0</v>
          </cell>
          <cell r="AI373">
            <v>10</v>
          </cell>
          <cell r="AJ373">
            <v>25</v>
          </cell>
          <cell r="AL373">
            <v>7000</v>
          </cell>
          <cell r="AM373">
            <v>907437</v>
          </cell>
          <cell r="AN373">
            <v>7000</v>
          </cell>
        </row>
        <row r="374">
          <cell r="B374">
            <v>360</v>
          </cell>
          <cell r="C374">
            <v>38621</v>
          </cell>
          <cell r="D374">
            <v>26</v>
          </cell>
          <cell r="E374">
            <v>909853</v>
          </cell>
          <cell r="F374">
            <v>8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2000</v>
          </cell>
          <cell r="N374">
            <v>0</v>
          </cell>
          <cell r="O374">
            <v>5000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2000</v>
          </cell>
          <cell r="AC374">
            <v>0</v>
          </cell>
          <cell r="AD374">
            <v>5000</v>
          </cell>
          <cell r="AE374">
            <v>0</v>
          </cell>
          <cell r="AF374">
            <v>0</v>
          </cell>
          <cell r="AG374">
            <v>0</v>
          </cell>
          <cell r="AI374">
            <v>10</v>
          </cell>
          <cell r="AJ374">
            <v>26</v>
          </cell>
          <cell r="AL374">
            <v>7000</v>
          </cell>
          <cell r="AM374">
            <v>902853</v>
          </cell>
          <cell r="AN374">
            <v>7000</v>
          </cell>
        </row>
        <row r="375">
          <cell r="B375">
            <v>361</v>
          </cell>
          <cell r="C375">
            <v>38622</v>
          </cell>
          <cell r="D375">
            <v>27</v>
          </cell>
          <cell r="E375">
            <v>799932</v>
          </cell>
          <cell r="F375">
            <v>7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2000</v>
          </cell>
          <cell r="N375">
            <v>0</v>
          </cell>
          <cell r="O375">
            <v>5000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2000</v>
          </cell>
          <cell r="AC375">
            <v>0</v>
          </cell>
          <cell r="AD375">
            <v>5000</v>
          </cell>
          <cell r="AE375">
            <v>0</v>
          </cell>
          <cell r="AF375">
            <v>0</v>
          </cell>
          <cell r="AG375">
            <v>0</v>
          </cell>
          <cell r="AI375">
            <v>10</v>
          </cell>
          <cell r="AJ375">
            <v>27</v>
          </cell>
          <cell r="AL375">
            <v>7000</v>
          </cell>
          <cell r="AM375">
            <v>792932</v>
          </cell>
          <cell r="AN375">
            <v>7000</v>
          </cell>
        </row>
        <row r="376">
          <cell r="B376">
            <v>362</v>
          </cell>
          <cell r="C376">
            <v>38623</v>
          </cell>
          <cell r="D376">
            <v>28</v>
          </cell>
          <cell r="E376">
            <v>696668</v>
          </cell>
          <cell r="F376">
            <v>6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2000</v>
          </cell>
          <cell r="N376">
            <v>0</v>
          </cell>
          <cell r="O376">
            <v>5000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2000</v>
          </cell>
          <cell r="AC376">
            <v>0</v>
          </cell>
          <cell r="AD376">
            <v>5000</v>
          </cell>
          <cell r="AE376">
            <v>0</v>
          </cell>
          <cell r="AF376">
            <v>0</v>
          </cell>
          <cell r="AG376">
            <v>0</v>
          </cell>
          <cell r="AI376">
            <v>10</v>
          </cell>
          <cell r="AJ376">
            <v>28</v>
          </cell>
          <cell r="AL376">
            <v>7000</v>
          </cell>
          <cell r="AM376">
            <v>689668</v>
          </cell>
          <cell r="AN376">
            <v>7000</v>
          </cell>
        </row>
        <row r="377">
          <cell r="B377">
            <v>363</v>
          </cell>
          <cell r="C377">
            <v>38624</v>
          </cell>
          <cell r="D377">
            <v>29</v>
          </cell>
          <cell r="E377">
            <v>691244</v>
          </cell>
          <cell r="F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2000</v>
          </cell>
          <cell r="N377">
            <v>0</v>
          </cell>
          <cell r="O377">
            <v>5000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2000</v>
          </cell>
          <cell r="AC377">
            <v>0</v>
          </cell>
          <cell r="AD377">
            <v>5000</v>
          </cell>
          <cell r="AE377">
            <v>0</v>
          </cell>
          <cell r="AF377">
            <v>0</v>
          </cell>
          <cell r="AG377">
            <v>0</v>
          </cell>
          <cell r="AI377">
            <v>10</v>
          </cell>
          <cell r="AJ377">
            <v>29</v>
          </cell>
          <cell r="AL377">
            <v>7000</v>
          </cell>
          <cell r="AM377">
            <v>684244</v>
          </cell>
          <cell r="AN377">
            <v>7000</v>
          </cell>
        </row>
        <row r="378">
          <cell r="B378">
            <v>364</v>
          </cell>
          <cell r="C378">
            <v>38625</v>
          </cell>
          <cell r="D378">
            <v>30</v>
          </cell>
          <cell r="E378">
            <v>936550</v>
          </cell>
          <cell r="F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2000</v>
          </cell>
          <cell r="N378">
            <v>0</v>
          </cell>
          <cell r="O378">
            <v>5000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2000</v>
          </cell>
          <cell r="AC378">
            <v>0</v>
          </cell>
          <cell r="AD378">
            <v>5000</v>
          </cell>
          <cell r="AE378">
            <v>0</v>
          </cell>
          <cell r="AF378">
            <v>0</v>
          </cell>
          <cell r="AG378">
            <v>0</v>
          </cell>
          <cell r="AI378">
            <v>10</v>
          </cell>
          <cell r="AJ378">
            <v>30</v>
          </cell>
          <cell r="AL378">
            <v>7000</v>
          </cell>
          <cell r="AM378">
            <v>929550</v>
          </cell>
          <cell r="AN378">
            <v>7000</v>
          </cell>
        </row>
        <row r="379">
          <cell r="B379">
            <v>365</v>
          </cell>
          <cell r="C379">
            <v>38626</v>
          </cell>
          <cell r="D379">
            <v>31</v>
          </cell>
          <cell r="E379">
            <v>972255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2000</v>
          </cell>
          <cell r="N379">
            <v>0</v>
          </cell>
          <cell r="O379">
            <v>5000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2000</v>
          </cell>
          <cell r="AC379">
            <v>0</v>
          </cell>
          <cell r="AD379">
            <v>5000</v>
          </cell>
          <cell r="AE379">
            <v>0</v>
          </cell>
          <cell r="AF379">
            <v>0</v>
          </cell>
          <cell r="AG379">
            <v>0</v>
          </cell>
          <cell r="AI379">
            <v>10</v>
          </cell>
          <cell r="AJ379">
            <v>31</v>
          </cell>
          <cell r="AL379">
            <v>7000</v>
          </cell>
          <cell r="AM379">
            <v>965255</v>
          </cell>
          <cell r="AN379">
            <v>7000</v>
          </cell>
        </row>
        <row r="381">
          <cell r="B381">
            <v>66795</v>
          </cell>
          <cell r="C381">
            <v>14031909</v>
          </cell>
          <cell r="D381">
            <v>5738</v>
          </cell>
          <cell r="E381">
            <v>734361916</v>
          </cell>
          <cell r="F381">
            <v>4307</v>
          </cell>
          <cell r="H381">
            <v>90370080</v>
          </cell>
          <cell r="I381">
            <v>0</v>
          </cell>
          <cell r="J381">
            <v>0</v>
          </cell>
          <cell r="K381">
            <v>0</v>
          </cell>
          <cell r="L381">
            <v>11202867</v>
          </cell>
          <cell r="M381">
            <v>3154303</v>
          </cell>
          <cell r="N381">
            <v>4788992</v>
          </cell>
          <cell r="O381">
            <v>9958843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90370080</v>
          </cell>
          <cell r="X381">
            <v>0</v>
          </cell>
          <cell r="Y381">
            <v>0</v>
          </cell>
          <cell r="Z381">
            <v>0</v>
          </cell>
          <cell r="AA381">
            <v>11202867</v>
          </cell>
          <cell r="AB381">
            <v>3154303</v>
          </cell>
          <cell r="AC381">
            <v>4788992</v>
          </cell>
          <cell r="AD381">
            <v>9958843</v>
          </cell>
          <cell r="AE381">
            <v>0</v>
          </cell>
          <cell r="AF381">
            <v>0</v>
          </cell>
          <cell r="AG381">
            <v>0</v>
          </cell>
          <cell r="AL381">
            <v>119475085</v>
          </cell>
          <cell r="AM381">
            <v>614886831</v>
          </cell>
        </row>
        <row r="382">
          <cell r="H382">
            <v>90370080</v>
          </cell>
          <cell r="I382">
            <v>0</v>
          </cell>
          <cell r="J382">
            <v>0</v>
          </cell>
          <cell r="K382">
            <v>0</v>
          </cell>
          <cell r="L382">
            <v>11202867</v>
          </cell>
          <cell r="M382">
            <v>3154303</v>
          </cell>
          <cell r="N382">
            <v>4788992</v>
          </cell>
          <cell r="O382">
            <v>9958843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W382">
            <v>90370080</v>
          </cell>
          <cell r="X382">
            <v>0</v>
          </cell>
          <cell r="Y382">
            <v>0</v>
          </cell>
          <cell r="Z382">
            <v>0</v>
          </cell>
          <cell r="AA382">
            <v>11202867</v>
          </cell>
          <cell r="AB382">
            <v>3154303</v>
          </cell>
          <cell r="AC382">
            <v>4788992</v>
          </cell>
          <cell r="AD382">
            <v>9958843</v>
          </cell>
          <cell r="AE382">
            <v>0</v>
          </cell>
          <cell r="AF382">
            <v>0</v>
          </cell>
          <cell r="AG382">
            <v>0</v>
          </cell>
          <cell r="AL382">
            <v>119475085</v>
          </cell>
        </row>
        <row r="383">
          <cell r="H383">
            <v>90370080</v>
          </cell>
          <cell r="I383">
            <v>90000000</v>
          </cell>
          <cell r="J383">
            <v>90370080</v>
          </cell>
          <cell r="L383">
            <v>11202867</v>
          </cell>
          <cell r="M383">
            <v>3154303</v>
          </cell>
          <cell r="N383">
            <v>4788992</v>
          </cell>
          <cell r="O383">
            <v>9958843</v>
          </cell>
          <cell r="P383">
            <v>0</v>
          </cell>
          <cell r="Q383">
            <v>0</v>
          </cell>
          <cell r="R383">
            <v>0</v>
          </cell>
          <cell r="U383">
            <v>0</v>
          </cell>
          <cell r="W383">
            <v>90370080</v>
          </cell>
          <cell r="AA383">
            <v>11202867</v>
          </cell>
          <cell r="AB383">
            <v>3154303</v>
          </cell>
          <cell r="AC383">
            <v>4788992</v>
          </cell>
          <cell r="AD383">
            <v>9958843</v>
          </cell>
          <cell r="AL383">
            <v>119475085</v>
          </cell>
        </row>
        <row r="384">
          <cell r="H384">
            <v>35000000</v>
          </cell>
          <cell r="I384">
            <v>35000000</v>
          </cell>
          <cell r="J384">
            <v>20000000</v>
          </cell>
          <cell r="L384">
            <v>11202880</v>
          </cell>
          <cell r="M384">
            <v>4000000</v>
          </cell>
          <cell r="N384">
            <v>10000000</v>
          </cell>
          <cell r="O384">
            <v>10000000</v>
          </cell>
          <cell r="P384">
            <v>0</v>
          </cell>
          <cell r="Q384">
            <v>0</v>
          </cell>
          <cell r="R384">
            <v>0</v>
          </cell>
          <cell r="AD384">
            <v>9958843</v>
          </cell>
        </row>
        <row r="385">
          <cell r="U385">
            <v>0</v>
          </cell>
          <cell r="W385" t="str">
            <v xml:space="preserve">  COST OF INJECTION GAS AT</v>
          </cell>
          <cell r="AD385">
            <v>9958843</v>
          </cell>
        </row>
        <row r="386">
          <cell r="H386">
            <v>37561</v>
          </cell>
          <cell r="I386">
            <v>37561</v>
          </cell>
          <cell r="J386">
            <v>37561</v>
          </cell>
          <cell r="L386">
            <v>37561</v>
          </cell>
          <cell r="M386">
            <v>37561</v>
          </cell>
          <cell r="N386">
            <v>37561</v>
          </cell>
          <cell r="O386">
            <v>37561</v>
          </cell>
          <cell r="P386">
            <v>37561</v>
          </cell>
          <cell r="Q386">
            <v>37561</v>
          </cell>
          <cell r="R386">
            <v>37561</v>
          </cell>
          <cell r="AD386">
            <v>6708</v>
          </cell>
        </row>
        <row r="387">
          <cell r="H387">
            <v>37747</v>
          </cell>
          <cell r="I387">
            <v>37747</v>
          </cell>
          <cell r="J387">
            <v>37747</v>
          </cell>
          <cell r="L387">
            <v>37747</v>
          </cell>
          <cell r="M387">
            <v>37747</v>
          </cell>
          <cell r="N387">
            <v>37747</v>
          </cell>
          <cell r="O387">
            <v>37747</v>
          </cell>
          <cell r="P387">
            <v>37747</v>
          </cell>
          <cell r="Q387">
            <v>37747</v>
          </cell>
          <cell r="R387">
            <v>37747</v>
          </cell>
          <cell r="AD387">
            <v>9958.8430000000008</v>
          </cell>
        </row>
        <row r="388">
          <cell r="H388">
            <v>500000</v>
          </cell>
          <cell r="I388">
            <v>500000</v>
          </cell>
          <cell r="J388">
            <v>500000</v>
          </cell>
          <cell r="L388">
            <v>460300</v>
          </cell>
          <cell r="M388">
            <v>600000</v>
          </cell>
          <cell r="N388">
            <v>1200000</v>
          </cell>
          <cell r="O388">
            <v>500000</v>
          </cell>
          <cell r="P388">
            <v>500000</v>
          </cell>
          <cell r="Q388">
            <v>500000</v>
          </cell>
          <cell r="R388">
            <v>500000</v>
          </cell>
          <cell r="T388">
            <v>0</v>
          </cell>
          <cell r="U388">
            <v>0</v>
          </cell>
          <cell r="V388">
            <v>0</v>
          </cell>
          <cell r="W388" t="str">
            <v xml:space="preserve"> DOLLARS PER THERM</v>
          </cell>
          <cell r="AD388">
            <v>3250.8430000000008</v>
          </cell>
        </row>
        <row r="389">
          <cell r="W389">
            <v>109516242</v>
          </cell>
          <cell r="X389" t="str">
            <v>TOTAL STORAGE</v>
          </cell>
          <cell r="AD389">
            <v>3250.8430000000008</v>
          </cell>
        </row>
        <row r="392">
          <cell r="L392" t="str">
            <v>SGS-2</v>
          </cell>
          <cell r="M392" t="str">
            <v>Gasco</v>
          </cell>
          <cell r="N392" t="str">
            <v>LS-1</v>
          </cell>
          <cell r="O392" t="str">
            <v>Newport</v>
          </cell>
          <cell r="P392" t="str">
            <v>Engage1</v>
          </cell>
          <cell r="Q392" t="str">
            <v>Engage2</v>
          </cell>
          <cell r="R392" t="str">
            <v>Engage3</v>
          </cell>
        </row>
        <row r="393">
          <cell r="L393" t="str">
            <v>SGS2</v>
          </cell>
          <cell r="M393" t="str">
            <v>Gasco</v>
          </cell>
          <cell r="N393" t="str">
            <v>LS1</v>
          </cell>
          <cell r="O393" t="str">
            <v>Newport</v>
          </cell>
          <cell r="P393" t="str">
            <v>Engage1</v>
          </cell>
          <cell r="Q393" t="str">
            <v>Engage2</v>
          </cell>
          <cell r="R393" t="str">
            <v>Engage 3</v>
          </cell>
        </row>
        <row r="566">
          <cell r="AE566" t="str">
            <v>*</v>
          </cell>
        </row>
      </sheetData>
      <sheetData sheetId="6" refreshError="1">
        <row r="8">
          <cell r="F8" t="str">
            <v xml:space="preserve">      PRICING MODEL</v>
          </cell>
        </row>
        <row r="9">
          <cell r="F9" t="str">
            <v xml:space="preserve">      STORAGE COST</v>
          </cell>
        </row>
        <row r="10">
          <cell r="I10" t="str">
            <v>SGS-1</v>
          </cell>
          <cell r="J10" t="str">
            <v>SGS-2</v>
          </cell>
          <cell r="K10" t="str">
            <v>GASCO</v>
          </cell>
          <cell r="M10" t="str">
            <v>NEWPORT</v>
          </cell>
          <cell r="N10" t="str">
            <v>Engage 1</v>
          </cell>
          <cell r="O10" t="str">
            <v>Engage 2</v>
          </cell>
          <cell r="P10" t="str">
            <v>Engage3</v>
          </cell>
        </row>
        <row r="11">
          <cell r="F11" t="str">
            <v>MIST</v>
          </cell>
          <cell r="G11" t="str">
            <v>MIST</v>
          </cell>
          <cell r="H11" t="str">
            <v>MIST</v>
          </cell>
          <cell r="I11" t="str">
            <v>SGS-1</v>
          </cell>
          <cell r="J11" t="str">
            <v>SGS-2</v>
          </cell>
          <cell r="K11" t="str">
            <v>LS-1</v>
          </cell>
          <cell r="L11" t="str">
            <v>NEWPORT</v>
          </cell>
          <cell r="M11" t="str">
            <v>GASCO</v>
          </cell>
          <cell r="N11" t="str">
            <v>Storage 1</v>
          </cell>
          <cell r="O11" t="str">
            <v>Storage 2</v>
          </cell>
          <cell r="P11" t="str">
            <v>Storage 3</v>
          </cell>
        </row>
        <row r="12">
          <cell r="F12" t="str">
            <v>BREUER</v>
          </cell>
          <cell r="G12" t="str">
            <v>FLORA</v>
          </cell>
          <cell r="H12" t="str">
            <v>Al's Pool</v>
          </cell>
          <cell r="I12" t="str">
            <v>SGS-1</v>
          </cell>
          <cell r="J12" t="str">
            <v>SGS-2</v>
          </cell>
          <cell r="K12" t="str">
            <v>GASCO</v>
          </cell>
          <cell r="L12" t="str">
            <v>LS-1</v>
          </cell>
          <cell r="M12" t="str">
            <v>NEWPORT</v>
          </cell>
          <cell r="N12" t="str">
            <v>Engage1</v>
          </cell>
          <cell r="O12" t="str">
            <v>Engage 2</v>
          </cell>
          <cell r="P12" t="str">
            <v>Engage 3</v>
          </cell>
        </row>
        <row r="13">
          <cell r="F13" t="str">
            <v>BRUER</v>
          </cell>
          <cell r="G13" t="str">
            <v>FLORA</v>
          </cell>
          <cell r="H13" t="str">
            <v>Al's Pool</v>
          </cell>
          <cell r="I13" t="str">
            <v>SGS-1</v>
          </cell>
          <cell r="J13" t="str">
            <v>SGS-2</v>
          </cell>
          <cell r="K13" t="str">
            <v>GASCO</v>
          </cell>
          <cell r="L13" t="str">
            <v>LS-1</v>
          </cell>
          <cell r="M13" t="str">
            <v>NEWPORT</v>
          </cell>
          <cell r="N13" t="str">
            <v>Engage 1</v>
          </cell>
          <cell r="O13" t="str">
            <v>Engage 2</v>
          </cell>
          <cell r="P13" t="str">
            <v>Engage3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795.45999999999992</v>
          </cell>
          <cell r="L15">
            <v>0</v>
          </cell>
          <cell r="M15">
            <v>2199.35</v>
          </cell>
          <cell r="N15">
            <v>0</v>
          </cell>
          <cell r="O15">
            <v>0</v>
          </cell>
          <cell r="P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795.45999999999992</v>
          </cell>
          <cell r="L16">
            <v>0</v>
          </cell>
          <cell r="M16">
            <v>2199.35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795.45999999999992</v>
          </cell>
          <cell r="L17">
            <v>0</v>
          </cell>
          <cell r="M17">
            <v>2199.35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795.45999999999992</v>
          </cell>
          <cell r="L18">
            <v>0</v>
          </cell>
          <cell r="M18">
            <v>2199.35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795.45999999999992</v>
          </cell>
          <cell r="L19">
            <v>0</v>
          </cell>
          <cell r="M19">
            <v>2199.35</v>
          </cell>
          <cell r="N19">
            <v>0</v>
          </cell>
          <cell r="O19">
            <v>0</v>
          </cell>
          <cell r="P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795.45999999999992</v>
          </cell>
          <cell r="L20">
            <v>0</v>
          </cell>
          <cell r="M20">
            <v>2199.35</v>
          </cell>
          <cell r="N20">
            <v>0</v>
          </cell>
          <cell r="O20">
            <v>0</v>
          </cell>
          <cell r="P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795.45999999999992</v>
          </cell>
          <cell r="L21">
            <v>0</v>
          </cell>
          <cell r="M21">
            <v>2199.35</v>
          </cell>
          <cell r="N21">
            <v>0</v>
          </cell>
          <cell r="O21">
            <v>0</v>
          </cell>
          <cell r="P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795.45999999999992</v>
          </cell>
          <cell r="L22">
            <v>0</v>
          </cell>
          <cell r="M22">
            <v>2199.35</v>
          </cell>
          <cell r="N22">
            <v>0</v>
          </cell>
          <cell r="O22">
            <v>0</v>
          </cell>
          <cell r="P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795.45999999999992</v>
          </cell>
          <cell r="L23">
            <v>0</v>
          </cell>
          <cell r="M23">
            <v>2199.35</v>
          </cell>
          <cell r="N23">
            <v>0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795.45999999999992</v>
          </cell>
          <cell r="L24">
            <v>0</v>
          </cell>
          <cell r="M24">
            <v>2199.35</v>
          </cell>
          <cell r="N24">
            <v>0</v>
          </cell>
          <cell r="O24">
            <v>0</v>
          </cell>
          <cell r="P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795.45999999999992</v>
          </cell>
          <cell r="L25">
            <v>0</v>
          </cell>
          <cell r="M25">
            <v>2199.35</v>
          </cell>
          <cell r="N25">
            <v>0</v>
          </cell>
          <cell r="O25">
            <v>0</v>
          </cell>
          <cell r="P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795.45999999999992</v>
          </cell>
          <cell r="L26">
            <v>0</v>
          </cell>
          <cell r="M26">
            <v>2199.35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795.45999999999992</v>
          </cell>
          <cell r="L27">
            <v>0</v>
          </cell>
          <cell r="M27">
            <v>2199.35</v>
          </cell>
          <cell r="N27">
            <v>0</v>
          </cell>
          <cell r="O27">
            <v>0</v>
          </cell>
          <cell r="P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795.45999999999992</v>
          </cell>
          <cell r="L28">
            <v>0</v>
          </cell>
          <cell r="M28">
            <v>2199.35</v>
          </cell>
          <cell r="N28">
            <v>0</v>
          </cell>
          <cell r="O28">
            <v>0</v>
          </cell>
          <cell r="P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795.45999999999992</v>
          </cell>
          <cell r="L29">
            <v>0</v>
          </cell>
          <cell r="M29">
            <v>2199.35</v>
          </cell>
          <cell r="N29">
            <v>0</v>
          </cell>
          <cell r="O29">
            <v>0</v>
          </cell>
          <cell r="P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795.45999999999992</v>
          </cell>
          <cell r="L30">
            <v>0</v>
          </cell>
          <cell r="M30">
            <v>2199.35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795.45999999999992</v>
          </cell>
          <cell r="L31">
            <v>0</v>
          </cell>
          <cell r="M31">
            <v>2199.35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795.45999999999992</v>
          </cell>
          <cell r="L32">
            <v>0</v>
          </cell>
          <cell r="M32">
            <v>2199.35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795.45999999999992</v>
          </cell>
          <cell r="L33">
            <v>0</v>
          </cell>
          <cell r="M33">
            <v>2199.35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795.45999999999992</v>
          </cell>
          <cell r="L34">
            <v>0</v>
          </cell>
          <cell r="M34">
            <v>2199.35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795.45999999999992</v>
          </cell>
          <cell r="L35">
            <v>0</v>
          </cell>
          <cell r="M35">
            <v>2199.35</v>
          </cell>
          <cell r="N35">
            <v>0</v>
          </cell>
          <cell r="O35">
            <v>0</v>
          </cell>
          <cell r="P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795.45999999999992</v>
          </cell>
          <cell r="L36">
            <v>0</v>
          </cell>
          <cell r="M36">
            <v>2199.35</v>
          </cell>
          <cell r="N36">
            <v>0</v>
          </cell>
          <cell r="O36">
            <v>0</v>
          </cell>
          <cell r="P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795.45999999999992</v>
          </cell>
          <cell r="L37">
            <v>0</v>
          </cell>
          <cell r="M37">
            <v>2199.35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37918</v>
          </cell>
          <cell r="C38">
            <v>10</v>
          </cell>
          <cell r="D38">
            <v>24</v>
          </cell>
          <cell r="E38">
            <v>24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795.45999999999992</v>
          </cell>
          <cell r="L38">
            <v>0</v>
          </cell>
          <cell r="M38">
            <v>2199.35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37919</v>
          </cell>
          <cell r="C39">
            <v>10</v>
          </cell>
          <cell r="D39">
            <v>25</v>
          </cell>
          <cell r="E39">
            <v>25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795.45999999999992</v>
          </cell>
          <cell r="L39">
            <v>0</v>
          </cell>
          <cell r="M39">
            <v>2199.35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37920</v>
          </cell>
          <cell r="C40">
            <v>10</v>
          </cell>
          <cell r="D40">
            <v>26</v>
          </cell>
          <cell r="E40">
            <v>26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795.45999999999992</v>
          </cell>
          <cell r="L40">
            <v>0</v>
          </cell>
          <cell r="M40">
            <v>2199.35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37921</v>
          </cell>
          <cell r="C41">
            <v>10</v>
          </cell>
          <cell r="D41">
            <v>27</v>
          </cell>
          <cell r="E41">
            <v>27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795.45999999999992</v>
          </cell>
          <cell r="L41">
            <v>0</v>
          </cell>
          <cell r="M41">
            <v>2199.35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37922</v>
          </cell>
          <cell r="C42">
            <v>10</v>
          </cell>
          <cell r="D42">
            <v>28</v>
          </cell>
          <cell r="E42">
            <v>28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795.45999999999992</v>
          </cell>
          <cell r="L42">
            <v>0</v>
          </cell>
          <cell r="M42">
            <v>2199.35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37923</v>
          </cell>
          <cell r="C43">
            <v>10</v>
          </cell>
          <cell r="D43">
            <v>29</v>
          </cell>
          <cell r="E43">
            <v>29</v>
          </cell>
          <cell r="F43">
            <v>392072.90564000001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795.45999999999992</v>
          </cell>
          <cell r="L43">
            <v>0</v>
          </cell>
          <cell r="M43">
            <v>2199.35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37924</v>
          </cell>
          <cell r="C44">
            <v>10</v>
          </cell>
          <cell r="D44">
            <v>30</v>
          </cell>
          <cell r="E44">
            <v>30</v>
          </cell>
          <cell r="F44">
            <v>806435.31904000009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795.45999999999992</v>
          </cell>
          <cell r="L44">
            <v>0</v>
          </cell>
          <cell r="M44">
            <v>2199.35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37925</v>
          </cell>
          <cell r="C45">
            <v>10</v>
          </cell>
          <cell r="D45">
            <v>31</v>
          </cell>
          <cell r="E45">
            <v>31</v>
          </cell>
          <cell r="F45">
            <v>1043818.30891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795.45999999999992</v>
          </cell>
          <cell r="L45">
            <v>0</v>
          </cell>
          <cell r="M45">
            <v>2199.35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37926</v>
          </cell>
          <cell r="C46">
            <v>11</v>
          </cell>
          <cell r="D46">
            <v>1</v>
          </cell>
          <cell r="E46">
            <v>32</v>
          </cell>
          <cell r="F46">
            <v>393613.49872000003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795.45999999999992</v>
          </cell>
          <cell r="L46">
            <v>0</v>
          </cell>
          <cell r="M46">
            <v>2199.35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37927</v>
          </cell>
          <cell r="C47">
            <v>11</v>
          </cell>
          <cell r="D47">
            <v>2</v>
          </cell>
          <cell r="E47">
            <v>33</v>
          </cell>
          <cell r="F47">
            <v>596720.52401000005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795.45999999999992</v>
          </cell>
          <cell r="L47">
            <v>0</v>
          </cell>
          <cell r="M47">
            <v>2199.35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37928</v>
          </cell>
          <cell r="C48">
            <v>11</v>
          </cell>
          <cell r="D48">
            <v>3</v>
          </cell>
          <cell r="E48">
            <v>34</v>
          </cell>
          <cell r="F48">
            <v>508825.04738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795.45999999999992</v>
          </cell>
          <cell r="L48">
            <v>0</v>
          </cell>
          <cell r="M48">
            <v>2199.35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37929</v>
          </cell>
          <cell r="C49">
            <v>11</v>
          </cell>
          <cell r="D49">
            <v>4</v>
          </cell>
          <cell r="E49">
            <v>35</v>
          </cell>
          <cell r="F49">
            <v>665476.40769999998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795.45999999999992</v>
          </cell>
          <cell r="L49">
            <v>0</v>
          </cell>
          <cell r="M49">
            <v>2199.35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37930</v>
          </cell>
          <cell r="C50">
            <v>11</v>
          </cell>
          <cell r="D50">
            <v>5</v>
          </cell>
          <cell r="E50">
            <v>36</v>
          </cell>
          <cell r="F50">
            <v>557571.96521000005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795.45999999999992</v>
          </cell>
          <cell r="L50">
            <v>0</v>
          </cell>
          <cell r="M50">
            <v>2199.35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37931</v>
          </cell>
          <cell r="C51">
            <v>11</v>
          </cell>
          <cell r="D51">
            <v>6</v>
          </cell>
          <cell r="E51">
            <v>37</v>
          </cell>
          <cell r="F51">
            <v>392294.26548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795.45999999999992</v>
          </cell>
          <cell r="L51">
            <v>0</v>
          </cell>
          <cell r="M51">
            <v>2199.35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37932</v>
          </cell>
          <cell r="C52">
            <v>11</v>
          </cell>
          <cell r="D52">
            <v>7</v>
          </cell>
          <cell r="E52">
            <v>38</v>
          </cell>
          <cell r="F52">
            <v>253486.02565000003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795.45999999999992</v>
          </cell>
          <cell r="L52">
            <v>0</v>
          </cell>
          <cell r="M52">
            <v>2199.35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37933</v>
          </cell>
          <cell r="C53">
            <v>11</v>
          </cell>
          <cell r="D53">
            <v>8</v>
          </cell>
          <cell r="E53">
            <v>39</v>
          </cell>
          <cell r="F53">
            <v>97955.29952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795.45999999999992</v>
          </cell>
          <cell r="L53">
            <v>0</v>
          </cell>
          <cell r="M53">
            <v>2199.35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37934</v>
          </cell>
          <cell r="C54">
            <v>11</v>
          </cell>
          <cell r="D54">
            <v>9</v>
          </cell>
          <cell r="E54">
            <v>40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795.45999999999992</v>
          </cell>
          <cell r="L54">
            <v>0</v>
          </cell>
          <cell r="M54">
            <v>2199.35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37935</v>
          </cell>
          <cell r="C55">
            <v>11</v>
          </cell>
          <cell r="D55">
            <v>10</v>
          </cell>
          <cell r="E55">
            <v>41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795.45999999999992</v>
          </cell>
          <cell r="L55">
            <v>0</v>
          </cell>
          <cell r="M55">
            <v>2199.35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37936</v>
          </cell>
          <cell r="C56">
            <v>11</v>
          </cell>
          <cell r="D56">
            <v>11</v>
          </cell>
          <cell r="E56">
            <v>42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795.45999999999992</v>
          </cell>
          <cell r="L56">
            <v>0</v>
          </cell>
          <cell r="M56">
            <v>2199.35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37937</v>
          </cell>
          <cell r="C57">
            <v>11</v>
          </cell>
          <cell r="D57">
            <v>12</v>
          </cell>
          <cell r="E57">
            <v>43</v>
          </cell>
          <cell r="F57">
            <v>253718.54274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795.45999999999992</v>
          </cell>
          <cell r="L57">
            <v>0</v>
          </cell>
          <cell r="M57">
            <v>2199.35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37938</v>
          </cell>
          <cell r="C58">
            <v>11</v>
          </cell>
          <cell r="D58">
            <v>13</v>
          </cell>
          <cell r="E58">
            <v>44</v>
          </cell>
          <cell r="F58">
            <v>76927.453590000005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795.45999999999992</v>
          </cell>
          <cell r="L58">
            <v>0</v>
          </cell>
          <cell r="M58">
            <v>2199.35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37939</v>
          </cell>
          <cell r="C59">
            <v>11</v>
          </cell>
          <cell r="D59">
            <v>14</v>
          </cell>
          <cell r="E59">
            <v>45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795.45999999999992</v>
          </cell>
          <cell r="L59">
            <v>0</v>
          </cell>
          <cell r="M59">
            <v>2199.35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37940</v>
          </cell>
          <cell r="C60">
            <v>11</v>
          </cell>
          <cell r="D60">
            <v>15</v>
          </cell>
          <cell r="E60">
            <v>46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795.45999999999992</v>
          </cell>
          <cell r="L60">
            <v>0</v>
          </cell>
          <cell r="M60">
            <v>2199.35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37941</v>
          </cell>
          <cell r="C61">
            <v>11</v>
          </cell>
          <cell r="D61">
            <v>16</v>
          </cell>
          <cell r="E61">
            <v>47</v>
          </cell>
          <cell r="F61">
            <v>108155.25747000001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795.45999999999992</v>
          </cell>
          <cell r="L61">
            <v>0</v>
          </cell>
          <cell r="M61">
            <v>2199.35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37942</v>
          </cell>
          <cell r="C62">
            <v>11</v>
          </cell>
          <cell r="D62">
            <v>17</v>
          </cell>
          <cell r="E62">
            <v>48</v>
          </cell>
          <cell r="F62">
            <v>103193.40525000001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795.45999999999992</v>
          </cell>
          <cell r="L62">
            <v>0</v>
          </cell>
          <cell r="M62">
            <v>2199.35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37943</v>
          </cell>
          <cell r="C63">
            <v>11</v>
          </cell>
          <cell r="D63">
            <v>18</v>
          </cell>
          <cell r="E63">
            <v>49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795.45999999999992</v>
          </cell>
          <cell r="L63">
            <v>0</v>
          </cell>
          <cell r="M63">
            <v>2199.35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37944</v>
          </cell>
          <cell r="C64">
            <v>11</v>
          </cell>
          <cell r="D64">
            <v>19</v>
          </cell>
          <cell r="E64">
            <v>50</v>
          </cell>
          <cell r="F64">
            <v>647944.79763000004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795.45999999999992</v>
          </cell>
          <cell r="L64">
            <v>0</v>
          </cell>
          <cell r="M64">
            <v>2199.35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37945</v>
          </cell>
          <cell r="C65">
            <v>11</v>
          </cell>
          <cell r="D65">
            <v>20</v>
          </cell>
          <cell r="E65">
            <v>51</v>
          </cell>
          <cell r="F65">
            <v>650443.57533999998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795.45999999999992</v>
          </cell>
          <cell r="L65">
            <v>0</v>
          </cell>
          <cell r="M65">
            <v>2199.35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37946</v>
          </cell>
          <cell r="C66">
            <v>11</v>
          </cell>
          <cell r="D66">
            <v>21</v>
          </cell>
          <cell r="E66">
            <v>52</v>
          </cell>
          <cell r="F66">
            <v>821953.71492000006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795.45999999999992</v>
          </cell>
          <cell r="L66">
            <v>0</v>
          </cell>
          <cell r="M66">
            <v>2199.35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37947</v>
          </cell>
          <cell r="C67">
            <v>11</v>
          </cell>
          <cell r="D67">
            <v>22</v>
          </cell>
          <cell r="E67">
            <v>53</v>
          </cell>
          <cell r="F67">
            <v>731525.09625000006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795.45999999999992</v>
          </cell>
          <cell r="L67">
            <v>0</v>
          </cell>
          <cell r="M67">
            <v>2199.35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37948</v>
          </cell>
          <cell r="C68">
            <v>11</v>
          </cell>
          <cell r="D68">
            <v>23</v>
          </cell>
          <cell r="E68">
            <v>54</v>
          </cell>
          <cell r="F68">
            <v>400393.53640000004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795.45999999999992</v>
          </cell>
          <cell r="L68">
            <v>0</v>
          </cell>
          <cell r="M68">
            <v>2199.35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37949</v>
          </cell>
          <cell r="C69">
            <v>11</v>
          </cell>
          <cell r="D69">
            <v>24</v>
          </cell>
          <cell r="E69">
            <v>55</v>
          </cell>
          <cell r="F69">
            <v>560185.43945000006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795.45999999999992</v>
          </cell>
          <cell r="L69">
            <v>0</v>
          </cell>
          <cell r="M69">
            <v>2199.35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37950</v>
          </cell>
          <cell r="C70">
            <v>11</v>
          </cell>
          <cell r="D70">
            <v>25</v>
          </cell>
          <cell r="E70">
            <v>56</v>
          </cell>
          <cell r="F70">
            <v>472546.13328000001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795.45999999999992</v>
          </cell>
          <cell r="L70">
            <v>0</v>
          </cell>
          <cell r="M70">
            <v>2199.35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37951</v>
          </cell>
          <cell r="C71">
            <v>11</v>
          </cell>
          <cell r="D71">
            <v>26</v>
          </cell>
          <cell r="E71">
            <v>57</v>
          </cell>
          <cell r="F71">
            <v>345210.67048000003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795.45999999999992</v>
          </cell>
          <cell r="L71">
            <v>0</v>
          </cell>
          <cell r="M71">
            <v>2199.35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37952</v>
          </cell>
          <cell r="C72">
            <v>11</v>
          </cell>
          <cell r="D72">
            <v>27</v>
          </cell>
          <cell r="E72">
            <v>58</v>
          </cell>
          <cell r="F72">
            <v>216865.25341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795.45999999999992</v>
          </cell>
          <cell r="L72">
            <v>0</v>
          </cell>
          <cell r="M72">
            <v>2199.35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37953</v>
          </cell>
          <cell r="C73">
            <v>11</v>
          </cell>
          <cell r="D73">
            <v>28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795.45999999999992</v>
          </cell>
          <cell r="L73">
            <v>0</v>
          </cell>
          <cell r="M73">
            <v>2199.35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37954</v>
          </cell>
          <cell r="C74">
            <v>11</v>
          </cell>
          <cell r="D74">
            <v>29</v>
          </cell>
          <cell r="E74">
            <v>60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795.45999999999992</v>
          </cell>
          <cell r="L74">
            <v>0</v>
          </cell>
          <cell r="M74">
            <v>2199.35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37955</v>
          </cell>
          <cell r="C75">
            <v>11</v>
          </cell>
          <cell r="D75">
            <v>30</v>
          </cell>
          <cell r="E75">
            <v>61</v>
          </cell>
          <cell r="F75">
            <v>178395.05541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795.45999999999992</v>
          </cell>
          <cell r="L75">
            <v>0</v>
          </cell>
          <cell r="M75">
            <v>2199.35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37956</v>
          </cell>
          <cell r="C76">
            <v>12</v>
          </cell>
          <cell r="D76">
            <v>1</v>
          </cell>
          <cell r="E76">
            <v>62</v>
          </cell>
          <cell r="F76">
            <v>242820.14094000001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795.45999999999992</v>
          </cell>
          <cell r="L76">
            <v>0</v>
          </cell>
          <cell r="M76">
            <v>2199.35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37957</v>
          </cell>
          <cell r="C77">
            <v>12</v>
          </cell>
          <cell r="D77">
            <v>2</v>
          </cell>
          <cell r="E77">
            <v>63</v>
          </cell>
          <cell r="F77">
            <v>435607.15627000004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795.45999999999992</v>
          </cell>
          <cell r="L77">
            <v>0</v>
          </cell>
          <cell r="M77">
            <v>2199.35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37958</v>
          </cell>
          <cell r="C78">
            <v>12</v>
          </cell>
          <cell r="D78">
            <v>3</v>
          </cell>
          <cell r="E78">
            <v>64</v>
          </cell>
          <cell r="F78">
            <v>422650.46499000001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795.45999999999992</v>
          </cell>
          <cell r="L78">
            <v>0</v>
          </cell>
          <cell r="M78">
            <v>2199.35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37959</v>
          </cell>
          <cell r="C79">
            <v>12</v>
          </cell>
          <cell r="D79">
            <v>4</v>
          </cell>
          <cell r="E79">
            <v>65</v>
          </cell>
          <cell r="F79">
            <v>420880.92514000001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795.45999999999992</v>
          </cell>
          <cell r="L79">
            <v>0</v>
          </cell>
          <cell r="M79">
            <v>2199.35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37960</v>
          </cell>
          <cell r="C80">
            <v>12</v>
          </cell>
          <cell r="D80">
            <v>5</v>
          </cell>
          <cell r="E80">
            <v>66</v>
          </cell>
          <cell r="F80">
            <v>119423.18739000001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795.45999999999992</v>
          </cell>
          <cell r="L80">
            <v>0</v>
          </cell>
          <cell r="M80">
            <v>2199.35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37961</v>
          </cell>
          <cell r="C81">
            <v>12</v>
          </cell>
          <cell r="D81">
            <v>6</v>
          </cell>
          <cell r="E81">
            <v>67</v>
          </cell>
          <cell r="F81">
            <v>183967.87864000001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795.45999999999992</v>
          </cell>
          <cell r="L81">
            <v>0</v>
          </cell>
          <cell r="M81">
            <v>2199.35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37962</v>
          </cell>
          <cell r="C82">
            <v>12</v>
          </cell>
          <cell r="D82">
            <v>7</v>
          </cell>
          <cell r="E82">
            <v>68</v>
          </cell>
          <cell r="F82">
            <v>312961.75508000003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795.45999999999992</v>
          </cell>
          <cell r="L82">
            <v>0</v>
          </cell>
          <cell r="M82">
            <v>2199.35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37963</v>
          </cell>
          <cell r="C83">
            <v>12</v>
          </cell>
          <cell r="D83">
            <v>8</v>
          </cell>
          <cell r="E83">
            <v>69</v>
          </cell>
          <cell r="F83">
            <v>351337.78589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795.45999999999992</v>
          </cell>
          <cell r="L83">
            <v>0</v>
          </cell>
          <cell r="M83">
            <v>2199.35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37964</v>
          </cell>
          <cell r="C84">
            <v>12</v>
          </cell>
          <cell r="D84">
            <v>9</v>
          </cell>
          <cell r="E84">
            <v>70</v>
          </cell>
          <cell r="F84">
            <v>573993.20576000004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795.45999999999992</v>
          </cell>
          <cell r="L84">
            <v>0</v>
          </cell>
          <cell r="M84">
            <v>2199.35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37965</v>
          </cell>
          <cell r="C85">
            <v>12</v>
          </cell>
          <cell r="D85">
            <v>10</v>
          </cell>
          <cell r="E85">
            <v>71</v>
          </cell>
          <cell r="F85">
            <v>498412.65539000003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795.45999999999992</v>
          </cell>
          <cell r="L85">
            <v>0</v>
          </cell>
          <cell r="M85">
            <v>2199.35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37966</v>
          </cell>
          <cell r="C86">
            <v>12</v>
          </cell>
          <cell r="D86">
            <v>11</v>
          </cell>
          <cell r="E86">
            <v>72</v>
          </cell>
          <cell r="F86">
            <v>381148.17272999999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795.45999999999992</v>
          </cell>
          <cell r="L86">
            <v>0</v>
          </cell>
          <cell r="M86">
            <v>2199.35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37967</v>
          </cell>
          <cell r="C87">
            <v>12</v>
          </cell>
          <cell r="D87">
            <v>12</v>
          </cell>
          <cell r="E87">
            <v>73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152924.01534000001</v>
          </cell>
          <cell r="K87">
            <v>795.45999999999992</v>
          </cell>
          <cell r="L87">
            <v>0</v>
          </cell>
          <cell r="M87">
            <v>2199.35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37968</v>
          </cell>
          <cell r="C88">
            <v>12</v>
          </cell>
          <cell r="D88">
            <v>13</v>
          </cell>
          <cell r="E88">
            <v>74</v>
          </cell>
          <cell r="F88">
            <v>299462.82144999999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795.45999999999992</v>
          </cell>
          <cell r="L88">
            <v>0</v>
          </cell>
          <cell r="M88">
            <v>2199.35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37969</v>
          </cell>
          <cell r="C89">
            <v>12</v>
          </cell>
          <cell r="D89">
            <v>14</v>
          </cell>
          <cell r="E89">
            <v>75</v>
          </cell>
          <cell r="F89">
            <v>515615.34973000002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795.45999999999992</v>
          </cell>
          <cell r="L89">
            <v>0</v>
          </cell>
          <cell r="M89">
            <v>2199.35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37970</v>
          </cell>
          <cell r="C90">
            <v>12</v>
          </cell>
          <cell r="D90">
            <v>15</v>
          </cell>
          <cell r="E90">
            <v>76</v>
          </cell>
          <cell r="F90">
            <v>430269.97416000004</v>
          </cell>
          <cell r="G90">
            <v>0</v>
          </cell>
          <cell r="H90">
            <v>0</v>
          </cell>
          <cell r="I90">
            <v>0</v>
          </cell>
          <cell r="J90">
            <v>214803.598</v>
          </cell>
          <cell r="K90">
            <v>795.45999999999992</v>
          </cell>
          <cell r="L90">
            <v>0</v>
          </cell>
          <cell r="M90">
            <v>2199.35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37971</v>
          </cell>
          <cell r="C91">
            <v>12</v>
          </cell>
          <cell r="D91">
            <v>16</v>
          </cell>
          <cell r="E91">
            <v>77</v>
          </cell>
          <cell r="F91">
            <v>435607.15627000004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795.45999999999992</v>
          </cell>
          <cell r="L91">
            <v>0</v>
          </cell>
          <cell r="M91">
            <v>2199.35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37972</v>
          </cell>
          <cell r="C92">
            <v>12</v>
          </cell>
          <cell r="D92">
            <v>17</v>
          </cell>
          <cell r="E92">
            <v>78</v>
          </cell>
          <cell r="F92">
            <v>197110.22656000001</v>
          </cell>
          <cell r="G92">
            <v>0</v>
          </cell>
          <cell r="H92">
            <v>0</v>
          </cell>
          <cell r="I92">
            <v>0</v>
          </cell>
          <cell r="J92">
            <v>214803.598</v>
          </cell>
          <cell r="K92">
            <v>795.45999999999992</v>
          </cell>
          <cell r="L92">
            <v>0</v>
          </cell>
          <cell r="M92">
            <v>2199.35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37973</v>
          </cell>
          <cell r="C93">
            <v>12</v>
          </cell>
          <cell r="D93">
            <v>18</v>
          </cell>
          <cell r="E93">
            <v>79</v>
          </cell>
          <cell r="F93">
            <v>479834.04898000002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795.45999999999992</v>
          </cell>
          <cell r="L93">
            <v>0</v>
          </cell>
          <cell r="M93">
            <v>2199.35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37974</v>
          </cell>
          <cell r="C94">
            <v>12</v>
          </cell>
          <cell r="D94">
            <v>19</v>
          </cell>
          <cell r="E94">
            <v>80</v>
          </cell>
          <cell r="F94">
            <v>393653.66482000001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795.45999999999992</v>
          </cell>
          <cell r="L94">
            <v>0</v>
          </cell>
          <cell r="M94">
            <v>2199.35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37975</v>
          </cell>
          <cell r="C95">
            <v>12</v>
          </cell>
          <cell r="D95">
            <v>20</v>
          </cell>
          <cell r="E95">
            <v>81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78807.207500000004</v>
          </cell>
          <cell r="K95">
            <v>795.45999999999992</v>
          </cell>
          <cell r="L95">
            <v>0</v>
          </cell>
          <cell r="M95">
            <v>2199.35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37976</v>
          </cell>
          <cell r="C96">
            <v>12</v>
          </cell>
          <cell r="D96">
            <v>21</v>
          </cell>
          <cell r="E96">
            <v>82</v>
          </cell>
          <cell r="F96">
            <v>94060.972980000006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795.45999999999992</v>
          </cell>
          <cell r="L96">
            <v>0</v>
          </cell>
          <cell r="M96">
            <v>2199.35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37977</v>
          </cell>
          <cell r="C97">
            <v>12</v>
          </cell>
          <cell r="D97">
            <v>22</v>
          </cell>
          <cell r="E97">
            <v>83</v>
          </cell>
          <cell r="F97">
            <v>489717.14103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795.45999999999992</v>
          </cell>
          <cell r="L97">
            <v>0</v>
          </cell>
          <cell r="M97">
            <v>2199.35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37978</v>
          </cell>
          <cell r="C98">
            <v>12</v>
          </cell>
          <cell r="D98">
            <v>23</v>
          </cell>
          <cell r="E98">
            <v>84</v>
          </cell>
          <cell r="F98">
            <v>130944.16374</v>
          </cell>
          <cell r="G98">
            <v>0</v>
          </cell>
          <cell r="H98">
            <v>0</v>
          </cell>
          <cell r="I98">
            <v>0</v>
          </cell>
          <cell r="J98">
            <v>214803.598</v>
          </cell>
          <cell r="K98">
            <v>795.45999999999992</v>
          </cell>
          <cell r="L98">
            <v>0</v>
          </cell>
          <cell r="M98">
            <v>2199.35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37979</v>
          </cell>
          <cell r="C99">
            <v>12</v>
          </cell>
          <cell r="D99">
            <v>24</v>
          </cell>
          <cell r="E99">
            <v>85</v>
          </cell>
          <cell r="F99">
            <v>203966.13354000001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795.45999999999992</v>
          </cell>
          <cell r="L99">
            <v>0</v>
          </cell>
          <cell r="M99">
            <v>2199.35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37980</v>
          </cell>
          <cell r="C100">
            <v>12</v>
          </cell>
          <cell r="D100">
            <v>25</v>
          </cell>
          <cell r="E100">
            <v>86</v>
          </cell>
          <cell r="F100">
            <v>316569.11715000001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795.45999999999992</v>
          </cell>
          <cell r="L100">
            <v>0</v>
          </cell>
          <cell r="M100">
            <v>2199.35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37981</v>
          </cell>
          <cell r="C101">
            <v>12</v>
          </cell>
          <cell r="D101">
            <v>26</v>
          </cell>
          <cell r="E101">
            <v>87</v>
          </cell>
          <cell r="F101">
            <v>553871.32853000006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795.45999999999992</v>
          </cell>
          <cell r="L101">
            <v>0</v>
          </cell>
          <cell r="M101">
            <v>2199.35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37982</v>
          </cell>
          <cell r="C102">
            <v>12</v>
          </cell>
          <cell r="D102">
            <v>27</v>
          </cell>
          <cell r="E102">
            <v>88</v>
          </cell>
          <cell r="F102">
            <v>546177.73522000003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795.45999999999992</v>
          </cell>
          <cell r="L102">
            <v>0</v>
          </cell>
          <cell r="M102">
            <v>2199.35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37983</v>
          </cell>
          <cell r="C103">
            <v>12</v>
          </cell>
          <cell r="D103">
            <v>28</v>
          </cell>
          <cell r="E103">
            <v>89</v>
          </cell>
          <cell r="F103">
            <v>593399.23383000004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795.45999999999992</v>
          </cell>
          <cell r="L103">
            <v>0</v>
          </cell>
          <cell r="M103">
            <v>2199.35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37984</v>
          </cell>
          <cell r="C104">
            <v>12</v>
          </cell>
          <cell r="D104">
            <v>29</v>
          </cell>
          <cell r="E104">
            <v>90</v>
          </cell>
          <cell r="F104">
            <v>943428.05115000007</v>
          </cell>
          <cell r="G104">
            <v>0</v>
          </cell>
          <cell r="H104">
            <v>0</v>
          </cell>
          <cell r="I104">
            <v>0</v>
          </cell>
          <cell r="J104">
            <v>92680.075980000009</v>
          </cell>
          <cell r="K104">
            <v>795.45999999999992</v>
          </cell>
          <cell r="L104">
            <v>0</v>
          </cell>
          <cell r="M104">
            <v>2199.35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37985</v>
          </cell>
          <cell r="C105">
            <v>12</v>
          </cell>
          <cell r="D105">
            <v>30</v>
          </cell>
          <cell r="E105">
            <v>91</v>
          </cell>
          <cell r="F105">
            <v>901792.76447000005</v>
          </cell>
          <cell r="G105">
            <v>0</v>
          </cell>
          <cell r="H105">
            <v>0</v>
          </cell>
          <cell r="I105">
            <v>0</v>
          </cell>
          <cell r="J105">
            <v>120612.47694000001</v>
          </cell>
          <cell r="K105">
            <v>795.45999999999992</v>
          </cell>
          <cell r="L105">
            <v>0</v>
          </cell>
          <cell r="M105">
            <v>2199.35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37986</v>
          </cell>
          <cell r="C106">
            <v>12</v>
          </cell>
          <cell r="D106">
            <v>31</v>
          </cell>
          <cell r="E106">
            <v>92</v>
          </cell>
          <cell r="F106">
            <v>796857.93564000004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795.45999999999992</v>
          </cell>
          <cell r="L106">
            <v>0</v>
          </cell>
          <cell r="M106">
            <v>2199.35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37987</v>
          </cell>
          <cell r="C107">
            <v>1</v>
          </cell>
          <cell r="D107">
            <v>1</v>
          </cell>
          <cell r="E107">
            <v>93</v>
          </cell>
          <cell r="F107">
            <v>831790.39280999999</v>
          </cell>
          <cell r="G107">
            <v>0</v>
          </cell>
          <cell r="H107">
            <v>0</v>
          </cell>
          <cell r="I107">
            <v>0</v>
          </cell>
          <cell r="J107">
            <v>46885.796860000002</v>
          </cell>
          <cell r="K107">
            <v>795.45999999999992</v>
          </cell>
          <cell r="L107">
            <v>0</v>
          </cell>
          <cell r="M107">
            <v>2199.35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37988</v>
          </cell>
          <cell r="C108">
            <v>1</v>
          </cell>
          <cell r="D108">
            <v>2</v>
          </cell>
          <cell r="E108">
            <v>94</v>
          </cell>
          <cell r="F108">
            <v>311954.03226000001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795.45999999999992</v>
          </cell>
          <cell r="L108">
            <v>0</v>
          </cell>
          <cell r="M108">
            <v>2199.35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37989</v>
          </cell>
          <cell r="C109">
            <v>1</v>
          </cell>
          <cell r="D109">
            <v>3</v>
          </cell>
          <cell r="E109">
            <v>95</v>
          </cell>
          <cell r="F109">
            <v>784022.18894999998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795.45999999999992</v>
          </cell>
          <cell r="L109">
            <v>0</v>
          </cell>
          <cell r="M109">
            <v>2199.35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37990</v>
          </cell>
          <cell r="C110">
            <v>1</v>
          </cell>
          <cell r="D110">
            <v>4</v>
          </cell>
          <cell r="E110">
            <v>96</v>
          </cell>
          <cell r="F110">
            <v>756723.52223</v>
          </cell>
          <cell r="G110">
            <v>0</v>
          </cell>
          <cell r="H110">
            <v>0</v>
          </cell>
          <cell r="I110">
            <v>0</v>
          </cell>
          <cell r="J110">
            <v>214803.598</v>
          </cell>
          <cell r="K110">
            <v>795.45999999999992</v>
          </cell>
          <cell r="L110">
            <v>25186.653700000003</v>
          </cell>
          <cell r="M110">
            <v>2199.35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37991</v>
          </cell>
          <cell r="C111">
            <v>1</v>
          </cell>
          <cell r="D111">
            <v>5</v>
          </cell>
          <cell r="E111">
            <v>97</v>
          </cell>
          <cell r="F111">
            <v>726660.08896000008</v>
          </cell>
          <cell r="G111">
            <v>0</v>
          </cell>
          <cell r="H111">
            <v>0</v>
          </cell>
          <cell r="I111">
            <v>0</v>
          </cell>
          <cell r="J111">
            <v>214803.598</v>
          </cell>
          <cell r="K111">
            <v>139284.25053999998</v>
          </cell>
          <cell r="L111">
            <v>326619.46000000002</v>
          </cell>
          <cell r="M111">
            <v>263922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37992</v>
          </cell>
          <cell r="C112">
            <v>1</v>
          </cell>
          <cell r="D112">
            <v>6</v>
          </cell>
          <cell r="E112">
            <v>98</v>
          </cell>
          <cell r="F112">
            <v>697316.07517000008</v>
          </cell>
          <cell r="G112">
            <v>0</v>
          </cell>
          <cell r="H112">
            <v>0</v>
          </cell>
          <cell r="I112">
            <v>0</v>
          </cell>
          <cell r="J112">
            <v>214803.598</v>
          </cell>
          <cell r="K112">
            <v>54242.417399999998</v>
          </cell>
          <cell r="L112">
            <v>326619.46000000002</v>
          </cell>
          <cell r="M112">
            <v>263922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37993</v>
          </cell>
          <cell r="C113">
            <v>1</v>
          </cell>
          <cell r="D113">
            <v>7</v>
          </cell>
          <cell r="E113">
            <v>99</v>
          </cell>
          <cell r="F113">
            <v>669156.96133000008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795.45999999999992</v>
          </cell>
          <cell r="L113">
            <v>0</v>
          </cell>
          <cell r="M113">
            <v>2199.35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37994</v>
          </cell>
          <cell r="C114">
            <v>1</v>
          </cell>
          <cell r="D114">
            <v>8</v>
          </cell>
          <cell r="E114">
            <v>100</v>
          </cell>
          <cell r="F114">
            <v>642134.99441000004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795.45999999999992</v>
          </cell>
          <cell r="L114">
            <v>0</v>
          </cell>
          <cell r="M114">
            <v>2199.35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37995</v>
          </cell>
          <cell r="C115">
            <v>1</v>
          </cell>
          <cell r="D115">
            <v>9</v>
          </cell>
          <cell r="E115">
            <v>101</v>
          </cell>
          <cell r="F115">
            <v>616204.20654000004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795.45999999999992</v>
          </cell>
          <cell r="L115">
            <v>0</v>
          </cell>
          <cell r="M115">
            <v>2199.35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37996</v>
          </cell>
          <cell r="C116">
            <v>1</v>
          </cell>
          <cell r="D116">
            <v>10</v>
          </cell>
          <cell r="E116">
            <v>102</v>
          </cell>
          <cell r="F116">
            <v>591320.41501</v>
          </cell>
          <cell r="G116">
            <v>0</v>
          </cell>
          <cell r="H116">
            <v>0</v>
          </cell>
          <cell r="I116">
            <v>0</v>
          </cell>
          <cell r="J116">
            <v>37241.334640000001</v>
          </cell>
          <cell r="K116">
            <v>795.45999999999992</v>
          </cell>
          <cell r="L116">
            <v>0</v>
          </cell>
          <cell r="M116">
            <v>2199.35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37997</v>
          </cell>
          <cell r="C117">
            <v>1</v>
          </cell>
          <cell r="D117">
            <v>11</v>
          </cell>
          <cell r="E117">
            <v>103</v>
          </cell>
          <cell r="F117">
            <v>567441.66856000002</v>
          </cell>
          <cell r="G117">
            <v>0</v>
          </cell>
          <cell r="H117">
            <v>0</v>
          </cell>
          <cell r="I117">
            <v>0</v>
          </cell>
          <cell r="J117">
            <v>74202.673280000003</v>
          </cell>
          <cell r="K117">
            <v>795.45999999999992</v>
          </cell>
          <cell r="L117">
            <v>0</v>
          </cell>
          <cell r="M117">
            <v>2199.35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37998</v>
          </cell>
          <cell r="C118">
            <v>1</v>
          </cell>
          <cell r="D118">
            <v>12</v>
          </cell>
          <cell r="E118">
            <v>104</v>
          </cell>
          <cell r="F118">
            <v>544526.90850999998</v>
          </cell>
          <cell r="G118">
            <v>0</v>
          </cell>
          <cell r="H118">
            <v>0</v>
          </cell>
          <cell r="I118">
            <v>0</v>
          </cell>
          <cell r="J118">
            <v>74202.673280000003</v>
          </cell>
          <cell r="K118">
            <v>795.45999999999992</v>
          </cell>
          <cell r="L118">
            <v>0</v>
          </cell>
          <cell r="M118">
            <v>2199.35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37999</v>
          </cell>
          <cell r="C119">
            <v>1</v>
          </cell>
          <cell r="D119">
            <v>13</v>
          </cell>
          <cell r="E119">
            <v>105</v>
          </cell>
          <cell r="F119">
            <v>473140.59156000003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795.45999999999992</v>
          </cell>
          <cell r="L119">
            <v>0</v>
          </cell>
          <cell r="M119">
            <v>2199.35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38000</v>
          </cell>
          <cell r="C120">
            <v>1</v>
          </cell>
          <cell r="D120">
            <v>14</v>
          </cell>
          <cell r="E120">
            <v>106</v>
          </cell>
          <cell r="F120">
            <v>433041.43506000005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795.45999999999992</v>
          </cell>
          <cell r="L120">
            <v>0</v>
          </cell>
          <cell r="M120">
            <v>2199.35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38001</v>
          </cell>
          <cell r="C121">
            <v>1</v>
          </cell>
          <cell r="D121">
            <v>15</v>
          </cell>
          <cell r="E121">
            <v>107</v>
          </cell>
          <cell r="F121">
            <v>285281.51040999999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795.45999999999992</v>
          </cell>
          <cell r="L121">
            <v>0</v>
          </cell>
          <cell r="M121">
            <v>2199.35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38002</v>
          </cell>
          <cell r="C122">
            <v>1</v>
          </cell>
          <cell r="D122">
            <v>16</v>
          </cell>
          <cell r="E122">
            <v>108</v>
          </cell>
          <cell r="F122">
            <v>311954.03226000001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795.45999999999992</v>
          </cell>
          <cell r="L122">
            <v>0</v>
          </cell>
          <cell r="M122">
            <v>2199.35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38003</v>
          </cell>
          <cell r="C123">
            <v>1</v>
          </cell>
          <cell r="D123">
            <v>17</v>
          </cell>
          <cell r="E123">
            <v>109</v>
          </cell>
          <cell r="F123">
            <v>334620.20877999999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795.45999999999992</v>
          </cell>
          <cell r="L123">
            <v>0</v>
          </cell>
          <cell r="M123">
            <v>2199.35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38004</v>
          </cell>
          <cell r="C124">
            <v>1</v>
          </cell>
          <cell r="D124">
            <v>18</v>
          </cell>
          <cell r="E124">
            <v>110</v>
          </cell>
          <cell r="F124">
            <v>289892.57868999999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795.45999999999992</v>
          </cell>
          <cell r="L124">
            <v>0</v>
          </cell>
          <cell r="M124">
            <v>2199.35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38005</v>
          </cell>
          <cell r="C125">
            <v>1</v>
          </cell>
          <cell r="D125">
            <v>19</v>
          </cell>
          <cell r="E125">
            <v>111</v>
          </cell>
          <cell r="F125">
            <v>401166.95697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795.45999999999992</v>
          </cell>
          <cell r="L125">
            <v>0</v>
          </cell>
          <cell r="M125">
            <v>2199.35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38006</v>
          </cell>
          <cell r="C126">
            <v>1</v>
          </cell>
          <cell r="D126">
            <v>20</v>
          </cell>
          <cell r="E126">
            <v>112</v>
          </cell>
          <cell r="F126">
            <v>405507.12722000002</v>
          </cell>
          <cell r="G126">
            <v>0</v>
          </cell>
          <cell r="H126">
            <v>0</v>
          </cell>
          <cell r="I126">
            <v>0</v>
          </cell>
          <cell r="J126">
            <v>139851.46876000002</v>
          </cell>
          <cell r="K126">
            <v>795.45999999999992</v>
          </cell>
          <cell r="L126">
            <v>0</v>
          </cell>
          <cell r="M126">
            <v>2199.35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38007</v>
          </cell>
          <cell r="C127">
            <v>1</v>
          </cell>
          <cell r="D127">
            <v>21</v>
          </cell>
          <cell r="E127">
            <v>113</v>
          </cell>
          <cell r="F127">
            <v>380944.2182</v>
          </cell>
          <cell r="G127">
            <v>0</v>
          </cell>
          <cell r="H127">
            <v>0</v>
          </cell>
          <cell r="I127">
            <v>0</v>
          </cell>
          <cell r="J127">
            <v>214803.598</v>
          </cell>
          <cell r="K127">
            <v>795.45999999999992</v>
          </cell>
          <cell r="L127">
            <v>0</v>
          </cell>
          <cell r="M127">
            <v>2199.35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38008</v>
          </cell>
          <cell r="C128">
            <v>1</v>
          </cell>
          <cell r="D128">
            <v>22</v>
          </cell>
          <cell r="E128">
            <v>114</v>
          </cell>
          <cell r="F128">
            <v>357869.24004</v>
          </cell>
          <cell r="G128">
            <v>0</v>
          </cell>
          <cell r="H128">
            <v>0</v>
          </cell>
          <cell r="I128">
            <v>0</v>
          </cell>
          <cell r="J128">
            <v>214803.598</v>
          </cell>
          <cell r="K128">
            <v>795.45999999999992</v>
          </cell>
          <cell r="L128">
            <v>0</v>
          </cell>
          <cell r="M128">
            <v>2199.35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38009</v>
          </cell>
          <cell r="C129">
            <v>1</v>
          </cell>
          <cell r="D129">
            <v>23</v>
          </cell>
          <cell r="E129">
            <v>115</v>
          </cell>
          <cell r="F129">
            <v>210885.85999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795.45999999999992</v>
          </cell>
          <cell r="L129">
            <v>0</v>
          </cell>
          <cell r="M129">
            <v>2199.35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38010</v>
          </cell>
          <cell r="C130">
            <v>1</v>
          </cell>
          <cell r="D130">
            <v>24</v>
          </cell>
          <cell r="E130">
            <v>116</v>
          </cell>
          <cell r="F130">
            <v>323417.88349000004</v>
          </cell>
          <cell r="G130">
            <v>0</v>
          </cell>
          <cell r="H130">
            <v>0</v>
          </cell>
          <cell r="I130">
            <v>0</v>
          </cell>
          <cell r="J130">
            <v>142381.23262</v>
          </cell>
          <cell r="K130">
            <v>795.45999999999992</v>
          </cell>
          <cell r="L130">
            <v>0</v>
          </cell>
          <cell r="M130">
            <v>2199.35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38011</v>
          </cell>
          <cell r="C131">
            <v>1</v>
          </cell>
          <cell r="D131">
            <v>25</v>
          </cell>
          <cell r="E131">
            <v>117</v>
          </cell>
          <cell r="F131">
            <v>303827.53765000001</v>
          </cell>
          <cell r="G131">
            <v>0</v>
          </cell>
          <cell r="H131">
            <v>0</v>
          </cell>
          <cell r="I131">
            <v>0</v>
          </cell>
          <cell r="J131">
            <v>12048.22788</v>
          </cell>
          <cell r="K131">
            <v>795.45999999999992</v>
          </cell>
          <cell r="L131">
            <v>0</v>
          </cell>
          <cell r="M131">
            <v>2199.35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38012</v>
          </cell>
          <cell r="C132">
            <v>1</v>
          </cell>
          <cell r="D132">
            <v>26</v>
          </cell>
          <cell r="E132">
            <v>118</v>
          </cell>
          <cell r="F132">
            <v>284123.38786000002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795.45999999999992</v>
          </cell>
          <cell r="L132">
            <v>0</v>
          </cell>
          <cell r="M132">
            <v>2199.35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38013</v>
          </cell>
          <cell r="C133">
            <v>1</v>
          </cell>
          <cell r="D133">
            <v>27</v>
          </cell>
          <cell r="E133">
            <v>119</v>
          </cell>
          <cell r="F133">
            <v>265683.57764000003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795.45999999999992</v>
          </cell>
          <cell r="L133">
            <v>0</v>
          </cell>
          <cell r="M133">
            <v>2199.35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38014</v>
          </cell>
          <cell r="C134">
            <v>1</v>
          </cell>
          <cell r="D134">
            <v>28</v>
          </cell>
          <cell r="E134">
            <v>120</v>
          </cell>
          <cell r="F134">
            <v>183899.14998000002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795.45999999999992</v>
          </cell>
          <cell r="L134">
            <v>0</v>
          </cell>
          <cell r="M134">
            <v>2199.35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38015</v>
          </cell>
          <cell r="C135">
            <v>1</v>
          </cell>
          <cell r="D135">
            <v>29</v>
          </cell>
          <cell r="E135">
            <v>121</v>
          </cell>
          <cell r="F135">
            <v>54886.52936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795.45999999999992</v>
          </cell>
          <cell r="L135">
            <v>0</v>
          </cell>
          <cell r="M135">
            <v>2199.35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38016</v>
          </cell>
          <cell r="C136">
            <v>1</v>
          </cell>
          <cell r="D136">
            <v>30</v>
          </cell>
          <cell r="E136">
            <v>122</v>
          </cell>
          <cell r="F136">
            <v>232943.74324000001</v>
          </cell>
          <cell r="G136">
            <v>0</v>
          </cell>
          <cell r="H136">
            <v>0</v>
          </cell>
          <cell r="I136">
            <v>0</v>
          </cell>
          <cell r="J136">
            <v>99526.444840000011</v>
          </cell>
          <cell r="K136">
            <v>795.45999999999992</v>
          </cell>
          <cell r="L136">
            <v>0</v>
          </cell>
          <cell r="M136">
            <v>2199.35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38017</v>
          </cell>
          <cell r="C137">
            <v>1</v>
          </cell>
          <cell r="D137">
            <v>31</v>
          </cell>
          <cell r="E137">
            <v>123</v>
          </cell>
          <cell r="F137">
            <v>217825.66949</v>
          </cell>
          <cell r="G137">
            <v>0</v>
          </cell>
          <cell r="H137">
            <v>0</v>
          </cell>
          <cell r="I137">
            <v>0</v>
          </cell>
          <cell r="J137">
            <v>168727.45624</v>
          </cell>
          <cell r="K137">
            <v>795.45999999999992</v>
          </cell>
          <cell r="L137">
            <v>0</v>
          </cell>
          <cell r="M137">
            <v>2199.35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38018</v>
          </cell>
          <cell r="C138">
            <v>2</v>
          </cell>
          <cell r="D138">
            <v>1</v>
          </cell>
          <cell r="E138">
            <v>124</v>
          </cell>
          <cell r="F138">
            <v>203688.98745000002</v>
          </cell>
          <cell r="G138">
            <v>0</v>
          </cell>
          <cell r="H138">
            <v>0</v>
          </cell>
          <cell r="I138">
            <v>0</v>
          </cell>
          <cell r="J138">
            <v>189906.35368</v>
          </cell>
          <cell r="K138">
            <v>795.45999999999992</v>
          </cell>
          <cell r="L138">
            <v>0</v>
          </cell>
          <cell r="M138">
            <v>2199.35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38019</v>
          </cell>
          <cell r="C139">
            <v>2</v>
          </cell>
          <cell r="D139">
            <v>2</v>
          </cell>
          <cell r="E139">
            <v>125</v>
          </cell>
          <cell r="F139">
            <v>190469.43136000002</v>
          </cell>
          <cell r="G139">
            <v>0</v>
          </cell>
          <cell r="H139">
            <v>0</v>
          </cell>
          <cell r="I139">
            <v>0</v>
          </cell>
          <cell r="J139">
            <v>182103.33182000002</v>
          </cell>
          <cell r="K139">
            <v>795.45999999999992</v>
          </cell>
          <cell r="L139">
            <v>0</v>
          </cell>
          <cell r="M139">
            <v>2199.35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38020</v>
          </cell>
          <cell r="C140">
            <v>2</v>
          </cell>
          <cell r="D140">
            <v>3</v>
          </cell>
          <cell r="E140">
            <v>126</v>
          </cell>
          <cell r="F140">
            <v>178108.09093999999</v>
          </cell>
          <cell r="G140">
            <v>0</v>
          </cell>
          <cell r="H140">
            <v>0</v>
          </cell>
          <cell r="I140">
            <v>0</v>
          </cell>
          <cell r="J140">
            <v>174621.37204000002</v>
          </cell>
          <cell r="K140">
            <v>795.45999999999992</v>
          </cell>
          <cell r="L140">
            <v>0</v>
          </cell>
          <cell r="M140">
            <v>2199.35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38021</v>
          </cell>
          <cell r="C141">
            <v>2</v>
          </cell>
          <cell r="D141">
            <v>4</v>
          </cell>
          <cell r="E141">
            <v>127</v>
          </cell>
          <cell r="F141">
            <v>166548.73365000001</v>
          </cell>
          <cell r="G141">
            <v>0</v>
          </cell>
          <cell r="H141">
            <v>0</v>
          </cell>
          <cell r="I141">
            <v>0</v>
          </cell>
          <cell r="J141">
            <v>35665.423820000004</v>
          </cell>
          <cell r="K141">
            <v>795.45999999999992</v>
          </cell>
          <cell r="L141">
            <v>0</v>
          </cell>
          <cell r="M141">
            <v>2199.35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38022</v>
          </cell>
          <cell r="C142">
            <v>2</v>
          </cell>
          <cell r="D142">
            <v>5</v>
          </cell>
          <cell r="E142">
            <v>128</v>
          </cell>
          <cell r="F142">
            <v>155739.58985000002</v>
          </cell>
          <cell r="G142">
            <v>0</v>
          </cell>
          <cell r="H142">
            <v>0</v>
          </cell>
          <cell r="I142">
            <v>0</v>
          </cell>
          <cell r="J142">
            <v>30126.636280000002</v>
          </cell>
          <cell r="K142">
            <v>795.45999999999992</v>
          </cell>
          <cell r="L142">
            <v>0</v>
          </cell>
          <cell r="M142">
            <v>2199.35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38023</v>
          </cell>
          <cell r="C143">
            <v>2</v>
          </cell>
          <cell r="D143">
            <v>6</v>
          </cell>
          <cell r="E143">
            <v>129</v>
          </cell>
          <cell r="F143">
            <v>146010.91414000001</v>
          </cell>
          <cell r="G143">
            <v>0</v>
          </cell>
          <cell r="H143">
            <v>0</v>
          </cell>
          <cell r="I143">
            <v>0</v>
          </cell>
          <cell r="J143">
            <v>30127.102940000001</v>
          </cell>
          <cell r="K143">
            <v>795.45999999999992</v>
          </cell>
          <cell r="L143">
            <v>0</v>
          </cell>
          <cell r="M143">
            <v>2199.35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38024</v>
          </cell>
          <cell r="C144">
            <v>2</v>
          </cell>
          <cell r="D144">
            <v>7</v>
          </cell>
          <cell r="E144">
            <v>130</v>
          </cell>
          <cell r="F144">
            <v>140325.62583</v>
          </cell>
          <cell r="G144">
            <v>0</v>
          </cell>
          <cell r="H144">
            <v>0</v>
          </cell>
          <cell r="I144">
            <v>0</v>
          </cell>
          <cell r="J144">
            <v>30127.102940000001</v>
          </cell>
          <cell r="K144">
            <v>795.45999999999992</v>
          </cell>
          <cell r="L144">
            <v>0</v>
          </cell>
          <cell r="M144">
            <v>2199.35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38025</v>
          </cell>
          <cell r="C145">
            <v>2</v>
          </cell>
          <cell r="D145">
            <v>8</v>
          </cell>
          <cell r="E145">
            <v>131</v>
          </cell>
          <cell r="F145">
            <v>134861.25107</v>
          </cell>
          <cell r="G145">
            <v>0</v>
          </cell>
          <cell r="H145">
            <v>0</v>
          </cell>
          <cell r="I145">
            <v>0</v>
          </cell>
          <cell r="J145">
            <v>30127.102940000001</v>
          </cell>
          <cell r="K145">
            <v>795.45999999999992</v>
          </cell>
          <cell r="L145">
            <v>0</v>
          </cell>
          <cell r="M145">
            <v>2199.35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38026</v>
          </cell>
          <cell r="C146">
            <v>2</v>
          </cell>
          <cell r="D146">
            <v>9</v>
          </cell>
          <cell r="E146">
            <v>132</v>
          </cell>
          <cell r="F146">
            <v>129609.75664000001</v>
          </cell>
          <cell r="G146">
            <v>0</v>
          </cell>
          <cell r="H146">
            <v>0</v>
          </cell>
          <cell r="I146">
            <v>0</v>
          </cell>
          <cell r="J146">
            <v>30126.636280000002</v>
          </cell>
          <cell r="K146">
            <v>795.45999999999992</v>
          </cell>
          <cell r="L146">
            <v>0</v>
          </cell>
          <cell r="M146">
            <v>21050.85859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38027</v>
          </cell>
          <cell r="C147">
            <v>2</v>
          </cell>
          <cell r="D147">
            <v>10</v>
          </cell>
          <cell r="E147">
            <v>133</v>
          </cell>
          <cell r="F147">
            <v>124562.66303000001</v>
          </cell>
          <cell r="G147">
            <v>0</v>
          </cell>
          <cell r="H147">
            <v>0</v>
          </cell>
          <cell r="I147">
            <v>0</v>
          </cell>
          <cell r="J147">
            <v>30127.102940000001</v>
          </cell>
          <cell r="K147">
            <v>795.45999999999992</v>
          </cell>
          <cell r="L147">
            <v>0</v>
          </cell>
          <cell r="M147">
            <v>51841.758589999998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38028</v>
          </cell>
          <cell r="C148">
            <v>2</v>
          </cell>
          <cell r="D148">
            <v>11</v>
          </cell>
          <cell r="E148">
            <v>134</v>
          </cell>
          <cell r="F148">
            <v>119712.38331</v>
          </cell>
          <cell r="G148">
            <v>0</v>
          </cell>
          <cell r="H148">
            <v>0</v>
          </cell>
          <cell r="I148">
            <v>0</v>
          </cell>
          <cell r="J148">
            <v>30127.102940000001</v>
          </cell>
          <cell r="K148">
            <v>795.45999999999992</v>
          </cell>
          <cell r="L148">
            <v>0</v>
          </cell>
          <cell r="M148">
            <v>51841.758589999998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38029</v>
          </cell>
          <cell r="C149">
            <v>2</v>
          </cell>
          <cell r="D149">
            <v>12</v>
          </cell>
          <cell r="E149">
            <v>135</v>
          </cell>
          <cell r="F149">
            <v>115050.43797</v>
          </cell>
          <cell r="G149">
            <v>0</v>
          </cell>
          <cell r="H149">
            <v>0</v>
          </cell>
          <cell r="I149">
            <v>0</v>
          </cell>
          <cell r="J149">
            <v>30127.102940000001</v>
          </cell>
          <cell r="K149">
            <v>795.45999999999992</v>
          </cell>
          <cell r="L149">
            <v>18549.920180000001</v>
          </cell>
          <cell r="M149">
            <v>51841.758589999998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38030</v>
          </cell>
          <cell r="C150">
            <v>2</v>
          </cell>
          <cell r="D150">
            <v>13</v>
          </cell>
          <cell r="E150">
            <v>136</v>
          </cell>
          <cell r="F150">
            <v>110570.57895000001</v>
          </cell>
          <cell r="G150">
            <v>0</v>
          </cell>
          <cell r="H150">
            <v>0</v>
          </cell>
          <cell r="I150">
            <v>0</v>
          </cell>
          <cell r="J150">
            <v>30126.636280000002</v>
          </cell>
          <cell r="K150">
            <v>795.45999999999992</v>
          </cell>
          <cell r="L150">
            <v>39700.839920000006</v>
          </cell>
          <cell r="M150">
            <v>51842.19846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38031</v>
          </cell>
          <cell r="C151">
            <v>2</v>
          </cell>
          <cell r="D151">
            <v>14</v>
          </cell>
          <cell r="E151">
            <v>137</v>
          </cell>
          <cell r="F151">
            <v>106264.77303000001</v>
          </cell>
          <cell r="G151">
            <v>0</v>
          </cell>
          <cell r="H151">
            <v>0</v>
          </cell>
          <cell r="I151">
            <v>0</v>
          </cell>
          <cell r="J151">
            <v>30127.102940000001</v>
          </cell>
          <cell r="K151">
            <v>795.45999999999992</v>
          </cell>
          <cell r="L151">
            <v>39700.839920000006</v>
          </cell>
          <cell r="M151">
            <v>51841.758589999998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38032</v>
          </cell>
          <cell r="C152">
            <v>2</v>
          </cell>
          <cell r="D152">
            <v>15</v>
          </cell>
          <cell r="E152">
            <v>138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795.45999999999992</v>
          </cell>
          <cell r="L152">
            <v>0</v>
          </cell>
          <cell r="M152">
            <v>51841.758589999998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38033</v>
          </cell>
          <cell r="C153">
            <v>2</v>
          </cell>
          <cell r="D153">
            <v>16</v>
          </cell>
          <cell r="E153">
            <v>139</v>
          </cell>
          <cell r="F153">
            <v>102126.77215</v>
          </cell>
          <cell r="G153">
            <v>0</v>
          </cell>
          <cell r="H153">
            <v>0</v>
          </cell>
          <cell r="I153">
            <v>0</v>
          </cell>
          <cell r="J153">
            <v>60254.205880000001</v>
          </cell>
          <cell r="K153">
            <v>795.45999999999992</v>
          </cell>
          <cell r="L153">
            <v>79402.223300000012</v>
          </cell>
          <cell r="M153">
            <v>51841.758589999998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38034</v>
          </cell>
          <cell r="C154">
            <v>2</v>
          </cell>
          <cell r="D154">
            <v>17</v>
          </cell>
          <cell r="E154">
            <v>140</v>
          </cell>
          <cell r="F154">
            <v>98150.328250000006</v>
          </cell>
          <cell r="G154">
            <v>0</v>
          </cell>
          <cell r="H154">
            <v>0</v>
          </cell>
          <cell r="I154">
            <v>0</v>
          </cell>
          <cell r="J154">
            <v>30127.102940000001</v>
          </cell>
          <cell r="K154">
            <v>795.45999999999992</v>
          </cell>
          <cell r="L154">
            <v>39700.839920000006</v>
          </cell>
          <cell r="M154">
            <v>51841.758589999998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38035</v>
          </cell>
          <cell r="C155">
            <v>2</v>
          </cell>
          <cell r="D155">
            <v>18</v>
          </cell>
          <cell r="E155">
            <v>141</v>
          </cell>
          <cell r="F155">
            <v>94328.300690000004</v>
          </cell>
          <cell r="G155">
            <v>0</v>
          </cell>
          <cell r="H155">
            <v>0</v>
          </cell>
          <cell r="I155">
            <v>0</v>
          </cell>
          <cell r="J155">
            <v>30127.102940000001</v>
          </cell>
          <cell r="K155">
            <v>795.45999999999992</v>
          </cell>
          <cell r="L155">
            <v>39700.839920000006</v>
          </cell>
          <cell r="M155">
            <v>51841.758589999998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38036</v>
          </cell>
          <cell r="C156">
            <v>2</v>
          </cell>
          <cell r="D156">
            <v>19</v>
          </cell>
          <cell r="E156">
            <v>142</v>
          </cell>
          <cell r="F156">
            <v>90654.887700000007</v>
          </cell>
          <cell r="G156">
            <v>0</v>
          </cell>
          <cell r="H156">
            <v>0</v>
          </cell>
          <cell r="I156">
            <v>0</v>
          </cell>
          <cell r="J156">
            <v>30127.102940000001</v>
          </cell>
          <cell r="K156">
            <v>795.45999999999992</v>
          </cell>
          <cell r="L156">
            <v>39700.839920000006</v>
          </cell>
          <cell r="M156">
            <v>51841.758589999998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38037</v>
          </cell>
          <cell r="C157">
            <v>2</v>
          </cell>
          <cell r="D157">
            <v>20</v>
          </cell>
          <cell r="E157">
            <v>143</v>
          </cell>
          <cell r="F157">
            <v>87124.733800000002</v>
          </cell>
          <cell r="G157">
            <v>0</v>
          </cell>
          <cell r="H157">
            <v>0</v>
          </cell>
          <cell r="I157">
            <v>0</v>
          </cell>
          <cell r="J157">
            <v>30126.636280000002</v>
          </cell>
          <cell r="K157">
            <v>795.45999999999992</v>
          </cell>
          <cell r="L157">
            <v>39700.839920000006</v>
          </cell>
          <cell r="M157">
            <v>51841.758589999998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38038</v>
          </cell>
          <cell r="C158">
            <v>2</v>
          </cell>
          <cell r="D158">
            <v>21</v>
          </cell>
          <cell r="E158">
            <v>144</v>
          </cell>
          <cell r="F158">
            <v>64355.910580000003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795.45999999999992</v>
          </cell>
          <cell r="L158">
            <v>0</v>
          </cell>
          <cell r="M158">
            <v>51841.758589999998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38039</v>
          </cell>
          <cell r="C159">
            <v>2</v>
          </cell>
          <cell r="D159">
            <v>22</v>
          </cell>
          <cell r="E159">
            <v>145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795.45999999999992</v>
          </cell>
          <cell r="L159">
            <v>0</v>
          </cell>
          <cell r="M159">
            <v>51841.758589999998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38040</v>
          </cell>
          <cell r="C160">
            <v>2</v>
          </cell>
          <cell r="D160">
            <v>23</v>
          </cell>
          <cell r="E160">
            <v>146</v>
          </cell>
          <cell r="F160">
            <v>65377.468390000002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795.45999999999992</v>
          </cell>
          <cell r="L160">
            <v>0</v>
          </cell>
          <cell r="M160">
            <v>51841.758589999998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38041</v>
          </cell>
          <cell r="C161">
            <v>2</v>
          </cell>
          <cell r="D161">
            <v>24</v>
          </cell>
          <cell r="E161">
            <v>147</v>
          </cell>
          <cell r="F161">
            <v>78680.480710000003</v>
          </cell>
          <cell r="G161">
            <v>0</v>
          </cell>
          <cell r="H161">
            <v>0</v>
          </cell>
          <cell r="I161">
            <v>0</v>
          </cell>
          <cell r="J161">
            <v>120508.41176</v>
          </cell>
          <cell r="K161">
            <v>795.45999999999992</v>
          </cell>
          <cell r="L161">
            <v>113494.55602000002</v>
          </cell>
          <cell r="M161">
            <v>51841.758589999998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38042</v>
          </cell>
          <cell r="C162">
            <v>2</v>
          </cell>
          <cell r="D162">
            <v>25</v>
          </cell>
          <cell r="E162">
            <v>148</v>
          </cell>
          <cell r="F162">
            <v>75616.699860000008</v>
          </cell>
          <cell r="G162">
            <v>0</v>
          </cell>
          <cell r="H162">
            <v>0</v>
          </cell>
          <cell r="I162">
            <v>0</v>
          </cell>
          <cell r="J162">
            <v>30127.102940000001</v>
          </cell>
          <cell r="K162">
            <v>795.45999999999992</v>
          </cell>
          <cell r="L162">
            <v>85010.730500000005</v>
          </cell>
          <cell r="M162">
            <v>51841.758589999998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38043</v>
          </cell>
          <cell r="C163">
            <v>2</v>
          </cell>
          <cell r="D163">
            <v>26</v>
          </cell>
          <cell r="E163">
            <v>149</v>
          </cell>
          <cell r="F163">
            <v>72672.078439999997</v>
          </cell>
          <cell r="G163">
            <v>0</v>
          </cell>
          <cell r="H163">
            <v>0</v>
          </cell>
          <cell r="I163">
            <v>0</v>
          </cell>
          <cell r="J163">
            <v>30127.102940000001</v>
          </cell>
          <cell r="K163">
            <v>795.45999999999992</v>
          </cell>
          <cell r="L163">
            <v>39700.839920000006</v>
          </cell>
          <cell r="M163">
            <v>51841.758589999998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38044</v>
          </cell>
          <cell r="C164">
            <v>2</v>
          </cell>
          <cell r="D164">
            <v>27</v>
          </cell>
          <cell r="E164">
            <v>150</v>
          </cell>
          <cell r="F164">
            <v>69842.153550000003</v>
          </cell>
          <cell r="G164">
            <v>0</v>
          </cell>
          <cell r="H164">
            <v>0</v>
          </cell>
          <cell r="I164">
            <v>0</v>
          </cell>
          <cell r="J164">
            <v>30127.102940000001</v>
          </cell>
          <cell r="K164">
            <v>795.45999999999992</v>
          </cell>
          <cell r="L164">
            <v>39700.839920000006</v>
          </cell>
          <cell r="M164">
            <v>51841.758589999998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38045</v>
          </cell>
          <cell r="C165">
            <v>2</v>
          </cell>
          <cell r="D165">
            <v>28</v>
          </cell>
          <cell r="E165">
            <v>151</v>
          </cell>
          <cell r="F165">
            <v>49614.951880000001</v>
          </cell>
          <cell r="G165">
            <v>0</v>
          </cell>
          <cell r="H165">
            <v>0</v>
          </cell>
          <cell r="I165">
            <v>0</v>
          </cell>
          <cell r="J165">
            <v>30126.636280000002</v>
          </cell>
          <cell r="K165">
            <v>795.45999999999992</v>
          </cell>
          <cell r="L165">
            <v>0</v>
          </cell>
          <cell r="M165">
            <v>51841.758589999998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38047</v>
          </cell>
          <cell r="C166">
            <v>3</v>
          </cell>
          <cell r="D166">
            <v>1</v>
          </cell>
          <cell r="E166">
            <v>152</v>
          </cell>
          <cell r="F166">
            <v>65190.472880000001</v>
          </cell>
          <cell r="G166">
            <v>0</v>
          </cell>
          <cell r="H166">
            <v>0</v>
          </cell>
          <cell r="I166">
            <v>0</v>
          </cell>
          <cell r="J166">
            <v>30127.102940000001</v>
          </cell>
          <cell r="K166">
            <v>795.45999999999992</v>
          </cell>
          <cell r="L166">
            <v>60728.937700000009</v>
          </cell>
          <cell r="M166">
            <v>51841.758589999998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38048</v>
          </cell>
          <cell r="C167">
            <v>3</v>
          </cell>
          <cell r="D167">
            <v>2</v>
          </cell>
          <cell r="E167">
            <v>153</v>
          </cell>
          <cell r="F167">
            <v>62651.975360000004</v>
          </cell>
          <cell r="G167">
            <v>0</v>
          </cell>
          <cell r="H167">
            <v>0</v>
          </cell>
          <cell r="I167">
            <v>0</v>
          </cell>
          <cell r="J167">
            <v>30127.102940000001</v>
          </cell>
          <cell r="K167">
            <v>45771.166129999998</v>
          </cell>
          <cell r="L167">
            <v>58374.125520000009</v>
          </cell>
          <cell r="M167">
            <v>47592.17452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38049</v>
          </cell>
          <cell r="C168">
            <v>3</v>
          </cell>
          <cell r="D168">
            <v>3</v>
          </cell>
          <cell r="E168">
            <v>154</v>
          </cell>
          <cell r="F168">
            <v>60212.554220000005</v>
          </cell>
          <cell r="G168">
            <v>0</v>
          </cell>
          <cell r="H168">
            <v>0</v>
          </cell>
          <cell r="I168">
            <v>0</v>
          </cell>
          <cell r="J168">
            <v>30127.102940000001</v>
          </cell>
          <cell r="K168">
            <v>16178.860939999999</v>
          </cell>
          <cell r="L168">
            <v>39700.839920000006</v>
          </cell>
          <cell r="M168">
            <v>47592.614389999995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38050</v>
          </cell>
          <cell r="C169">
            <v>3</v>
          </cell>
          <cell r="D169">
            <v>4</v>
          </cell>
          <cell r="E169">
            <v>155</v>
          </cell>
          <cell r="F169">
            <v>57867.74656</v>
          </cell>
          <cell r="G169">
            <v>0</v>
          </cell>
          <cell r="H169">
            <v>0</v>
          </cell>
          <cell r="I169">
            <v>0</v>
          </cell>
          <cell r="J169">
            <v>30126.636280000002</v>
          </cell>
          <cell r="K169">
            <v>16178.463209999998</v>
          </cell>
          <cell r="L169">
            <v>39700.839920000006</v>
          </cell>
          <cell r="M169">
            <v>47592.17452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38051</v>
          </cell>
          <cell r="C170">
            <v>3</v>
          </cell>
          <cell r="D170">
            <v>5</v>
          </cell>
          <cell r="E170">
            <v>156</v>
          </cell>
          <cell r="F170">
            <v>55614.428350000002</v>
          </cell>
          <cell r="G170">
            <v>0</v>
          </cell>
          <cell r="H170">
            <v>0</v>
          </cell>
          <cell r="I170">
            <v>0</v>
          </cell>
          <cell r="J170">
            <v>30127.102940000001</v>
          </cell>
          <cell r="K170">
            <v>16178.860939999999</v>
          </cell>
          <cell r="L170">
            <v>39700.839920000006</v>
          </cell>
          <cell r="M170">
            <v>47592.614389999995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38052</v>
          </cell>
          <cell r="C171">
            <v>3</v>
          </cell>
          <cell r="D171">
            <v>6</v>
          </cell>
          <cell r="E171">
            <v>157</v>
          </cell>
          <cell r="F171">
            <v>28226.503630000003</v>
          </cell>
          <cell r="G171">
            <v>0</v>
          </cell>
          <cell r="H171">
            <v>0</v>
          </cell>
          <cell r="I171">
            <v>0</v>
          </cell>
          <cell r="J171">
            <v>30127.102940000001</v>
          </cell>
          <cell r="K171">
            <v>16178.860939999999</v>
          </cell>
          <cell r="L171">
            <v>39700.839920000006</v>
          </cell>
          <cell r="M171">
            <v>47592.17452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38053</v>
          </cell>
          <cell r="C172">
            <v>3</v>
          </cell>
          <cell r="D172">
            <v>7</v>
          </cell>
          <cell r="E172">
            <v>158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795.45999999999992</v>
          </cell>
          <cell r="L172">
            <v>0</v>
          </cell>
          <cell r="M172">
            <v>2199.35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38054</v>
          </cell>
          <cell r="C173">
            <v>3</v>
          </cell>
          <cell r="D173">
            <v>8</v>
          </cell>
          <cell r="E173">
            <v>159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795.45999999999992</v>
          </cell>
          <cell r="L173">
            <v>0</v>
          </cell>
          <cell r="M173">
            <v>2199.35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38055</v>
          </cell>
          <cell r="C174">
            <v>3</v>
          </cell>
          <cell r="D174">
            <v>9</v>
          </cell>
          <cell r="E174">
            <v>160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795.45999999999992</v>
          </cell>
          <cell r="L174">
            <v>0</v>
          </cell>
          <cell r="M174">
            <v>68600.365720000002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38056</v>
          </cell>
          <cell r="C175">
            <v>3</v>
          </cell>
          <cell r="D175">
            <v>10</v>
          </cell>
          <cell r="E175">
            <v>161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108140.05512</v>
          </cell>
          <cell r="K175">
            <v>795.45999999999992</v>
          </cell>
          <cell r="L175">
            <v>0</v>
          </cell>
          <cell r="M175">
            <v>117370.95196999999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38057</v>
          </cell>
          <cell r="C176">
            <v>3</v>
          </cell>
          <cell r="D176">
            <v>11</v>
          </cell>
          <cell r="E176">
            <v>162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795.45999999999992</v>
          </cell>
          <cell r="L176">
            <v>0</v>
          </cell>
          <cell r="M176">
            <v>15009.244139999999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38058</v>
          </cell>
          <cell r="C177">
            <v>3</v>
          </cell>
          <cell r="D177">
            <v>12</v>
          </cell>
          <cell r="E177">
            <v>163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795.45999999999992</v>
          </cell>
          <cell r="L177">
            <v>0</v>
          </cell>
          <cell r="M177">
            <v>72677.520749999996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38059</v>
          </cell>
          <cell r="C178">
            <v>3</v>
          </cell>
          <cell r="D178">
            <v>13</v>
          </cell>
          <cell r="E178">
            <v>164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795.45999999999992</v>
          </cell>
          <cell r="L178">
            <v>0</v>
          </cell>
          <cell r="M178">
            <v>2199.35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38060</v>
          </cell>
          <cell r="C179">
            <v>3</v>
          </cell>
          <cell r="D179">
            <v>14</v>
          </cell>
          <cell r="E179">
            <v>165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795.45999999999992</v>
          </cell>
          <cell r="L179">
            <v>0</v>
          </cell>
          <cell r="M179">
            <v>2199.35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38061</v>
          </cell>
          <cell r="C180">
            <v>3</v>
          </cell>
          <cell r="D180">
            <v>15</v>
          </cell>
          <cell r="E180">
            <v>166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795.45999999999992</v>
          </cell>
          <cell r="L180">
            <v>0</v>
          </cell>
          <cell r="M180">
            <v>49519.244989999999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38062</v>
          </cell>
          <cell r="C181">
            <v>3</v>
          </cell>
          <cell r="D181">
            <v>16</v>
          </cell>
          <cell r="E181">
            <v>167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795.45999999999992</v>
          </cell>
          <cell r="L181">
            <v>0</v>
          </cell>
          <cell r="M181">
            <v>2199.35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38063</v>
          </cell>
          <cell r="C182">
            <v>3</v>
          </cell>
          <cell r="D182">
            <v>17</v>
          </cell>
          <cell r="E182">
            <v>168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795.45999999999992</v>
          </cell>
          <cell r="L182">
            <v>0</v>
          </cell>
          <cell r="M182">
            <v>2199.35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38064</v>
          </cell>
          <cell r="C183">
            <v>3</v>
          </cell>
          <cell r="D183">
            <v>18</v>
          </cell>
          <cell r="E183">
            <v>169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124402.2228</v>
          </cell>
          <cell r="K183">
            <v>43543.4804</v>
          </cell>
          <cell r="L183">
            <v>0</v>
          </cell>
          <cell r="M183">
            <v>115956.76991999999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38065</v>
          </cell>
          <cell r="C184">
            <v>3</v>
          </cell>
          <cell r="D184">
            <v>19</v>
          </cell>
          <cell r="E184">
            <v>170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119290.89582000001</v>
          </cell>
          <cell r="K184">
            <v>19108.142389999997</v>
          </cell>
          <cell r="L184">
            <v>0</v>
          </cell>
          <cell r="M184">
            <v>115956.76991999999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38066</v>
          </cell>
          <cell r="C185">
            <v>3</v>
          </cell>
          <cell r="D185">
            <v>20</v>
          </cell>
          <cell r="E185">
            <v>171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795.45999999999992</v>
          </cell>
          <cell r="L185">
            <v>0</v>
          </cell>
          <cell r="M185">
            <v>2199.35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38067</v>
          </cell>
          <cell r="C186">
            <v>3</v>
          </cell>
          <cell r="D186">
            <v>21</v>
          </cell>
          <cell r="E186">
            <v>172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795.45999999999992</v>
          </cell>
          <cell r="L186">
            <v>0</v>
          </cell>
          <cell r="M186">
            <v>2199.35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38068</v>
          </cell>
          <cell r="C187">
            <v>3</v>
          </cell>
          <cell r="D187">
            <v>22</v>
          </cell>
          <cell r="E187">
            <v>173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795.45999999999992</v>
          </cell>
          <cell r="L187">
            <v>0</v>
          </cell>
          <cell r="M187">
            <v>2199.35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38069</v>
          </cell>
          <cell r="C188">
            <v>3</v>
          </cell>
          <cell r="D188">
            <v>23</v>
          </cell>
          <cell r="E188">
            <v>174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795.45999999999992</v>
          </cell>
          <cell r="L188">
            <v>0</v>
          </cell>
          <cell r="M188">
            <v>2199.35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38070</v>
          </cell>
          <cell r="C189">
            <v>3</v>
          </cell>
          <cell r="D189">
            <v>24</v>
          </cell>
          <cell r="E189">
            <v>175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795.45999999999992</v>
          </cell>
          <cell r="L189">
            <v>0</v>
          </cell>
          <cell r="M189">
            <v>51809.648079999999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38071</v>
          </cell>
          <cell r="C190">
            <v>3</v>
          </cell>
          <cell r="D190">
            <v>25</v>
          </cell>
          <cell r="E190">
            <v>176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114389.56584000001</v>
          </cell>
          <cell r="K190">
            <v>114029.19099999999</v>
          </cell>
          <cell r="L190">
            <v>0</v>
          </cell>
          <cell r="M190">
            <v>115956.76991999999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38072</v>
          </cell>
          <cell r="C191">
            <v>3</v>
          </cell>
          <cell r="D191">
            <v>26</v>
          </cell>
          <cell r="E191">
            <v>177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795.45999999999992</v>
          </cell>
          <cell r="L191">
            <v>297618.80402000004</v>
          </cell>
          <cell r="M191">
            <v>115956.76991999999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38073</v>
          </cell>
          <cell r="C192">
            <v>3</v>
          </cell>
          <cell r="D192">
            <v>27</v>
          </cell>
          <cell r="E192">
            <v>178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795.45999999999992</v>
          </cell>
          <cell r="L192">
            <v>0</v>
          </cell>
          <cell r="M192">
            <v>68566.935599999997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38074</v>
          </cell>
          <cell r="C193">
            <v>3</v>
          </cell>
          <cell r="D193">
            <v>28</v>
          </cell>
          <cell r="E193">
            <v>179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795.45999999999992</v>
          </cell>
          <cell r="L193">
            <v>0</v>
          </cell>
          <cell r="M193">
            <v>2199.35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38075</v>
          </cell>
          <cell r="C194">
            <v>3</v>
          </cell>
          <cell r="D194">
            <v>29</v>
          </cell>
          <cell r="E194">
            <v>180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795.45999999999992</v>
          </cell>
          <cell r="L194">
            <v>0</v>
          </cell>
          <cell r="M194">
            <v>2199.35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38076</v>
          </cell>
          <cell r="C195">
            <v>3</v>
          </cell>
          <cell r="D195">
            <v>30</v>
          </cell>
          <cell r="E195">
            <v>181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76344.671229999993</v>
          </cell>
          <cell r="L195">
            <v>0</v>
          </cell>
          <cell r="M195">
            <v>115956.76991999999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38077</v>
          </cell>
          <cell r="C196">
            <v>3</v>
          </cell>
          <cell r="D196">
            <v>31</v>
          </cell>
          <cell r="E196">
            <v>182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109689.36632</v>
          </cell>
          <cell r="K196">
            <v>100288.01723</v>
          </cell>
          <cell r="L196">
            <v>0</v>
          </cell>
          <cell r="M196">
            <v>115956.76991999999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38078</v>
          </cell>
          <cell r="C197">
            <v>4</v>
          </cell>
          <cell r="D197">
            <v>1</v>
          </cell>
          <cell r="E197">
            <v>183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105182.83070000001</v>
          </cell>
          <cell r="K197">
            <v>51426.488999999994</v>
          </cell>
          <cell r="L197">
            <v>326619.46000000002</v>
          </cell>
          <cell r="M197">
            <v>71717.724409999995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38079</v>
          </cell>
          <cell r="C198">
            <v>4</v>
          </cell>
          <cell r="D198">
            <v>2</v>
          </cell>
          <cell r="E198">
            <v>184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62165.596729999997</v>
          </cell>
          <cell r="L198">
            <v>80972.822700000004</v>
          </cell>
          <cell r="M198">
            <v>47592.17452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38080</v>
          </cell>
          <cell r="C199">
            <v>4</v>
          </cell>
          <cell r="D199">
            <v>3</v>
          </cell>
          <cell r="E199">
            <v>185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795.45999999999992</v>
          </cell>
          <cell r="L199">
            <v>0</v>
          </cell>
          <cell r="M199">
            <v>2199.35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38081</v>
          </cell>
          <cell r="C200">
            <v>4</v>
          </cell>
          <cell r="D200">
            <v>4</v>
          </cell>
          <cell r="E200">
            <v>186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66611.0484</v>
          </cell>
          <cell r="K200">
            <v>21121.053919999998</v>
          </cell>
          <cell r="L200">
            <v>0</v>
          </cell>
          <cell r="M200">
            <v>92985.438909999997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38082</v>
          </cell>
          <cell r="C201">
            <v>4</v>
          </cell>
          <cell r="D201">
            <v>5</v>
          </cell>
          <cell r="E201">
            <v>187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19653.852559999999</v>
          </cell>
          <cell r="K201">
            <v>62165.596729999997</v>
          </cell>
          <cell r="L201">
            <v>326619.46000000002</v>
          </cell>
          <cell r="M201">
            <v>47592.17452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38083</v>
          </cell>
          <cell r="C202">
            <v>4</v>
          </cell>
          <cell r="D202">
            <v>6</v>
          </cell>
          <cell r="E202">
            <v>188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15943.438900000001</v>
          </cell>
          <cell r="K202">
            <v>62165.596729999997</v>
          </cell>
          <cell r="L202">
            <v>398.89964000000003</v>
          </cell>
          <cell r="M202">
            <v>47592.17452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38084</v>
          </cell>
          <cell r="C203">
            <v>4</v>
          </cell>
          <cell r="D203">
            <v>7</v>
          </cell>
          <cell r="E203">
            <v>189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62165.596729999997</v>
          </cell>
          <cell r="L203">
            <v>0</v>
          </cell>
          <cell r="M203">
            <v>47592.17452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38085</v>
          </cell>
          <cell r="C204">
            <v>4</v>
          </cell>
          <cell r="D204">
            <v>8</v>
          </cell>
          <cell r="E204">
            <v>190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795.45999999999992</v>
          </cell>
          <cell r="L204">
            <v>0</v>
          </cell>
          <cell r="M204">
            <v>47592.17452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38086</v>
          </cell>
          <cell r="C205">
            <v>4</v>
          </cell>
          <cell r="D205">
            <v>9</v>
          </cell>
          <cell r="E205">
            <v>191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795.45999999999992</v>
          </cell>
          <cell r="L205">
            <v>0</v>
          </cell>
          <cell r="M205">
            <v>47592.17452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38087</v>
          </cell>
          <cell r="C206">
            <v>4</v>
          </cell>
          <cell r="D206">
            <v>10</v>
          </cell>
          <cell r="E206">
            <v>192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795.45999999999992</v>
          </cell>
          <cell r="L206">
            <v>0</v>
          </cell>
          <cell r="M206">
            <v>2199.35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38088</v>
          </cell>
          <cell r="C207">
            <v>4</v>
          </cell>
          <cell r="D207">
            <v>11</v>
          </cell>
          <cell r="E207">
            <v>193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795.45999999999992</v>
          </cell>
          <cell r="L207">
            <v>0</v>
          </cell>
          <cell r="M207">
            <v>2199.35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38089</v>
          </cell>
          <cell r="C208">
            <v>4</v>
          </cell>
          <cell r="D208">
            <v>12</v>
          </cell>
          <cell r="E208">
            <v>194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795.45999999999992</v>
          </cell>
          <cell r="L208">
            <v>0</v>
          </cell>
          <cell r="M208">
            <v>110807.21183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38090</v>
          </cell>
          <cell r="C209">
            <v>4</v>
          </cell>
          <cell r="D209">
            <v>13</v>
          </cell>
          <cell r="E209">
            <v>195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795.45999999999992</v>
          </cell>
          <cell r="L209">
            <v>0</v>
          </cell>
          <cell r="M209">
            <v>75164.105859999996</v>
          </cell>
          <cell r="N209">
            <v>0</v>
          </cell>
          <cell r="O209">
            <v>0</v>
          </cell>
          <cell r="P209">
            <v>0</v>
          </cell>
        </row>
        <row r="210">
          <cell r="B210">
            <v>38091</v>
          </cell>
          <cell r="C210">
            <v>4</v>
          </cell>
          <cell r="D210">
            <v>14</v>
          </cell>
          <cell r="E210">
            <v>196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795.45999999999992</v>
          </cell>
          <cell r="L210">
            <v>0</v>
          </cell>
          <cell r="M210">
            <v>47592.17452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38092</v>
          </cell>
          <cell r="C211">
            <v>4</v>
          </cell>
          <cell r="D211">
            <v>15</v>
          </cell>
          <cell r="E211">
            <v>197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795.45999999999992</v>
          </cell>
          <cell r="L211">
            <v>0</v>
          </cell>
          <cell r="M211">
            <v>47592.614389999995</v>
          </cell>
          <cell r="N211">
            <v>0</v>
          </cell>
          <cell r="O211">
            <v>0</v>
          </cell>
          <cell r="P211">
            <v>0</v>
          </cell>
        </row>
        <row r="212">
          <cell r="B212">
            <v>38093</v>
          </cell>
          <cell r="C212">
            <v>4</v>
          </cell>
          <cell r="D212">
            <v>16</v>
          </cell>
          <cell r="E212">
            <v>198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795.45999999999992</v>
          </cell>
          <cell r="L212">
            <v>0</v>
          </cell>
          <cell r="M212">
            <v>2199.35</v>
          </cell>
          <cell r="N212">
            <v>0</v>
          </cell>
          <cell r="O212">
            <v>0</v>
          </cell>
          <cell r="P212">
            <v>0</v>
          </cell>
        </row>
        <row r="213">
          <cell r="B213">
            <v>38094</v>
          </cell>
          <cell r="C213">
            <v>4</v>
          </cell>
          <cell r="D213">
            <v>17</v>
          </cell>
          <cell r="E213">
            <v>199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795.45999999999992</v>
          </cell>
          <cell r="L213">
            <v>0</v>
          </cell>
          <cell r="M213">
            <v>2199.35</v>
          </cell>
          <cell r="N213">
            <v>0</v>
          </cell>
          <cell r="O213">
            <v>0</v>
          </cell>
          <cell r="P213">
            <v>0</v>
          </cell>
        </row>
        <row r="214">
          <cell r="B214">
            <v>38095</v>
          </cell>
          <cell r="C214">
            <v>4</v>
          </cell>
          <cell r="D214">
            <v>18</v>
          </cell>
          <cell r="E214">
            <v>200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795.45999999999992</v>
          </cell>
          <cell r="L214">
            <v>0</v>
          </cell>
          <cell r="M214">
            <v>2199.35</v>
          </cell>
          <cell r="N214">
            <v>0</v>
          </cell>
          <cell r="O214">
            <v>0</v>
          </cell>
          <cell r="P214">
            <v>0</v>
          </cell>
        </row>
        <row r="215">
          <cell r="B215">
            <v>38096</v>
          </cell>
          <cell r="C215">
            <v>4</v>
          </cell>
          <cell r="D215">
            <v>19</v>
          </cell>
          <cell r="E215">
            <v>201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795.45999999999992</v>
          </cell>
          <cell r="L215">
            <v>0</v>
          </cell>
          <cell r="M215">
            <v>2199.35</v>
          </cell>
          <cell r="N215">
            <v>0</v>
          </cell>
          <cell r="O215">
            <v>0</v>
          </cell>
          <cell r="P215">
            <v>0</v>
          </cell>
        </row>
        <row r="216">
          <cell r="B216">
            <v>38097</v>
          </cell>
          <cell r="C216">
            <v>4</v>
          </cell>
          <cell r="D216">
            <v>20</v>
          </cell>
          <cell r="E216">
            <v>202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795.45999999999992</v>
          </cell>
          <cell r="L216">
            <v>0</v>
          </cell>
          <cell r="M216">
            <v>2199.35</v>
          </cell>
          <cell r="N216">
            <v>0</v>
          </cell>
          <cell r="O216">
            <v>0</v>
          </cell>
          <cell r="P216">
            <v>0</v>
          </cell>
        </row>
        <row r="217">
          <cell r="B217">
            <v>38098</v>
          </cell>
          <cell r="C217">
            <v>4</v>
          </cell>
          <cell r="D217">
            <v>21</v>
          </cell>
          <cell r="E217">
            <v>203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795.45999999999992</v>
          </cell>
          <cell r="L217">
            <v>0</v>
          </cell>
          <cell r="M217">
            <v>2199.35</v>
          </cell>
          <cell r="N217">
            <v>0</v>
          </cell>
          <cell r="O217">
            <v>0</v>
          </cell>
          <cell r="P217">
            <v>0</v>
          </cell>
        </row>
        <row r="218">
          <cell r="B218">
            <v>38099</v>
          </cell>
          <cell r="C218">
            <v>4</v>
          </cell>
          <cell r="D218">
            <v>22</v>
          </cell>
          <cell r="E218">
            <v>204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795.45999999999992</v>
          </cell>
          <cell r="L218">
            <v>0</v>
          </cell>
          <cell r="M218">
            <v>2199.35</v>
          </cell>
          <cell r="N218">
            <v>0</v>
          </cell>
          <cell r="O218">
            <v>0</v>
          </cell>
          <cell r="P218">
            <v>0</v>
          </cell>
        </row>
        <row r="219">
          <cell r="B219">
            <v>38100</v>
          </cell>
          <cell r="C219">
            <v>4</v>
          </cell>
          <cell r="D219">
            <v>23</v>
          </cell>
          <cell r="E219">
            <v>205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795.45999999999992</v>
          </cell>
          <cell r="L219">
            <v>0</v>
          </cell>
          <cell r="M219">
            <v>2199.35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38101</v>
          </cell>
          <cell r="C220">
            <v>4</v>
          </cell>
          <cell r="D220">
            <v>24</v>
          </cell>
          <cell r="E220">
            <v>206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795.45999999999992</v>
          </cell>
          <cell r="L220">
            <v>0</v>
          </cell>
          <cell r="M220">
            <v>2199.35</v>
          </cell>
          <cell r="N220">
            <v>0</v>
          </cell>
          <cell r="O220">
            <v>0</v>
          </cell>
          <cell r="P220">
            <v>0</v>
          </cell>
        </row>
        <row r="221">
          <cell r="B221">
            <v>38102</v>
          </cell>
          <cell r="C221">
            <v>4</v>
          </cell>
          <cell r="D221">
            <v>25</v>
          </cell>
          <cell r="E221">
            <v>207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795.45999999999992</v>
          </cell>
          <cell r="L221">
            <v>0</v>
          </cell>
          <cell r="M221">
            <v>2199.35</v>
          </cell>
          <cell r="N221">
            <v>0</v>
          </cell>
          <cell r="O221">
            <v>0</v>
          </cell>
          <cell r="P221">
            <v>0</v>
          </cell>
        </row>
        <row r="222">
          <cell r="B222">
            <v>38103</v>
          </cell>
          <cell r="C222">
            <v>4</v>
          </cell>
          <cell r="D222">
            <v>26</v>
          </cell>
          <cell r="E222">
            <v>208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795.45999999999992</v>
          </cell>
          <cell r="L222">
            <v>0</v>
          </cell>
          <cell r="M222">
            <v>2199.35</v>
          </cell>
          <cell r="N222">
            <v>0</v>
          </cell>
          <cell r="O222">
            <v>0</v>
          </cell>
          <cell r="P222">
            <v>0</v>
          </cell>
        </row>
        <row r="223">
          <cell r="B223">
            <v>38104</v>
          </cell>
          <cell r="C223">
            <v>4</v>
          </cell>
          <cell r="D223">
            <v>27</v>
          </cell>
          <cell r="E223">
            <v>209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795.45999999999992</v>
          </cell>
          <cell r="L223">
            <v>0</v>
          </cell>
          <cell r="M223">
            <v>2199.35</v>
          </cell>
          <cell r="N223">
            <v>0</v>
          </cell>
          <cell r="O223">
            <v>0</v>
          </cell>
          <cell r="P223">
            <v>0</v>
          </cell>
        </row>
        <row r="224">
          <cell r="B224">
            <v>38105</v>
          </cell>
          <cell r="C224">
            <v>4</v>
          </cell>
          <cell r="D224">
            <v>28</v>
          </cell>
          <cell r="E224">
            <v>210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795.45999999999992</v>
          </cell>
          <cell r="L224">
            <v>0</v>
          </cell>
          <cell r="M224">
            <v>2199.35</v>
          </cell>
          <cell r="N224">
            <v>0</v>
          </cell>
          <cell r="O224">
            <v>0</v>
          </cell>
          <cell r="P224">
            <v>0</v>
          </cell>
        </row>
        <row r="225">
          <cell r="B225">
            <v>38106</v>
          </cell>
          <cell r="C225">
            <v>4</v>
          </cell>
          <cell r="D225">
            <v>29</v>
          </cell>
          <cell r="E225">
            <v>211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795.45999999999992</v>
          </cell>
          <cell r="L225">
            <v>0</v>
          </cell>
          <cell r="M225">
            <v>2199.35</v>
          </cell>
          <cell r="N225">
            <v>0</v>
          </cell>
          <cell r="O225">
            <v>0</v>
          </cell>
          <cell r="P225">
            <v>0</v>
          </cell>
        </row>
        <row r="226">
          <cell r="B226">
            <v>38107</v>
          </cell>
          <cell r="C226">
            <v>4</v>
          </cell>
          <cell r="D226">
            <v>30</v>
          </cell>
          <cell r="E226">
            <v>212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795.45999999999992</v>
          </cell>
          <cell r="L226">
            <v>0</v>
          </cell>
          <cell r="M226">
            <v>2199.35</v>
          </cell>
          <cell r="N226">
            <v>0</v>
          </cell>
          <cell r="O226">
            <v>0</v>
          </cell>
          <cell r="P226">
            <v>0</v>
          </cell>
        </row>
        <row r="227">
          <cell r="B227">
            <v>38108</v>
          </cell>
          <cell r="C227">
            <v>5</v>
          </cell>
          <cell r="D227">
            <v>1</v>
          </cell>
          <cell r="E227">
            <v>213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795.45999999999992</v>
          </cell>
          <cell r="L227">
            <v>0</v>
          </cell>
          <cell r="M227">
            <v>2199.35</v>
          </cell>
          <cell r="N227">
            <v>0</v>
          </cell>
          <cell r="O227">
            <v>0</v>
          </cell>
          <cell r="P227">
            <v>0</v>
          </cell>
        </row>
        <row r="228">
          <cell r="B228">
            <v>38109</v>
          </cell>
          <cell r="C228">
            <v>5</v>
          </cell>
          <cell r="D228">
            <v>2</v>
          </cell>
          <cell r="E228">
            <v>214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795.45999999999992</v>
          </cell>
          <cell r="L228">
            <v>0</v>
          </cell>
          <cell r="M228">
            <v>2199.35</v>
          </cell>
          <cell r="N228">
            <v>0</v>
          </cell>
          <cell r="O228">
            <v>0</v>
          </cell>
          <cell r="P228">
            <v>0</v>
          </cell>
        </row>
        <row r="229">
          <cell r="B229">
            <v>38110</v>
          </cell>
          <cell r="C229">
            <v>5</v>
          </cell>
          <cell r="D229">
            <v>3</v>
          </cell>
          <cell r="E229">
            <v>215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795.45999999999992</v>
          </cell>
          <cell r="L229">
            <v>0</v>
          </cell>
          <cell r="M229">
            <v>2199.35</v>
          </cell>
          <cell r="N229">
            <v>0</v>
          </cell>
          <cell r="O229">
            <v>0</v>
          </cell>
          <cell r="P229">
            <v>0</v>
          </cell>
        </row>
        <row r="230">
          <cell r="B230">
            <v>38111</v>
          </cell>
          <cell r="C230">
            <v>5</v>
          </cell>
          <cell r="D230">
            <v>4</v>
          </cell>
          <cell r="E230">
            <v>216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795.45999999999992</v>
          </cell>
          <cell r="L230">
            <v>0</v>
          </cell>
          <cell r="M230">
            <v>2199.35</v>
          </cell>
          <cell r="N230">
            <v>0</v>
          </cell>
          <cell r="O230">
            <v>0</v>
          </cell>
          <cell r="P230">
            <v>0</v>
          </cell>
        </row>
        <row r="231">
          <cell r="B231">
            <v>38112</v>
          </cell>
          <cell r="C231">
            <v>5</v>
          </cell>
          <cell r="D231">
            <v>5</v>
          </cell>
          <cell r="E231">
            <v>217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795.45999999999992</v>
          </cell>
          <cell r="L231">
            <v>0</v>
          </cell>
          <cell r="M231">
            <v>2199.35</v>
          </cell>
          <cell r="N231">
            <v>0</v>
          </cell>
          <cell r="O231">
            <v>0</v>
          </cell>
          <cell r="P231">
            <v>0</v>
          </cell>
        </row>
        <row r="232">
          <cell r="B232">
            <v>38113</v>
          </cell>
          <cell r="C232">
            <v>5</v>
          </cell>
          <cell r="D232">
            <v>6</v>
          </cell>
          <cell r="E232">
            <v>218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795.45999999999992</v>
          </cell>
          <cell r="L232">
            <v>0</v>
          </cell>
          <cell r="M232">
            <v>2199.35</v>
          </cell>
          <cell r="N232">
            <v>0</v>
          </cell>
          <cell r="O232">
            <v>0</v>
          </cell>
          <cell r="P232">
            <v>0</v>
          </cell>
        </row>
        <row r="233">
          <cell r="B233">
            <v>38114</v>
          </cell>
          <cell r="C233">
            <v>5</v>
          </cell>
          <cell r="D233">
            <v>7</v>
          </cell>
          <cell r="E233">
            <v>219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795.45999999999992</v>
          </cell>
          <cell r="L233">
            <v>0</v>
          </cell>
          <cell r="M233">
            <v>2199.35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38115</v>
          </cell>
          <cell r="C234">
            <v>5</v>
          </cell>
          <cell r="D234">
            <v>8</v>
          </cell>
          <cell r="E234">
            <v>220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795.45999999999992</v>
          </cell>
          <cell r="L234">
            <v>0</v>
          </cell>
          <cell r="M234">
            <v>2199.35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38116</v>
          </cell>
          <cell r="C235">
            <v>5</v>
          </cell>
          <cell r="D235">
            <v>9</v>
          </cell>
          <cell r="E235">
            <v>221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795.45999999999992</v>
          </cell>
          <cell r="L235">
            <v>0</v>
          </cell>
          <cell r="M235">
            <v>2199.35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38117</v>
          </cell>
          <cell r="C236">
            <v>5</v>
          </cell>
          <cell r="D236">
            <v>10</v>
          </cell>
          <cell r="E236">
            <v>222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795.45999999999992</v>
          </cell>
          <cell r="L236">
            <v>0</v>
          </cell>
          <cell r="M236">
            <v>2199.35</v>
          </cell>
          <cell r="N236">
            <v>0</v>
          </cell>
          <cell r="O236">
            <v>0</v>
          </cell>
          <cell r="P236">
            <v>0</v>
          </cell>
        </row>
        <row r="237">
          <cell r="B237">
            <v>38118</v>
          </cell>
          <cell r="C237">
            <v>5</v>
          </cell>
          <cell r="D237">
            <v>11</v>
          </cell>
          <cell r="E237">
            <v>223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795.45999999999992</v>
          </cell>
          <cell r="L237">
            <v>0</v>
          </cell>
          <cell r="M237">
            <v>2199.35</v>
          </cell>
          <cell r="N237">
            <v>0</v>
          </cell>
          <cell r="O237">
            <v>0</v>
          </cell>
          <cell r="P237">
            <v>0</v>
          </cell>
        </row>
        <row r="238">
          <cell r="B238">
            <v>38119</v>
          </cell>
          <cell r="C238">
            <v>5</v>
          </cell>
          <cell r="D238">
            <v>12</v>
          </cell>
          <cell r="E238">
            <v>224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795.45999999999992</v>
          </cell>
          <cell r="L238">
            <v>0</v>
          </cell>
          <cell r="M238">
            <v>2199.35</v>
          </cell>
          <cell r="N238">
            <v>0</v>
          </cell>
          <cell r="O238">
            <v>0</v>
          </cell>
          <cell r="P238">
            <v>0</v>
          </cell>
        </row>
        <row r="239">
          <cell r="B239">
            <v>38120</v>
          </cell>
          <cell r="C239">
            <v>5</v>
          </cell>
          <cell r="D239">
            <v>13</v>
          </cell>
          <cell r="E239">
            <v>225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795.45999999999992</v>
          </cell>
          <cell r="L239">
            <v>0</v>
          </cell>
          <cell r="M239">
            <v>2199.35</v>
          </cell>
          <cell r="N239">
            <v>0</v>
          </cell>
          <cell r="O239">
            <v>0</v>
          </cell>
          <cell r="P239">
            <v>0</v>
          </cell>
        </row>
        <row r="240">
          <cell r="B240">
            <v>38121</v>
          </cell>
          <cell r="C240">
            <v>5</v>
          </cell>
          <cell r="D240">
            <v>14</v>
          </cell>
          <cell r="E240">
            <v>226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795.45999999999992</v>
          </cell>
          <cell r="L240">
            <v>0</v>
          </cell>
          <cell r="M240">
            <v>2199.35</v>
          </cell>
          <cell r="N240">
            <v>0</v>
          </cell>
          <cell r="O240">
            <v>0</v>
          </cell>
          <cell r="P240">
            <v>0</v>
          </cell>
        </row>
        <row r="241">
          <cell r="B241">
            <v>38122</v>
          </cell>
          <cell r="C241">
            <v>5</v>
          </cell>
          <cell r="D241">
            <v>15</v>
          </cell>
          <cell r="E241">
            <v>227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795.45999999999992</v>
          </cell>
          <cell r="L241">
            <v>0</v>
          </cell>
          <cell r="M241">
            <v>2199.35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38123</v>
          </cell>
          <cell r="C242">
            <v>5</v>
          </cell>
          <cell r="D242">
            <v>16</v>
          </cell>
          <cell r="E242">
            <v>228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795.45999999999992</v>
          </cell>
          <cell r="L242">
            <v>0</v>
          </cell>
          <cell r="M242">
            <v>2199.35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38124</v>
          </cell>
          <cell r="C243">
            <v>5</v>
          </cell>
          <cell r="D243">
            <v>17</v>
          </cell>
          <cell r="E243">
            <v>229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795.45999999999992</v>
          </cell>
          <cell r="L243">
            <v>0</v>
          </cell>
          <cell r="M243">
            <v>2199.35</v>
          </cell>
          <cell r="N243">
            <v>0</v>
          </cell>
          <cell r="O243">
            <v>0</v>
          </cell>
          <cell r="P243">
            <v>0</v>
          </cell>
        </row>
        <row r="244">
          <cell r="B244">
            <v>38125</v>
          </cell>
          <cell r="C244">
            <v>5</v>
          </cell>
          <cell r="D244">
            <v>18</v>
          </cell>
          <cell r="E244">
            <v>230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795.45999999999992</v>
          </cell>
          <cell r="L244">
            <v>0</v>
          </cell>
          <cell r="M244">
            <v>2199.35</v>
          </cell>
          <cell r="N244">
            <v>0</v>
          </cell>
          <cell r="O244">
            <v>0</v>
          </cell>
          <cell r="P244">
            <v>0</v>
          </cell>
        </row>
        <row r="245">
          <cell r="B245">
            <v>38126</v>
          </cell>
          <cell r="C245">
            <v>5</v>
          </cell>
          <cell r="D245">
            <v>19</v>
          </cell>
          <cell r="E245">
            <v>231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795.45999999999992</v>
          </cell>
          <cell r="L245">
            <v>0</v>
          </cell>
          <cell r="M245">
            <v>2199.35</v>
          </cell>
          <cell r="N245">
            <v>0</v>
          </cell>
          <cell r="O245">
            <v>0</v>
          </cell>
          <cell r="P245">
            <v>0</v>
          </cell>
        </row>
        <row r="246">
          <cell r="B246">
            <v>38127</v>
          </cell>
          <cell r="C246">
            <v>5</v>
          </cell>
          <cell r="D246">
            <v>20</v>
          </cell>
          <cell r="E246">
            <v>232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795.45999999999992</v>
          </cell>
          <cell r="L246">
            <v>0</v>
          </cell>
          <cell r="M246">
            <v>2199.35</v>
          </cell>
          <cell r="N246">
            <v>0</v>
          </cell>
          <cell r="O246">
            <v>0</v>
          </cell>
          <cell r="P246">
            <v>0</v>
          </cell>
        </row>
        <row r="247">
          <cell r="B247">
            <v>38128</v>
          </cell>
          <cell r="C247">
            <v>5</v>
          </cell>
          <cell r="D247">
            <v>21</v>
          </cell>
          <cell r="E247">
            <v>233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795.45999999999992</v>
          </cell>
          <cell r="L247">
            <v>0</v>
          </cell>
          <cell r="M247">
            <v>2199.35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38129</v>
          </cell>
          <cell r="C248">
            <v>5</v>
          </cell>
          <cell r="D248">
            <v>22</v>
          </cell>
          <cell r="E248">
            <v>234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795.45999999999992</v>
          </cell>
          <cell r="L248">
            <v>0</v>
          </cell>
          <cell r="M248">
            <v>2199.35</v>
          </cell>
          <cell r="N248">
            <v>0</v>
          </cell>
          <cell r="O248">
            <v>0</v>
          </cell>
          <cell r="P248">
            <v>0</v>
          </cell>
        </row>
        <row r="249">
          <cell r="B249">
            <v>38130</v>
          </cell>
          <cell r="C249">
            <v>5</v>
          </cell>
          <cell r="D249">
            <v>23</v>
          </cell>
          <cell r="E249">
            <v>235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795.45999999999992</v>
          </cell>
          <cell r="L249">
            <v>0</v>
          </cell>
          <cell r="M249">
            <v>2199.35</v>
          </cell>
          <cell r="N249">
            <v>0</v>
          </cell>
          <cell r="O249">
            <v>0</v>
          </cell>
          <cell r="P249">
            <v>0</v>
          </cell>
        </row>
        <row r="250">
          <cell r="B250">
            <v>38131</v>
          </cell>
          <cell r="C250">
            <v>5</v>
          </cell>
          <cell r="D250">
            <v>24</v>
          </cell>
          <cell r="E250">
            <v>236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795.45999999999992</v>
          </cell>
          <cell r="L250">
            <v>0</v>
          </cell>
          <cell r="M250">
            <v>2199.35</v>
          </cell>
          <cell r="N250">
            <v>0</v>
          </cell>
          <cell r="O250">
            <v>0</v>
          </cell>
          <cell r="P250">
            <v>0</v>
          </cell>
        </row>
        <row r="251">
          <cell r="B251">
            <v>38132</v>
          </cell>
          <cell r="C251">
            <v>5</v>
          </cell>
          <cell r="D251">
            <v>25</v>
          </cell>
          <cell r="E251">
            <v>237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795.45999999999992</v>
          </cell>
          <cell r="L251">
            <v>0</v>
          </cell>
          <cell r="M251">
            <v>2199.35</v>
          </cell>
          <cell r="N251">
            <v>0</v>
          </cell>
          <cell r="O251">
            <v>0</v>
          </cell>
          <cell r="P251">
            <v>0</v>
          </cell>
        </row>
        <row r="252">
          <cell r="B252">
            <v>38133</v>
          </cell>
          <cell r="C252">
            <v>5</v>
          </cell>
          <cell r="D252">
            <v>26</v>
          </cell>
          <cell r="E252">
            <v>238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795.45999999999992</v>
          </cell>
          <cell r="L252">
            <v>0</v>
          </cell>
          <cell r="M252">
            <v>2199.35</v>
          </cell>
          <cell r="N252">
            <v>0</v>
          </cell>
          <cell r="O252">
            <v>0</v>
          </cell>
          <cell r="P252">
            <v>0</v>
          </cell>
        </row>
        <row r="253">
          <cell r="B253">
            <v>38134</v>
          </cell>
          <cell r="C253">
            <v>5</v>
          </cell>
          <cell r="D253">
            <v>27</v>
          </cell>
          <cell r="E253">
            <v>239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795.45999999999992</v>
          </cell>
          <cell r="L253">
            <v>0</v>
          </cell>
          <cell r="M253">
            <v>2199.35</v>
          </cell>
          <cell r="N253">
            <v>0</v>
          </cell>
          <cell r="O253">
            <v>0</v>
          </cell>
          <cell r="P253">
            <v>0</v>
          </cell>
        </row>
        <row r="254">
          <cell r="B254">
            <v>38135</v>
          </cell>
          <cell r="C254">
            <v>5</v>
          </cell>
          <cell r="D254">
            <v>28</v>
          </cell>
          <cell r="E254">
            <v>240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795.45999999999992</v>
          </cell>
          <cell r="L254">
            <v>0</v>
          </cell>
          <cell r="M254">
            <v>2199.35</v>
          </cell>
          <cell r="N254">
            <v>0</v>
          </cell>
          <cell r="O254">
            <v>0</v>
          </cell>
          <cell r="P254">
            <v>0</v>
          </cell>
        </row>
        <row r="255">
          <cell r="B255">
            <v>38136</v>
          </cell>
          <cell r="C255">
            <v>5</v>
          </cell>
          <cell r="D255">
            <v>29</v>
          </cell>
          <cell r="E255">
            <v>241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795.45999999999992</v>
          </cell>
          <cell r="L255">
            <v>0</v>
          </cell>
          <cell r="M255">
            <v>2199.35</v>
          </cell>
          <cell r="N255">
            <v>0</v>
          </cell>
          <cell r="O255">
            <v>0</v>
          </cell>
          <cell r="P255">
            <v>0</v>
          </cell>
        </row>
        <row r="256">
          <cell r="B256">
            <v>38137</v>
          </cell>
          <cell r="C256">
            <v>5</v>
          </cell>
          <cell r="D256">
            <v>30</v>
          </cell>
          <cell r="E256">
            <v>242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795.45999999999992</v>
          </cell>
          <cell r="L256">
            <v>0</v>
          </cell>
          <cell r="M256">
            <v>2199.35</v>
          </cell>
          <cell r="N256">
            <v>0</v>
          </cell>
          <cell r="O256">
            <v>0</v>
          </cell>
          <cell r="P256">
            <v>0</v>
          </cell>
        </row>
        <row r="257">
          <cell r="B257">
            <v>38138</v>
          </cell>
          <cell r="C257">
            <v>5</v>
          </cell>
          <cell r="D257">
            <v>31</v>
          </cell>
          <cell r="E257">
            <v>243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795.45999999999992</v>
          </cell>
          <cell r="L257">
            <v>0</v>
          </cell>
          <cell r="M257">
            <v>2199.35</v>
          </cell>
          <cell r="N257">
            <v>0</v>
          </cell>
          <cell r="O257">
            <v>0</v>
          </cell>
          <cell r="P257">
            <v>0</v>
          </cell>
        </row>
        <row r="258">
          <cell r="B258">
            <v>38139</v>
          </cell>
          <cell r="C258">
            <v>6</v>
          </cell>
          <cell r="D258">
            <v>1</v>
          </cell>
          <cell r="E258">
            <v>244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795.45999999999992</v>
          </cell>
          <cell r="L258">
            <v>0</v>
          </cell>
          <cell r="M258">
            <v>2199.35</v>
          </cell>
          <cell r="N258">
            <v>0</v>
          </cell>
          <cell r="O258">
            <v>0</v>
          </cell>
          <cell r="P258">
            <v>0</v>
          </cell>
        </row>
        <row r="259">
          <cell r="B259">
            <v>38140</v>
          </cell>
          <cell r="C259">
            <v>6</v>
          </cell>
          <cell r="D259">
            <v>2</v>
          </cell>
          <cell r="E259">
            <v>245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795.45999999999992</v>
          </cell>
          <cell r="L259">
            <v>0</v>
          </cell>
          <cell r="M259">
            <v>2199.35</v>
          </cell>
          <cell r="N259">
            <v>0</v>
          </cell>
          <cell r="O259">
            <v>0</v>
          </cell>
          <cell r="P259">
            <v>0</v>
          </cell>
        </row>
        <row r="260">
          <cell r="B260">
            <v>38141</v>
          </cell>
          <cell r="C260">
            <v>6</v>
          </cell>
          <cell r="D260">
            <v>3</v>
          </cell>
          <cell r="E260">
            <v>246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795.45999999999992</v>
          </cell>
          <cell r="L260">
            <v>0</v>
          </cell>
          <cell r="M260">
            <v>2199.35</v>
          </cell>
          <cell r="N260">
            <v>0</v>
          </cell>
          <cell r="O260">
            <v>0</v>
          </cell>
          <cell r="P260">
            <v>0</v>
          </cell>
        </row>
        <row r="261">
          <cell r="B261">
            <v>38142</v>
          </cell>
          <cell r="C261">
            <v>6</v>
          </cell>
          <cell r="D261">
            <v>4</v>
          </cell>
          <cell r="E261">
            <v>247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795.45999999999992</v>
          </cell>
          <cell r="L261">
            <v>0</v>
          </cell>
          <cell r="M261">
            <v>2199.35</v>
          </cell>
          <cell r="N261">
            <v>0</v>
          </cell>
          <cell r="O261">
            <v>0</v>
          </cell>
          <cell r="P261">
            <v>0</v>
          </cell>
        </row>
        <row r="262">
          <cell r="B262">
            <v>38143</v>
          </cell>
          <cell r="C262">
            <v>6</v>
          </cell>
          <cell r="D262">
            <v>5</v>
          </cell>
          <cell r="E262">
            <v>248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795.45999999999992</v>
          </cell>
          <cell r="L262">
            <v>0</v>
          </cell>
          <cell r="M262">
            <v>2199.35</v>
          </cell>
          <cell r="N262">
            <v>0</v>
          </cell>
          <cell r="O262">
            <v>0</v>
          </cell>
          <cell r="P262">
            <v>0</v>
          </cell>
        </row>
        <row r="263">
          <cell r="B263">
            <v>38144</v>
          </cell>
          <cell r="C263">
            <v>6</v>
          </cell>
          <cell r="D263">
            <v>6</v>
          </cell>
          <cell r="E263">
            <v>249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795.45999999999992</v>
          </cell>
          <cell r="L263">
            <v>0</v>
          </cell>
          <cell r="M263">
            <v>2199.35</v>
          </cell>
          <cell r="N263">
            <v>0</v>
          </cell>
          <cell r="O263">
            <v>0</v>
          </cell>
          <cell r="P263">
            <v>0</v>
          </cell>
        </row>
        <row r="264">
          <cell r="B264">
            <v>38145</v>
          </cell>
          <cell r="C264">
            <v>6</v>
          </cell>
          <cell r="D264">
            <v>7</v>
          </cell>
          <cell r="E264">
            <v>250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795.45999999999992</v>
          </cell>
          <cell r="L264">
            <v>0</v>
          </cell>
          <cell r="M264">
            <v>2199.35</v>
          </cell>
          <cell r="N264">
            <v>0</v>
          </cell>
          <cell r="O264">
            <v>0</v>
          </cell>
          <cell r="P264">
            <v>0</v>
          </cell>
        </row>
        <row r="265">
          <cell r="B265">
            <v>38146</v>
          </cell>
          <cell r="C265">
            <v>6</v>
          </cell>
          <cell r="D265">
            <v>8</v>
          </cell>
          <cell r="E265">
            <v>251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795.45999999999992</v>
          </cell>
          <cell r="L265">
            <v>0</v>
          </cell>
          <cell r="M265">
            <v>2199.35</v>
          </cell>
          <cell r="N265">
            <v>0</v>
          </cell>
          <cell r="O265">
            <v>0</v>
          </cell>
          <cell r="P265">
            <v>0</v>
          </cell>
        </row>
        <row r="266">
          <cell r="B266">
            <v>38147</v>
          </cell>
          <cell r="C266">
            <v>6</v>
          </cell>
          <cell r="D266">
            <v>9</v>
          </cell>
          <cell r="E266">
            <v>252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795.45999999999992</v>
          </cell>
          <cell r="L266">
            <v>0</v>
          </cell>
          <cell r="M266">
            <v>2199.35</v>
          </cell>
          <cell r="N266">
            <v>0</v>
          </cell>
          <cell r="O266">
            <v>0</v>
          </cell>
          <cell r="P266">
            <v>0</v>
          </cell>
        </row>
        <row r="267">
          <cell r="B267">
            <v>38148</v>
          </cell>
          <cell r="C267">
            <v>6</v>
          </cell>
          <cell r="D267">
            <v>10</v>
          </cell>
          <cell r="E267">
            <v>253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795.45999999999992</v>
          </cell>
          <cell r="L267">
            <v>0</v>
          </cell>
          <cell r="M267">
            <v>2199.35</v>
          </cell>
          <cell r="N267">
            <v>0</v>
          </cell>
          <cell r="O267">
            <v>0</v>
          </cell>
          <cell r="P267">
            <v>0</v>
          </cell>
        </row>
        <row r="268">
          <cell r="B268">
            <v>38149</v>
          </cell>
          <cell r="C268">
            <v>6</v>
          </cell>
          <cell r="D268">
            <v>11</v>
          </cell>
          <cell r="E268">
            <v>254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795.45999999999992</v>
          </cell>
          <cell r="L268">
            <v>0</v>
          </cell>
          <cell r="M268">
            <v>2199.35</v>
          </cell>
          <cell r="N268">
            <v>0</v>
          </cell>
          <cell r="O268">
            <v>0</v>
          </cell>
          <cell r="P268">
            <v>0</v>
          </cell>
        </row>
        <row r="269">
          <cell r="B269">
            <v>38150</v>
          </cell>
          <cell r="C269">
            <v>6</v>
          </cell>
          <cell r="D269">
            <v>12</v>
          </cell>
          <cell r="E269">
            <v>255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795.45999999999992</v>
          </cell>
          <cell r="L269">
            <v>0</v>
          </cell>
          <cell r="M269">
            <v>2199.35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38151</v>
          </cell>
          <cell r="C270">
            <v>6</v>
          </cell>
          <cell r="D270">
            <v>13</v>
          </cell>
          <cell r="E270">
            <v>256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795.45999999999992</v>
          </cell>
          <cell r="L270">
            <v>0</v>
          </cell>
          <cell r="M270">
            <v>2199.35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38152</v>
          </cell>
          <cell r="C271">
            <v>6</v>
          </cell>
          <cell r="D271">
            <v>14</v>
          </cell>
          <cell r="E271">
            <v>257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795.45999999999992</v>
          </cell>
          <cell r="L271">
            <v>0</v>
          </cell>
          <cell r="M271">
            <v>2199.35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38153</v>
          </cell>
          <cell r="C272">
            <v>6</v>
          </cell>
          <cell r="D272">
            <v>15</v>
          </cell>
          <cell r="E272">
            <v>258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795.45999999999992</v>
          </cell>
          <cell r="L272">
            <v>0</v>
          </cell>
          <cell r="M272">
            <v>2199.35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38154</v>
          </cell>
          <cell r="C273">
            <v>6</v>
          </cell>
          <cell r="D273">
            <v>16</v>
          </cell>
          <cell r="E273">
            <v>259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795.45999999999992</v>
          </cell>
          <cell r="L273">
            <v>0</v>
          </cell>
          <cell r="M273">
            <v>2199.35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38155</v>
          </cell>
          <cell r="C274">
            <v>6</v>
          </cell>
          <cell r="D274">
            <v>17</v>
          </cell>
          <cell r="E274">
            <v>260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795.45999999999992</v>
          </cell>
          <cell r="L274">
            <v>0</v>
          </cell>
          <cell r="M274">
            <v>2199.35</v>
          </cell>
          <cell r="N274">
            <v>0</v>
          </cell>
          <cell r="O274">
            <v>0</v>
          </cell>
          <cell r="P274">
            <v>0</v>
          </cell>
        </row>
        <row r="275">
          <cell r="B275">
            <v>38156</v>
          </cell>
          <cell r="C275">
            <v>6</v>
          </cell>
          <cell r="D275">
            <v>18</v>
          </cell>
          <cell r="E275">
            <v>261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795.45999999999992</v>
          </cell>
          <cell r="L275">
            <v>0</v>
          </cell>
          <cell r="M275">
            <v>2199.35</v>
          </cell>
          <cell r="N275">
            <v>0</v>
          </cell>
          <cell r="O275">
            <v>0</v>
          </cell>
          <cell r="P275">
            <v>0</v>
          </cell>
        </row>
        <row r="276">
          <cell r="B276">
            <v>38157</v>
          </cell>
          <cell r="C276">
            <v>6</v>
          </cell>
          <cell r="D276">
            <v>19</v>
          </cell>
          <cell r="E276">
            <v>262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795.45999999999992</v>
          </cell>
          <cell r="L276">
            <v>0</v>
          </cell>
          <cell r="M276">
            <v>2199.35</v>
          </cell>
          <cell r="N276">
            <v>0</v>
          </cell>
          <cell r="O276">
            <v>0</v>
          </cell>
          <cell r="P276">
            <v>0</v>
          </cell>
        </row>
        <row r="277">
          <cell r="B277">
            <v>38158</v>
          </cell>
          <cell r="C277">
            <v>6</v>
          </cell>
          <cell r="D277">
            <v>20</v>
          </cell>
          <cell r="E277">
            <v>263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795.45999999999992</v>
          </cell>
          <cell r="L277">
            <v>0</v>
          </cell>
          <cell r="M277">
            <v>2199.35</v>
          </cell>
          <cell r="N277">
            <v>0</v>
          </cell>
          <cell r="O277">
            <v>0</v>
          </cell>
          <cell r="P277">
            <v>0</v>
          </cell>
        </row>
        <row r="278">
          <cell r="B278">
            <v>38159</v>
          </cell>
          <cell r="C278">
            <v>6</v>
          </cell>
          <cell r="D278">
            <v>21</v>
          </cell>
          <cell r="E278">
            <v>264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795.45999999999992</v>
          </cell>
          <cell r="L278">
            <v>0</v>
          </cell>
          <cell r="M278">
            <v>2199.35</v>
          </cell>
          <cell r="N278">
            <v>0</v>
          </cell>
          <cell r="O278">
            <v>0</v>
          </cell>
          <cell r="P278">
            <v>0</v>
          </cell>
        </row>
        <row r="279">
          <cell r="B279">
            <v>38160</v>
          </cell>
          <cell r="C279">
            <v>6</v>
          </cell>
          <cell r="D279">
            <v>22</v>
          </cell>
          <cell r="E279">
            <v>265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795.45999999999992</v>
          </cell>
          <cell r="L279">
            <v>0</v>
          </cell>
          <cell r="M279">
            <v>2199.35</v>
          </cell>
          <cell r="N279">
            <v>0</v>
          </cell>
          <cell r="O279">
            <v>0</v>
          </cell>
          <cell r="P279">
            <v>0</v>
          </cell>
        </row>
        <row r="280">
          <cell r="B280">
            <v>38161</v>
          </cell>
          <cell r="C280">
            <v>6</v>
          </cell>
          <cell r="D280">
            <v>23</v>
          </cell>
          <cell r="E280">
            <v>266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795.45999999999992</v>
          </cell>
          <cell r="L280">
            <v>0</v>
          </cell>
          <cell r="M280">
            <v>2199.35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38162</v>
          </cell>
          <cell r="C281">
            <v>6</v>
          </cell>
          <cell r="D281">
            <v>24</v>
          </cell>
          <cell r="E281">
            <v>267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795.45999999999992</v>
          </cell>
          <cell r="L281">
            <v>0</v>
          </cell>
          <cell r="M281">
            <v>2199.35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38163</v>
          </cell>
          <cell r="C282">
            <v>6</v>
          </cell>
          <cell r="D282">
            <v>25</v>
          </cell>
          <cell r="E282">
            <v>268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795.45999999999992</v>
          </cell>
          <cell r="L282">
            <v>0</v>
          </cell>
          <cell r="M282">
            <v>2199.35</v>
          </cell>
          <cell r="N282">
            <v>0</v>
          </cell>
          <cell r="O282">
            <v>0</v>
          </cell>
          <cell r="P282">
            <v>0</v>
          </cell>
        </row>
        <row r="283">
          <cell r="B283">
            <v>38164</v>
          </cell>
          <cell r="C283">
            <v>6</v>
          </cell>
          <cell r="D283">
            <v>26</v>
          </cell>
          <cell r="E283">
            <v>269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795.45999999999992</v>
          </cell>
          <cell r="L283">
            <v>0</v>
          </cell>
          <cell r="M283">
            <v>2199.35</v>
          </cell>
          <cell r="N283">
            <v>0</v>
          </cell>
          <cell r="O283">
            <v>0</v>
          </cell>
          <cell r="P283">
            <v>0</v>
          </cell>
        </row>
        <row r="284">
          <cell r="B284">
            <v>38165</v>
          </cell>
          <cell r="C284">
            <v>6</v>
          </cell>
          <cell r="D284">
            <v>27</v>
          </cell>
          <cell r="E284">
            <v>270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795.45999999999992</v>
          </cell>
          <cell r="L284">
            <v>0</v>
          </cell>
          <cell r="M284">
            <v>2199.35</v>
          </cell>
          <cell r="N284">
            <v>0</v>
          </cell>
          <cell r="O284">
            <v>0</v>
          </cell>
          <cell r="P284">
            <v>0</v>
          </cell>
        </row>
        <row r="285">
          <cell r="B285">
            <v>38166</v>
          </cell>
          <cell r="C285">
            <v>6</v>
          </cell>
          <cell r="D285">
            <v>28</v>
          </cell>
          <cell r="E285">
            <v>271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795.45999999999992</v>
          </cell>
          <cell r="L285">
            <v>0</v>
          </cell>
          <cell r="M285">
            <v>2199.35</v>
          </cell>
          <cell r="N285">
            <v>0</v>
          </cell>
          <cell r="O285">
            <v>0</v>
          </cell>
          <cell r="P285">
            <v>0</v>
          </cell>
        </row>
        <row r="286">
          <cell r="B286">
            <v>38167</v>
          </cell>
          <cell r="C286">
            <v>6</v>
          </cell>
          <cell r="D286">
            <v>29</v>
          </cell>
          <cell r="E286">
            <v>272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795.45999999999992</v>
          </cell>
          <cell r="L286">
            <v>0</v>
          </cell>
          <cell r="M286">
            <v>2199.35</v>
          </cell>
          <cell r="N286">
            <v>0</v>
          </cell>
          <cell r="O286">
            <v>0</v>
          </cell>
          <cell r="P286">
            <v>0</v>
          </cell>
        </row>
        <row r="287">
          <cell r="B287">
            <v>38168</v>
          </cell>
          <cell r="C287">
            <v>6</v>
          </cell>
          <cell r="D287">
            <v>30</v>
          </cell>
          <cell r="E287">
            <v>273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795.45999999999992</v>
          </cell>
          <cell r="L287">
            <v>0</v>
          </cell>
          <cell r="M287">
            <v>2199.35</v>
          </cell>
          <cell r="N287">
            <v>0</v>
          </cell>
          <cell r="O287">
            <v>0</v>
          </cell>
          <cell r="P287">
            <v>0</v>
          </cell>
        </row>
        <row r="288">
          <cell r="B288">
            <v>38169</v>
          </cell>
          <cell r="C288">
            <v>7</v>
          </cell>
          <cell r="D288">
            <v>1</v>
          </cell>
          <cell r="E288">
            <v>274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795.45999999999992</v>
          </cell>
          <cell r="L288">
            <v>0</v>
          </cell>
          <cell r="M288">
            <v>2199.35</v>
          </cell>
          <cell r="N288">
            <v>0</v>
          </cell>
          <cell r="O288">
            <v>0</v>
          </cell>
          <cell r="P288">
            <v>0</v>
          </cell>
        </row>
        <row r="289">
          <cell r="B289">
            <v>38170</v>
          </cell>
          <cell r="C289">
            <v>7</v>
          </cell>
          <cell r="D289">
            <v>2</v>
          </cell>
          <cell r="E289">
            <v>275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795.45999999999992</v>
          </cell>
          <cell r="L289">
            <v>0</v>
          </cell>
          <cell r="M289">
            <v>2199.35</v>
          </cell>
          <cell r="N289">
            <v>0</v>
          </cell>
          <cell r="O289">
            <v>0</v>
          </cell>
          <cell r="P289">
            <v>0</v>
          </cell>
        </row>
        <row r="290">
          <cell r="B290">
            <v>38171</v>
          </cell>
          <cell r="C290">
            <v>7</v>
          </cell>
          <cell r="D290">
            <v>3</v>
          </cell>
          <cell r="E290">
            <v>276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795.45999999999992</v>
          </cell>
          <cell r="L290">
            <v>0</v>
          </cell>
          <cell r="M290">
            <v>2199.35</v>
          </cell>
          <cell r="N290">
            <v>0</v>
          </cell>
          <cell r="O290">
            <v>0</v>
          </cell>
          <cell r="P290">
            <v>0</v>
          </cell>
        </row>
        <row r="291">
          <cell r="B291">
            <v>38172</v>
          </cell>
          <cell r="C291">
            <v>7</v>
          </cell>
          <cell r="D291">
            <v>4</v>
          </cell>
          <cell r="E291">
            <v>277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795.45999999999992</v>
          </cell>
          <cell r="L291">
            <v>0</v>
          </cell>
          <cell r="M291">
            <v>2199.35</v>
          </cell>
          <cell r="N291">
            <v>0</v>
          </cell>
          <cell r="O291">
            <v>0</v>
          </cell>
          <cell r="P291">
            <v>0</v>
          </cell>
        </row>
        <row r="292">
          <cell r="B292">
            <v>38173</v>
          </cell>
          <cell r="C292">
            <v>7</v>
          </cell>
          <cell r="D292">
            <v>5</v>
          </cell>
          <cell r="E292">
            <v>278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795.45999999999992</v>
          </cell>
          <cell r="L292">
            <v>0</v>
          </cell>
          <cell r="M292">
            <v>2199.35</v>
          </cell>
          <cell r="N292">
            <v>0</v>
          </cell>
          <cell r="O292">
            <v>0</v>
          </cell>
          <cell r="P292">
            <v>0</v>
          </cell>
        </row>
        <row r="293">
          <cell r="B293">
            <v>38174</v>
          </cell>
          <cell r="C293">
            <v>7</v>
          </cell>
          <cell r="D293">
            <v>6</v>
          </cell>
          <cell r="E293">
            <v>279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795.45999999999992</v>
          </cell>
          <cell r="L293">
            <v>0</v>
          </cell>
          <cell r="M293">
            <v>2199.35</v>
          </cell>
          <cell r="N293">
            <v>0</v>
          </cell>
          <cell r="O293">
            <v>0</v>
          </cell>
          <cell r="P293">
            <v>0</v>
          </cell>
        </row>
        <row r="294">
          <cell r="B294">
            <v>38175</v>
          </cell>
          <cell r="C294">
            <v>7</v>
          </cell>
          <cell r="D294">
            <v>7</v>
          </cell>
          <cell r="E294">
            <v>280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795.45999999999992</v>
          </cell>
          <cell r="L294">
            <v>0</v>
          </cell>
          <cell r="M294">
            <v>2199.35</v>
          </cell>
          <cell r="N294">
            <v>0</v>
          </cell>
          <cell r="O294">
            <v>0</v>
          </cell>
          <cell r="P294">
            <v>0</v>
          </cell>
        </row>
        <row r="295">
          <cell r="B295">
            <v>38176</v>
          </cell>
          <cell r="C295">
            <v>7</v>
          </cell>
          <cell r="D295">
            <v>8</v>
          </cell>
          <cell r="E295">
            <v>281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795.45999999999992</v>
          </cell>
          <cell r="L295">
            <v>0</v>
          </cell>
          <cell r="M295">
            <v>2199.35</v>
          </cell>
          <cell r="N295">
            <v>0</v>
          </cell>
          <cell r="O295">
            <v>0</v>
          </cell>
          <cell r="P295">
            <v>0</v>
          </cell>
        </row>
        <row r="296">
          <cell r="B296">
            <v>38177</v>
          </cell>
          <cell r="C296">
            <v>7</v>
          </cell>
          <cell r="D296">
            <v>9</v>
          </cell>
          <cell r="E296">
            <v>282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795.45999999999992</v>
          </cell>
          <cell r="L296">
            <v>0</v>
          </cell>
          <cell r="M296">
            <v>2199.35</v>
          </cell>
          <cell r="N296">
            <v>0</v>
          </cell>
          <cell r="O296">
            <v>0</v>
          </cell>
          <cell r="P296">
            <v>0</v>
          </cell>
        </row>
        <row r="297">
          <cell r="B297">
            <v>38178</v>
          </cell>
          <cell r="C297">
            <v>7</v>
          </cell>
          <cell r="D297">
            <v>10</v>
          </cell>
          <cell r="E297">
            <v>283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795.45999999999992</v>
          </cell>
          <cell r="L297">
            <v>0</v>
          </cell>
          <cell r="M297">
            <v>2199.35</v>
          </cell>
          <cell r="N297">
            <v>0</v>
          </cell>
          <cell r="O297">
            <v>0</v>
          </cell>
          <cell r="P297">
            <v>0</v>
          </cell>
        </row>
        <row r="298">
          <cell r="B298">
            <v>38179</v>
          </cell>
          <cell r="C298">
            <v>7</v>
          </cell>
          <cell r="D298">
            <v>11</v>
          </cell>
          <cell r="E298">
            <v>284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795.45999999999992</v>
          </cell>
          <cell r="L298">
            <v>0</v>
          </cell>
          <cell r="M298">
            <v>2199.35</v>
          </cell>
          <cell r="N298">
            <v>0</v>
          </cell>
          <cell r="O298">
            <v>0</v>
          </cell>
          <cell r="P298">
            <v>0</v>
          </cell>
        </row>
        <row r="299">
          <cell r="B299">
            <v>38180</v>
          </cell>
          <cell r="C299">
            <v>7</v>
          </cell>
          <cell r="D299">
            <v>12</v>
          </cell>
          <cell r="E299">
            <v>285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795.45999999999992</v>
          </cell>
          <cell r="L299">
            <v>0</v>
          </cell>
          <cell r="M299">
            <v>2199.35</v>
          </cell>
          <cell r="N299">
            <v>0</v>
          </cell>
          <cell r="O299">
            <v>0</v>
          </cell>
          <cell r="P299">
            <v>0</v>
          </cell>
        </row>
        <row r="300">
          <cell r="B300">
            <v>38181</v>
          </cell>
          <cell r="C300">
            <v>7</v>
          </cell>
          <cell r="D300">
            <v>13</v>
          </cell>
          <cell r="E300">
            <v>286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795.45999999999992</v>
          </cell>
          <cell r="L300">
            <v>0</v>
          </cell>
          <cell r="M300">
            <v>2199.35</v>
          </cell>
          <cell r="N300">
            <v>0</v>
          </cell>
          <cell r="O300">
            <v>0</v>
          </cell>
          <cell r="P300">
            <v>0</v>
          </cell>
        </row>
        <row r="301">
          <cell r="B301">
            <v>38182</v>
          </cell>
          <cell r="C301">
            <v>7</v>
          </cell>
          <cell r="D301">
            <v>14</v>
          </cell>
          <cell r="E301">
            <v>287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795.45999999999992</v>
          </cell>
          <cell r="L301">
            <v>0</v>
          </cell>
          <cell r="M301">
            <v>2199.35</v>
          </cell>
          <cell r="N301">
            <v>0</v>
          </cell>
          <cell r="O301">
            <v>0</v>
          </cell>
          <cell r="P301">
            <v>0</v>
          </cell>
        </row>
        <row r="302">
          <cell r="B302">
            <v>38183</v>
          </cell>
          <cell r="C302">
            <v>7</v>
          </cell>
          <cell r="D302">
            <v>15</v>
          </cell>
          <cell r="E302">
            <v>288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795.45999999999992</v>
          </cell>
          <cell r="L302">
            <v>0</v>
          </cell>
          <cell r="M302">
            <v>2199.35</v>
          </cell>
          <cell r="N302">
            <v>0</v>
          </cell>
          <cell r="O302">
            <v>0</v>
          </cell>
          <cell r="P302">
            <v>0</v>
          </cell>
        </row>
        <row r="303">
          <cell r="B303">
            <v>38184</v>
          </cell>
          <cell r="C303">
            <v>7</v>
          </cell>
          <cell r="D303">
            <v>16</v>
          </cell>
          <cell r="E303">
            <v>289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795.45999999999992</v>
          </cell>
          <cell r="L303">
            <v>0</v>
          </cell>
          <cell r="M303">
            <v>2199.35</v>
          </cell>
          <cell r="N303">
            <v>0</v>
          </cell>
          <cell r="O303">
            <v>0</v>
          </cell>
          <cell r="P303">
            <v>0</v>
          </cell>
        </row>
        <row r="304">
          <cell r="B304">
            <v>38185</v>
          </cell>
          <cell r="C304">
            <v>7</v>
          </cell>
          <cell r="D304">
            <v>17</v>
          </cell>
          <cell r="E304">
            <v>290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795.45999999999992</v>
          </cell>
          <cell r="L304">
            <v>0</v>
          </cell>
          <cell r="M304">
            <v>2199.35</v>
          </cell>
          <cell r="N304">
            <v>0</v>
          </cell>
          <cell r="O304">
            <v>0</v>
          </cell>
          <cell r="P304">
            <v>0</v>
          </cell>
        </row>
        <row r="305">
          <cell r="B305">
            <v>38186</v>
          </cell>
          <cell r="C305">
            <v>7</v>
          </cell>
          <cell r="D305">
            <v>18</v>
          </cell>
          <cell r="E305">
            <v>291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795.45999999999992</v>
          </cell>
          <cell r="L305">
            <v>0</v>
          </cell>
          <cell r="M305">
            <v>2199.35</v>
          </cell>
          <cell r="N305">
            <v>0</v>
          </cell>
          <cell r="O305">
            <v>0</v>
          </cell>
          <cell r="P305">
            <v>0</v>
          </cell>
        </row>
        <row r="306">
          <cell r="B306">
            <v>38187</v>
          </cell>
          <cell r="C306">
            <v>7</v>
          </cell>
          <cell r="D306">
            <v>19</v>
          </cell>
          <cell r="E306">
            <v>292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795.45999999999992</v>
          </cell>
          <cell r="L306">
            <v>0</v>
          </cell>
          <cell r="M306">
            <v>2199.35</v>
          </cell>
          <cell r="N306">
            <v>0</v>
          </cell>
          <cell r="O306">
            <v>0</v>
          </cell>
          <cell r="P306">
            <v>0</v>
          </cell>
        </row>
        <row r="307">
          <cell r="B307">
            <v>38188</v>
          </cell>
          <cell r="C307">
            <v>7</v>
          </cell>
          <cell r="D307">
            <v>20</v>
          </cell>
          <cell r="E307">
            <v>293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795.45999999999992</v>
          </cell>
          <cell r="L307">
            <v>0</v>
          </cell>
          <cell r="M307">
            <v>2199.35</v>
          </cell>
          <cell r="N307">
            <v>0</v>
          </cell>
          <cell r="O307">
            <v>0</v>
          </cell>
          <cell r="P307">
            <v>0</v>
          </cell>
        </row>
        <row r="308">
          <cell r="B308">
            <v>38189</v>
          </cell>
          <cell r="C308">
            <v>7</v>
          </cell>
          <cell r="D308">
            <v>21</v>
          </cell>
          <cell r="E308">
            <v>294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795.45999999999992</v>
          </cell>
          <cell r="L308">
            <v>0</v>
          </cell>
          <cell r="M308">
            <v>2199.35</v>
          </cell>
          <cell r="N308">
            <v>0</v>
          </cell>
          <cell r="O308">
            <v>0</v>
          </cell>
          <cell r="P308">
            <v>0</v>
          </cell>
        </row>
        <row r="309">
          <cell r="B309">
            <v>38190</v>
          </cell>
          <cell r="C309">
            <v>7</v>
          </cell>
          <cell r="D309">
            <v>22</v>
          </cell>
          <cell r="E309">
            <v>295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795.45999999999992</v>
          </cell>
          <cell r="L309">
            <v>0</v>
          </cell>
          <cell r="M309">
            <v>2199.35</v>
          </cell>
          <cell r="N309">
            <v>0</v>
          </cell>
          <cell r="O309">
            <v>0</v>
          </cell>
          <cell r="P309">
            <v>0</v>
          </cell>
        </row>
        <row r="310">
          <cell r="B310">
            <v>38191</v>
          </cell>
          <cell r="C310">
            <v>7</v>
          </cell>
          <cell r="D310">
            <v>23</v>
          </cell>
          <cell r="E310">
            <v>296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795.45999999999992</v>
          </cell>
          <cell r="L310">
            <v>0</v>
          </cell>
          <cell r="M310">
            <v>2199.35</v>
          </cell>
          <cell r="N310">
            <v>0</v>
          </cell>
          <cell r="O310">
            <v>0</v>
          </cell>
          <cell r="P310">
            <v>0</v>
          </cell>
        </row>
        <row r="311">
          <cell r="B311">
            <v>38192</v>
          </cell>
          <cell r="C311">
            <v>7</v>
          </cell>
          <cell r="D311">
            <v>24</v>
          </cell>
          <cell r="E311">
            <v>297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795.45999999999992</v>
          </cell>
          <cell r="L311">
            <v>0</v>
          </cell>
          <cell r="M311">
            <v>2199.35</v>
          </cell>
          <cell r="N311">
            <v>0</v>
          </cell>
          <cell r="O311">
            <v>0</v>
          </cell>
          <cell r="P311">
            <v>0</v>
          </cell>
        </row>
        <row r="312">
          <cell r="B312">
            <v>38193</v>
          </cell>
          <cell r="C312">
            <v>7</v>
          </cell>
          <cell r="D312">
            <v>25</v>
          </cell>
          <cell r="E312">
            <v>298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795.45999999999992</v>
          </cell>
          <cell r="L312">
            <v>0</v>
          </cell>
          <cell r="M312">
            <v>2199.35</v>
          </cell>
          <cell r="N312">
            <v>0</v>
          </cell>
          <cell r="O312">
            <v>0</v>
          </cell>
          <cell r="P312">
            <v>0</v>
          </cell>
        </row>
        <row r="313">
          <cell r="B313">
            <v>38194</v>
          </cell>
          <cell r="C313">
            <v>7</v>
          </cell>
          <cell r="D313">
            <v>26</v>
          </cell>
          <cell r="E313">
            <v>299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795.45999999999992</v>
          </cell>
          <cell r="L313">
            <v>0</v>
          </cell>
          <cell r="M313">
            <v>2199.35</v>
          </cell>
          <cell r="N313">
            <v>0</v>
          </cell>
          <cell r="O313">
            <v>0</v>
          </cell>
          <cell r="P313">
            <v>0</v>
          </cell>
        </row>
        <row r="314">
          <cell r="B314">
            <v>38195</v>
          </cell>
          <cell r="C314">
            <v>7</v>
          </cell>
          <cell r="D314">
            <v>27</v>
          </cell>
          <cell r="E314">
            <v>300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795.45999999999992</v>
          </cell>
          <cell r="L314">
            <v>0</v>
          </cell>
          <cell r="M314">
            <v>2199.35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38196</v>
          </cell>
          <cell r="C315">
            <v>7</v>
          </cell>
          <cell r="D315">
            <v>28</v>
          </cell>
          <cell r="E315">
            <v>301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795.45999999999992</v>
          </cell>
          <cell r="L315">
            <v>0</v>
          </cell>
          <cell r="M315">
            <v>2199.35</v>
          </cell>
          <cell r="N315">
            <v>0</v>
          </cell>
          <cell r="O315">
            <v>0</v>
          </cell>
          <cell r="P315">
            <v>0</v>
          </cell>
        </row>
        <row r="316">
          <cell r="B316">
            <v>38197</v>
          </cell>
          <cell r="C316">
            <v>7</v>
          </cell>
          <cell r="D316">
            <v>29</v>
          </cell>
          <cell r="E316">
            <v>302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795.45999999999992</v>
          </cell>
          <cell r="L316">
            <v>0</v>
          </cell>
          <cell r="M316">
            <v>2199.35</v>
          </cell>
          <cell r="N316">
            <v>0</v>
          </cell>
          <cell r="O316">
            <v>0</v>
          </cell>
          <cell r="P316">
            <v>0</v>
          </cell>
        </row>
        <row r="317">
          <cell r="B317">
            <v>38198</v>
          </cell>
          <cell r="C317">
            <v>7</v>
          </cell>
          <cell r="D317">
            <v>30</v>
          </cell>
          <cell r="E317">
            <v>303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795.45999999999992</v>
          </cell>
          <cell r="L317">
            <v>0</v>
          </cell>
          <cell r="M317">
            <v>2199.35</v>
          </cell>
          <cell r="N317">
            <v>0</v>
          </cell>
          <cell r="O317">
            <v>0</v>
          </cell>
          <cell r="P317">
            <v>0</v>
          </cell>
        </row>
        <row r="318">
          <cell r="B318">
            <v>38199</v>
          </cell>
          <cell r="C318">
            <v>7</v>
          </cell>
          <cell r="D318">
            <v>31</v>
          </cell>
          <cell r="E318">
            <v>304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795.45999999999992</v>
          </cell>
          <cell r="L318">
            <v>0</v>
          </cell>
          <cell r="M318">
            <v>2199.35</v>
          </cell>
          <cell r="N318">
            <v>0</v>
          </cell>
          <cell r="O318">
            <v>0</v>
          </cell>
          <cell r="P318">
            <v>0</v>
          </cell>
        </row>
        <row r="319">
          <cell r="B319">
            <v>38200</v>
          </cell>
          <cell r="C319">
            <v>8</v>
          </cell>
          <cell r="D319">
            <v>1</v>
          </cell>
          <cell r="E319">
            <v>305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795.45999999999992</v>
          </cell>
          <cell r="L319">
            <v>0</v>
          </cell>
          <cell r="M319">
            <v>2199.35</v>
          </cell>
          <cell r="N319">
            <v>0</v>
          </cell>
          <cell r="O319">
            <v>0</v>
          </cell>
          <cell r="P319">
            <v>0</v>
          </cell>
        </row>
        <row r="320">
          <cell r="B320">
            <v>38201</v>
          </cell>
          <cell r="C320">
            <v>8</v>
          </cell>
          <cell r="D320">
            <v>2</v>
          </cell>
          <cell r="E320">
            <v>306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795.45999999999992</v>
          </cell>
          <cell r="L320">
            <v>0</v>
          </cell>
          <cell r="M320">
            <v>2199.35</v>
          </cell>
          <cell r="N320">
            <v>0</v>
          </cell>
          <cell r="O320">
            <v>0</v>
          </cell>
          <cell r="P320">
            <v>0</v>
          </cell>
        </row>
        <row r="321">
          <cell r="B321">
            <v>38202</v>
          </cell>
          <cell r="C321">
            <v>8</v>
          </cell>
          <cell r="D321">
            <v>3</v>
          </cell>
          <cell r="E321">
            <v>307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795.45999999999992</v>
          </cell>
          <cell r="L321">
            <v>0</v>
          </cell>
          <cell r="M321">
            <v>2199.35</v>
          </cell>
          <cell r="N321">
            <v>0</v>
          </cell>
          <cell r="O321">
            <v>0</v>
          </cell>
          <cell r="P321">
            <v>0</v>
          </cell>
        </row>
        <row r="322">
          <cell r="B322">
            <v>38203</v>
          </cell>
          <cell r="C322">
            <v>8</v>
          </cell>
          <cell r="D322">
            <v>4</v>
          </cell>
          <cell r="E322">
            <v>308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795.45999999999992</v>
          </cell>
          <cell r="L322">
            <v>0</v>
          </cell>
          <cell r="M322">
            <v>2199.35</v>
          </cell>
          <cell r="N322">
            <v>0</v>
          </cell>
          <cell r="O322">
            <v>0</v>
          </cell>
          <cell r="P322">
            <v>0</v>
          </cell>
        </row>
        <row r="323">
          <cell r="B323">
            <v>38204</v>
          </cell>
          <cell r="C323">
            <v>8</v>
          </cell>
          <cell r="D323">
            <v>5</v>
          </cell>
          <cell r="E323">
            <v>309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795.45999999999992</v>
          </cell>
          <cell r="L323">
            <v>0</v>
          </cell>
          <cell r="M323">
            <v>2199.35</v>
          </cell>
          <cell r="N323">
            <v>0</v>
          </cell>
          <cell r="O323">
            <v>0</v>
          </cell>
          <cell r="P323">
            <v>0</v>
          </cell>
        </row>
        <row r="324">
          <cell r="B324">
            <v>38205</v>
          </cell>
          <cell r="C324">
            <v>8</v>
          </cell>
          <cell r="D324">
            <v>6</v>
          </cell>
          <cell r="E324">
            <v>310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795.45999999999992</v>
          </cell>
          <cell r="L324">
            <v>0</v>
          </cell>
          <cell r="M324">
            <v>2199.35</v>
          </cell>
          <cell r="N324">
            <v>0</v>
          </cell>
          <cell r="O324">
            <v>0</v>
          </cell>
          <cell r="P324">
            <v>0</v>
          </cell>
        </row>
        <row r="325">
          <cell r="B325">
            <v>38206</v>
          </cell>
          <cell r="C325">
            <v>8</v>
          </cell>
          <cell r="D325">
            <v>7</v>
          </cell>
          <cell r="E325">
            <v>311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795.45999999999992</v>
          </cell>
          <cell r="L325">
            <v>0</v>
          </cell>
          <cell r="M325">
            <v>2199.35</v>
          </cell>
          <cell r="N325">
            <v>0</v>
          </cell>
          <cell r="O325">
            <v>0</v>
          </cell>
          <cell r="P325">
            <v>0</v>
          </cell>
        </row>
        <row r="326">
          <cell r="B326">
            <v>38207</v>
          </cell>
          <cell r="C326">
            <v>8</v>
          </cell>
          <cell r="D326">
            <v>8</v>
          </cell>
          <cell r="E326">
            <v>312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795.45999999999992</v>
          </cell>
          <cell r="L326">
            <v>0</v>
          </cell>
          <cell r="M326">
            <v>2199.35</v>
          </cell>
          <cell r="N326">
            <v>0</v>
          </cell>
          <cell r="O326">
            <v>0</v>
          </cell>
          <cell r="P326">
            <v>0</v>
          </cell>
        </row>
        <row r="327">
          <cell r="B327">
            <v>38208</v>
          </cell>
          <cell r="C327">
            <v>8</v>
          </cell>
          <cell r="D327">
            <v>9</v>
          </cell>
          <cell r="E327">
            <v>313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795.45999999999992</v>
          </cell>
          <cell r="L327">
            <v>0</v>
          </cell>
          <cell r="M327">
            <v>2199.35</v>
          </cell>
          <cell r="N327">
            <v>0</v>
          </cell>
          <cell r="O327">
            <v>0</v>
          </cell>
          <cell r="P327">
            <v>0</v>
          </cell>
        </row>
        <row r="328">
          <cell r="B328">
            <v>38209</v>
          </cell>
          <cell r="C328">
            <v>8</v>
          </cell>
          <cell r="D328">
            <v>10</v>
          </cell>
          <cell r="E328">
            <v>314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795.45999999999992</v>
          </cell>
          <cell r="L328">
            <v>0</v>
          </cell>
          <cell r="M328">
            <v>2199.35</v>
          </cell>
          <cell r="N328">
            <v>0</v>
          </cell>
          <cell r="O328">
            <v>0</v>
          </cell>
          <cell r="P328">
            <v>0</v>
          </cell>
        </row>
        <row r="329">
          <cell r="B329">
            <v>38210</v>
          </cell>
          <cell r="C329">
            <v>8</v>
          </cell>
          <cell r="D329">
            <v>11</v>
          </cell>
          <cell r="E329">
            <v>315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795.45999999999992</v>
          </cell>
          <cell r="L329">
            <v>0</v>
          </cell>
          <cell r="M329">
            <v>2199.35</v>
          </cell>
          <cell r="N329">
            <v>0</v>
          </cell>
          <cell r="O329">
            <v>0</v>
          </cell>
          <cell r="P329">
            <v>0</v>
          </cell>
        </row>
        <row r="330">
          <cell r="B330">
            <v>38211</v>
          </cell>
          <cell r="C330">
            <v>8</v>
          </cell>
          <cell r="D330">
            <v>12</v>
          </cell>
          <cell r="E330">
            <v>316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795.45999999999992</v>
          </cell>
          <cell r="L330">
            <v>0</v>
          </cell>
          <cell r="M330">
            <v>2199.35</v>
          </cell>
          <cell r="N330">
            <v>0</v>
          </cell>
          <cell r="O330">
            <v>0</v>
          </cell>
          <cell r="P330">
            <v>0</v>
          </cell>
        </row>
        <row r="331">
          <cell r="B331">
            <v>38212</v>
          </cell>
          <cell r="C331">
            <v>8</v>
          </cell>
          <cell r="D331">
            <v>13</v>
          </cell>
          <cell r="E331">
            <v>317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795.45999999999992</v>
          </cell>
          <cell r="L331">
            <v>0</v>
          </cell>
          <cell r="M331">
            <v>2199.35</v>
          </cell>
          <cell r="N331">
            <v>0</v>
          </cell>
          <cell r="O331">
            <v>0</v>
          </cell>
          <cell r="P331">
            <v>0</v>
          </cell>
        </row>
        <row r="332">
          <cell r="B332">
            <v>38213</v>
          </cell>
          <cell r="C332">
            <v>8</v>
          </cell>
          <cell r="D332">
            <v>14</v>
          </cell>
          <cell r="E332">
            <v>318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795.45999999999992</v>
          </cell>
          <cell r="L332">
            <v>0</v>
          </cell>
          <cell r="M332">
            <v>2199.35</v>
          </cell>
          <cell r="N332">
            <v>0</v>
          </cell>
          <cell r="O332">
            <v>0</v>
          </cell>
          <cell r="P332">
            <v>0</v>
          </cell>
        </row>
        <row r="333">
          <cell r="B333">
            <v>38214</v>
          </cell>
          <cell r="C333">
            <v>8</v>
          </cell>
          <cell r="D333">
            <v>15</v>
          </cell>
          <cell r="E333">
            <v>319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795.45999999999992</v>
          </cell>
          <cell r="L333">
            <v>0</v>
          </cell>
          <cell r="M333">
            <v>2199.35</v>
          </cell>
          <cell r="N333">
            <v>0</v>
          </cell>
          <cell r="O333">
            <v>0</v>
          </cell>
          <cell r="P333">
            <v>0</v>
          </cell>
        </row>
        <row r="334">
          <cell r="B334">
            <v>38215</v>
          </cell>
          <cell r="C334">
            <v>8</v>
          </cell>
          <cell r="D334">
            <v>16</v>
          </cell>
          <cell r="E334">
            <v>320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795.45999999999992</v>
          </cell>
          <cell r="L334">
            <v>0</v>
          </cell>
          <cell r="M334">
            <v>2199.35</v>
          </cell>
          <cell r="N334">
            <v>0</v>
          </cell>
          <cell r="O334">
            <v>0</v>
          </cell>
          <cell r="P334">
            <v>0</v>
          </cell>
        </row>
        <row r="335">
          <cell r="B335">
            <v>38216</v>
          </cell>
          <cell r="C335">
            <v>8</v>
          </cell>
          <cell r="D335">
            <v>17</v>
          </cell>
          <cell r="E335">
            <v>321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795.45999999999992</v>
          </cell>
          <cell r="L335">
            <v>0</v>
          </cell>
          <cell r="M335">
            <v>2199.35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38217</v>
          </cell>
          <cell r="C336">
            <v>8</v>
          </cell>
          <cell r="D336">
            <v>18</v>
          </cell>
          <cell r="E336">
            <v>322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795.45999999999992</v>
          </cell>
          <cell r="L336">
            <v>0</v>
          </cell>
          <cell r="M336">
            <v>2199.35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38218</v>
          </cell>
          <cell r="C337">
            <v>8</v>
          </cell>
          <cell r="D337">
            <v>19</v>
          </cell>
          <cell r="E337">
            <v>323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795.45999999999992</v>
          </cell>
          <cell r="L337">
            <v>0</v>
          </cell>
          <cell r="M337">
            <v>2199.35</v>
          </cell>
          <cell r="N337">
            <v>0</v>
          </cell>
          <cell r="O337">
            <v>0</v>
          </cell>
          <cell r="P337">
            <v>0</v>
          </cell>
        </row>
        <row r="338">
          <cell r="B338">
            <v>38219</v>
          </cell>
          <cell r="C338">
            <v>8</v>
          </cell>
          <cell r="D338">
            <v>20</v>
          </cell>
          <cell r="E338">
            <v>324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795.45999999999992</v>
          </cell>
          <cell r="L338">
            <v>0</v>
          </cell>
          <cell r="M338">
            <v>2199.35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38220</v>
          </cell>
          <cell r="C339">
            <v>8</v>
          </cell>
          <cell r="D339">
            <v>21</v>
          </cell>
          <cell r="E339">
            <v>325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795.45999999999992</v>
          </cell>
          <cell r="L339">
            <v>0</v>
          </cell>
          <cell r="M339">
            <v>2199.35</v>
          </cell>
          <cell r="N339">
            <v>0</v>
          </cell>
          <cell r="O339">
            <v>0</v>
          </cell>
          <cell r="P339">
            <v>0</v>
          </cell>
        </row>
        <row r="340">
          <cell r="B340">
            <v>38221</v>
          </cell>
          <cell r="C340">
            <v>8</v>
          </cell>
          <cell r="D340">
            <v>22</v>
          </cell>
          <cell r="E340">
            <v>326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795.45999999999992</v>
          </cell>
          <cell r="L340">
            <v>0</v>
          </cell>
          <cell r="M340">
            <v>2199.35</v>
          </cell>
          <cell r="N340">
            <v>0</v>
          </cell>
          <cell r="O340">
            <v>0</v>
          </cell>
          <cell r="P340">
            <v>0</v>
          </cell>
        </row>
        <row r="341">
          <cell r="B341">
            <v>38222</v>
          </cell>
          <cell r="C341">
            <v>8</v>
          </cell>
          <cell r="D341">
            <v>23</v>
          </cell>
          <cell r="E341">
            <v>327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795.45999999999992</v>
          </cell>
          <cell r="L341">
            <v>0</v>
          </cell>
          <cell r="M341">
            <v>2199.35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38223</v>
          </cell>
          <cell r="C342">
            <v>8</v>
          </cell>
          <cell r="D342">
            <v>24</v>
          </cell>
          <cell r="E342">
            <v>328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795.45999999999992</v>
          </cell>
          <cell r="L342">
            <v>0</v>
          </cell>
          <cell r="M342">
            <v>2199.35</v>
          </cell>
          <cell r="N342">
            <v>0</v>
          </cell>
          <cell r="O342">
            <v>0</v>
          </cell>
          <cell r="P342">
            <v>0</v>
          </cell>
        </row>
        <row r="343">
          <cell r="B343">
            <v>38224</v>
          </cell>
          <cell r="C343">
            <v>8</v>
          </cell>
          <cell r="D343">
            <v>25</v>
          </cell>
          <cell r="E343">
            <v>329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795.45999999999992</v>
          </cell>
          <cell r="L343">
            <v>0</v>
          </cell>
          <cell r="M343">
            <v>2199.35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38225</v>
          </cell>
          <cell r="C344">
            <v>8</v>
          </cell>
          <cell r="D344">
            <v>26</v>
          </cell>
          <cell r="E344">
            <v>330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795.45999999999992</v>
          </cell>
          <cell r="L344">
            <v>0</v>
          </cell>
          <cell r="M344">
            <v>2199.35</v>
          </cell>
          <cell r="N344">
            <v>0</v>
          </cell>
          <cell r="O344">
            <v>0</v>
          </cell>
          <cell r="P344">
            <v>0</v>
          </cell>
        </row>
        <row r="345">
          <cell r="B345">
            <v>38226</v>
          </cell>
          <cell r="C345">
            <v>8</v>
          </cell>
          <cell r="D345">
            <v>27</v>
          </cell>
          <cell r="E345">
            <v>331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795.45999999999992</v>
          </cell>
          <cell r="L345">
            <v>0</v>
          </cell>
          <cell r="M345">
            <v>2199.35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38227</v>
          </cell>
          <cell r="C346">
            <v>8</v>
          </cell>
          <cell r="D346">
            <v>28</v>
          </cell>
          <cell r="E346">
            <v>332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795.45999999999992</v>
          </cell>
          <cell r="L346">
            <v>0</v>
          </cell>
          <cell r="M346">
            <v>2199.35</v>
          </cell>
          <cell r="N346">
            <v>0</v>
          </cell>
          <cell r="O346">
            <v>0</v>
          </cell>
          <cell r="P346">
            <v>0</v>
          </cell>
        </row>
        <row r="347">
          <cell r="B347">
            <v>38228</v>
          </cell>
          <cell r="C347">
            <v>8</v>
          </cell>
          <cell r="D347">
            <v>29</v>
          </cell>
          <cell r="E347">
            <v>333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795.45999999999992</v>
          </cell>
          <cell r="L347">
            <v>0</v>
          </cell>
          <cell r="M347">
            <v>2199.35</v>
          </cell>
          <cell r="N347">
            <v>0</v>
          </cell>
          <cell r="O347">
            <v>0</v>
          </cell>
          <cell r="P347">
            <v>0</v>
          </cell>
        </row>
        <row r="348">
          <cell r="B348">
            <v>38229</v>
          </cell>
          <cell r="C348">
            <v>8</v>
          </cell>
          <cell r="D348">
            <v>30</v>
          </cell>
          <cell r="E348">
            <v>334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795.45999999999992</v>
          </cell>
          <cell r="L348">
            <v>0</v>
          </cell>
          <cell r="M348">
            <v>2199.35</v>
          </cell>
          <cell r="N348">
            <v>0</v>
          </cell>
          <cell r="O348">
            <v>0</v>
          </cell>
          <cell r="P348">
            <v>0</v>
          </cell>
        </row>
        <row r="349">
          <cell r="B349">
            <v>38230</v>
          </cell>
          <cell r="C349">
            <v>8</v>
          </cell>
          <cell r="D349">
            <v>31</v>
          </cell>
          <cell r="E349">
            <v>335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795.45999999999992</v>
          </cell>
          <cell r="L349">
            <v>0</v>
          </cell>
          <cell r="M349">
            <v>2199.35</v>
          </cell>
          <cell r="N349">
            <v>0</v>
          </cell>
          <cell r="O349">
            <v>0</v>
          </cell>
          <cell r="P349">
            <v>0</v>
          </cell>
        </row>
        <row r="350">
          <cell r="B350">
            <v>38231</v>
          </cell>
          <cell r="C350">
            <v>9</v>
          </cell>
          <cell r="D350">
            <v>1</v>
          </cell>
          <cell r="E350">
            <v>336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795.45999999999992</v>
          </cell>
          <cell r="L350">
            <v>0</v>
          </cell>
          <cell r="M350">
            <v>2199.35</v>
          </cell>
          <cell r="N350">
            <v>0</v>
          </cell>
          <cell r="O350">
            <v>0</v>
          </cell>
          <cell r="P350">
            <v>0</v>
          </cell>
        </row>
        <row r="351">
          <cell r="B351">
            <v>38232</v>
          </cell>
          <cell r="C351">
            <v>9</v>
          </cell>
          <cell r="D351">
            <v>2</v>
          </cell>
          <cell r="E351">
            <v>337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795.45999999999992</v>
          </cell>
          <cell r="L351">
            <v>0</v>
          </cell>
          <cell r="M351">
            <v>2199.35</v>
          </cell>
          <cell r="N351">
            <v>0</v>
          </cell>
          <cell r="O351">
            <v>0</v>
          </cell>
          <cell r="P351">
            <v>0</v>
          </cell>
        </row>
        <row r="352">
          <cell r="B352">
            <v>38233</v>
          </cell>
          <cell r="C352">
            <v>9</v>
          </cell>
          <cell r="D352">
            <v>3</v>
          </cell>
          <cell r="E352">
            <v>338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795.45999999999992</v>
          </cell>
          <cell r="L352">
            <v>0</v>
          </cell>
          <cell r="M352">
            <v>2199.35</v>
          </cell>
          <cell r="N352">
            <v>0</v>
          </cell>
          <cell r="O352">
            <v>0</v>
          </cell>
          <cell r="P352">
            <v>0</v>
          </cell>
        </row>
        <row r="353">
          <cell r="B353">
            <v>38234</v>
          </cell>
          <cell r="C353">
            <v>9</v>
          </cell>
          <cell r="D353">
            <v>4</v>
          </cell>
          <cell r="E353">
            <v>339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795.45999999999992</v>
          </cell>
          <cell r="L353">
            <v>0</v>
          </cell>
          <cell r="M353">
            <v>2199.35</v>
          </cell>
          <cell r="N353">
            <v>0</v>
          </cell>
          <cell r="O353">
            <v>0</v>
          </cell>
          <cell r="P353">
            <v>0</v>
          </cell>
        </row>
        <row r="354">
          <cell r="B354">
            <v>38235</v>
          </cell>
          <cell r="C354">
            <v>9</v>
          </cell>
          <cell r="D354">
            <v>5</v>
          </cell>
          <cell r="E354">
            <v>340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795.45999999999992</v>
          </cell>
          <cell r="L354">
            <v>0</v>
          </cell>
          <cell r="M354">
            <v>2199.35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38236</v>
          </cell>
          <cell r="C355">
            <v>9</v>
          </cell>
          <cell r="D355">
            <v>6</v>
          </cell>
          <cell r="E355">
            <v>341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795.45999999999992</v>
          </cell>
          <cell r="L355">
            <v>0</v>
          </cell>
          <cell r="M355">
            <v>2199.35</v>
          </cell>
          <cell r="N355">
            <v>0</v>
          </cell>
          <cell r="O355">
            <v>0</v>
          </cell>
          <cell r="P355">
            <v>0</v>
          </cell>
        </row>
        <row r="356">
          <cell r="B356">
            <v>38237</v>
          </cell>
          <cell r="C356">
            <v>9</v>
          </cell>
          <cell r="D356">
            <v>7</v>
          </cell>
          <cell r="E356">
            <v>342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795.45999999999992</v>
          </cell>
          <cell r="L356">
            <v>0</v>
          </cell>
          <cell r="M356">
            <v>2199.35</v>
          </cell>
          <cell r="N356">
            <v>0</v>
          </cell>
          <cell r="O356">
            <v>0</v>
          </cell>
          <cell r="P356">
            <v>0</v>
          </cell>
        </row>
        <row r="357">
          <cell r="B357">
            <v>38238</v>
          </cell>
          <cell r="C357">
            <v>9</v>
          </cell>
          <cell r="D357">
            <v>8</v>
          </cell>
          <cell r="E357">
            <v>343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795.45999999999992</v>
          </cell>
          <cell r="L357">
            <v>0</v>
          </cell>
          <cell r="M357">
            <v>2199.35</v>
          </cell>
          <cell r="N357">
            <v>0</v>
          </cell>
          <cell r="O357">
            <v>0</v>
          </cell>
          <cell r="P357">
            <v>0</v>
          </cell>
        </row>
        <row r="358">
          <cell r="B358">
            <v>38239</v>
          </cell>
          <cell r="C358">
            <v>9</v>
          </cell>
          <cell r="D358">
            <v>9</v>
          </cell>
          <cell r="E358">
            <v>344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795.45999999999992</v>
          </cell>
          <cell r="L358">
            <v>0</v>
          </cell>
          <cell r="M358">
            <v>2199.35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38240</v>
          </cell>
          <cell r="C359">
            <v>9</v>
          </cell>
          <cell r="D359">
            <v>10</v>
          </cell>
          <cell r="E359">
            <v>345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795.45999999999992</v>
          </cell>
          <cell r="L359">
            <v>0</v>
          </cell>
          <cell r="M359">
            <v>2199.35</v>
          </cell>
          <cell r="N359">
            <v>0</v>
          </cell>
          <cell r="O359">
            <v>0</v>
          </cell>
          <cell r="P359">
            <v>0</v>
          </cell>
        </row>
        <row r="360">
          <cell r="B360">
            <v>38241</v>
          </cell>
          <cell r="C360">
            <v>9</v>
          </cell>
          <cell r="D360">
            <v>11</v>
          </cell>
          <cell r="E360">
            <v>346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795.45999999999992</v>
          </cell>
          <cell r="L360">
            <v>0</v>
          </cell>
          <cell r="M360">
            <v>2199.35</v>
          </cell>
          <cell r="N360">
            <v>0</v>
          </cell>
          <cell r="O360">
            <v>0</v>
          </cell>
          <cell r="P360">
            <v>0</v>
          </cell>
        </row>
        <row r="361">
          <cell r="B361">
            <v>38242</v>
          </cell>
          <cell r="C361">
            <v>9</v>
          </cell>
          <cell r="D361">
            <v>12</v>
          </cell>
          <cell r="E361">
            <v>347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795.45999999999992</v>
          </cell>
          <cell r="L361">
            <v>0</v>
          </cell>
          <cell r="M361">
            <v>2199.35</v>
          </cell>
          <cell r="N361">
            <v>0</v>
          </cell>
          <cell r="O361">
            <v>0</v>
          </cell>
          <cell r="P361">
            <v>0</v>
          </cell>
        </row>
        <row r="362">
          <cell r="B362">
            <v>38243</v>
          </cell>
          <cell r="C362">
            <v>9</v>
          </cell>
          <cell r="D362">
            <v>13</v>
          </cell>
          <cell r="E362">
            <v>348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795.45999999999992</v>
          </cell>
          <cell r="L362">
            <v>0</v>
          </cell>
          <cell r="M362">
            <v>2199.35</v>
          </cell>
          <cell r="N362">
            <v>0</v>
          </cell>
          <cell r="O362">
            <v>0</v>
          </cell>
          <cell r="P362">
            <v>0</v>
          </cell>
        </row>
        <row r="363">
          <cell r="B363">
            <v>38244</v>
          </cell>
          <cell r="C363">
            <v>9</v>
          </cell>
          <cell r="D363">
            <v>14</v>
          </cell>
          <cell r="E363">
            <v>349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795.45999999999992</v>
          </cell>
          <cell r="L363">
            <v>0</v>
          </cell>
          <cell r="M363">
            <v>2199.35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38245</v>
          </cell>
          <cell r="C364">
            <v>9</v>
          </cell>
          <cell r="D364">
            <v>15</v>
          </cell>
          <cell r="E364">
            <v>350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795.45999999999992</v>
          </cell>
          <cell r="L364">
            <v>0</v>
          </cell>
          <cell r="M364">
            <v>2199.35</v>
          </cell>
          <cell r="N364">
            <v>0</v>
          </cell>
          <cell r="O364">
            <v>0</v>
          </cell>
          <cell r="P364">
            <v>0</v>
          </cell>
        </row>
        <row r="365">
          <cell r="B365">
            <v>38246</v>
          </cell>
          <cell r="C365">
            <v>9</v>
          </cell>
          <cell r="D365">
            <v>16</v>
          </cell>
          <cell r="E365">
            <v>351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795.45999999999992</v>
          </cell>
          <cell r="L365">
            <v>0</v>
          </cell>
          <cell r="M365">
            <v>2199.35</v>
          </cell>
          <cell r="N365">
            <v>0</v>
          </cell>
          <cell r="O365">
            <v>0</v>
          </cell>
          <cell r="P365">
            <v>0</v>
          </cell>
        </row>
        <row r="366">
          <cell r="B366">
            <v>38247</v>
          </cell>
          <cell r="C366">
            <v>9</v>
          </cell>
          <cell r="D366">
            <v>17</v>
          </cell>
          <cell r="E366">
            <v>352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795.45999999999992</v>
          </cell>
          <cell r="L366">
            <v>0</v>
          </cell>
          <cell r="M366">
            <v>2199.35</v>
          </cell>
          <cell r="N366">
            <v>0</v>
          </cell>
          <cell r="O366">
            <v>0</v>
          </cell>
          <cell r="P366">
            <v>0</v>
          </cell>
        </row>
        <row r="367">
          <cell r="B367">
            <v>38248</v>
          </cell>
          <cell r="C367">
            <v>9</v>
          </cell>
          <cell r="D367">
            <v>18</v>
          </cell>
          <cell r="E367">
            <v>353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795.45999999999992</v>
          </cell>
          <cell r="L367">
            <v>0</v>
          </cell>
          <cell r="M367">
            <v>2199.35</v>
          </cell>
          <cell r="N367">
            <v>0</v>
          </cell>
          <cell r="O367">
            <v>0</v>
          </cell>
          <cell r="P367">
            <v>0</v>
          </cell>
        </row>
        <row r="368">
          <cell r="B368">
            <v>38249</v>
          </cell>
          <cell r="C368">
            <v>9</v>
          </cell>
          <cell r="D368">
            <v>19</v>
          </cell>
          <cell r="E368">
            <v>354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795.45999999999992</v>
          </cell>
          <cell r="L368">
            <v>0</v>
          </cell>
          <cell r="M368">
            <v>2199.35</v>
          </cell>
          <cell r="N368">
            <v>0</v>
          </cell>
          <cell r="O368">
            <v>0</v>
          </cell>
          <cell r="P368">
            <v>0</v>
          </cell>
        </row>
        <row r="369">
          <cell r="B369">
            <v>38250</v>
          </cell>
          <cell r="C369">
            <v>9</v>
          </cell>
          <cell r="D369">
            <v>20</v>
          </cell>
          <cell r="E369">
            <v>355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795.45999999999992</v>
          </cell>
          <cell r="L369">
            <v>0</v>
          </cell>
          <cell r="M369">
            <v>2199.35</v>
          </cell>
          <cell r="N369">
            <v>0</v>
          </cell>
          <cell r="O369">
            <v>0</v>
          </cell>
          <cell r="P369">
            <v>0</v>
          </cell>
        </row>
        <row r="370">
          <cell r="B370">
            <v>38251</v>
          </cell>
          <cell r="C370">
            <v>9</v>
          </cell>
          <cell r="D370">
            <v>21</v>
          </cell>
          <cell r="E370">
            <v>356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795.45999999999992</v>
          </cell>
          <cell r="L370">
            <v>0</v>
          </cell>
          <cell r="M370">
            <v>2199.35</v>
          </cell>
          <cell r="N370">
            <v>0</v>
          </cell>
          <cell r="O370">
            <v>0</v>
          </cell>
          <cell r="P370">
            <v>0</v>
          </cell>
        </row>
        <row r="371">
          <cell r="B371">
            <v>38252</v>
          </cell>
          <cell r="C371">
            <v>9</v>
          </cell>
          <cell r="D371">
            <v>22</v>
          </cell>
          <cell r="E371">
            <v>357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795.45999999999992</v>
          </cell>
          <cell r="L371">
            <v>0</v>
          </cell>
          <cell r="M371">
            <v>2199.35</v>
          </cell>
          <cell r="N371">
            <v>0</v>
          </cell>
          <cell r="O371">
            <v>0</v>
          </cell>
          <cell r="P371">
            <v>0</v>
          </cell>
        </row>
        <row r="372">
          <cell r="B372">
            <v>38253</v>
          </cell>
          <cell r="C372">
            <v>9</v>
          </cell>
          <cell r="D372">
            <v>23</v>
          </cell>
          <cell r="E372">
            <v>358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795.45999999999992</v>
          </cell>
          <cell r="L372">
            <v>0</v>
          </cell>
          <cell r="M372">
            <v>2199.35</v>
          </cell>
          <cell r="N372">
            <v>0</v>
          </cell>
          <cell r="O372">
            <v>0</v>
          </cell>
          <cell r="P372">
            <v>0</v>
          </cell>
        </row>
        <row r="373">
          <cell r="B373">
            <v>38254</v>
          </cell>
          <cell r="C373">
            <v>9</v>
          </cell>
          <cell r="D373">
            <v>24</v>
          </cell>
          <cell r="E373">
            <v>359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795.45999999999992</v>
          </cell>
          <cell r="L373">
            <v>0</v>
          </cell>
          <cell r="M373">
            <v>2199.35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38255</v>
          </cell>
          <cell r="C374">
            <v>9</v>
          </cell>
          <cell r="D374">
            <v>25</v>
          </cell>
          <cell r="E374">
            <v>360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795.45999999999992</v>
          </cell>
          <cell r="L374">
            <v>0</v>
          </cell>
          <cell r="M374">
            <v>2199.35</v>
          </cell>
          <cell r="N374">
            <v>0</v>
          </cell>
          <cell r="O374">
            <v>0</v>
          </cell>
          <cell r="P374">
            <v>0</v>
          </cell>
        </row>
        <row r="375">
          <cell r="B375">
            <v>38256</v>
          </cell>
          <cell r="C375">
            <v>9</v>
          </cell>
          <cell r="D375">
            <v>26</v>
          </cell>
          <cell r="E375">
            <v>361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795.45999999999992</v>
          </cell>
          <cell r="L375">
            <v>0</v>
          </cell>
          <cell r="M375">
            <v>2199.35</v>
          </cell>
          <cell r="N375">
            <v>0</v>
          </cell>
          <cell r="O375">
            <v>0</v>
          </cell>
          <cell r="P375">
            <v>0</v>
          </cell>
        </row>
        <row r="376">
          <cell r="B376">
            <v>38257</v>
          </cell>
          <cell r="C376">
            <v>9</v>
          </cell>
          <cell r="D376">
            <v>27</v>
          </cell>
          <cell r="E376">
            <v>362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795.45999999999992</v>
          </cell>
          <cell r="L376">
            <v>0</v>
          </cell>
          <cell r="M376">
            <v>2199.35</v>
          </cell>
          <cell r="N376">
            <v>0</v>
          </cell>
          <cell r="O376">
            <v>0</v>
          </cell>
          <cell r="P376">
            <v>0</v>
          </cell>
        </row>
        <row r="377">
          <cell r="B377">
            <v>38258</v>
          </cell>
          <cell r="C377">
            <v>9</v>
          </cell>
          <cell r="D377">
            <v>28</v>
          </cell>
          <cell r="E377">
            <v>363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795.45999999999992</v>
          </cell>
          <cell r="L377">
            <v>0</v>
          </cell>
          <cell r="M377">
            <v>2199.35</v>
          </cell>
          <cell r="N377">
            <v>0</v>
          </cell>
          <cell r="O377">
            <v>0</v>
          </cell>
          <cell r="P377">
            <v>0</v>
          </cell>
        </row>
        <row r="378">
          <cell r="B378">
            <v>38259</v>
          </cell>
          <cell r="C378">
            <v>9</v>
          </cell>
          <cell r="D378">
            <v>29</v>
          </cell>
          <cell r="E378">
            <v>364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795.45999999999992</v>
          </cell>
          <cell r="L378">
            <v>0</v>
          </cell>
          <cell r="M378">
            <v>2199.35</v>
          </cell>
          <cell r="N378">
            <v>0</v>
          </cell>
          <cell r="O378">
            <v>0</v>
          </cell>
          <cell r="P378">
            <v>0</v>
          </cell>
        </row>
        <row r="379">
          <cell r="B379">
            <v>38260</v>
          </cell>
          <cell r="C379">
            <v>9</v>
          </cell>
          <cell r="D379">
            <v>30</v>
          </cell>
          <cell r="E379">
            <v>365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795.45999999999992</v>
          </cell>
          <cell r="L379">
            <v>0</v>
          </cell>
          <cell r="M379">
            <v>2199.35</v>
          </cell>
          <cell r="N379">
            <v>0</v>
          </cell>
          <cell r="O379">
            <v>0</v>
          </cell>
          <cell r="P379">
            <v>0</v>
          </cell>
        </row>
        <row r="381">
          <cell r="F381">
            <v>40331263.003199995</v>
          </cell>
          <cell r="G381">
            <v>0</v>
          </cell>
          <cell r="H381">
            <v>0</v>
          </cell>
          <cell r="I381">
            <v>0</v>
          </cell>
          <cell r="J381">
            <v>5227929.9142199997</v>
          </cell>
          <cell r="K381">
            <v>1254560.9321899947</v>
          </cell>
          <cell r="L381">
            <v>2602625.5923199998</v>
          </cell>
          <cell r="M381">
            <v>4380596.2704099752</v>
          </cell>
          <cell r="O381">
            <v>0</v>
          </cell>
          <cell r="P381">
            <v>0</v>
          </cell>
          <cell r="Q381">
            <v>0</v>
          </cell>
        </row>
        <row r="382">
          <cell r="F382">
            <v>40331263.003199995</v>
          </cell>
          <cell r="G382">
            <v>40331263.003199995</v>
          </cell>
          <cell r="H382">
            <v>40331263.003199995</v>
          </cell>
          <cell r="I382">
            <v>0</v>
          </cell>
          <cell r="J382">
            <v>5227929.9142199997</v>
          </cell>
          <cell r="K382">
            <v>1254560.9321900003</v>
          </cell>
          <cell r="L382">
            <v>2602625.5923200003</v>
          </cell>
          <cell r="M382">
            <v>4380596.2704099976</v>
          </cell>
          <cell r="O382">
            <v>0</v>
          </cell>
          <cell r="P382">
            <v>0</v>
          </cell>
          <cell r="Q382">
            <v>0</v>
          </cell>
        </row>
      </sheetData>
      <sheetData sheetId="7" refreshError="1">
        <row r="4">
          <cell r="B4" t="str">
            <v>CURFSOR AT q93</v>
          </cell>
        </row>
        <row r="7">
          <cell r="W7">
            <v>0.98660000000000003</v>
          </cell>
          <cell r="X7" t="str">
            <v>NWP Shrinkage</v>
          </cell>
        </row>
        <row r="8">
          <cell r="W8">
            <v>0.96660000000000001</v>
          </cell>
          <cell r="X8" t="str">
            <v>Alberta to city gate shrinkage</v>
          </cell>
          <cell r="Y8">
            <v>48330</v>
          </cell>
          <cell r="Z8">
            <v>144990</v>
          </cell>
          <cell r="AA8">
            <v>96660</v>
          </cell>
          <cell r="AB8">
            <v>96000</v>
          </cell>
          <cell r="AC8">
            <v>98660</v>
          </cell>
          <cell r="AD8">
            <v>147990</v>
          </cell>
          <cell r="AE8">
            <v>98660</v>
          </cell>
          <cell r="AF8">
            <v>98660</v>
          </cell>
          <cell r="AG8">
            <v>49330</v>
          </cell>
          <cell r="AH8">
            <v>78928</v>
          </cell>
          <cell r="AI8">
            <v>49330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U8">
            <v>96660</v>
          </cell>
        </row>
        <row r="9">
          <cell r="H9">
            <v>13100</v>
          </cell>
          <cell r="I9">
            <v>192920</v>
          </cell>
          <cell r="J9">
            <v>96660</v>
          </cell>
          <cell r="K9">
            <v>96660</v>
          </cell>
          <cell r="L9">
            <v>96460</v>
          </cell>
          <cell r="M9">
            <v>96460</v>
          </cell>
          <cell r="N9">
            <v>96460</v>
          </cell>
          <cell r="O9">
            <v>96000</v>
          </cell>
          <cell r="P9">
            <v>96660</v>
          </cell>
          <cell r="Q9">
            <v>144990</v>
          </cell>
          <cell r="R9">
            <v>0</v>
          </cell>
          <cell r="S9">
            <v>96000</v>
          </cell>
          <cell r="T9">
            <v>0</v>
          </cell>
          <cell r="U9">
            <v>96660</v>
          </cell>
          <cell r="V9">
            <v>0</v>
          </cell>
          <cell r="Y9">
            <v>0.96660000000000001</v>
          </cell>
          <cell r="Z9">
            <v>0.96660000000000001</v>
          </cell>
          <cell r="AA9">
            <v>0.96660000000000001</v>
          </cell>
          <cell r="AB9">
            <v>0.96</v>
          </cell>
          <cell r="AC9">
            <v>0.98660000000000003</v>
          </cell>
          <cell r="AD9">
            <v>0.98660000000000003</v>
          </cell>
          <cell r="AE9">
            <v>0.98660000000000003</v>
          </cell>
          <cell r="AF9">
            <v>0.98660000000000003</v>
          </cell>
          <cell r="AG9">
            <v>0.98660000000000003</v>
          </cell>
          <cell r="AH9">
            <v>0.98660000000000003</v>
          </cell>
          <cell r="AI9">
            <v>0.98660000000000003</v>
          </cell>
          <cell r="AJ9">
            <v>0.98660000000000003</v>
          </cell>
          <cell r="AK9">
            <v>0.98660000000000003</v>
          </cell>
          <cell r="AL9">
            <v>0.98660000000000003</v>
          </cell>
          <cell r="AM9">
            <v>0.98660000000000003</v>
          </cell>
          <cell r="AN9">
            <v>0.98660000000000003</v>
          </cell>
          <cell r="AO9">
            <v>0.98660000000000003</v>
          </cell>
          <cell r="AP9">
            <v>0.98660000000000003</v>
          </cell>
          <cell r="AQ9">
            <v>0.98660000000000003</v>
          </cell>
          <cell r="AR9">
            <v>0.98660000000000003</v>
          </cell>
          <cell r="AU9">
            <v>0.96660000000000001</v>
          </cell>
        </row>
        <row r="10">
          <cell r="M10">
            <v>56482.85</v>
          </cell>
          <cell r="Y10">
            <v>50000</v>
          </cell>
          <cell r="Z10">
            <v>150000</v>
          </cell>
          <cell r="AA10">
            <v>100000</v>
          </cell>
          <cell r="AB10">
            <v>100000</v>
          </cell>
          <cell r="AC10">
            <v>100000</v>
          </cell>
          <cell r="AD10">
            <v>150000</v>
          </cell>
          <cell r="AE10">
            <v>100000</v>
          </cell>
          <cell r="AF10">
            <v>100000</v>
          </cell>
          <cell r="AG10">
            <v>50000</v>
          </cell>
          <cell r="AH10">
            <v>80000</v>
          </cell>
          <cell r="AI10">
            <v>50000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U10">
            <v>100000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D11" t="str">
            <v>OneokRKBS</v>
          </cell>
          <cell r="AE11" t="str">
            <v>EnsercoRKBS</v>
          </cell>
          <cell r="AF11" t="str">
            <v>WesternGasRKBS</v>
          </cell>
          <cell r="AG11" t="str">
            <v>ConocoPhRKBS</v>
          </cell>
          <cell r="AH11" t="str">
            <v>SempraRKBS</v>
          </cell>
          <cell r="AI11" t="str">
            <v>NationalFuelRKBS</v>
          </cell>
          <cell r="AJ11" t="str">
            <v>Unused "AJ"</v>
          </cell>
          <cell r="AK11" t="str">
            <v>Unused "AK"</v>
          </cell>
          <cell r="AL11" t="str">
            <v>Unused "AL"</v>
          </cell>
          <cell r="AM11" t="str">
            <v>Unused "AM"</v>
          </cell>
          <cell r="AN11" t="str">
            <v>Unused "AN"</v>
          </cell>
          <cell r="AO11" t="str">
            <v>Unused "AO"</v>
          </cell>
          <cell r="AP11" t="str">
            <v>Unused "AP"</v>
          </cell>
          <cell r="AQ11" t="str">
            <v>Unused "AQ"</v>
          </cell>
          <cell r="AR11" t="str">
            <v>Unused "AR"</v>
          </cell>
          <cell r="AS11" t="str">
            <v>Swing to Dispatch</v>
          </cell>
          <cell r="AT11" t="str">
            <v>Swing</v>
          </cell>
          <cell r="AU11" t="str">
            <v>SEMPRAABSTSW</v>
          </cell>
        </row>
        <row r="12">
          <cell r="C12" t="str">
            <v>Mo</v>
          </cell>
          <cell r="D12" t="str">
            <v>Dy</v>
          </cell>
          <cell r="E12" t="str">
            <v>Yr</v>
          </cell>
          <cell r="G12" t="str">
            <v>Take or Pay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>Sum of</v>
          </cell>
          <cell r="G13" t="str">
            <v xml:space="preserve">Dispatch 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W13" t="str">
            <v>Load after annual</v>
          </cell>
        </row>
        <row r="14">
          <cell r="C14" t="str">
            <v>Mo</v>
          </cell>
          <cell r="D14" t="str">
            <v>Dy</v>
          </cell>
          <cell r="E14" t="str">
            <v>Year</v>
          </cell>
          <cell r="F14" t="str">
            <v>Take or Pay</v>
          </cell>
          <cell r="G14" t="str">
            <v>Percentage</v>
          </cell>
          <cell r="H14" t="str">
            <v>Mist Production</v>
          </cell>
          <cell r="I14" t="str">
            <v>DukeBCS2BS</v>
          </cell>
          <cell r="J14" t="str">
            <v>Duke1ABSTBS</v>
          </cell>
          <cell r="K14" t="str">
            <v>CoralABSTBS</v>
          </cell>
          <cell r="L14" t="str">
            <v>CoralBCS2BS</v>
          </cell>
          <cell r="M14" t="str">
            <v>SempraBCS2BS</v>
          </cell>
          <cell r="N14" t="str">
            <v>BPCanadaBCS2BS</v>
          </cell>
          <cell r="O14" t="str">
            <v>SempraABTCBS</v>
          </cell>
          <cell r="P14" t="str">
            <v>HuskeyABSTBS</v>
          </cell>
          <cell r="Q14" t="str">
            <v>BurlingtonABSTBS</v>
          </cell>
          <cell r="R14" t="str">
            <v>Unused "R"</v>
          </cell>
          <cell r="S14" t="str">
            <v>BPCanadaABTCBS</v>
          </cell>
          <cell r="T14" t="str">
            <v>Unused "T"</v>
          </cell>
          <cell r="U14" t="str">
            <v>BPCanadaABSTBS</v>
          </cell>
          <cell r="V14" t="str">
            <v>Unused "V"</v>
          </cell>
          <cell r="W14" t="str">
            <v>Base Load Contracts</v>
          </cell>
          <cell r="X14" t="str">
            <v>Winter Only Load</v>
          </cell>
          <cell r="Y14" t="str">
            <v>Duke2ABSTBS</v>
          </cell>
          <cell r="Z14" t="str">
            <v>Duke3ABSTBS</v>
          </cell>
          <cell r="AA14" t="str">
            <v>SempraABSTBS</v>
          </cell>
          <cell r="AB14" t="str">
            <v>CanadianresABTCBS</v>
          </cell>
          <cell r="AC14" t="str">
            <v>NationalFuelRKBS</v>
          </cell>
          <cell r="AD14" t="str">
            <v>OneokRKBS</v>
          </cell>
          <cell r="AE14" t="str">
            <v>EnsercoRKBS</v>
          </cell>
          <cell r="AF14" t="str">
            <v>WesternGasRKBS</v>
          </cell>
          <cell r="AG14" t="str">
            <v>ConocoPhRKBS</v>
          </cell>
          <cell r="AH14" t="str">
            <v>SempraRKBS</v>
          </cell>
          <cell r="AI14" t="str">
            <v>NationalFuelRKBS</v>
          </cell>
          <cell r="AJ14" t="str">
            <v>Unused "AJ"</v>
          </cell>
          <cell r="AK14" t="str">
            <v>Unused "AK"</v>
          </cell>
          <cell r="AL14" t="str">
            <v>Unused "AL"</v>
          </cell>
          <cell r="AM14" t="str">
            <v>Unused "AM"</v>
          </cell>
          <cell r="AN14" t="str">
            <v>Unused "AN"</v>
          </cell>
          <cell r="AO14" t="str">
            <v>Unused "AO"</v>
          </cell>
          <cell r="AP14" t="str">
            <v>Unused "AP"</v>
          </cell>
          <cell r="AQ14" t="str">
            <v>Unused "AQ"</v>
          </cell>
          <cell r="AR14" t="str">
            <v>Unused "AR"</v>
          </cell>
          <cell r="AS14" t="str">
            <v>Swing to Dispatch</v>
          </cell>
          <cell r="AT14" t="str">
            <v>Swing</v>
          </cell>
          <cell r="AU14" t="str">
            <v>SEMPRAABSTSW</v>
          </cell>
        </row>
        <row r="15">
          <cell r="C15">
            <v>10</v>
          </cell>
          <cell r="D15">
            <v>982272.01963119593</v>
          </cell>
          <cell r="E15">
            <v>982272.01963119593</v>
          </cell>
          <cell r="F15">
            <v>688720</v>
          </cell>
          <cell r="G15">
            <v>1</v>
          </cell>
          <cell r="H15">
            <v>13100</v>
          </cell>
          <cell r="I15">
            <v>192920</v>
          </cell>
          <cell r="J15">
            <v>96660</v>
          </cell>
          <cell r="K15">
            <v>96660</v>
          </cell>
          <cell r="L15">
            <v>96460</v>
          </cell>
          <cell r="M15">
            <v>96460</v>
          </cell>
          <cell r="N15">
            <v>96460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293552.01963119593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293552.01963119593</v>
          </cell>
          <cell r="AT15">
            <v>293552.01963119593</v>
          </cell>
          <cell r="AU15" t="b">
            <v>0</v>
          </cell>
        </row>
        <row r="16">
          <cell r="C16">
            <v>10</v>
          </cell>
          <cell r="D16">
            <v>1048117.82776624</v>
          </cell>
          <cell r="E16">
            <v>1048117.82776624</v>
          </cell>
          <cell r="F16">
            <v>688720</v>
          </cell>
          <cell r="G16">
            <v>1</v>
          </cell>
          <cell r="H16">
            <v>13100</v>
          </cell>
          <cell r="I16">
            <v>192920</v>
          </cell>
          <cell r="J16">
            <v>96660</v>
          </cell>
          <cell r="K16">
            <v>96660</v>
          </cell>
          <cell r="L16">
            <v>96460</v>
          </cell>
          <cell r="M16">
            <v>96460</v>
          </cell>
          <cell r="N16">
            <v>96460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359397.82776623999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359397.82776623999</v>
          </cell>
          <cell r="AT16">
            <v>359397.82776623999</v>
          </cell>
          <cell r="AU16" t="b">
            <v>0</v>
          </cell>
        </row>
        <row r="17">
          <cell r="C17">
            <v>10</v>
          </cell>
          <cell r="D17">
            <v>957398.88890559191</v>
          </cell>
          <cell r="E17">
            <v>957398.88890559191</v>
          </cell>
          <cell r="F17">
            <v>688720</v>
          </cell>
          <cell r="G17">
            <v>1</v>
          </cell>
          <cell r="H17">
            <v>13100</v>
          </cell>
          <cell r="I17">
            <v>192920</v>
          </cell>
          <cell r="J17">
            <v>96660</v>
          </cell>
          <cell r="K17">
            <v>96660</v>
          </cell>
          <cell r="L17">
            <v>96460</v>
          </cell>
          <cell r="M17">
            <v>96460</v>
          </cell>
          <cell r="N17">
            <v>96460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268678.88890559191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268678.88890559191</v>
          </cell>
          <cell r="AT17">
            <v>268678.88890559191</v>
          </cell>
          <cell r="AU17" t="b">
            <v>0</v>
          </cell>
        </row>
        <row r="18">
          <cell r="C18">
            <v>10</v>
          </cell>
          <cell r="D18">
            <v>934664.24441319995</v>
          </cell>
          <cell r="E18">
            <v>934664.24441319995</v>
          </cell>
          <cell r="F18">
            <v>688720</v>
          </cell>
          <cell r="G18">
            <v>1</v>
          </cell>
          <cell r="H18">
            <v>13100</v>
          </cell>
          <cell r="I18">
            <v>192920</v>
          </cell>
          <cell r="J18">
            <v>96660</v>
          </cell>
          <cell r="K18">
            <v>96660</v>
          </cell>
          <cell r="L18">
            <v>96460</v>
          </cell>
          <cell r="M18">
            <v>96460</v>
          </cell>
          <cell r="N18">
            <v>96460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245944.24441319995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245944.24441319995</v>
          </cell>
          <cell r="AT18">
            <v>245944.24441319995</v>
          </cell>
          <cell r="AU18" t="b">
            <v>0</v>
          </cell>
        </row>
        <row r="19">
          <cell r="C19">
            <v>10</v>
          </cell>
          <cell r="D19">
            <v>891271.54336729599</v>
          </cell>
          <cell r="E19">
            <v>891271.54336729599</v>
          </cell>
          <cell r="F19">
            <v>688720</v>
          </cell>
          <cell r="G19">
            <v>1</v>
          </cell>
          <cell r="H19">
            <v>13100</v>
          </cell>
          <cell r="I19">
            <v>192920</v>
          </cell>
          <cell r="J19">
            <v>96660</v>
          </cell>
          <cell r="K19">
            <v>96660</v>
          </cell>
          <cell r="L19">
            <v>96460</v>
          </cell>
          <cell r="M19">
            <v>96460</v>
          </cell>
          <cell r="N19">
            <v>96460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202551.54336729599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202551.54336729599</v>
          </cell>
          <cell r="AT19">
            <v>202551.54336729599</v>
          </cell>
          <cell r="AU19" t="b">
            <v>0</v>
          </cell>
        </row>
        <row r="20">
          <cell r="C20">
            <v>10</v>
          </cell>
          <cell r="D20">
            <v>1055407.8494632121</v>
          </cell>
          <cell r="E20">
            <v>1055407.8494632121</v>
          </cell>
          <cell r="F20">
            <v>688720</v>
          </cell>
          <cell r="G20">
            <v>1</v>
          </cell>
          <cell r="H20">
            <v>13100</v>
          </cell>
          <cell r="I20">
            <v>192920</v>
          </cell>
          <cell r="J20">
            <v>96660</v>
          </cell>
          <cell r="K20">
            <v>96660</v>
          </cell>
          <cell r="L20">
            <v>96460</v>
          </cell>
          <cell r="M20">
            <v>96460</v>
          </cell>
          <cell r="N20">
            <v>96460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366687.84946321207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366687.84946321207</v>
          </cell>
          <cell r="AT20">
            <v>366687.84946321207</v>
          </cell>
          <cell r="AU20" t="b">
            <v>0</v>
          </cell>
        </row>
        <row r="21">
          <cell r="C21">
            <v>10</v>
          </cell>
          <cell r="D21">
            <v>1078630.691793158</v>
          </cell>
          <cell r="E21">
            <v>1078630.691793158</v>
          </cell>
          <cell r="F21">
            <v>688720</v>
          </cell>
          <cell r="G21">
            <v>1</v>
          </cell>
          <cell r="H21">
            <v>13100</v>
          </cell>
          <cell r="I21">
            <v>192920</v>
          </cell>
          <cell r="J21">
            <v>96660</v>
          </cell>
          <cell r="K21">
            <v>96660</v>
          </cell>
          <cell r="L21">
            <v>96460</v>
          </cell>
          <cell r="M21">
            <v>96460</v>
          </cell>
          <cell r="N21">
            <v>96460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389910.69179315795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389910.69179315795</v>
          </cell>
          <cell r="AT21">
            <v>389910.69179315795</v>
          </cell>
          <cell r="AU21" t="b">
            <v>0</v>
          </cell>
        </row>
        <row r="22">
          <cell r="C22">
            <v>10</v>
          </cell>
          <cell r="D22">
            <v>1281612.1710207479</v>
          </cell>
          <cell r="E22">
            <v>1281612.1710207479</v>
          </cell>
          <cell r="F22">
            <v>688720</v>
          </cell>
          <cell r="G22">
            <v>1</v>
          </cell>
          <cell r="H22">
            <v>13100</v>
          </cell>
          <cell r="I22">
            <v>192920</v>
          </cell>
          <cell r="J22">
            <v>96660</v>
          </cell>
          <cell r="K22">
            <v>96660</v>
          </cell>
          <cell r="L22">
            <v>96460</v>
          </cell>
          <cell r="M22">
            <v>96460</v>
          </cell>
          <cell r="N22">
            <v>96460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592892.17102074786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592892.17102074786</v>
          </cell>
          <cell r="AT22">
            <v>592892.17102074786</v>
          </cell>
          <cell r="AU22" t="b">
            <v>0</v>
          </cell>
        </row>
        <row r="23">
          <cell r="C23">
            <v>10</v>
          </cell>
          <cell r="D23">
            <v>1659473.3038492</v>
          </cell>
          <cell r="E23">
            <v>1659473.3038492</v>
          </cell>
          <cell r="F23">
            <v>688720</v>
          </cell>
          <cell r="G23">
            <v>1</v>
          </cell>
          <cell r="H23">
            <v>13100</v>
          </cell>
          <cell r="I23">
            <v>192920</v>
          </cell>
          <cell r="J23">
            <v>96660</v>
          </cell>
          <cell r="K23">
            <v>96660</v>
          </cell>
          <cell r="L23">
            <v>96460</v>
          </cell>
          <cell r="M23">
            <v>96460</v>
          </cell>
          <cell r="N23">
            <v>96460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970753.30384920002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970753.30384920002</v>
          </cell>
          <cell r="AT23">
            <v>970753.30384920002</v>
          </cell>
          <cell r="AU23" t="b">
            <v>0</v>
          </cell>
        </row>
        <row r="24">
          <cell r="C24">
            <v>10</v>
          </cell>
          <cell r="D24">
            <v>1562010.4459851219</v>
          </cell>
          <cell r="E24">
            <v>1562010.4459851219</v>
          </cell>
          <cell r="F24">
            <v>688720</v>
          </cell>
          <cell r="G24">
            <v>1</v>
          </cell>
          <cell r="H24">
            <v>13100</v>
          </cell>
          <cell r="I24">
            <v>192920</v>
          </cell>
          <cell r="J24">
            <v>96660</v>
          </cell>
          <cell r="K24">
            <v>96660</v>
          </cell>
          <cell r="L24">
            <v>96460</v>
          </cell>
          <cell r="M24">
            <v>96460</v>
          </cell>
          <cell r="N24">
            <v>96460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873290.44598512189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873290.44598512189</v>
          </cell>
          <cell r="AT24">
            <v>873290.44598512189</v>
          </cell>
          <cell r="AU24" t="b">
            <v>0</v>
          </cell>
        </row>
        <row r="25">
          <cell r="C25">
            <v>10</v>
          </cell>
          <cell r="D25">
            <v>1752263.8388507979</v>
          </cell>
          <cell r="E25">
            <v>1752263.8388507979</v>
          </cell>
          <cell r="F25">
            <v>688720</v>
          </cell>
          <cell r="G25">
            <v>1</v>
          </cell>
          <cell r="H25">
            <v>13100</v>
          </cell>
          <cell r="I25">
            <v>192920</v>
          </cell>
          <cell r="J25">
            <v>96660</v>
          </cell>
          <cell r="K25">
            <v>96660</v>
          </cell>
          <cell r="L25">
            <v>96460</v>
          </cell>
          <cell r="M25">
            <v>96460</v>
          </cell>
          <cell r="N25">
            <v>96460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1063543.8388507979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1063543.8388507979</v>
          </cell>
          <cell r="AT25">
            <v>1063543.8388507979</v>
          </cell>
          <cell r="AU25" t="b">
            <v>0</v>
          </cell>
        </row>
        <row r="26">
          <cell r="C26">
            <v>10</v>
          </cell>
          <cell r="D26">
            <v>1511440.537875464</v>
          </cell>
          <cell r="E26">
            <v>1511440.537875464</v>
          </cell>
          <cell r="F26">
            <v>688720</v>
          </cell>
          <cell r="G26">
            <v>1</v>
          </cell>
          <cell r="H26">
            <v>13100</v>
          </cell>
          <cell r="I26">
            <v>192920</v>
          </cell>
          <cell r="J26">
            <v>96660</v>
          </cell>
          <cell r="K26">
            <v>96660</v>
          </cell>
          <cell r="L26">
            <v>96460</v>
          </cell>
          <cell r="M26">
            <v>96460</v>
          </cell>
          <cell r="N26">
            <v>96460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822720.53787546395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822720.53787546395</v>
          </cell>
          <cell r="AT26">
            <v>822720.53787546395</v>
          </cell>
          <cell r="AU26" t="b">
            <v>0</v>
          </cell>
        </row>
        <row r="27">
          <cell r="C27">
            <v>10</v>
          </cell>
          <cell r="D27">
            <v>1610839.2149767959</v>
          </cell>
          <cell r="E27">
            <v>1610839.2149767959</v>
          </cell>
          <cell r="F27">
            <v>688720</v>
          </cell>
          <cell r="G27">
            <v>1</v>
          </cell>
          <cell r="H27">
            <v>13100</v>
          </cell>
          <cell r="I27">
            <v>192920</v>
          </cell>
          <cell r="J27">
            <v>96660</v>
          </cell>
          <cell r="K27">
            <v>96660</v>
          </cell>
          <cell r="L27">
            <v>96460</v>
          </cell>
          <cell r="M27">
            <v>96460</v>
          </cell>
          <cell r="N27">
            <v>96460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922119.21497679595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922119.21497679595</v>
          </cell>
          <cell r="AT27">
            <v>922119.21497679595</v>
          </cell>
          <cell r="AU27" t="b">
            <v>0</v>
          </cell>
        </row>
        <row r="28">
          <cell r="C28">
            <v>10</v>
          </cell>
          <cell r="D28">
            <v>1634394.5110488799</v>
          </cell>
          <cell r="E28">
            <v>1634394.5110488799</v>
          </cell>
          <cell r="F28">
            <v>688720</v>
          </cell>
          <cell r="G28">
            <v>1</v>
          </cell>
          <cell r="H28">
            <v>13100</v>
          </cell>
          <cell r="I28">
            <v>192920</v>
          </cell>
          <cell r="J28">
            <v>96660</v>
          </cell>
          <cell r="K28">
            <v>96660</v>
          </cell>
          <cell r="L28">
            <v>96460</v>
          </cell>
          <cell r="M28">
            <v>96460</v>
          </cell>
          <cell r="N28">
            <v>96460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945674.51104887994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945674.51104887994</v>
          </cell>
          <cell r="AT28">
            <v>945674.51104887994</v>
          </cell>
          <cell r="AU28" t="b">
            <v>0</v>
          </cell>
        </row>
        <row r="29">
          <cell r="C29">
            <v>10</v>
          </cell>
          <cell r="D29">
            <v>1833445.448586388</v>
          </cell>
          <cell r="E29">
            <v>1833445.448586388</v>
          </cell>
          <cell r="F29">
            <v>688720</v>
          </cell>
          <cell r="G29">
            <v>1</v>
          </cell>
          <cell r="H29">
            <v>13100</v>
          </cell>
          <cell r="I29">
            <v>192920</v>
          </cell>
          <cell r="J29">
            <v>96660</v>
          </cell>
          <cell r="K29">
            <v>96660</v>
          </cell>
          <cell r="L29">
            <v>96460</v>
          </cell>
          <cell r="M29">
            <v>96460</v>
          </cell>
          <cell r="N29">
            <v>96460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1144725.448586388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1144725.448586388</v>
          </cell>
          <cell r="AT29">
            <v>1144725.448586388</v>
          </cell>
          <cell r="AU29" t="b">
            <v>0</v>
          </cell>
        </row>
        <row r="30">
          <cell r="C30">
            <v>10</v>
          </cell>
          <cell r="D30">
            <v>1255294.413974202</v>
          </cell>
          <cell r="E30">
            <v>1255294.413974202</v>
          </cell>
          <cell r="F30">
            <v>688720</v>
          </cell>
          <cell r="G30">
            <v>1</v>
          </cell>
          <cell r="H30">
            <v>13100</v>
          </cell>
          <cell r="I30">
            <v>192920</v>
          </cell>
          <cell r="J30">
            <v>96660</v>
          </cell>
          <cell r="K30">
            <v>96660</v>
          </cell>
          <cell r="L30">
            <v>96460</v>
          </cell>
          <cell r="M30">
            <v>96460</v>
          </cell>
          <cell r="N30">
            <v>96460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566574.41397420201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566574.41397420201</v>
          </cell>
          <cell r="AT30">
            <v>566574.41397420201</v>
          </cell>
          <cell r="AU30" t="b">
            <v>0</v>
          </cell>
        </row>
        <row r="31">
          <cell r="C31">
            <v>10</v>
          </cell>
          <cell r="D31">
            <v>1002537.72086741</v>
          </cell>
          <cell r="E31">
            <v>1002537.72086741</v>
          </cell>
          <cell r="F31">
            <v>688720</v>
          </cell>
          <cell r="G31">
            <v>1</v>
          </cell>
          <cell r="H31">
            <v>13100</v>
          </cell>
          <cell r="I31">
            <v>192920</v>
          </cell>
          <cell r="J31">
            <v>96660</v>
          </cell>
          <cell r="K31">
            <v>96660</v>
          </cell>
          <cell r="L31">
            <v>96460</v>
          </cell>
          <cell r="M31">
            <v>96460</v>
          </cell>
          <cell r="N31">
            <v>96460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313817.72086740995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313817.72086740995</v>
          </cell>
          <cell r="AT31">
            <v>313817.72086740995</v>
          </cell>
          <cell r="AU31" t="b">
            <v>0</v>
          </cell>
        </row>
        <row r="32">
          <cell r="C32">
            <v>10</v>
          </cell>
          <cell r="D32">
            <v>976667.22891539196</v>
          </cell>
          <cell r="E32">
            <v>976667.22891539196</v>
          </cell>
          <cell r="F32">
            <v>688720</v>
          </cell>
          <cell r="G32">
            <v>1</v>
          </cell>
          <cell r="H32">
            <v>13100</v>
          </cell>
          <cell r="I32">
            <v>192920</v>
          </cell>
          <cell r="J32">
            <v>96660</v>
          </cell>
          <cell r="K32">
            <v>96660</v>
          </cell>
          <cell r="L32">
            <v>96460</v>
          </cell>
          <cell r="M32">
            <v>96460</v>
          </cell>
          <cell r="N32">
            <v>96460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287947.22891539196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287947.22891539196</v>
          </cell>
          <cell r="AT32">
            <v>287947.22891539196</v>
          </cell>
          <cell r="AU32" t="b">
            <v>0</v>
          </cell>
        </row>
        <row r="33">
          <cell r="C33">
            <v>10</v>
          </cell>
          <cell r="D33">
            <v>952895.28881314595</v>
          </cell>
          <cell r="E33">
            <v>952895.28881314595</v>
          </cell>
          <cell r="F33">
            <v>688720</v>
          </cell>
          <cell r="G33">
            <v>1</v>
          </cell>
          <cell r="H33">
            <v>13100</v>
          </cell>
          <cell r="I33">
            <v>192920</v>
          </cell>
          <cell r="J33">
            <v>96660</v>
          </cell>
          <cell r="K33">
            <v>96660</v>
          </cell>
          <cell r="L33">
            <v>96460</v>
          </cell>
          <cell r="M33">
            <v>96460</v>
          </cell>
          <cell r="N33">
            <v>96460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264175.28881314595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264175.28881314595</v>
          </cell>
          <cell r="AT33">
            <v>264175.28881314595</v>
          </cell>
          <cell r="AU33" t="b">
            <v>0</v>
          </cell>
        </row>
        <row r="34">
          <cell r="C34">
            <v>10</v>
          </cell>
          <cell r="D34">
            <v>932617.60726189998</v>
          </cell>
          <cell r="E34">
            <v>932617.60726189998</v>
          </cell>
          <cell r="F34">
            <v>688720</v>
          </cell>
          <cell r="G34">
            <v>1</v>
          </cell>
          <cell r="H34">
            <v>13100</v>
          </cell>
          <cell r="I34">
            <v>192920</v>
          </cell>
          <cell r="J34">
            <v>96660</v>
          </cell>
          <cell r="K34">
            <v>96660</v>
          </cell>
          <cell r="L34">
            <v>96460</v>
          </cell>
          <cell r="M34">
            <v>96460</v>
          </cell>
          <cell r="N34">
            <v>96460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243897.60726189998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243897.60726189998</v>
          </cell>
          <cell r="AT34">
            <v>243897.60726189998</v>
          </cell>
          <cell r="AU34" t="b">
            <v>0</v>
          </cell>
        </row>
        <row r="35">
          <cell r="C35">
            <v>10</v>
          </cell>
          <cell r="D35">
            <v>866258.64229965198</v>
          </cell>
          <cell r="E35">
            <v>866258.64229965198</v>
          </cell>
          <cell r="F35">
            <v>688720</v>
          </cell>
          <cell r="G35">
            <v>1</v>
          </cell>
          <cell r="H35">
            <v>13100</v>
          </cell>
          <cell r="I35">
            <v>192920</v>
          </cell>
          <cell r="J35">
            <v>96660</v>
          </cell>
          <cell r="K35">
            <v>96660</v>
          </cell>
          <cell r="L35">
            <v>96460</v>
          </cell>
          <cell r="M35">
            <v>96460</v>
          </cell>
          <cell r="N35">
            <v>96460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177538.64229965198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177538.64229965198</v>
          </cell>
          <cell r="AT35">
            <v>177538.64229965198</v>
          </cell>
          <cell r="AU35" t="b">
            <v>0</v>
          </cell>
        </row>
        <row r="36">
          <cell r="C36">
            <v>10</v>
          </cell>
          <cell r="D36">
            <v>1114410.9009958119</v>
          </cell>
          <cell r="E36">
            <v>1114410.9009958119</v>
          </cell>
          <cell r="F36">
            <v>688720</v>
          </cell>
          <cell r="G36">
            <v>1</v>
          </cell>
          <cell r="H36">
            <v>13100</v>
          </cell>
          <cell r="I36">
            <v>192920</v>
          </cell>
          <cell r="J36">
            <v>96660</v>
          </cell>
          <cell r="K36">
            <v>96660</v>
          </cell>
          <cell r="L36">
            <v>96460</v>
          </cell>
          <cell r="M36">
            <v>96460</v>
          </cell>
          <cell r="N36">
            <v>96460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425690.90099581191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425690.90099581191</v>
          </cell>
          <cell r="AT36">
            <v>425690.90099581191</v>
          </cell>
          <cell r="AU36" t="b">
            <v>0</v>
          </cell>
        </row>
        <row r="37">
          <cell r="C37">
            <v>10</v>
          </cell>
          <cell r="D37">
            <v>1613539.7776569258</v>
          </cell>
          <cell r="E37">
            <v>1613539.7776569258</v>
          </cell>
          <cell r="F37">
            <v>688720</v>
          </cell>
          <cell r="G37">
            <v>1</v>
          </cell>
          <cell r="H37">
            <v>13100</v>
          </cell>
          <cell r="I37">
            <v>192920</v>
          </cell>
          <cell r="J37">
            <v>96660</v>
          </cell>
          <cell r="K37">
            <v>96660</v>
          </cell>
          <cell r="L37">
            <v>96460</v>
          </cell>
          <cell r="M37">
            <v>96460</v>
          </cell>
          <cell r="N37">
            <v>96460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924819.77765692584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924819.77765692584</v>
          </cell>
          <cell r="AT37">
            <v>924819.77765692584</v>
          </cell>
          <cell r="AU37" t="b">
            <v>0</v>
          </cell>
        </row>
        <row r="38">
          <cell r="B38">
            <v>24</v>
          </cell>
          <cell r="C38">
            <v>10</v>
          </cell>
          <cell r="D38">
            <v>1760394.479319182</v>
          </cell>
          <cell r="E38">
            <v>1760394.479319182</v>
          </cell>
          <cell r="F38">
            <v>688720</v>
          </cell>
          <cell r="G38">
            <v>1</v>
          </cell>
          <cell r="H38">
            <v>13100</v>
          </cell>
          <cell r="I38">
            <v>192920</v>
          </cell>
          <cell r="J38">
            <v>96660</v>
          </cell>
          <cell r="K38">
            <v>96660</v>
          </cell>
          <cell r="L38">
            <v>96460</v>
          </cell>
          <cell r="M38">
            <v>96460</v>
          </cell>
          <cell r="N38">
            <v>96460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1071674.479319182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1071674.479319182</v>
          </cell>
          <cell r="AT38">
            <v>1071674.479319182</v>
          </cell>
          <cell r="AU38" t="b">
            <v>0</v>
          </cell>
        </row>
        <row r="39">
          <cell r="B39">
            <v>25</v>
          </cell>
          <cell r="C39">
            <v>10</v>
          </cell>
          <cell r="D39">
            <v>1449538.25010512</v>
          </cell>
          <cell r="E39">
            <v>1449538.25010512</v>
          </cell>
          <cell r="F39">
            <v>688720</v>
          </cell>
          <cell r="G39">
            <v>1</v>
          </cell>
          <cell r="H39">
            <v>13100</v>
          </cell>
          <cell r="I39">
            <v>192920</v>
          </cell>
          <cell r="J39">
            <v>96660</v>
          </cell>
          <cell r="K39">
            <v>96660</v>
          </cell>
          <cell r="L39">
            <v>96460</v>
          </cell>
          <cell r="M39">
            <v>96460</v>
          </cell>
          <cell r="N39">
            <v>96460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760818.25010512001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760818.25010512001</v>
          </cell>
          <cell r="AT39">
            <v>760818.25010512001</v>
          </cell>
          <cell r="AU39" t="b">
            <v>0</v>
          </cell>
        </row>
        <row r="40">
          <cell r="B40">
            <v>26</v>
          </cell>
          <cell r="C40">
            <v>10</v>
          </cell>
          <cell r="D40">
            <v>1234108.2251996959</v>
          </cell>
          <cell r="E40">
            <v>1234108.2251996959</v>
          </cell>
          <cell r="F40">
            <v>688720</v>
          </cell>
          <cell r="G40">
            <v>1</v>
          </cell>
          <cell r="H40">
            <v>13100</v>
          </cell>
          <cell r="I40">
            <v>192920</v>
          </cell>
          <cell r="J40">
            <v>96660</v>
          </cell>
          <cell r="K40">
            <v>96660</v>
          </cell>
          <cell r="L40">
            <v>96460</v>
          </cell>
          <cell r="M40">
            <v>96460</v>
          </cell>
          <cell r="N40">
            <v>96460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545388.22519969591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545388.22519969591</v>
          </cell>
          <cell r="AT40">
            <v>545388.22519969591</v>
          </cell>
          <cell r="AU40" t="b">
            <v>0</v>
          </cell>
        </row>
        <row r="41">
          <cell r="B41">
            <v>27</v>
          </cell>
          <cell r="C41">
            <v>10</v>
          </cell>
          <cell r="D41">
            <v>1241374.286266604</v>
          </cell>
          <cell r="E41">
            <v>1241374.286266604</v>
          </cell>
          <cell r="F41">
            <v>688720</v>
          </cell>
          <cell r="G41">
            <v>1</v>
          </cell>
          <cell r="H41">
            <v>13100</v>
          </cell>
          <cell r="I41">
            <v>192920</v>
          </cell>
          <cell r="J41">
            <v>96660</v>
          </cell>
          <cell r="K41">
            <v>96660</v>
          </cell>
          <cell r="L41">
            <v>96460</v>
          </cell>
          <cell r="M41">
            <v>96460</v>
          </cell>
          <cell r="N41">
            <v>96460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552654.28626660397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552654.28626660397</v>
          </cell>
          <cell r="AT41">
            <v>552654.28626660397</v>
          </cell>
          <cell r="AU41" t="b">
            <v>0</v>
          </cell>
        </row>
        <row r="42">
          <cell r="B42">
            <v>28</v>
          </cell>
          <cell r="C42">
            <v>10</v>
          </cell>
          <cell r="D42">
            <v>1319928.2135718421</v>
          </cell>
          <cell r="E42">
            <v>1319928.2135718421</v>
          </cell>
          <cell r="F42">
            <v>688720</v>
          </cell>
          <cell r="G42">
            <v>1</v>
          </cell>
          <cell r="H42">
            <v>13100</v>
          </cell>
          <cell r="I42">
            <v>192920</v>
          </cell>
          <cell r="J42">
            <v>96660</v>
          </cell>
          <cell r="K42">
            <v>96660</v>
          </cell>
          <cell r="L42">
            <v>96460</v>
          </cell>
          <cell r="M42">
            <v>96460</v>
          </cell>
          <cell r="N42">
            <v>96460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631208.21357184206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631208.21357184206</v>
          </cell>
          <cell r="AT42">
            <v>631208.21357184206</v>
          </cell>
          <cell r="AU42" t="b">
            <v>0</v>
          </cell>
        </row>
        <row r="43">
          <cell r="B43">
            <v>29</v>
          </cell>
          <cell r="C43">
            <v>10</v>
          </cell>
          <cell r="D43">
            <v>1523456.79385256</v>
          </cell>
          <cell r="E43">
            <v>1523456.79385256</v>
          </cell>
          <cell r="F43">
            <v>688720</v>
          </cell>
          <cell r="G43">
            <v>1</v>
          </cell>
          <cell r="H43">
            <v>13100</v>
          </cell>
          <cell r="I43">
            <v>192920</v>
          </cell>
          <cell r="J43">
            <v>96660</v>
          </cell>
          <cell r="K43">
            <v>96660</v>
          </cell>
          <cell r="L43">
            <v>96460</v>
          </cell>
          <cell r="M43">
            <v>96460</v>
          </cell>
          <cell r="N43">
            <v>96460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834736.79385255999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834736.79385255999</v>
          </cell>
          <cell r="AT43">
            <v>834736.79385255999</v>
          </cell>
          <cell r="AU43" t="b">
            <v>0</v>
          </cell>
        </row>
        <row r="44">
          <cell r="B44">
            <v>30</v>
          </cell>
          <cell r="C44">
            <v>10</v>
          </cell>
          <cell r="D44">
            <v>1523456.79385256</v>
          </cell>
          <cell r="E44">
            <v>1523456.79385256</v>
          </cell>
          <cell r="F44">
            <v>688720</v>
          </cell>
          <cell r="G44">
            <v>1</v>
          </cell>
          <cell r="H44">
            <v>13100</v>
          </cell>
          <cell r="I44">
            <v>192920</v>
          </cell>
          <cell r="J44">
            <v>96660</v>
          </cell>
          <cell r="K44">
            <v>96660</v>
          </cell>
          <cell r="L44">
            <v>96460</v>
          </cell>
          <cell r="M44">
            <v>96460</v>
          </cell>
          <cell r="N44">
            <v>96460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834736.79385255999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834736.79385255999</v>
          </cell>
          <cell r="AT44">
            <v>834736.79385255999</v>
          </cell>
          <cell r="AU44" t="b">
            <v>0</v>
          </cell>
        </row>
        <row r="45">
          <cell r="B45">
            <v>31</v>
          </cell>
          <cell r="C45">
            <v>10</v>
          </cell>
          <cell r="D45">
            <v>1523456.79385256</v>
          </cell>
          <cell r="E45">
            <v>1523456.79385256</v>
          </cell>
          <cell r="F45">
            <v>688720</v>
          </cell>
          <cell r="G45">
            <v>1</v>
          </cell>
          <cell r="H45">
            <v>13100</v>
          </cell>
          <cell r="I45">
            <v>192920</v>
          </cell>
          <cell r="J45">
            <v>96660</v>
          </cell>
          <cell r="K45">
            <v>96660</v>
          </cell>
          <cell r="L45">
            <v>96460</v>
          </cell>
          <cell r="M45">
            <v>96460</v>
          </cell>
          <cell r="N45">
            <v>96460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834736.79385255999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834736.79385255999</v>
          </cell>
          <cell r="AT45">
            <v>834736.79385255999</v>
          </cell>
          <cell r="AU45" t="b">
            <v>0</v>
          </cell>
        </row>
        <row r="46">
          <cell r="B46">
            <v>32</v>
          </cell>
          <cell r="C46">
            <v>11</v>
          </cell>
          <cell r="D46">
            <v>2472667.1374337799</v>
          </cell>
          <cell r="E46">
            <v>2472667.1374337799</v>
          </cell>
          <cell r="F46">
            <v>1219030</v>
          </cell>
          <cell r="G46">
            <v>1</v>
          </cell>
          <cell r="H46">
            <v>13100</v>
          </cell>
          <cell r="I46">
            <v>192920</v>
          </cell>
          <cell r="J46">
            <v>96660</v>
          </cell>
          <cell r="K46">
            <v>96660</v>
          </cell>
          <cell r="L46">
            <v>96460</v>
          </cell>
          <cell r="M46">
            <v>96460</v>
          </cell>
          <cell r="N46">
            <v>96460</v>
          </cell>
          <cell r="O46">
            <v>96000</v>
          </cell>
          <cell r="P46">
            <v>96660</v>
          </cell>
          <cell r="Q46">
            <v>144990</v>
          </cell>
          <cell r="R46">
            <v>0</v>
          </cell>
          <cell r="S46">
            <v>96000</v>
          </cell>
          <cell r="T46">
            <v>0</v>
          </cell>
          <cell r="U46">
            <v>96660</v>
          </cell>
          <cell r="V46">
            <v>0</v>
          </cell>
          <cell r="W46">
            <v>1253637.1374337799</v>
          </cell>
          <cell r="X46">
            <v>0</v>
          </cell>
          <cell r="Y46">
            <v>48330</v>
          </cell>
          <cell r="Z46">
            <v>0</v>
          </cell>
          <cell r="AA46">
            <v>96660</v>
          </cell>
          <cell r="AB46">
            <v>96000</v>
          </cell>
          <cell r="AC46">
            <v>98660</v>
          </cell>
          <cell r="AD46">
            <v>147990</v>
          </cell>
          <cell r="AE46">
            <v>98660</v>
          </cell>
          <cell r="AF46">
            <v>98660</v>
          </cell>
          <cell r="AG46">
            <v>49330</v>
          </cell>
          <cell r="AH46">
            <v>78928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440419.13743377989</v>
          </cell>
          <cell r="AT46">
            <v>440419.13743377989</v>
          </cell>
          <cell r="AU46">
            <v>96660</v>
          </cell>
        </row>
        <row r="47">
          <cell r="B47">
            <v>33</v>
          </cell>
          <cell r="C47">
            <v>11</v>
          </cell>
          <cell r="D47">
            <v>2472667.1374337799</v>
          </cell>
          <cell r="E47">
            <v>2472667.1374337799</v>
          </cell>
          <cell r="F47">
            <v>1219030</v>
          </cell>
          <cell r="G47">
            <v>1</v>
          </cell>
          <cell r="H47">
            <v>13100</v>
          </cell>
          <cell r="I47">
            <v>192920</v>
          </cell>
          <cell r="J47">
            <v>96660</v>
          </cell>
          <cell r="K47">
            <v>96660</v>
          </cell>
          <cell r="L47">
            <v>96460</v>
          </cell>
          <cell r="M47">
            <v>96460</v>
          </cell>
          <cell r="N47">
            <v>96460</v>
          </cell>
          <cell r="O47">
            <v>96000</v>
          </cell>
          <cell r="P47">
            <v>96660</v>
          </cell>
          <cell r="Q47">
            <v>144990</v>
          </cell>
          <cell r="R47">
            <v>0</v>
          </cell>
          <cell r="S47">
            <v>96000</v>
          </cell>
          <cell r="T47">
            <v>0</v>
          </cell>
          <cell r="U47">
            <v>96660</v>
          </cell>
          <cell r="V47">
            <v>0</v>
          </cell>
          <cell r="W47">
            <v>1253637.1374337799</v>
          </cell>
          <cell r="X47">
            <v>0</v>
          </cell>
          <cell r="Y47">
            <v>48330</v>
          </cell>
          <cell r="Z47">
            <v>0</v>
          </cell>
          <cell r="AA47">
            <v>96660</v>
          </cell>
          <cell r="AB47">
            <v>96000</v>
          </cell>
          <cell r="AC47">
            <v>98660</v>
          </cell>
          <cell r="AD47">
            <v>147990</v>
          </cell>
          <cell r="AE47">
            <v>98660</v>
          </cell>
          <cell r="AF47">
            <v>98660</v>
          </cell>
          <cell r="AG47">
            <v>49330</v>
          </cell>
          <cell r="AH47">
            <v>78928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440419.13743377989</v>
          </cell>
          <cell r="AT47">
            <v>440419.13743377989</v>
          </cell>
          <cell r="AU47">
            <v>96660</v>
          </cell>
        </row>
        <row r="48">
          <cell r="B48">
            <v>34</v>
          </cell>
          <cell r="C48">
            <v>11</v>
          </cell>
          <cell r="D48">
            <v>2472667.1374337799</v>
          </cell>
          <cell r="E48">
            <v>2472667.1374337799</v>
          </cell>
          <cell r="F48">
            <v>1219030</v>
          </cell>
          <cell r="G48">
            <v>1</v>
          </cell>
          <cell r="H48">
            <v>13100</v>
          </cell>
          <cell r="I48">
            <v>192920</v>
          </cell>
          <cell r="J48">
            <v>96660</v>
          </cell>
          <cell r="K48">
            <v>96660</v>
          </cell>
          <cell r="L48">
            <v>96460</v>
          </cell>
          <cell r="M48">
            <v>96460</v>
          </cell>
          <cell r="N48">
            <v>96460</v>
          </cell>
          <cell r="O48">
            <v>96000</v>
          </cell>
          <cell r="P48">
            <v>96660</v>
          </cell>
          <cell r="Q48">
            <v>144990</v>
          </cell>
          <cell r="R48">
            <v>0</v>
          </cell>
          <cell r="S48">
            <v>96000</v>
          </cell>
          <cell r="T48">
            <v>0</v>
          </cell>
          <cell r="U48">
            <v>96660</v>
          </cell>
          <cell r="V48">
            <v>0</v>
          </cell>
          <cell r="W48">
            <v>1253637.1374337799</v>
          </cell>
          <cell r="X48">
            <v>0</v>
          </cell>
          <cell r="Y48">
            <v>48330</v>
          </cell>
          <cell r="Z48">
            <v>0</v>
          </cell>
          <cell r="AA48">
            <v>96660</v>
          </cell>
          <cell r="AB48">
            <v>96000</v>
          </cell>
          <cell r="AC48">
            <v>98660</v>
          </cell>
          <cell r="AD48">
            <v>147990</v>
          </cell>
          <cell r="AE48">
            <v>98660</v>
          </cell>
          <cell r="AF48">
            <v>98660</v>
          </cell>
          <cell r="AG48">
            <v>49330</v>
          </cell>
          <cell r="AH48">
            <v>78928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440419.13743377989</v>
          </cell>
          <cell r="AT48">
            <v>440419.13743377989</v>
          </cell>
          <cell r="AU48">
            <v>96660</v>
          </cell>
        </row>
        <row r="49">
          <cell r="B49">
            <v>35</v>
          </cell>
          <cell r="C49">
            <v>11</v>
          </cell>
          <cell r="D49">
            <v>2472667.1374337799</v>
          </cell>
          <cell r="E49">
            <v>2472667.1374337799</v>
          </cell>
          <cell r="F49">
            <v>1219030</v>
          </cell>
          <cell r="G49">
            <v>1</v>
          </cell>
          <cell r="H49">
            <v>13100</v>
          </cell>
          <cell r="I49">
            <v>192920</v>
          </cell>
          <cell r="J49">
            <v>96660</v>
          </cell>
          <cell r="K49">
            <v>96660</v>
          </cell>
          <cell r="L49">
            <v>96460</v>
          </cell>
          <cell r="M49">
            <v>96460</v>
          </cell>
          <cell r="N49">
            <v>96460</v>
          </cell>
          <cell r="O49">
            <v>96000</v>
          </cell>
          <cell r="P49">
            <v>96660</v>
          </cell>
          <cell r="Q49">
            <v>144990</v>
          </cell>
          <cell r="R49">
            <v>0</v>
          </cell>
          <cell r="S49">
            <v>96000</v>
          </cell>
          <cell r="T49">
            <v>0</v>
          </cell>
          <cell r="U49">
            <v>96660</v>
          </cell>
          <cell r="V49">
            <v>0</v>
          </cell>
          <cell r="W49">
            <v>1253637.1374337799</v>
          </cell>
          <cell r="X49">
            <v>0</v>
          </cell>
          <cell r="Y49">
            <v>48330</v>
          </cell>
          <cell r="Z49">
            <v>0</v>
          </cell>
          <cell r="AA49">
            <v>96660</v>
          </cell>
          <cell r="AB49">
            <v>96000</v>
          </cell>
          <cell r="AC49">
            <v>98660</v>
          </cell>
          <cell r="AD49">
            <v>147990</v>
          </cell>
          <cell r="AE49">
            <v>98660</v>
          </cell>
          <cell r="AF49">
            <v>98660</v>
          </cell>
          <cell r="AG49">
            <v>49330</v>
          </cell>
          <cell r="AH49">
            <v>78928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440419.13743377989</v>
          </cell>
          <cell r="AT49">
            <v>440419.13743377989</v>
          </cell>
          <cell r="AU49">
            <v>96660</v>
          </cell>
        </row>
        <row r="50">
          <cell r="B50">
            <v>36</v>
          </cell>
          <cell r="C50">
            <v>11</v>
          </cell>
          <cell r="D50">
            <v>2472667.1374337799</v>
          </cell>
          <cell r="E50">
            <v>2472667.1374337799</v>
          </cell>
          <cell r="F50">
            <v>1219030</v>
          </cell>
          <cell r="G50">
            <v>1</v>
          </cell>
          <cell r="H50">
            <v>13100</v>
          </cell>
          <cell r="I50">
            <v>192920</v>
          </cell>
          <cell r="J50">
            <v>96660</v>
          </cell>
          <cell r="K50">
            <v>96660</v>
          </cell>
          <cell r="L50">
            <v>96460</v>
          </cell>
          <cell r="M50">
            <v>96460</v>
          </cell>
          <cell r="N50">
            <v>96460</v>
          </cell>
          <cell r="O50">
            <v>96000</v>
          </cell>
          <cell r="P50">
            <v>96660</v>
          </cell>
          <cell r="Q50">
            <v>144990</v>
          </cell>
          <cell r="R50">
            <v>0</v>
          </cell>
          <cell r="S50">
            <v>96000</v>
          </cell>
          <cell r="T50">
            <v>0</v>
          </cell>
          <cell r="U50">
            <v>96660</v>
          </cell>
          <cell r="V50">
            <v>0</v>
          </cell>
          <cell r="W50">
            <v>1253637.1374337799</v>
          </cell>
          <cell r="X50">
            <v>0</v>
          </cell>
          <cell r="Y50">
            <v>48330</v>
          </cell>
          <cell r="Z50">
            <v>0</v>
          </cell>
          <cell r="AA50">
            <v>96660</v>
          </cell>
          <cell r="AB50">
            <v>96000</v>
          </cell>
          <cell r="AC50">
            <v>98660</v>
          </cell>
          <cell r="AD50">
            <v>147990</v>
          </cell>
          <cell r="AE50">
            <v>98660</v>
          </cell>
          <cell r="AF50">
            <v>98660</v>
          </cell>
          <cell r="AG50">
            <v>49330</v>
          </cell>
          <cell r="AH50">
            <v>78928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440419.13743377989</v>
          </cell>
          <cell r="AT50">
            <v>440419.13743377989</v>
          </cell>
          <cell r="AU50">
            <v>96660</v>
          </cell>
        </row>
        <row r="51">
          <cell r="B51">
            <v>37</v>
          </cell>
          <cell r="C51">
            <v>11</v>
          </cell>
          <cell r="D51">
            <v>2472667.1374337799</v>
          </cell>
          <cell r="E51">
            <v>2472667.1374337799</v>
          </cell>
          <cell r="F51">
            <v>1219030</v>
          </cell>
          <cell r="G51">
            <v>1</v>
          </cell>
          <cell r="H51">
            <v>13100</v>
          </cell>
          <cell r="I51">
            <v>192920</v>
          </cell>
          <cell r="J51">
            <v>96660</v>
          </cell>
          <cell r="K51">
            <v>96660</v>
          </cell>
          <cell r="L51">
            <v>96460</v>
          </cell>
          <cell r="M51">
            <v>96460</v>
          </cell>
          <cell r="N51">
            <v>96460</v>
          </cell>
          <cell r="O51">
            <v>96000</v>
          </cell>
          <cell r="P51">
            <v>96660</v>
          </cell>
          <cell r="Q51">
            <v>144990</v>
          </cell>
          <cell r="R51">
            <v>0</v>
          </cell>
          <cell r="S51">
            <v>96000</v>
          </cell>
          <cell r="T51">
            <v>0</v>
          </cell>
          <cell r="U51">
            <v>96660</v>
          </cell>
          <cell r="V51">
            <v>0</v>
          </cell>
          <cell r="W51">
            <v>1253637.1374337799</v>
          </cell>
          <cell r="X51">
            <v>0</v>
          </cell>
          <cell r="Y51">
            <v>48330</v>
          </cell>
          <cell r="Z51">
            <v>0</v>
          </cell>
          <cell r="AA51">
            <v>96660</v>
          </cell>
          <cell r="AB51">
            <v>96000</v>
          </cell>
          <cell r="AC51">
            <v>98660</v>
          </cell>
          <cell r="AD51">
            <v>147990</v>
          </cell>
          <cell r="AE51">
            <v>98660</v>
          </cell>
          <cell r="AF51">
            <v>98660</v>
          </cell>
          <cell r="AG51">
            <v>49330</v>
          </cell>
          <cell r="AH51">
            <v>78928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440419.13743377989</v>
          </cell>
          <cell r="AT51">
            <v>440419.13743377989</v>
          </cell>
          <cell r="AU51">
            <v>96660</v>
          </cell>
        </row>
        <row r="52">
          <cell r="B52">
            <v>38</v>
          </cell>
          <cell r="C52">
            <v>11</v>
          </cell>
          <cell r="D52">
            <v>2472667.1374337799</v>
          </cell>
          <cell r="E52">
            <v>2472667.1374337799</v>
          </cell>
          <cell r="F52">
            <v>1219030</v>
          </cell>
          <cell r="G52">
            <v>1</v>
          </cell>
          <cell r="H52">
            <v>13100</v>
          </cell>
          <cell r="I52">
            <v>192920</v>
          </cell>
          <cell r="J52">
            <v>96660</v>
          </cell>
          <cell r="K52">
            <v>96660</v>
          </cell>
          <cell r="L52">
            <v>96460</v>
          </cell>
          <cell r="M52">
            <v>96460</v>
          </cell>
          <cell r="N52">
            <v>96460</v>
          </cell>
          <cell r="O52">
            <v>96000</v>
          </cell>
          <cell r="P52">
            <v>96660</v>
          </cell>
          <cell r="Q52">
            <v>144990</v>
          </cell>
          <cell r="R52">
            <v>0</v>
          </cell>
          <cell r="S52">
            <v>96000</v>
          </cell>
          <cell r="T52">
            <v>0</v>
          </cell>
          <cell r="U52">
            <v>96660</v>
          </cell>
          <cell r="V52">
            <v>0</v>
          </cell>
          <cell r="W52">
            <v>1253637.1374337799</v>
          </cell>
          <cell r="X52">
            <v>0</v>
          </cell>
          <cell r="Y52">
            <v>48330</v>
          </cell>
          <cell r="Z52">
            <v>0</v>
          </cell>
          <cell r="AA52">
            <v>96660</v>
          </cell>
          <cell r="AB52">
            <v>96000</v>
          </cell>
          <cell r="AC52">
            <v>98660</v>
          </cell>
          <cell r="AD52">
            <v>147990</v>
          </cell>
          <cell r="AE52">
            <v>98660</v>
          </cell>
          <cell r="AF52">
            <v>98660</v>
          </cell>
          <cell r="AG52">
            <v>49330</v>
          </cell>
          <cell r="AH52">
            <v>78928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440419.13743377989</v>
          </cell>
          <cell r="AT52">
            <v>440419.13743377989</v>
          </cell>
          <cell r="AU52">
            <v>96660</v>
          </cell>
        </row>
        <row r="53">
          <cell r="B53">
            <v>39</v>
          </cell>
          <cell r="C53">
            <v>11</v>
          </cell>
          <cell r="D53">
            <v>2472667.1374337799</v>
          </cell>
          <cell r="E53">
            <v>2472667.1374337799</v>
          </cell>
          <cell r="F53">
            <v>1219030</v>
          </cell>
          <cell r="G53">
            <v>1</v>
          </cell>
          <cell r="H53">
            <v>13100</v>
          </cell>
          <cell r="I53">
            <v>192920</v>
          </cell>
          <cell r="J53">
            <v>96660</v>
          </cell>
          <cell r="K53">
            <v>96660</v>
          </cell>
          <cell r="L53">
            <v>96460</v>
          </cell>
          <cell r="M53">
            <v>96460</v>
          </cell>
          <cell r="N53">
            <v>96460</v>
          </cell>
          <cell r="O53">
            <v>96000</v>
          </cell>
          <cell r="P53">
            <v>96660</v>
          </cell>
          <cell r="Q53">
            <v>144990</v>
          </cell>
          <cell r="R53">
            <v>0</v>
          </cell>
          <cell r="S53">
            <v>96000</v>
          </cell>
          <cell r="T53">
            <v>0</v>
          </cell>
          <cell r="U53">
            <v>96660</v>
          </cell>
          <cell r="V53">
            <v>0</v>
          </cell>
          <cell r="W53">
            <v>1253637.1374337799</v>
          </cell>
          <cell r="X53">
            <v>0</v>
          </cell>
          <cell r="Y53">
            <v>48330</v>
          </cell>
          <cell r="Z53">
            <v>0</v>
          </cell>
          <cell r="AA53">
            <v>96660</v>
          </cell>
          <cell r="AB53">
            <v>96000</v>
          </cell>
          <cell r="AC53">
            <v>98660</v>
          </cell>
          <cell r="AD53">
            <v>147990</v>
          </cell>
          <cell r="AE53">
            <v>98660</v>
          </cell>
          <cell r="AF53">
            <v>98660</v>
          </cell>
          <cell r="AG53">
            <v>49330</v>
          </cell>
          <cell r="AH53">
            <v>78928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440419.13743377989</v>
          </cell>
          <cell r="AT53">
            <v>440419.13743377989</v>
          </cell>
          <cell r="AU53">
            <v>96660</v>
          </cell>
        </row>
        <row r="54">
          <cell r="B54">
            <v>40</v>
          </cell>
          <cell r="C54">
            <v>11</v>
          </cell>
          <cell r="D54">
            <v>2240117.2423476279</v>
          </cell>
          <cell r="E54">
            <v>2240117.2423476279</v>
          </cell>
          <cell r="F54">
            <v>1219030</v>
          </cell>
          <cell r="G54">
            <v>1</v>
          </cell>
          <cell r="H54">
            <v>13100</v>
          </cell>
          <cell r="I54">
            <v>192920</v>
          </cell>
          <cell r="J54">
            <v>96660</v>
          </cell>
          <cell r="K54">
            <v>96660</v>
          </cell>
          <cell r="L54">
            <v>96460</v>
          </cell>
          <cell r="M54">
            <v>96460</v>
          </cell>
          <cell r="N54">
            <v>96460</v>
          </cell>
          <cell r="O54">
            <v>96000</v>
          </cell>
          <cell r="P54">
            <v>96660</v>
          </cell>
          <cell r="Q54">
            <v>144990</v>
          </cell>
          <cell r="R54">
            <v>0</v>
          </cell>
          <cell r="S54">
            <v>96000</v>
          </cell>
          <cell r="T54">
            <v>0</v>
          </cell>
          <cell r="U54">
            <v>96660</v>
          </cell>
          <cell r="V54">
            <v>0</v>
          </cell>
          <cell r="W54">
            <v>1021087.2423476279</v>
          </cell>
          <cell r="X54">
            <v>0</v>
          </cell>
          <cell r="Y54">
            <v>48330</v>
          </cell>
          <cell r="Z54">
            <v>0</v>
          </cell>
          <cell r="AA54">
            <v>96660</v>
          </cell>
          <cell r="AB54">
            <v>96000</v>
          </cell>
          <cell r="AC54">
            <v>98660</v>
          </cell>
          <cell r="AD54">
            <v>147990</v>
          </cell>
          <cell r="AE54">
            <v>98660</v>
          </cell>
          <cell r="AF54">
            <v>98660</v>
          </cell>
          <cell r="AG54">
            <v>49330</v>
          </cell>
          <cell r="AH54">
            <v>78928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207869.24234762788</v>
          </cell>
          <cell r="AT54">
            <v>207869.24234762788</v>
          </cell>
          <cell r="AU54">
            <v>96660</v>
          </cell>
        </row>
        <row r="55">
          <cell r="B55">
            <v>41</v>
          </cell>
          <cell r="C55">
            <v>11</v>
          </cell>
          <cell r="D55">
            <v>2430037.1831115801</v>
          </cell>
          <cell r="E55">
            <v>2430037.1831115801</v>
          </cell>
          <cell r="F55">
            <v>1219030</v>
          </cell>
          <cell r="G55">
            <v>1</v>
          </cell>
          <cell r="H55">
            <v>13100</v>
          </cell>
          <cell r="I55">
            <v>192920</v>
          </cell>
          <cell r="J55">
            <v>96660</v>
          </cell>
          <cell r="K55">
            <v>96660</v>
          </cell>
          <cell r="L55">
            <v>96460</v>
          </cell>
          <cell r="M55">
            <v>96460</v>
          </cell>
          <cell r="N55">
            <v>96460</v>
          </cell>
          <cell r="O55">
            <v>96000</v>
          </cell>
          <cell r="P55">
            <v>96660</v>
          </cell>
          <cell r="Q55">
            <v>144990</v>
          </cell>
          <cell r="R55">
            <v>0</v>
          </cell>
          <cell r="S55">
            <v>96000</v>
          </cell>
          <cell r="T55">
            <v>0</v>
          </cell>
          <cell r="U55">
            <v>96660</v>
          </cell>
          <cell r="V55">
            <v>0</v>
          </cell>
          <cell r="W55">
            <v>1211007.1831115801</v>
          </cell>
          <cell r="X55">
            <v>0</v>
          </cell>
          <cell r="Y55">
            <v>48330</v>
          </cell>
          <cell r="Z55">
            <v>0</v>
          </cell>
          <cell r="AA55">
            <v>96660</v>
          </cell>
          <cell r="AB55">
            <v>96000</v>
          </cell>
          <cell r="AC55">
            <v>98660</v>
          </cell>
          <cell r="AD55">
            <v>147990</v>
          </cell>
          <cell r="AE55">
            <v>98660</v>
          </cell>
          <cell r="AF55">
            <v>98660</v>
          </cell>
          <cell r="AG55">
            <v>49330</v>
          </cell>
          <cell r="AH55">
            <v>78928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397789.18311158009</v>
          </cell>
          <cell r="AT55">
            <v>397789.18311158009</v>
          </cell>
          <cell r="AU55">
            <v>96660</v>
          </cell>
        </row>
        <row r="56">
          <cell r="B56">
            <v>42</v>
          </cell>
          <cell r="C56">
            <v>11</v>
          </cell>
          <cell r="D56">
            <v>2384897.3527901759</v>
          </cell>
          <cell r="E56">
            <v>2384897.3527901759</v>
          </cell>
          <cell r="F56">
            <v>1219030</v>
          </cell>
          <cell r="G56">
            <v>1</v>
          </cell>
          <cell r="H56">
            <v>13100</v>
          </cell>
          <cell r="I56">
            <v>192920</v>
          </cell>
          <cell r="J56">
            <v>96660</v>
          </cell>
          <cell r="K56">
            <v>96660</v>
          </cell>
          <cell r="L56">
            <v>96460</v>
          </cell>
          <cell r="M56">
            <v>96460</v>
          </cell>
          <cell r="N56">
            <v>96460</v>
          </cell>
          <cell r="O56">
            <v>96000</v>
          </cell>
          <cell r="P56">
            <v>96660</v>
          </cell>
          <cell r="Q56">
            <v>144990</v>
          </cell>
          <cell r="R56">
            <v>0</v>
          </cell>
          <cell r="S56">
            <v>96000</v>
          </cell>
          <cell r="T56">
            <v>0</v>
          </cell>
          <cell r="U56">
            <v>96660</v>
          </cell>
          <cell r="V56">
            <v>0</v>
          </cell>
          <cell r="W56">
            <v>1165867.3527901759</v>
          </cell>
          <cell r="X56">
            <v>0</v>
          </cell>
          <cell r="Y56">
            <v>48330</v>
          </cell>
          <cell r="Z56">
            <v>0</v>
          </cell>
          <cell r="AA56">
            <v>96660</v>
          </cell>
          <cell r="AB56">
            <v>96000</v>
          </cell>
          <cell r="AC56">
            <v>98660</v>
          </cell>
          <cell r="AD56">
            <v>147990</v>
          </cell>
          <cell r="AE56">
            <v>98660</v>
          </cell>
          <cell r="AF56">
            <v>98660</v>
          </cell>
          <cell r="AG56">
            <v>49330</v>
          </cell>
          <cell r="AH56">
            <v>78928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352649.35279017594</v>
          </cell>
          <cell r="AT56">
            <v>352649.35279017594</v>
          </cell>
          <cell r="AU56">
            <v>96660</v>
          </cell>
        </row>
        <row r="57">
          <cell r="B57">
            <v>43</v>
          </cell>
          <cell r="C57">
            <v>11</v>
          </cell>
          <cell r="D57">
            <v>2472667.1374337799</v>
          </cell>
          <cell r="E57">
            <v>2472667.1374337799</v>
          </cell>
          <cell r="F57">
            <v>1219030</v>
          </cell>
          <cell r="G57">
            <v>1</v>
          </cell>
          <cell r="H57">
            <v>13100</v>
          </cell>
          <cell r="I57">
            <v>192920</v>
          </cell>
          <cell r="J57">
            <v>96660</v>
          </cell>
          <cell r="K57">
            <v>96660</v>
          </cell>
          <cell r="L57">
            <v>96460</v>
          </cell>
          <cell r="M57">
            <v>96460</v>
          </cell>
          <cell r="N57">
            <v>96460</v>
          </cell>
          <cell r="O57">
            <v>96000</v>
          </cell>
          <cell r="P57">
            <v>96660</v>
          </cell>
          <cell r="Q57">
            <v>144990</v>
          </cell>
          <cell r="R57">
            <v>0</v>
          </cell>
          <cell r="S57">
            <v>96000</v>
          </cell>
          <cell r="T57">
            <v>0</v>
          </cell>
          <cell r="U57">
            <v>96660</v>
          </cell>
          <cell r="V57">
            <v>0</v>
          </cell>
          <cell r="W57">
            <v>1253637.1374337799</v>
          </cell>
          <cell r="X57">
            <v>0</v>
          </cell>
          <cell r="Y57">
            <v>48330</v>
          </cell>
          <cell r="Z57">
            <v>0</v>
          </cell>
          <cell r="AA57">
            <v>96660</v>
          </cell>
          <cell r="AB57">
            <v>96000</v>
          </cell>
          <cell r="AC57">
            <v>98660</v>
          </cell>
          <cell r="AD57">
            <v>147990</v>
          </cell>
          <cell r="AE57">
            <v>98660</v>
          </cell>
          <cell r="AF57">
            <v>98660</v>
          </cell>
          <cell r="AG57">
            <v>49330</v>
          </cell>
          <cell r="AH57">
            <v>78928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440419.13743377989</v>
          </cell>
          <cell r="AT57">
            <v>440419.13743377989</v>
          </cell>
          <cell r="AU57">
            <v>96660</v>
          </cell>
        </row>
        <row r="58">
          <cell r="B58">
            <v>44</v>
          </cell>
          <cell r="C58">
            <v>11</v>
          </cell>
          <cell r="D58">
            <v>2472667.1374337799</v>
          </cell>
          <cell r="E58">
            <v>2472667.1374337799</v>
          </cell>
          <cell r="F58">
            <v>1219030</v>
          </cell>
          <cell r="G58">
            <v>1</v>
          </cell>
          <cell r="H58">
            <v>13100</v>
          </cell>
          <cell r="I58">
            <v>192920</v>
          </cell>
          <cell r="J58">
            <v>96660</v>
          </cell>
          <cell r="K58">
            <v>96660</v>
          </cell>
          <cell r="L58">
            <v>96460</v>
          </cell>
          <cell r="M58">
            <v>96460</v>
          </cell>
          <cell r="N58">
            <v>96460</v>
          </cell>
          <cell r="O58">
            <v>96000</v>
          </cell>
          <cell r="P58">
            <v>96660</v>
          </cell>
          <cell r="Q58">
            <v>144990</v>
          </cell>
          <cell r="R58">
            <v>0</v>
          </cell>
          <cell r="S58">
            <v>96000</v>
          </cell>
          <cell r="T58">
            <v>0</v>
          </cell>
          <cell r="U58">
            <v>96660</v>
          </cell>
          <cell r="V58">
            <v>0</v>
          </cell>
          <cell r="W58">
            <v>1253637.1374337799</v>
          </cell>
          <cell r="X58">
            <v>0</v>
          </cell>
          <cell r="Y58">
            <v>48330</v>
          </cell>
          <cell r="Z58">
            <v>0</v>
          </cell>
          <cell r="AA58">
            <v>96660</v>
          </cell>
          <cell r="AB58">
            <v>96000</v>
          </cell>
          <cell r="AC58">
            <v>98660</v>
          </cell>
          <cell r="AD58">
            <v>147990</v>
          </cell>
          <cell r="AE58">
            <v>98660</v>
          </cell>
          <cell r="AF58">
            <v>98660</v>
          </cell>
          <cell r="AG58">
            <v>49330</v>
          </cell>
          <cell r="AH58">
            <v>78928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440419.13743377989</v>
          </cell>
          <cell r="AT58">
            <v>440419.13743377989</v>
          </cell>
          <cell r="AU58">
            <v>96660</v>
          </cell>
        </row>
        <row r="59">
          <cell r="B59">
            <v>45</v>
          </cell>
          <cell r="C59">
            <v>11</v>
          </cell>
          <cell r="D59">
            <v>2325834.3996824161</v>
          </cell>
          <cell r="E59">
            <v>2325834.3996824161</v>
          </cell>
          <cell r="F59">
            <v>1219030</v>
          </cell>
          <cell r="G59">
            <v>1</v>
          </cell>
          <cell r="H59">
            <v>13100</v>
          </cell>
          <cell r="I59">
            <v>192920</v>
          </cell>
          <cell r="J59">
            <v>96660</v>
          </cell>
          <cell r="K59">
            <v>96660</v>
          </cell>
          <cell r="L59">
            <v>96460</v>
          </cell>
          <cell r="M59">
            <v>96460</v>
          </cell>
          <cell r="N59">
            <v>96460</v>
          </cell>
          <cell r="O59">
            <v>96000</v>
          </cell>
          <cell r="P59">
            <v>96660</v>
          </cell>
          <cell r="Q59">
            <v>144990</v>
          </cell>
          <cell r="R59">
            <v>0</v>
          </cell>
          <cell r="S59">
            <v>96000</v>
          </cell>
          <cell r="T59">
            <v>0</v>
          </cell>
          <cell r="U59">
            <v>96660</v>
          </cell>
          <cell r="V59">
            <v>0</v>
          </cell>
          <cell r="W59">
            <v>1106804.3996824161</v>
          </cell>
          <cell r="X59">
            <v>0</v>
          </cell>
          <cell r="Y59">
            <v>48330</v>
          </cell>
          <cell r="Z59">
            <v>0</v>
          </cell>
          <cell r="AA59">
            <v>96660</v>
          </cell>
          <cell r="AB59">
            <v>96000</v>
          </cell>
          <cell r="AC59">
            <v>98660</v>
          </cell>
          <cell r="AD59">
            <v>147990</v>
          </cell>
          <cell r="AE59">
            <v>98660</v>
          </cell>
          <cell r="AF59">
            <v>98660</v>
          </cell>
          <cell r="AG59">
            <v>49330</v>
          </cell>
          <cell r="AH59">
            <v>78928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293586.39968241611</v>
          </cell>
          <cell r="AT59">
            <v>293586.39968241611</v>
          </cell>
          <cell r="AU59">
            <v>96660</v>
          </cell>
        </row>
        <row r="60">
          <cell r="B60">
            <v>46</v>
          </cell>
          <cell r="C60">
            <v>11</v>
          </cell>
          <cell r="D60">
            <v>2457690.7452841941</v>
          </cell>
          <cell r="E60">
            <v>2457690.7452841941</v>
          </cell>
          <cell r="F60">
            <v>1219030</v>
          </cell>
          <cell r="G60">
            <v>1</v>
          </cell>
          <cell r="H60">
            <v>13100</v>
          </cell>
          <cell r="I60">
            <v>192920</v>
          </cell>
          <cell r="J60">
            <v>96660</v>
          </cell>
          <cell r="K60">
            <v>96660</v>
          </cell>
          <cell r="L60">
            <v>96460</v>
          </cell>
          <cell r="M60">
            <v>96460</v>
          </cell>
          <cell r="N60">
            <v>96460</v>
          </cell>
          <cell r="O60">
            <v>96000</v>
          </cell>
          <cell r="P60">
            <v>96660</v>
          </cell>
          <cell r="Q60">
            <v>144990</v>
          </cell>
          <cell r="R60">
            <v>0</v>
          </cell>
          <cell r="S60">
            <v>96000</v>
          </cell>
          <cell r="T60">
            <v>0</v>
          </cell>
          <cell r="U60">
            <v>96660</v>
          </cell>
          <cell r="V60">
            <v>0</v>
          </cell>
          <cell r="W60">
            <v>1238660.7452841941</v>
          </cell>
          <cell r="X60">
            <v>0</v>
          </cell>
          <cell r="Y60">
            <v>48330</v>
          </cell>
          <cell r="Z60">
            <v>0</v>
          </cell>
          <cell r="AA60">
            <v>96660</v>
          </cell>
          <cell r="AB60">
            <v>96000</v>
          </cell>
          <cell r="AC60">
            <v>98660</v>
          </cell>
          <cell r="AD60">
            <v>147990</v>
          </cell>
          <cell r="AE60">
            <v>98660</v>
          </cell>
          <cell r="AF60">
            <v>98660</v>
          </cell>
          <cell r="AG60">
            <v>49330</v>
          </cell>
          <cell r="AH60">
            <v>78928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425442.74528419413</v>
          </cell>
          <cell r="AT60">
            <v>425442.74528419413</v>
          </cell>
          <cell r="AU60">
            <v>96660</v>
          </cell>
        </row>
        <row r="61">
          <cell r="B61">
            <v>47</v>
          </cell>
          <cell r="C61">
            <v>11</v>
          </cell>
          <cell r="D61">
            <v>2472667.1374337799</v>
          </cell>
          <cell r="E61">
            <v>2472667.1374337799</v>
          </cell>
          <cell r="F61">
            <v>1219030</v>
          </cell>
          <cell r="G61">
            <v>1</v>
          </cell>
          <cell r="H61">
            <v>13100</v>
          </cell>
          <cell r="I61">
            <v>192920</v>
          </cell>
          <cell r="J61">
            <v>96660</v>
          </cell>
          <cell r="K61">
            <v>96660</v>
          </cell>
          <cell r="L61">
            <v>96460</v>
          </cell>
          <cell r="M61">
            <v>96460</v>
          </cell>
          <cell r="N61">
            <v>96460</v>
          </cell>
          <cell r="O61">
            <v>96000</v>
          </cell>
          <cell r="P61">
            <v>96660</v>
          </cell>
          <cell r="Q61">
            <v>144990</v>
          </cell>
          <cell r="R61">
            <v>0</v>
          </cell>
          <cell r="S61">
            <v>96000</v>
          </cell>
          <cell r="T61">
            <v>0</v>
          </cell>
          <cell r="U61">
            <v>96660</v>
          </cell>
          <cell r="V61">
            <v>0</v>
          </cell>
          <cell r="W61">
            <v>1253637.1374337799</v>
          </cell>
          <cell r="X61">
            <v>0</v>
          </cell>
          <cell r="Y61">
            <v>48330</v>
          </cell>
          <cell r="Z61">
            <v>0</v>
          </cell>
          <cell r="AA61">
            <v>96660</v>
          </cell>
          <cell r="AB61">
            <v>96000</v>
          </cell>
          <cell r="AC61">
            <v>98660</v>
          </cell>
          <cell r="AD61">
            <v>147990</v>
          </cell>
          <cell r="AE61">
            <v>98660</v>
          </cell>
          <cell r="AF61">
            <v>98660</v>
          </cell>
          <cell r="AG61">
            <v>49330</v>
          </cell>
          <cell r="AH61">
            <v>78928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440419.13743377989</v>
          </cell>
          <cell r="AT61">
            <v>440419.13743377989</v>
          </cell>
          <cell r="AU61">
            <v>96660</v>
          </cell>
        </row>
        <row r="62">
          <cell r="B62">
            <v>48</v>
          </cell>
          <cell r="C62">
            <v>11</v>
          </cell>
          <cell r="D62">
            <v>2472667.1374337799</v>
          </cell>
          <cell r="E62">
            <v>2472667.1374337799</v>
          </cell>
          <cell r="F62">
            <v>1219030</v>
          </cell>
          <cell r="G62">
            <v>1</v>
          </cell>
          <cell r="H62">
            <v>13100</v>
          </cell>
          <cell r="I62">
            <v>192920</v>
          </cell>
          <cell r="J62">
            <v>96660</v>
          </cell>
          <cell r="K62">
            <v>96660</v>
          </cell>
          <cell r="L62">
            <v>96460</v>
          </cell>
          <cell r="M62">
            <v>96460</v>
          </cell>
          <cell r="N62">
            <v>96460</v>
          </cell>
          <cell r="O62">
            <v>96000</v>
          </cell>
          <cell r="P62">
            <v>96660</v>
          </cell>
          <cell r="Q62">
            <v>144990</v>
          </cell>
          <cell r="R62">
            <v>0</v>
          </cell>
          <cell r="S62">
            <v>96000</v>
          </cell>
          <cell r="T62">
            <v>0</v>
          </cell>
          <cell r="U62">
            <v>96660</v>
          </cell>
          <cell r="V62">
            <v>0</v>
          </cell>
          <cell r="W62">
            <v>1253637.1374337799</v>
          </cell>
          <cell r="X62">
            <v>0</v>
          </cell>
          <cell r="Y62">
            <v>48330</v>
          </cell>
          <cell r="Z62">
            <v>0</v>
          </cell>
          <cell r="AA62">
            <v>96660</v>
          </cell>
          <cell r="AB62">
            <v>96000</v>
          </cell>
          <cell r="AC62">
            <v>98660</v>
          </cell>
          <cell r="AD62">
            <v>147990</v>
          </cell>
          <cell r="AE62">
            <v>98660</v>
          </cell>
          <cell r="AF62">
            <v>98660</v>
          </cell>
          <cell r="AG62">
            <v>49330</v>
          </cell>
          <cell r="AH62">
            <v>78928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440419.13743377989</v>
          </cell>
          <cell r="AT62">
            <v>440419.13743377989</v>
          </cell>
          <cell r="AU62">
            <v>96660</v>
          </cell>
        </row>
        <row r="63">
          <cell r="B63">
            <v>49</v>
          </cell>
          <cell r="C63">
            <v>11</v>
          </cell>
          <cell r="D63">
            <v>2104664.8055170779</v>
          </cell>
          <cell r="E63">
            <v>2104664.8055170779</v>
          </cell>
          <cell r="F63">
            <v>1219030</v>
          </cell>
          <cell r="G63">
            <v>1</v>
          </cell>
          <cell r="H63">
            <v>13100</v>
          </cell>
          <cell r="I63">
            <v>192920</v>
          </cell>
          <cell r="J63">
            <v>96660</v>
          </cell>
          <cell r="K63">
            <v>96660</v>
          </cell>
          <cell r="L63">
            <v>96460</v>
          </cell>
          <cell r="M63">
            <v>96460</v>
          </cell>
          <cell r="N63">
            <v>96460</v>
          </cell>
          <cell r="O63">
            <v>96000</v>
          </cell>
          <cell r="P63">
            <v>96660</v>
          </cell>
          <cell r="Q63">
            <v>144990</v>
          </cell>
          <cell r="R63">
            <v>0</v>
          </cell>
          <cell r="S63">
            <v>96000</v>
          </cell>
          <cell r="T63">
            <v>0</v>
          </cell>
          <cell r="U63">
            <v>96660</v>
          </cell>
          <cell r="V63">
            <v>0</v>
          </cell>
          <cell r="W63">
            <v>885634.80551707791</v>
          </cell>
          <cell r="X63">
            <v>0</v>
          </cell>
          <cell r="Y63">
            <v>48330</v>
          </cell>
          <cell r="Z63">
            <v>0</v>
          </cell>
          <cell r="AA63">
            <v>96660</v>
          </cell>
          <cell r="AB63">
            <v>96000</v>
          </cell>
          <cell r="AC63">
            <v>98660</v>
          </cell>
          <cell r="AD63">
            <v>147990</v>
          </cell>
          <cell r="AE63">
            <v>98660</v>
          </cell>
          <cell r="AF63">
            <v>98660</v>
          </cell>
          <cell r="AG63">
            <v>49330</v>
          </cell>
          <cell r="AH63">
            <v>78928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72416.805517077912</v>
          </cell>
          <cell r="AT63">
            <v>72416.805517077912</v>
          </cell>
          <cell r="AU63">
            <v>72416.805517077912</v>
          </cell>
        </row>
        <row r="64">
          <cell r="B64">
            <v>50</v>
          </cell>
          <cell r="C64">
            <v>11</v>
          </cell>
          <cell r="D64">
            <v>2472667.1374337799</v>
          </cell>
          <cell r="E64">
            <v>2472667.1374337799</v>
          </cell>
          <cell r="F64">
            <v>1219030</v>
          </cell>
          <cell r="G64">
            <v>1</v>
          </cell>
          <cell r="H64">
            <v>13100</v>
          </cell>
          <cell r="I64">
            <v>192920</v>
          </cell>
          <cell r="J64">
            <v>96660</v>
          </cell>
          <cell r="K64">
            <v>96660</v>
          </cell>
          <cell r="L64">
            <v>96460</v>
          </cell>
          <cell r="M64">
            <v>96460</v>
          </cell>
          <cell r="N64">
            <v>96460</v>
          </cell>
          <cell r="O64">
            <v>96000</v>
          </cell>
          <cell r="P64">
            <v>96660</v>
          </cell>
          <cell r="Q64">
            <v>144990</v>
          </cell>
          <cell r="R64">
            <v>0</v>
          </cell>
          <cell r="S64">
            <v>96000</v>
          </cell>
          <cell r="T64">
            <v>0</v>
          </cell>
          <cell r="U64">
            <v>96660</v>
          </cell>
          <cell r="V64">
            <v>0</v>
          </cell>
          <cell r="W64">
            <v>1253637.1374337799</v>
          </cell>
          <cell r="X64">
            <v>0</v>
          </cell>
          <cell r="Y64">
            <v>48330</v>
          </cell>
          <cell r="Z64">
            <v>0</v>
          </cell>
          <cell r="AA64">
            <v>96660</v>
          </cell>
          <cell r="AB64">
            <v>96000</v>
          </cell>
          <cell r="AC64">
            <v>98660</v>
          </cell>
          <cell r="AD64">
            <v>147990</v>
          </cell>
          <cell r="AE64">
            <v>98660</v>
          </cell>
          <cell r="AF64">
            <v>98660</v>
          </cell>
          <cell r="AG64">
            <v>49330</v>
          </cell>
          <cell r="AH64">
            <v>78928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440419.13743377989</v>
          </cell>
          <cell r="AT64">
            <v>440419.13743377989</v>
          </cell>
          <cell r="AU64">
            <v>96660</v>
          </cell>
        </row>
        <row r="65">
          <cell r="B65">
            <v>51</v>
          </cell>
          <cell r="C65">
            <v>11</v>
          </cell>
          <cell r="D65">
            <v>2472667.1374337799</v>
          </cell>
          <cell r="E65">
            <v>2472667.1374337799</v>
          </cell>
          <cell r="F65">
            <v>1219030</v>
          </cell>
          <cell r="G65">
            <v>1</v>
          </cell>
          <cell r="H65">
            <v>13100</v>
          </cell>
          <cell r="I65">
            <v>192920</v>
          </cell>
          <cell r="J65">
            <v>96660</v>
          </cell>
          <cell r="K65">
            <v>96660</v>
          </cell>
          <cell r="L65">
            <v>96460</v>
          </cell>
          <cell r="M65">
            <v>96460</v>
          </cell>
          <cell r="N65">
            <v>96460</v>
          </cell>
          <cell r="O65">
            <v>96000</v>
          </cell>
          <cell r="P65">
            <v>96660</v>
          </cell>
          <cell r="Q65">
            <v>144990</v>
          </cell>
          <cell r="R65">
            <v>0</v>
          </cell>
          <cell r="S65">
            <v>96000</v>
          </cell>
          <cell r="T65">
            <v>0</v>
          </cell>
          <cell r="U65">
            <v>96660</v>
          </cell>
          <cell r="V65">
            <v>0</v>
          </cell>
          <cell r="W65">
            <v>1253637.1374337799</v>
          </cell>
          <cell r="X65">
            <v>0</v>
          </cell>
          <cell r="Y65">
            <v>48330</v>
          </cell>
          <cell r="Z65">
            <v>0</v>
          </cell>
          <cell r="AA65">
            <v>96660</v>
          </cell>
          <cell r="AB65">
            <v>96000</v>
          </cell>
          <cell r="AC65">
            <v>98660</v>
          </cell>
          <cell r="AD65">
            <v>147990</v>
          </cell>
          <cell r="AE65">
            <v>98660</v>
          </cell>
          <cell r="AF65">
            <v>98660</v>
          </cell>
          <cell r="AG65">
            <v>49330</v>
          </cell>
          <cell r="AH65">
            <v>78928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440419.13743377989</v>
          </cell>
          <cell r="AT65">
            <v>440419.13743377989</v>
          </cell>
          <cell r="AU65">
            <v>96660</v>
          </cell>
        </row>
        <row r="66">
          <cell r="B66">
            <v>52</v>
          </cell>
          <cell r="C66">
            <v>11</v>
          </cell>
          <cell r="D66">
            <v>2472667.1374337799</v>
          </cell>
          <cell r="E66">
            <v>2472667.1374337799</v>
          </cell>
          <cell r="F66">
            <v>1219030</v>
          </cell>
          <cell r="G66">
            <v>1</v>
          </cell>
          <cell r="H66">
            <v>13100</v>
          </cell>
          <cell r="I66">
            <v>192920</v>
          </cell>
          <cell r="J66">
            <v>96660</v>
          </cell>
          <cell r="K66">
            <v>96660</v>
          </cell>
          <cell r="L66">
            <v>96460</v>
          </cell>
          <cell r="M66">
            <v>96460</v>
          </cell>
          <cell r="N66">
            <v>96460</v>
          </cell>
          <cell r="O66">
            <v>96000</v>
          </cell>
          <cell r="P66">
            <v>96660</v>
          </cell>
          <cell r="Q66">
            <v>144990</v>
          </cell>
          <cell r="R66">
            <v>0</v>
          </cell>
          <cell r="S66">
            <v>96000</v>
          </cell>
          <cell r="T66">
            <v>0</v>
          </cell>
          <cell r="U66">
            <v>96660</v>
          </cell>
          <cell r="V66">
            <v>0</v>
          </cell>
          <cell r="W66">
            <v>1253637.1374337799</v>
          </cell>
          <cell r="X66">
            <v>0</v>
          </cell>
          <cell r="Y66">
            <v>48330</v>
          </cell>
          <cell r="Z66">
            <v>0</v>
          </cell>
          <cell r="AA66">
            <v>96660</v>
          </cell>
          <cell r="AB66">
            <v>96000</v>
          </cell>
          <cell r="AC66">
            <v>98660</v>
          </cell>
          <cell r="AD66">
            <v>147990</v>
          </cell>
          <cell r="AE66">
            <v>98660</v>
          </cell>
          <cell r="AF66">
            <v>98660</v>
          </cell>
          <cell r="AG66">
            <v>49330</v>
          </cell>
          <cell r="AH66">
            <v>78928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440419.13743377989</v>
          </cell>
          <cell r="AT66">
            <v>440419.13743377989</v>
          </cell>
          <cell r="AU66">
            <v>96660</v>
          </cell>
        </row>
        <row r="67">
          <cell r="B67">
            <v>53</v>
          </cell>
          <cell r="C67">
            <v>11</v>
          </cell>
          <cell r="D67">
            <v>2472667.1374337799</v>
          </cell>
          <cell r="E67">
            <v>2472667.1374337799</v>
          </cell>
          <cell r="F67">
            <v>1219030</v>
          </cell>
          <cell r="G67">
            <v>1</v>
          </cell>
          <cell r="H67">
            <v>13100</v>
          </cell>
          <cell r="I67">
            <v>192920</v>
          </cell>
          <cell r="J67">
            <v>96660</v>
          </cell>
          <cell r="K67">
            <v>96660</v>
          </cell>
          <cell r="L67">
            <v>96460</v>
          </cell>
          <cell r="M67">
            <v>96460</v>
          </cell>
          <cell r="N67">
            <v>96460</v>
          </cell>
          <cell r="O67">
            <v>96000</v>
          </cell>
          <cell r="P67">
            <v>96660</v>
          </cell>
          <cell r="Q67">
            <v>144990</v>
          </cell>
          <cell r="R67">
            <v>0</v>
          </cell>
          <cell r="S67">
            <v>96000</v>
          </cell>
          <cell r="T67">
            <v>0</v>
          </cell>
          <cell r="U67">
            <v>96660</v>
          </cell>
          <cell r="V67">
            <v>0</v>
          </cell>
          <cell r="W67">
            <v>1253637.1374337799</v>
          </cell>
          <cell r="X67">
            <v>0</v>
          </cell>
          <cell r="Y67">
            <v>48330</v>
          </cell>
          <cell r="Z67">
            <v>0</v>
          </cell>
          <cell r="AA67">
            <v>96660</v>
          </cell>
          <cell r="AB67">
            <v>96000</v>
          </cell>
          <cell r="AC67">
            <v>98660</v>
          </cell>
          <cell r="AD67">
            <v>147990</v>
          </cell>
          <cell r="AE67">
            <v>98660</v>
          </cell>
          <cell r="AF67">
            <v>98660</v>
          </cell>
          <cell r="AG67">
            <v>49330</v>
          </cell>
          <cell r="AH67">
            <v>78928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440419.13743377989</v>
          </cell>
          <cell r="AT67">
            <v>440419.13743377989</v>
          </cell>
          <cell r="AU67">
            <v>96660</v>
          </cell>
        </row>
        <row r="68">
          <cell r="B68">
            <v>54</v>
          </cell>
          <cell r="C68">
            <v>11</v>
          </cell>
          <cell r="D68">
            <v>2472667.1374337799</v>
          </cell>
          <cell r="E68">
            <v>2472667.1374337799</v>
          </cell>
          <cell r="F68">
            <v>1219030</v>
          </cell>
          <cell r="G68">
            <v>1</v>
          </cell>
          <cell r="H68">
            <v>13100</v>
          </cell>
          <cell r="I68">
            <v>192920</v>
          </cell>
          <cell r="J68">
            <v>96660</v>
          </cell>
          <cell r="K68">
            <v>96660</v>
          </cell>
          <cell r="L68">
            <v>96460</v>
          </cell>
          <cell r="M68">
            <v>96460</v>
          </cell>
          <cell r="N68">
            <v>96460</v>
          </cell>
          <cell r="O68">
            <v>96000</v>
          </cell>
          <cell r="P68">
            <v>96660</v>
          </cell>
          <cell r="Q68">
            <v>144990</v>
          </cell>
          <cell r="R68">
            <v>0</v>
          </cell>
          <cell r="S68">
            <v>96000</v>
          </cell>
          <cell r="T68">
            <v>0</v>
          </cell>
          <cell r="U68">
            <v>96660</v>
          </cell>
          <cell r="V68">
            <v>0</v>
          </cell>
          <cell r="W68">
            <v>1253637.1374337799</v>
          </cell>
          <cell r="X68">
            <v>0</v>
          </cell>
          <cell r="Y68">
            <v>48330</v>
          </cell>
          <cell r="Z68">
            <v>0</v>
          </cell>
          <cell r="AA68">
            <v>96660</v>
          </cell>
          <cell r="AB68">
            <v>96000</v>
          </cell>
          <cell r="AC68">
            <v>98660</v>
          </cell>
          <cell r="AD68">
            <v>147990</v>
          </cell>
          <cell r="AE68">
            <v>98660</v>
          </cell>
          <cell r="AF68">
            <v>98660</v>
          </cell>
          <cell r="AG68">
            <v>49330</v>
          </cell>
          <cell r="AH68">
            <v>78928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440419.13743377989</v>
          </cell>
          <cell r="AT68">
            <v>440419.13743377989</v>
          </cell>
          <cell r="AU68">
            <v>96660</v>
          </cell>
        </row>
        <row r="69">
          <cell r="B69">
            <v>55</v>
          </cell>
          <cell r="C69">
            <v>11</v>
          </cell>
          <cell r="D69">
            <v>2472667.1374337799</v>
          </cell>
          <cell r="E69">
            <v>2472667.1374337799</v>
          </cell>
          <cell r="F69">
            <v>1219030</v>
          </cell>
          <cell r="G69">
            <v>1</v>
          </cell>
          <cell r="H69">
            <v>13100</v>
          </cell>
          <cell r="I69">
            <v>192920</v>
          </cell>
          <cell r="J69">
            <v>96660</v>
          </cell>
          <cell r="K69">
            <v>96660</v>
          </cell>
          <cell r="L69">
            <v>96460</v>
          </cell>
          <cell r="M69">
            <v>96460</v>
          </cell>
          <cell r="N69">
            <v>96460</v>
          </cell>
          <cell r="O69">
            <v>96000</v>
          </cell>
          <cell r="P69">
            <v>96660</v>
          </cell>
          <cell r="Q69">
            <v>144990</v>
          </cell>
          <cell r="R69">
            <v>0</v>
          </cell>
          <cell r="S69">
            <v>96000</v>
          </cell>
          <cell r="T69">
            <v>0</v>
          </cell>
          <cell r="U69">
            <v>96660</v>
          </cell>
          <cell r="V69">
            <v>0</v>
          </cell>
          <cell r="W69">
            <v>1253637.1374337799</v>
          </cell>
          <cell r="X69">
            <v>0</v>
          </cell>
          <cell r="Y69">
            <v>48330</v>
          </cell>
          <cell r="Z69">
            <v>0</v>
          </cell>
          <cell r="AA69">
            <v>96660</v>
          </cell>
          <cell r="AB69">
            <v>96000</v>
          </cell>
          <cell r="AC69">
            <v>98660</v>
          </cell>
          <cell r="AD69">
            <v>147990</v>
          </cell>
          <cell r="AE69">
            <v>98660</v>
          </cell>
          <cell r="AF69">
            <v>98660</v>
          </cell>
          <cell r="AG69">
            <v>49330</v>
          </cell>
          <cell r="AH69">
            <v>78928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440419.13743377989</v>
          </cell>
          <cell r="AT69">
            <v>440419.13743377989</v>
          </cell>
          <cell r="AU69">
            <v>96660</v>
          </cell>
        </row>
        <row r="70">
          <cell r="B70">
            <v>56</v>
          </cell>
          <cell r="C70">
            <v>11</v>
          </cell>
          <cell r="D70">
            <v>2472667.1374337799</v>
          </cell>
          <cell r="E70">
            <v>2472667.1374337799</v>
          </cell>
          <cell r="F70">
            <v>1219030</v>
          </cell>
          <cell r="G70">
            <v>1</v>
          </cell>
          <cell r="H70">
            <v>13100</v>
          </cell>
          <cell r="I70">
            <v>192920</v>
          </cell>
          <cell r="J70">
            <v>96660</v>
          </cell>
          <cell r="K70">
            <v>96660</v>
          </cell>
          <cell r="L70">
            <v>96460</v>
          </cell>
          <cell r="M70">
            <v>96460</v>
          </cell>
          <cell r="N70">
            <v>96460</v>
          </cell>
          <cell r="O70">
            <v>96000</v>
          </cell>
          <cell r="P70">
            <v>96660</v>
          </cell>
          <cell r="Q70">
            <v>144990</v>
          </cell>
          <cell r="R70">
            <v>0</v>
          </cell>
          <cell r="S70">
            <v>96000</v>
          </cell>
          <cell r="T70">
            <v>0</v>
          </cell>
          <cell r="U70">
            <v>96660</v>
          </cell>
          <cell r="V70">
            <v>0</v>
          </cell>
          <cell r="W70">
            <v>1253637.1374337799</v>
          </cell>
          <cell r="X70">
            <v>0</v>
          </cell>
          <cell r="Y70">
            <v>48330</v>
          </cell>
          <cell r="Z70">
            <v>0</v>
          </cell>
          <cell r="AA70">
            <v>96660</v>
          </cell>
          <cell r="AB70">
            <v>96000</v>
          </cell>
          <cell r="AC70">
            <v>98660</v>
          </cell>
          <cell r="AD70">
            <v>147990</v>
          </cell>
          <cell r="AE70">
            <v>98660</v>
          </cell>
          <cell r="AF70">
            <v>98660</v>
          </cell>
          <cell r="AG70">
            <v>49330</v>
          </cell>
          <cell r="AH70">
            <v>78928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440419.13743377989</v>
          </cell>
          <cell r="AT70">
            <v>440419.13743377989</v>
          </cell>
          <cell r="AU70">
            <v>96660</v>
          </cell>
        </row>
        <row r="71">
          <cell r="B71">
            <v>57</v>
          </cell>
          <cell r="C71">
            <v>11</v>
          </cell>
          <cell r="D71">
            <v>2472667.1374337799</v>
          </cell>
          <cell r="E71">
            <v>2472667.1374337799</v>
          </cell>
          <cell r="F71">
            <v>1219030</v>
          </cell>
          <cell r="G71">
            <v>1</v>
          </cell>
          <cell r="H71">
            <v>13100</v>
          </cell>
          <cell r="I71">
            <v>192920</v>
          </cell>
          <cell r="J71">
            <v>96660</v>
          </cell>
          <cell r="K71">
            <v>96660</v>
          </cell>
          <cell r="L71">
            <v>96460</v>
          </cell>
          <cell r="M71">
            <v>96460</v>
          </cell>
          <cell r="N71">
            <v>96460</v>
          </cell>
          <cell r="O71">
            <v>96000</v>
          </cell>
          <cell r="P71">
            <v>96660</v>
          </cell>
          <cell r="Q71">
            <v>144990</v>
          </cell>
          <cell r="R71">
            <v>0</v>
          </cell>
          <cell r="S71">
            <v>96000</v>
          </cell>
          <cell r="T71">
            <v>0</v>
          </cell>
          <cell r="U71">
            <v>96660</v>
          </cell>
          <cell r="V71">
            <v>0</v>
          </cell>
          <cell r="W71">
            <v>1253637.1374337799</v>
          </cell>
          <cell r="X71">
            <v>0</v>
          </cell>
          <cell r="Y71">
            <v>48330</v>
          </cell>
          <cell r="Z71">
            <v>0</v>
          </cell>
          <cell r="AA71">
            <v>96660</v>
          </cell>
          <cell r="AB71">
            <v>96000</v>
          </cell>
          <cell r="AC71">
            <v>98660</v>
          </cell>
          <cell r="AD71">
            <v>147990</v>
          </cell>
          <cell r="AE71">
            <v>98660</v>
          </cell>
          <cell r="AF71">
            <v>98660</v>
          </cell>
          <cell r="AG71">
            <v>49330</v>
          </cell>
          <cell r="AH71">
            <v>78928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440419.13743377989</v>
          </cell>
          <cell r="AT71">
            <v>440419.13743377989</v>
          </cell>
          <cell r="AU71">
            <v>96660</v>
          </cell>
        </row>
        <row r="72">
          <cell r="B72">
            <v>58</v>
          </cell>
          <cell r="C72">
            <v>11</v>
          </cell>
          <cell r="D72">
            <v>2472667.1374337799</v>
          </cell>
          <cell r="E72">
            <v>2472667.1374337799</v>
          </cell>
          <cell r="F72">
            <v>1219030</v>
          </cell>
          <cell r="G72">
            <v>1</v>
          </cell>
          <cell r="H72">
            <v>13100</v>
          </cell>
          <cell r="I72">
            <v>192920</v>
          </cell>
          <cell r="J72">
            <v>96660</v>
          </cell>
          <cell r="K72">
            <v>96660</v>
          </cell>
          <cell r="L72">
            <v>96460</v>
          </cell>
          <cell r="M72">
            <v>96460</v>
          </cell>
          <cell r="N72">
            <v>96460</v>
          </cell>
          <cell r="O72">
            <v>96000</v>
          </cell>
          <cell r="P72">
            <v>96660</v>
          </cell>
          <cell r="Q72">
            <v>144990</v>
          </cell>
          <cell r="R72">
            <v>0</v>
          </cell>
          <cell r="S72">
            <v>96000</v>
          </cell>
          <cell r="T72">
            <v>0</v>
          </cell>
          <cell r="U72">
            <v>96660</v>
          </cell>
          <cell r="V72">
            <v>0</v>
          </cell>
          <cell r="W72">
            <v>1253637.1374337799</v>
          </cell>
          <cell r="X72">
            <v>0</v>
          </cell>
          <cell r="Y72">
            <v>48330</v>
          </cell>
          <cell r="Z72">
            <v>0</v>
          </cell>
          <cell r="AA72">
            <v>96660</v>
          </cell>
          <cell r="AB72">
            <v>96000</v>
          </cell>
          <cell r="AC72">
            <v>98660</v>
          </cell>
          <cell r="AD72">
            <v>147990</v>
          </cell>
          <cell r="AE72">
            <v>98660</v>
          </cell>
          <cell r="AF72">
            <v>98660</v>
          </cell>
          <cell r="AG72">
            <v>49330</v>
          </cell>
          <cell r="AH72">
            <v>78928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440419.13743377989</v>
          </cell>
          <cell r="AT72">
            <v>440419.13743377989</v>
          </cell>
          <cell r="AU72">
            <v>96660</v>
          </cell>
        </row>
        <row r="73">
          <cell r="B73">
            <v>59</v>
          </cell>
          <cell r="C73">
            <v>11</v>
          </cell>
          <cell r="D73">
            <v>2456880.0773003618</v>
          </cell>
          <cell r="E73">
            <v>2456880.0773003618</v>
          </cell>
          <cell r="F73">
            <v>1219030</v>
          </cell>
          <cell r="G73">
            <v>1</v>
          </cell>
          <cell r="H73">
            <v>13100</v>
          </cell>
          <cell r="I73">
            <v>192920</v>
          </cell>
          <cell r="J73">
            <v>96660</v>
          </cell>
          <cell r="K73">
            <v>96660</v>
          </cell>
          <cell r="L73">
            <v>96460</v>
          </cell>
          <cell r="M73">
            <v>96460</v>
          </cell>
          <cell r="N73">
            <v>96460</v>
          </cell>
          <cell r="O73">
            <v>96000</v>
          </cell>
          <cell r="P73">
            <v>96660</v>
          </cell>
          <cell r="Q73">
            <v>144990</v>
          </cell>
          <cell r="R73">
            <v>0</v>
          </cell>
          <cell r="S73">
            <v>96000</v>
          </cell>
          <cell r="T73">
            <v>0</v>
          </cell>
          <cell r="U73">
            <v>96660</v>
          </cell>
          <cell r="V73">
            <v>0</v>
          </cell>
          <cell r="W73">
            <v>1237850.0773003618</v>
          </cell>
          <cell r="X73">
            <v>0</v>
          </cell>
          <cell r="Y73">
            <v>48330</v>
          </cell>
          <cell r="Z73">
            <v>0</v>
          </cell>
          <cell r="AA73">
            <v>96660</v>
          </cell>
          <cell r="AB73">
            <v>96000</v>
          </cell>
          <cell r="AC73">
            <v>98660</v>
          </cell>
          <cell r="AD73">
            <v>147990</v>
          </cell>
          <cell r="AE73">
            <v>98660</v>
          </cell>
          <cell r="AF73">
            <v>98660</v>
          </cell>
          <cell r="AG73">
            <v>49330</v>
          </cell>
          <cell r="AH73">
            <v>78928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424632.07730036182</v>
          </cell>
          <cell r="AT73">
            <v>424632.07730036182</v>
          </cell>
          <cell r="AU73">
            <v>96660</v>
          </cell>
        </row>
        <row r="74">
          <cell r="B74">
            <v>60</v>
          </cell>
          <cell r="C74">
            <v>11</v>
          </cell>
          <cell r="D74">
            <v>2286816.5103423637</v>
          </cell>
          <cell r="E74">
            <v>2286816.5103423637</v>
          </cell>
          <cell r="F74">
            <v>1219030</v>
          </cell>
          <cell r="G74">
            <v>1</v>
          </cell>
          <cell r="H74">
            <v>13100</v>
          </cell>
          <cell r="I74">
            <v>192920</v>
          </cell>
          <cell r="J74">
            <v>96660</v>
          </cell>
          <cell r="K74">
            <v>96660</v>
          </cell>
          <cell r="L74">
            <v>96460</v>
          </cell>
          <cell r="M74">
            <v>96460</v>
          </cell>
          <cell r="N74">
            <v>96460</v>
          </cell>
          <cell r="O74">
            <v>96000</v>
          </cell>
          <cell r="P74">
            <v>96660</v>
          </cell>
          <cell r="Q74">
            <v>144990</v>
          </cell>
          <cell r="R74">
            <v>0</v>
          </cell>
          <cell r="S74">
            <v>96000</v>
          </cell>
          <cell r="T74">
            <v>0</v>
          </cell>
          <cell r="U74">
            <v>96660</v>
          </cell>
          <cell r="V74">
            <v>0</v>
          </cell>
          <cell r="W74">
            <v>1067786.5103423637</v>
          </cell>
          <cell r="X74">
            <v>0</v>
          </cell>
          <cell r="Y74">
            <v>48330</v>
          </cell>
          <cell r="Z74">
            <v>0</v>
          </cell>
          <cell r="AA74">
            <v>96660</v>
          </cell>
          <cell r="AB74">
            <v>96000</v>
          </cell>
          <cell r="AC74">
            <v>98660</v>
          </cell>
          <cell r="AD74">
            <v>147990</v>
          </cell>
          <cell r="AE74">
            <v>98660</v>
          </cell>
          <cell r="AF74">
            <v>98660</v>
          </cell>
          <cell r="AG74">
            <v>49330</v>
          </cell>
          <cell r="AH74">
            <v>78928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254568.51034236373</v>
          </cell>
          <cell r="AT74">
            <v>254568.51034236373</v>
          </cell>
          <cell r="AU74">
            <v>96660</v>
          </cell>
        </row>
        <row r="75">
          <cell r="B75">
            <v>61</v>
          </cell>
          <cell r="C75">
            <v>11</v>
          </cell>
          <cell r="D75">
            <v>2472667.1374337799</v>
          </cell>
          <cell r="E75">
            <v>2472667.1374337799</v>
          </cell>
          <cell r="F75">
            <v>1219030</v>
          </cell>
          <cell r="G75">
            <v>1</v>
          </cell>
          <cell r="H75">
            <v>13100</v>
          </cell>
          <cell r="I75">
            <v>192920</v>
          </cell>
          <cell r="J75">
            <v>96660</v>
          </cell>
          <cell r="K75">
            <v>96660</v>
          </cell>
          <cell r="L75">
            <v>96460</v>
          </cell>
          <cell r="M75">
            <v>96460</v>
          </cell>
          <cell r="N75">
            <v>96460</v>
          </cell>
          <cell r="O75">
            <v>96000</v>
          </cell>
          <cell r="P75">
            <v>96660</v>
          </cell>
          <cell r="Q75">
            <v>144990</v>
          </cell>
          <cell r="R75">
            <v>0</v>
          </cell>
          <cell r="S75">
            <v>96000</v>
          </cell>
          <cell r="T75">
            <v>0</v>
          </cell>
          <cell r="U75">
            <v>96660</v>
          </cell>
          <cell r="V75">
            <v>0</v>
          </cell>
          <cell r="W75">
            <v>1253637.1374337799</v>
          </cell>
          <cell r="X75">
            <v>0</v>
          </cell>
          <cell r="Y75">
            <v>48330</v>
          </cell>
          <cell r="Z75">
            <v>0</v>
          </cell>
          <cell r="AA75">
            <v>96660</v>
          </cell>
          <cell r="AB75">
            <v>96000</v>
          </cell>
          <cell r="AC75">
            <v>98660</v>
          </cell>
          <cell r="AD75">
            <v>147990</v>
          </cell>
          <cell r="AE75">
            <v>98660</v>
          </cell>
          <cell r="AF75">
            <v>98660</v>
          </cell>
          <cell r="AG75">
            <v>49330</v>
          </cell>
          <cell r="AH75">
            <v>78928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440419.13743377989</v>
          </cell>
          <cell r="AT75">
            <v>440419.13743377989</v>
          </cell>
          <cell r="AU75">
            <v>96660</v>
          </cell>
        </row>
        <row r="76">
          <cell r="B76">
            <v>62</v>
          </cell>
          <cell r="C76">
            <v>12</v>
          </cell>
          <cell r="D76">
            <v>2617559.0641499599</v>
          </cell>
          <cell r="E76">
            <v>2617559.0641499599</v>
          </cell>
          <cell r="F76">
            <v>1219030</v>
          </cell>
          <cell r="G76">
            <v>1</v>
          </cell>
          <cell r="H76">
            <v>13100</v>
          </cell>
          <cell r="I76">
            <v>192920</v>
          </cell>
          <cell r="J76">
            <v>96660</v>
          </cell>
          <cell r="K76">
            <v>96660</v>
          </cell>
          <cell r="L76">
            <v>96460</v>
          </cell>
          <cell r="M76">
            <v>96460</v>
          </cell>
          <cell r="N76">
            <v>96460</v>
          </cell>
          <cell r="O76">
            <v>96000</v>
          </cell>
          <cell r="P76">
            <v>96660</v>
          </cell>
          <cell r="Q76">
            <v>144990</v>
          </cell>
          <cell r="R76">
            <v>0</v>
          </cell>
          <cell r="S76">
            <v>96000</v>
          </cell>
          <cell r="T76">
            <v>0</v>
          </cell>
          <cell r="U76">
            <v>96660</v>
          </cell>
          <cell r="V76">
            <v>0</v>
          </cell>
          <cell r="W76">
            <v>1398529.0641499599</v>
          </cell>
          <cell r="X76">
            <v>0</v>
          </cell>
          <cell r="Y76">
            <v>48330</v>
          </cell>
          <cell r="Z76">
            <v>144990</v>
          </cell>
          <cell r="AA76">
            <v>96660</v>
          </cell>
          <cell r="AB76">
            <v>96000</v>
          </cell>
          <cell r="AC76">
            <v>98660</v>
          </cell>
          <cell r="AD76">
            <v>147990</v>
          </cell>
          <cell r="AE76">
            <v>98660</v>
          </cell>
          <cell r="AF76">
            <v>98660</v>
          </cell>
          <cell r="AG76">
            <v>49330</v>
          </cell>
          <cell r="AH76">
            <v>78928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440321.06414995994</v>
          </cell>
          <cell r="AT76">
            <v>440321.06414995994</v>
          </cell>
          <cell r="AU76">
            <v>96660</v>
          </cell>
        </row>
        <row r="77">
          <cell r="B77">
            <v>63</v>
          </cell>
          <cell r="C77">
            <v>12</v>
          </cell>
          <cell r="D77">
            <v>2617559.0641499599</v>
          </cell>
          <cell r="E77">
            <v>2617559.0641499599</v>
          </cell>
          <cell r="F77">
            <v>1219030</v>
          </cell>
          <cell r="G77">
            <v>1</v>
          </cell>
          <cell r="H77">
            <v>13100</v>
          </cell>
          <cell r="I77">
            <v>192920</v>
          </cell>
          <cell r="J77">
            <v>96660</v>
          </cell>
          <cell r="K77">
            <v>96660</v>
          </cell>
          <cell r="L77">
            <v>96460</v>
          </cell>
          <cell r="M77">
            <v>96460</v>
          </cell>
          <cell r="N77">
            <v>96460</v>
          </cell>
          <cell r="O77">
            <v>96000</v>
          </cell>
          <cell r="P77">
            <v>96660</v>
          </cell>
          <cell r="Q77">
            <v>144990</v>
          </cell>
          <cell r="R77">
            <v>0</v>
          </cell>
          <cell r="S77">
            <v>96000</v>
          </cell>
          <cell r="T77">
            <v>0</v>
          </cell>
          <cell r="U77">
            <v>96660</v>
          </cell>
          <cell r="V77">
            <v>0</v>
          </cell>
          <cell r="W77">
            <v>1398529.0641499599</v>
          </cell>
          <cell r="X77">
            <v>0</v>
          </cell>
          <cell r="Y77">
            <v>48330</v>
          </cell>
          <cell r="Z77">
            <v>144990</v>
          </cell>
          <cell r="AA77">
            <v>96660</v>
          </cell>
          <cell r="AB77">
            <v>96000</v>
          </cell>
          <cell r="AC77">
            <v>98660</v>
          </cell>
          <cell r="AD77">
            <v>147990</v>
          </cell>
          <cell r="AE77">
            <v>98660</v>
          </cell>
          <cell r="AF77">
            <v>98660</v>
          </cell>
          <cell r="AG77">
            <v>49330</v>
          </cell>
          <cell r="AH77">
            <v>78928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440321.06414995994</v>
          </cell>
          <cell r="AT77">
            <v>440321.06414995994</v>
          </cell>
          <cell r="AU77">
            <v>96660</v>
          </cell>
        </row>
        <row r="78">
          <cell r="B78">
            <v>64</v>
          </cell>
          <cell r="C78">
            <v>12</v>
          </cell>
          <cell r="D78">
            <v>2617559.0641499599</v>
          </cell>
          <cell r="E78">
            <v>2617559.0641499599</v>
          </cell>
          <cell r="F78">
            <v>1219030</v>
          </cell>
          <cell r="G78">
            <v>1</v>
          </cell>
          <cell r="H78">
            <v>13100</v>
          </cell>
          <cell r="I78">
            <v>192920</v>
          </cell>
          <cell r="J78">
            <v>96660</v>
          </cell>
          <cell r="K78">
            <v>96660</v>
          </cell>
          <cell r="L78">
            <v>96460</v>
          </cell>
          <cell r="M78">
            <v>96460</v>
          </cell>
          <cell r="N78">
            <v>96460</v>
          </cell>
          <cell r="O78">
            <v>96000</v>
          </cell>
          <cell r="P78">
            <v>96660</v>
          </cell>
          <cell r="Q78">
            <v>144990</v>
          </cell>
          <cell r="R78">
            <v>0</v>
          </cell>
          <cell r="S78">
            <v>96000</v>
          </cell>
          <cell r="T78">
            <v>0</v>
          </cell>
          <cell r="U78">
            <v>96660</v>
          </cell>
          <cell r="V78">
            <v>0</v>
          </cell>
          <cell r="W78">
            <v>1398529.0641499599</v>
          </cell>
          <cell r="X78">
            <v>0</v>
          </cell>
          <cell r="Y78">
            <v>48330</v>
          </cell>
          <cell r="Z78">
            <v>144990</v>
          </cell>
          <cell r="AA78">
            <v>96660</v>
          </cell>
          <cell r="AB78">
            <v>96000</v>
          </cell>
          <cell r="AC78">
            <v>98660</v>
          </cell>
          <cell r="AD78">
            <v>147990</v>
          </cell>
          <cell r="AE78">
            <v>98660</v>
          </cell>
          <cell r="AF78">
            <v>98660</v>
          </cell>
          <cell r="AG78">
            <v>49330</v>
          </cell>
          <cell r="AH78">
            <v>78928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440321.06414995994</v>
          </cell>
          <cell r="AT78">
            <v>440321.06414995994</v>
          </cell>
          <cell r="AU78">
            <v>96660</v>
          </cell>
        </row>
        <row r="79">
          <cell r="B79">
            <v>65</v>
          </cell>
          <cell r="C79">
            <v>12</v>
          </cell>
          <cell r="D79">
            <v>2617559.0641499599</v>
          </cell>
          <cell r="E79">
            <v>2617559.0641499599</v>
          </cell>
          <cell r="F79">
            <v>1219030</v>
          </cell>
          <cell r="G79">
            <v>1</v>
          </cell>
          <cell r="H79">
            <v>13100</v>
          </cell>
          <cell r="I79">
            <v>192920</v>
          </cell>
          <cell r="J79">
            <v>96660</v>
          </cell>
          <cell r="K79">
            <v>96660</v>
          </cell>
          <cell r="L79">
            <v>96460</v>
          </cell>
          <cell r="M79">
            <v>96460</v>
          </cell>
          <cell r="N79">
            <v>96460</v>
          </cell>
          <cell r="O79">
            <v>96000</v>
          </cell>
          <cell r="P79">
            <v>96660</v>
          </cell>
          <cell r="Q79">
            <v>144990</v>
          </cell>
          <cell r="R79">
            <v>0</v>
          </cell>
          <cell r="S79">
            <v>96000</v>
          </cell>
          <cell r="T79">
            <v>0</v>
          </cell>
          <cell r="U79">
            <v>96660</v>
          </cell>
          <cell r="V79">
            <v>0</v>
          </cell>
          <cell r="W79">
            <v>1398529.0641499599</v>
          </cell>
          <cell r="X79">
            <v>0</v>
          </cell>
          <cell r="Y79">
            <v>48330</v>
          </cell>
          <cell r="Z79">
            <v>144990</v>
          </cell>
          <cell r="AA79">
            <v>96660</v>
          </cell>
          <cell r="AB79">
            <v>96000</v>
          </cell>
          <cell r="AC79">
            <v>98660</v>
          </cell>
          <cell r="AD79">
            <v>147990</v>
          </cell>
          <cell r="AE79">
            <v>98660</v>
          </cell>
          <cell r="AF79">
            <v>98660</v>
          </cell>
          <cell r="AG79">
            <v>49330</v>
          </cell>
          <cell r="AH79">
            <v>78928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440321.06414995994</v>
          </cell>
          <cell r="AT79">
            <v>440321.06414995994</v>
          </cell>
          <cell r="AU79">
            <v>96660</v>
          </cell>
        </row>
        <row r="80">
          <cell r="B80">
            <v>66</v>
          </cell>
          <cell r="C80">
            <v>12</v>
          </cell>
          <cell r="D80">
            <v>2617559.0641499599</v>
          </cell>
          <cell r="E80">
            <v>2617559.0641499599</v>
          </cell>
          <cell r="F80">
            <v>1219030</v>
          </cell>
          <cell r="G80">
            <v>1</v>
          </cell>
          <cell r="H80">
            <v>13100</v>
          </cell>
          <cell r="I80">
            <v>192920</v>
          </cell>
          <cell r="J80">
            <v>96660</v>
          </cell>
          <cell r="K80">
            <v>96660</v>
          </cell>
          <cell r="L80">
            <v>96460</v>
          </cell>
          <cell r="M80">
            <v>96460</v>
          </cell>
          <cell r="N80">
            <v>96460</v>
          </cell>
          <cell r="O80">
            <v>96000</v>
          </cell>
          <cell r="P80">
            <v>96660</v>
          </cell>
          <cell r="Q80">
            <v>144990</v>
          </cell>
          <cell r="R80">
            <v>0</v>
          </cell>
          <cell r="S80">
            <v>96000</v>
          </cell>
          <cell r="T80">
            <v>0</v>
          </cell>
          <cell r="U80">
            <v>96660</v>
          </cell>
          <cell r="V80">
            <v>0</v>
          </cell>
          <cell r="W80">
            <v>1398529.0641499599</v>
          </cell>
          <cell r="X80">
            <v>0</v>
          </cell>
          <cell r="Y80">
            <v>48330</v>
          </cell>
          <cell r="Z80">
            <v>144990</v>
          </cell>
          <cell r="AA80">
            <v>96660</v>
          </cell>
          <cell r="AB80">
            <v>96000</v>
          </cell>
          <cell r="AC80">
            <v>98660</v>
          </cell>
          <cell r="AD80">
            <v>147990</v>
          </cell>
          <cell r="AE80">
            <v>98660</v>
          </cell>
          <cell r="AF80">
            <v>98660</v>
          </cell>
          <cell r="AG80">
            <v>49330</v>
          </cell>
          <cell r="AH80">
            <v>78928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440321.06414995994</v>
          </cell>
          <cell r="AT80">
            <v>440321.06414995994</v>
          </cell>
          <cell r="AU80">
            <v>96660</v>
          </cell>
        </row>
        <row r="81">
          <cell r="B81">
            <v>67</v>
          </cell>
          <cell r="C81">
            <v>12</v>
          </cell>
          <cell r="D81">
            <v>2617559.0641499599</v>
          </cell>
          <cell r="E81">
            <v>2617559.0641499599</v>
          </cell>
          <cell r="F81">
            <v>1219030</v>
          </cell>
          <cell r="G81">
            <v>1</v>
          </cell>
          <cell r="H81">
            <v>13100</v>
          </cell>
          <cell r="I81">
            <v>192920</v>
          </cell>
          <cell r="J81">
            <v>96660</v>
          </cell>
          <cell r="K81">
            <v>96660</v>
          </cell>
          <cell r="L81">
            <v>96460</v>
          </cell>
          <cell r="M81">
            <v>96460</v>
          </cell>
          <cell r="N81">
            <v>96460</v>
          </cell>
          <cell r="O81">
            <v>96000</v>
          </cell>
          <cell r="P81">
            <v>96660</v>
          </cell>
          <cell r="Q81">
            <v>144990</v>
          </cell>
          <cell r="R81">
            <v>0</v>
          </cell>
          <cell r="S81">
            <v>96000</v>
          </cell>
          <cell r="T81">
            <v>0</v>
          </cell>
          <cell r="U81">
            <v>96660</v>
          </cell>
          <cell r="V81">
            <v>0</v>
          </cell>
          <cell r="W81">
            <v>1398529.0641499599</v>
          </cell>
          <cell r="X81">
            <v>0</v>
          </cell>
          <cell r="Y81">
            <v>48330</v>
          </cell>
          <cell r="Z81">
            <v>144990</v>
          </cell>
          <cell r="AA81">
            <v>96660</v>
          </cell>
          <cell r="AB81">
            <v>96000</v>
          </cell>
          <cell r="AC81">
            <v>98660</v>
          </cell>
          <cell r="AD81">
            <v>147990</v>
          </cell>
          <cell r="AE81">
            <v>98660</v>
          </cell>
          <cell r="AF81">
            <v>98660</v>
          </cell>
          <cell r="AG81">
            <v>49330</v>
          </cell>
          <cell r="AH81">
            <v>78928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440321.06414995994</v>
          </cell>
          <cell r="AT81">
            <v>440321.06414995994</v>
          </cell>
          <cell r="AU81">
            <v>96660</v>
          </cell>
        </row>
        <row r="82">
          <cell r="B82">
            <v>68</v>
          </cell>
          <cell r="C82">
            <v>12</v>
          </cell>
          <cell r="D82">
            <v>2617559.0641499599</v>
          </cell>
          <cell r="E82">
            <v>2617559.0641499599</v>
          </cell>
          <cell r="F82">
            <v>1219030</v>
          </cell>
          <cell r="G82">
            <v>1</v>
          </cell>
          <cell r="H82">
            <v>13100</v>
          </cell>
          <cell r="I82">
            <v>192920</v>
          </cell>
          <cell r="J82">
            <v>96660</v>
          </cell>
          <cell r="K82">
            <v>96660</v>
          </cell>
          <cell r="L82">
            <v>96460</v>
          </cell>
          <cell r="M82">
            <v>96460</v>
          </cell>
          <cell r="N82">
            <v>96460</v>
          </cell>
          <cell r="O82">
            <v>96000</v>
          </cell>
          <cell r="P82">
            <v>96660</v>
          </cell>
          <cell r="Q82">
            <v>144990</v>
          </cell>
          <cell r="R82">
            <v>0</v>
          </cell>
          <cell r="S82">
            <v>96000</v>
          </cell>
          <cell r="T82">
            <v>0</v>
          </cell>
          <cell r="U82">
            <v>96660</v>
          </cell>
          <cell r="V82">
            <v>0</v>
          </cell>
          <cell r="W82">
            <v>1398529.0641499599</v>
          </cell>
          <cell r="X82">
            <v>0</v>
          </cell>
          <cell r="Y82">
            <v>48330</v>
          </cell>
          <cell r="Z82">
            <v>144990</v>
          </cell>
          <cell r="AA82">
            <v>96660</v>
          </cell>
          <cell r="AB82">
            <v>96000</v>
          </cell>
          <cell r="AC82">
            <v>98660</v>
          </cell>
          <cell r="AD82">
            <v>147990</v>
          </cell>
          <cell r="AE82">
            <v>98660</v>
          </cell>
          <cell r="AF82">
            <v>98660</v>
          </cell>
          <cell r="AG82">
            <v>49330</v>
          </cell>
          <cell r="AH82">
            <v>78928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440321.06414995994</v>
          </cell>
          <cell r="AT82">
            <v>440321.06414995994</v>
          </cell>
          <cell r="AU82">
            <v>96660</v>
          </cell>
        </row>
        <row r="83">
          <cell r="B83">
            <v>69</v>
          </cell>
          <cell r="C83">
            <v>12</v>
          </cell>
          <cell r="D83">
            <v>2617559.0641499599</v>
          </cell>
          <cell r="E83">
            <v>2617559.0641499599</v>
          </cell>
          <cell r="F83">
            <v>1219030</v>
          </cell>
          <cell r="G83">
            <v>1</v>
          </cell>
          <cell r="H83">
            <v>13100</v>
          </cell>
          <cell r="I83">
            <v>192920</v>
          </cell>
          <cell r="J83">
            <v>96660</v>
          </cell>
          <cell r="K83">
            <v>96660</v>
          </cell>
          <cell r="L83">
            <v>96460</v>
          </cell>
          <cell r="M83">
            <v>96460</v>
          </cell>
          <cell r="N83">
            <v>96460</v>
          </cell>
          <cell r="O83">
            <v>96000</v>
          </cell>
          <cell r="P83">
            <v>96660</v>
          </cell>
          <cell r="Q83">
            <v>144990</v>
          </cell>
          <cell r="R83">
            <v>0</v>
          </cell>
          <cell r="S83">
            <v>96000</v>
          </cell>
          <cell r="T83">
            <v>0</v>
          </cell>
          <cell r="U83">
            <v>96660</v>
          </cell>
          <cell r="V83">
            <v>0</v>
          </cell>
          <cell r="W83">
            <v>1398529.0641499599</v>
          </cell>
          <cell r="X83">
            <v>0</v>
          </cell>
          <cell r="Y83">
            <v>48330</v>
          </cell>
          <cell r="Z83">
            <v>144990</v>
          </cell>
          <cell r="AA83">
            <v>96660</v>
          </cell>
          <cell r="AB83">
            <v>96000</v>
          </cell>
          <cell r="AC83">
            <v>98660</v>
          </cell>
          <cell r="AD83">
            <v>147990</v>
          </cell>
          <cell r="AE83">
            <v>98660</v>
          </cell>
          <cell r="AF83">
            <v>98660</v>
          </cell>
          <cell r="AG83">
            <v>49330</v>
          </cell>
          <cell r="AH83">
            <v>78928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440321.06414995994</v>
          </cell>
          <cell r="AT83">
            <v>440321.06414995994</v>
          </cell>
          <cell r="AU83">
            <v>96660</v>
          </cell>
        </row>
        <row r="84">
          <cell r="B84">
            <v>70</v>
          </cell>
          <cell r="C84">
            <v>12</v>
          </cell>
          <cell r="D84">
            <v>2617559.0641499599</v>
          </cell>
          <cell r="E84">
            <v>2617559.0641499599</v>
          </cell>
          <cell r="F84">
            <v>1219030</v>
          </cell>
          <cell r="G84">
            <v>1</v>
          </cell>
          <cell r="H84">
            <v>13100</v>
          </cell>
          <cell r="I84">
            <v>192920</v>
          </cell>
          <cell r="J84">
            <v>96660</v>
          </cell>
          <cell r="K84">
            <v>96660</v>
          </cell>
          <cell r="L84">
            <v>96460</v>
          </cell>
          <cell r="M84">
            <v>96460</v>
          </cell>
          <cell r="N84">
            <v>96460</v>
          </cell>
          <cell r="O84">
            <v>96000</v>
          </cell>
          <cell r="P84">
            <v>96660</v>
          </cell>
          <cell r="Q84">
            <v>144990</v>
          </cell>
          <cell r="R84">
            <v>0</v>
          </cell>
          <cell r="S84">
            <v>96000</v>
          </cell>
          <cell r="T84">
            <v>0</v>
          </cell>
          <cell r="U84">
            <v>96660</v>
          </cell>
          <cell r="V84">
            <v>0</v>
          </cell>
          <cell r="W84">
            <v>1398529.0641499599</v>
          </cell>
          <cell r="X84">
            <v>0</v>
          </cell>
          <cell r="Y84">
            <v>48330</v>
          </cell>
          <cell r="Z84">
            <v>144990</v>
          </cell>
          <cell r="AA84">
            <v>96660</v>
          </cell>
          <cell r="AB84">
            <v>96000</v>
          </cell>
          <cell r="AC84">
            <v>98660</v>
          </cell>
          <cell r="AD84">
            <v>147990</v>
          </cell>
          <cell r="AE84">
            <v>98660</v>
          </cell>
          <cell r="AF84">
            <v>98660</v>
          </cell>
          <cell r="AG84">
            <v>49330</v>
          </cell>
          <cell r="AH84">
            <v>78928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440321.06414995994</v>
          </cell>
          <cell r="AT84">
            <v>440321.06414995994</v>
          </cell>
          <cell r="AU84">
            <v>96660</v>
          </cell>
        </row>
        <row r="85">
          <cell r="B85">
            <v>71</v>
          </cell>
          <cell r="C85">
            <v>12</v>
          </cell>
          <cell r="D85">
            <v>2617559.0641499599</v>
          </cell>
          <cell r="E85">
            <v>2617559.0641499599</v>
          </cell>
          <cell r="F85">
            <v>1219030</v>
          </cell>
          <cell r="G85">
            <v>1</v>
          </cell>
          <cell r="H85">
            <v>13100</v>
          </cell>
          <cell r="I85">
            <v>192920</v>
          </cell>
          <cell r="J85">
            <v>96660</v>
          </cell>
          <cell r="K85">
            <v>96660</v>
          </cell>
          <cell r="L85">
            <v>96460</v>
          </cell>
          <cell r="M85">
            <v>96460</v>
          </cell>
          <cell r="N85">
            <v>96460</v>
          </cell>
          <cell r="O85">
            <v>96000</v>
          </cell>
          <cell r="P85">
            <v>96660</v>
          </cell>
          <cell r="Q85">
            <v>144990</v>
          </cell>
          <cell r="R85">
            <v>0</v>
          </cell>
          <cell r="S85">
            <v>96000</v>
          </cell>
          <cell r="T85">
            <v>0</v>
          </cell>
          <cell r="U85">
            <v>96660</v>
          </cell>
          <cell r="V85">
            <v>0</v>
          </cell>
          <cell r="W85">
            <v>1398529.0641499599</v>
          </cell>
          <cell r="X85">
            <v>0</v>
          </cell>
          <cell r="Y85">
            <v>48330</v>
          </cell>
          <cell r="Z85">
            <v>144990</v>
          </cell>
          <cell r="AA85">
            <v>96660</v>
          </cell>
          <cell r="AB85">
            <v>96000</v>
          </cell>
          <cell r="AC85">
            <v>98660</v>
          </cell>
          <cell r="AD85">
            <v>147990</v>
          </cell>
          <cell r="AE85">
            <v>98660</v>
          </cell>
          <cell r="AF85">
            <v>98660</v>
          </cell>
          <cell r="AG85">
            <v>49330</v>
          </cell>
          <cell r="AH85">
            <v>78928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440321.06414995994</v>
          </cell>
          <cell r="AT85">
            <v>440321.06414995994</v>
          </cell>
          <cell r="AU85">
            <v>96660</v>
          </cell>
        </row>
        <row r="86">
          <cell r="B86">
            <v>72</v>
          </cell>
          <cell r="C86">
            <v>12</v>
          </cell>
          <cell r="D86">
            <v>2617559.0641499599</v>
          </cell>
          <cell r="E86">
            <v>2617559.0641499599</v>
          </cell>
          <cell r="F86">
            <v>1219030</v>
          </cell>
          <cell r="G86">
            <v>1</v>
          </cell>
          <cell r="H86">
            <v>13100</v>
          </cell>
          <cell r="I86">
            <v>192920</v>
          </cell>
          <cell r="J86">
            <v>96660</v>
          </cell>
          <cell r="K86">
            <v>96660</v>
          </cell>
          <cell r="L86">
            <v>96460</v>
          </cell>
          <cell r="M86">
            <v>96460</v>
          </cell>
          <cell r="N86">
            <v>96460</v>
          </cell>
          <cell r="O86">
            <v>96000</v>
          </cell>
          <cell r="P86">
            <v>96660</v>
          </cell>
          <cell r="Q86">
            <v>144990</v>
          </cell>
          <cell r="R86">
            <v>0</v>
          </cell>
          <cell r="S86">
            <v>96000</v>
          </cell>
          <cell r="T86">
            <v>0</v>
          </cell>
          <cell r="U86">
            <v>96660</v>
          </cell>
          <cell r="V86">
            <v>0</v>
          </cell>
          <cell r="W86">
            <v>1398529.0641499599</v>
          </cell>
          <cell r="X86">
            <v>0</v>
          </cell>
          <cell r="Y86">
            <v>48330</v>
          </cell>
          <cell r="Z86">
            <v>144990</v>
          </cell>
          <cell r="AA86">
            <v>96660</v>
          </cell>
          <cell r="AB86">
            <v>96000</v>
          </cell>
          <cell r="AC86">
            <v>98660</v>
          </cell>
          <cell r="AD86">
            <v>147990</v>
          </cell>
          <cell r="AE86">
            <v>98660</v>
          </cell>
          <cell r="AF86">
            <v>98660</v>
          </cell>
          <cell r="AG86">
            <v>49330</v>
          </cell>
          <cell r="AH86">
            <v>78928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440321.06414995994</v>
          </cell>
          <cell r="AT86">
            <v>440321.06414995994</v>
          </cell>
          <cell r="AU86">
            <v>96660</v>
          </cell>
        </row>
        <row r="87">
          <cell r="B87">
            <v>73</v>
          </cell>
          <cell r="C87">
            <v>12</v>
          </cell>
          <cell r="D87">
            <v>2617559.0641499599</v>
          </cell>
          <cell r="E87">
            <v>2617559.0641499599</v>
          </cell>
          <cell r="F87">
            <v>1219030</v>
          </cell>
          <cell r="G87">
            <v>1</v>
          </cell>
          <cell r="H87">
            <v>13100</v>
          </cell>
          <cell r="I87">
            <v>192920</v>
          </cell>
          <cell r="J87">
            <v>96660</v>
          </cell>
          <cell r="K87">
            <v>96660</v>
          </cell>
          <cell r="L87">
            <v>96460</v>
          </cell>
          <cell r="M87">
            <v>96460</v>
          </cell>
          <cell r="N87">
            <v>96460</v>
          </cell>
          <cell r="O87">
            <v>96000</v>
          </cell>
          <cell r="P87">
            <v>96660</v>
          </cell>
          <cell r="Q87">
            <v>144990</v>
          </cell>
          <cell r="R87">
            <v>0</v>
          </cell>
          <cell r="S87">
            <v>96000</v>
          </cell>
          <cell r="T87">
            <v>0</v>
          </cell>
          <cell r="U87">
            <v>96660</v>
          </cell>
          <cell r="V87">
            <v>0</v>
          </cell>
          <cell r="W87">
            <v>1398529.0641499599</v>
          </cell>
          <cell r="X87">
            <v>0</v>
          </cell>
          <cell r="Y87">
            <v>48330</v>
          </cell>
          <cell r="Z87">
            <v>144990</v>
          </cell>
          <cell r="AA87">
            <v>96660</v>
          </cell>
          <cell r="AB87">
            <v>96000</v>
          </cell>
          <cell r="AC87">
            <v>98660</v>
          </cell>
          <cell r="AD87">
            <v>147990</v>
          </cell>
          <cell r="AE87">
            <v>98660</v>
          </cell>
          <cell r="AF87">
            <v>98660</v>
          </cell>
          <cell r="AG87">
            <v>49330</v>
          </cell>
          <cell r="AH87">
            <v>78928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440321.06414995994</v>
          </cell>
          <cell r="AT87">
            <v>440321.06414995994</v>
          </cell>
          <cell r="AU87">
            <v>96660</v>
          </cell>
        </row>
        <row r="88">
          <cell r="B88">
            <v>74</v>
          </cell>
          <cell r="C88">
            <v>12</v>
          </cell>
          <cell r="D88">
            <v>2617559.0641499599</v>
          </cell>
          <cell r="E88">
            <v>2617559.0641499599</v>
          </cell>
          <cell r="F88">
            <v>1219030</v>
          </cell>
          <cell r="G88">
            <v>1</v>
          </cell>
          <cell r="H88">
            <v>13100</v>
          </cell>
          <cell r="I88">
            <v>192920</v>
          </cell>
          <cell r="J88">
            <v>96660</v>
          </cell>
          <cell r="K88">
            <v>96660</v>
          </cell>
          <cell r="L88">
            <v>96460</v>
          </cell>
          <cell r="M88">
            <v>96460</v>
          </cell>
          <cell r="N88">
            <v>96460</v>
          </cell>
          <cell r="O88">
            <v>96000</v>
          </cell>
          <cell r="P88">
            <v>96660</v>
          </cell>
          <cell r="Q88">
            <v>144990</v>
          </cell>
          <cell r="R88">
            <v>0</v>
          </cell>
          <cell r="S88">
            <v>96000</v>
          </cell>
          <cell r="T88">
            <v>0</v>
          </cell>
          <cell r="U88">
            <v>96660</v>
          </cell>
          <cell r="V88">
            <v>0</v>
          </cell>
          <cell r="W88">
            <v>1398529.0641499599</v>
          </cell>
          <cell r="X88">
            <v>0</v>
          </cell>
          <cell r="Y88">
            <v>48330</v>
          </cell>
          <cell r="Z88">
            <v>144990</v>
          </cell>
          <cell r="AA88">
            <v>96660</v>
          </cell>
          <cell r="AB88">
            <v>96000</v>
          </cell>
          <cell r="AC88">
            <v>98660</v>
          </cell>
          <cell r="AD88">
            <v>147990</v>
          </cell>
          <cell r="AE88">
            <v>98660</v>
          </cell>
          <cell r="AF88">
            <v>98660</v>
          </cell>
          <cell r="AG88">
            <v>49330</v>
          </cell>
          <cell r="AH88">
            <v>78928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440321.06414995994</v>
          </cell>
          <cell r="AT88">
            <v>440321.06414995994</v>
          </cell>
          <cell r="AU88">
            <v>96660</v>
          </cell>
        </row>
        <row r="89">
          <cell r="B89">
            <v>75</v>
          </cell>
          <cell r="C89">
            <v>12</v>
          </cell>
          <cell r="D89">
            <v>2617559.0641499599</v>
          </cell>
          <cell r="E89">
            <v>2617559.0641499599</v>
          </cell>
          <cell r="F89">
            <v>1219030</v>
          </cell>
          <cell r="G89">
            <v>1</v>
          </cell>
          <cell r="H89">
            <v>13100</v>
          </cell>
          <cell r="I89">
            <v>192920</v>
          </cell>
          <cell r="J89">
            <v>96660</v>
          </cell>
          <cell r="K89">
            <v>96660</v>
          </cell>
          <cell r="L89">
            <v>96460</v>
          </cell>
          <cell r="M89">
            <v>96460</v>
          </cell>
          <cell r="N89">
            <v>96460</v>
          </cell>
          <cell r="O89">
            <v>96000</v>
          </cell>
          <cell r="P89">
            <v>96660</v>
          </cell>
          <cell r="Q89">
            <v>144990</v>
          </cell>
          <cell r="R89">
            <v>0</v>
          </cell>
          <cell r="S89">
            <v>96000</v>
          </cell>
          <cell r="T89">
            <v>0</v>
          </cell>
          <cell r="U89">
            <v>96660</v>
          </cell>
          <cell r="V89">
            <v>0</v>
          </cell>
          <cell r="W89">
            <v>1398529.0641499599</v>
          </cell>
          <cell r="X89">
            <v>0</v>
          </cell>
          <cell r="Y89">
            <v>48330</v>
          </cell>
          <cell r="Z89">
            <v>144990</v>
          </cell>
          <cell r="AA89">
            <v>96660</v>
          </cell>
          <cell r="AB89">
            <v>96000</v>
          </cell>
          <cell r="AC89">
            <v>98660</v>
          </cell>
          <cell r="AD89">
            <v>147990</v>
          </cell>
          <cell r="AE89">
            <v>98660</v>
          </cell>
          <cell r="AF89">
            <v>98660</v>
          </cell>
          <cell r="AG89">
            <v>49330</v>
          </cell>
          <cell r="AH89">
            <v>78928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440321.06414995994</v>
          </cell>
          <cell r="AT89">
            <v>440321.06414995994</v>
          </cell>
          <cell r="AU89">
            <v>96660</v>
          </cell>
        </row>
        <row r="90">
          <cell r="B90">
            <v>76</v>
          </cell>
          <cell r="C90">
            <v>12</v>
          </cell>
          <cell r="D90">
            <v>2617559.0641499599</v>
          </cell>
          <cell r="E90">
            <v>2617559.0641499599</v>
          </cell>
          <cell r="F90">
            <v>1219030</v>
          </cell>
          <cell r="G90">
            <v>1</v>
          </cell>
          <cell r="H90">
            <v>13100</v>
          </cell>
          <cell r="I90">
            <v>192920</v>
          </cell>
          <cell r="J90">
            <v>96660</v>
          </cell>
          <cell r="K90">
            <v>96660</v>
          </cell>
          <cell r="L90">
            <v>96460</v>
          </cell>
          <cell r="M90">
            <v>96460</v>
          </cell>
          <cell r="N90">
            <v>96460</v>
          </cell>
          <cell r="O90">
            <v>96000</v>
          </cell>
          <cell r="P90">
            <v>96660</v>
          </cell>
          <cell r="Q90">
            <v>144990</v>
          </cell>
          <cell r="R90">
            <v>0</v>
          </cell>
          <cell r="S90">
            <v>96000</v>
          </cell>
          <cell r="T90">
            <v>0</v>
          </cell>
          <cell r="U90">
            <v>96660</v>
          </cell>
          <cell r="V90">
            <v>0</v>
          </cell>
          <cell r="W90">
            <v>1398529.0641499599</v>
          </cell>
          <cell r="X90">
            <v>0</v>
          </cell>
          <cell r="Y90">
            <v>48330</v>
          </cell>
          <cell r="Z90">
            <v>144990</v>
          </cell>
          <cell r="AA90">
            <v>96660</v>
          </cell>
          <cell r="AB90">
            <v>96000</v>
          </cell>
          <cell r="AC90">
            <v>98660</v>
          </cell>
          <cell r="AD90">
            <v>147990</v>
          </cell>
          <cell r="AE90">
            <v>98660</v>
          </cell>
          <cell r="AF90">
            <v>98660</v>
          </cell>
          <cell r="AG90">
            <v>49330</v>
          </cell>
          <cell r="AH90">
            <v>78928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440321.06414995994</v>
          </cell>
          <cell r="AT90">
            <v>440321.06414995994</v>
          </cell>
          <cell r="AU90">
            <v>96660</v>
          </cell>
        </row>
        <row r="91">
          <cell r="B91">
            <v>77</v>
          </cell>
          <cell r="C91">
            <v>12</v>
          </cell>
          <cell r="D91">
            <v>2617559.0641499599</v>
          </cell>
          <cell r="E91">
            <v>2617559.0641499599</v>
          </cell>
          <cell r="F91">
            <v>1219030</v>
          </cell>
          <cell r="G91">
            <v>1</v>
          </cell>
          <cell r="H91">
            <v>13100</v>
          </cell>
          <cell r="I91">
            <v>192920</v>
          </cell>
          <cell r="J91">
            <v>96660</v>
          </cell>
          <cell r="K91">
            <v>96660</v>
          </cell>
          <cell r="L91">
            <v>96460</v>
          </cell>
          <cell r="M91">
            <v>96460</v>
          </cell>
          <cell r="N91">
            <v>96460</v>
          </cell>
          <cell r="O91">
            <v>96000</v>
          </cell>
          <cell r="P91">
            <v>96660</v>
          </cell>
          <cell r="Q91">
            <v>144990</v>
          </cell>
          <cell r="R91">
            <v>0</v>
          </cell>
          <cell r="S91">
            <v>96000</v>
          </cell>
          <cell r="T91">
            <v>0</v>
          </cell>
          <cell r="U91">
            <v>96660</v>
          </cell>
          <cell r="V91">
            <v>0</v>
          </cell>
          <cell r="W91">
            <v>1398529.0641499599</v>
          </cell>
          <cell r="X91">
            <v>0</v>
          </cell>
          <cell r="Y91">
            <v>48330</v>
          </cell>
          <cell r="Z91">
            <v>144990</v>
          </cell>
          <cell r="AA91">
            <v>96660</v>
          </cell>
          <cell r="AB91">
            <v>96000</v>
          </cell>
          <cell r="AC91">
            <v>98660</v>
          </cell>
          <cell r="AD91">
            <v>147990</v>
          </cell>
          <cell r="AE91">
            <v>98660</v>
          </cell>
          <cell r="AF91">
            <v>98660</v>
          </cell>
          <cell r="AG91">
            <v>49330</v>
          </cell>
          <cell r="AH91">
            <v>78928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440321.06414995994</v>
          </cell>
          <cell r="AT91">
            <v>440321.06414995994</v>
          </cell>
          <cell r="AU91">
            <v>96660</v>
          </cell>
        </row>
        <row r="92">
          <cell r="B92">
            <v>78</v>
          </cell>
          <cell r="C92">
            <v>12</v>
          </cell>
          <cell r="D92">
            <v>2617559.0641499599</v>
          </cell>
          <cell r="E92">
            <v>2617559.0641499599</v>
          </cell>
          <cell r="F92">
            <v>1219030</v>
          </cell>
          <cell r="G92">
            <v>1</v>
          </cell>
          <cell r="H92">
            <v>13100</v>
          </cell>
          <cell r="I92">
            <v>192920</v>
          </cell>
          <cell r="J92">
            <v>96660</v>
          </cell>
          <cell r="K92">
            <v>96660</v>
          </cell>
          <cell r="L92">
            <v>96460</v>
          </cell>
          <cell r="M92">
            <v>96460</v>
          </cell>
          <cell r="N92">
            <v>96460</v>
          </cell>
          <cell r="O92">
            <v>96000</v>
          </cell>
          <cell r="P92">
            <v>96660</v>
          </cell>
          <cell r="Q92">
            <v>144990</v>
          </cell>
          <cell r="R92">
            <v>0</v>
          </cell>
          <cell r="S92">
            <v>96000</v>
          </cell>
          <cell r="T92">
            <v>0</v>
          </cell>
          <cell r="U92">
            <v>96660</v>
          </cell>
          <cell r="V92">
            <v>0</v>
          </cell>
          <cell r="W92">
            <v>1398529.0641499599</v>
          </cell>
          <cell r="X92">
            <v>0</v>
          </cell>
          <cell r="Y92">
            <v>48330</v>
          </cell>
          <cell r="Z92">
            <v>144990</v>
          </cell>
          <cell r="AA92">
            <v>96660</v>
          </cell>
          <cell r="AB92">
            <v>96000</v>
          </cell>
          <cell r="AC92">
            <v>98660</v>
          </cell>
          <cell r="AD92">
            <v>147990</v>
          </cell>
          <cell r="AE92">
            <v>98660</v>
          </cell>
          <cell r="AF92">
            <v>98660</v>
          </cell>
          <cell r="AG92">
            <v>49330</v>
          </cell>
          <cell r="AH92">
            <v>78928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440321.06414995994</v>
          </cell>
          <cell r="AT92">
            <v>440321.06414995994</v>
          </cell>
          <cell r="AU92">
            <v>96660</v>
          </cell>
        </row>
        <row r="93">
          <cell r="B93">
            <v>79</v>
          </cell>
          <cell r="C93">
            <v>12</v>
          </cell>
          <cell r="D93">
            <v>2617559.0641499599</v>
          </cell>
          <cell r="E93">
            <v>2617559.0641499599</v>
          </cell>
          <cell r="F93">
            <v>1219030</v>
          </cell>
          <cell r="G93">
            <v>1</v>
          </cell>
          <cell r="H93">
            <v>13100</v>
          </cell>
          <cell r="I93">
            <v>192920</v>
          </cell>
          <cell r="J93">
            <v>96660</v>
          </cell>
          <cell r="K93">
            <v>96660</v>
          </cell>
          <cell r="L93">
            <v>96460</v>
          </cell>
          <cell r="M93">
            <v>96460</v>
          </cell>
          <cell r="N93">
            <v>96460</v>
          </cell>
          <cell r="O93">
            <v>96000</v>
          </cell>
          <cell r="P93">
            <v>96660</v>
          </cell>
          <cell r="Q93">
            <v>144990</v>
          </cell>
          <cell r="R93">
            <v>0</v>
          </cell>
          <cell r="S93">
            <v>96000</v>
          </cell>
          <cell r="T93">
            <v>0</v>
          </cell>
          <cell r="U93">
            <v>96660</v>
          </cell>
          <cell r="V93">
            <v>0</v>
          </cell>
          <cell r="W93">
            <v>1398529.0641499599</v>
          </cell>
          <cell r="X93">
            <v>0</v>
          </cell>
          <cell r="Y93">
            <v>48330</v>
          </cell>
          <cell r="Z93">
            <v>144990</v>
          </cell>
          <cell r="AA93">
            <v>96660</v>
          </cell>
          <cell r="AB93">
            <v>96000</v>
          </cell>
          <cell r="AC93">
            <v>98660</v>
          </cell>
          <cell r="AD93">
            <v>147990</v>
          </cell>
          <cell r="AE93">
            <v>98660</v>
          </cell>
          <cell r="AF93">
            <v>98660</v>
          </cell>
          <cell r="AG93">
            <v>49330</v>
          </cell>
          <cell r="AH93">
            <v>78928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440321.06414995994</v>
          </cell>
          <cell r="AT93">
            <v>440321.06414995994</v>
          </cell>
          <cell r="AU93">
            <v>96660</v>
          </cell>
        </row>
        <row r="94">
          <cell r="B94">
            <v>80</v>
          </cell>
          <cell r="C94">
            <v>12</v>
          </cell>
          <cell r="D94">
            <v>2617559.0641499599</v>
          </cell>
          <cell r="E94">
            <v>2617559.0641499599</v>
          </cell>
          <cell r="F94">
            <v>1219030</v>
          </cell>
          <cell r="G94">
            <v>1</v>
          </cell>
          <cell r="H94">
            <v>13100</v>
          </cell>
          <cell r="I94">
            <v>192920</v>
          </cell>
          <cell r="J94">
            <v>96660</v>
          </cell>
          <cell r="K94">
            <v>96660</v>
          </cell>
          <cell r="L94">
            <v>96460</v>
          </cell>
          <cell r="M94">
            <v>96460</v>
          </cell>
          <cell r="N94">
            <v>96460</v>
          </cell>
          <cell r="O94">
            <v>96000</v>
          </cell>
          <cell r="P94">
            <v>96660</v>
          </cell>
          <cell r="Q94">
            <v>144990</v>
          </cell>
          <cell r="R94">
            <v>0</v>
          </cell>
          <cell r="S94">
            <v>96000</v>
          </cell>
          <cell r="T94">
            <v>0</v>
          </cell>
          <cell r="U94">
            <v>96660</v>
          </cell>
          <cell r="V94">
            <v>0</v>
          </cell>
          <cell r="W94">
            <v>1398529.0641499599</v>
          </cell>
          <cell r="X94">
            <v>0</v>
          </cell>
          <cell r="Y94">
            <v>48330</v>
          </cell>
          <cell r="Z94">
            <v>144990</v>
          </cell>
          <cell r="AA94">
            <v>96660</v>
          </cell>
          <cell r="AB94">
            <v>96000</v>
          </cell>
          <cell r="AC94">
            <v>98660</v>
          </cell>
          <cell r="AD94">
            <v>147990</v>
          </cell>
          <cell r="AE94">
            <v>98660</v>
          </cell>
          <cell r="AF94">
            <v>98660</v>
          </cell>
          <cell r="AG94">
            <v>49330</v>
          </cell>
          <cell r="AH94">
            <v>78928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440321.06414995994</v>
          </cell>
          <cell r="AT94">
            <v>440321.06414995994</v>
          </cell>
          <cell r="AU94">
            <v>96660</v>
          </cell>
        </row>
        <row r="95">
          <cell r="B95">
            <v>81</v>
          </cell>
          <cell r="C95">
            <v>12</v>
          </cell>
          <cell r="D95">
            <v>2617559.0641499599</v>
          </cell>
          <cell r="E95">
            <v>2617559.0641499599</v>
          </cell>
          <cell r="F95">
            <v>1219030</v>
          </cell>
          <cell r="G95">
            <v>1</v>
          </cell>
          <cell r="H95">
            <v>13100</v>
          </cell>
          <cell r="I95">
            <v>192920</v>
          </cell>
          <cell r="J95">
            <v>96660</v>
          </cell>
          <cell r="K95">
            <v>96660</v>
          </cell>
          <cell r="L95">
            <v>96460</v>
          </cell>
          <cell r="M95">
            <v>96460</v>
          </cell>
          <cell r="N95">
            <v>96460</v>
          </cell>
          <cell r="O95">
            <v>96000</v>
          </cell>
          <cell r="P95">
            <v>96660</v>
          </cell>
          <cell r="Q95">
            <v>144990</v>
          </cell>
          <cell r="R95">
            <v>0</v>
          </cell>
          <cell r="S95">
            <v>96000</v>
          </cell>
          <cell r="T95">
            <v>0</v>
          </cell>
          <cell r="U95">
            <v>96660</v>
          </cell>
          <cell r="V95">
            <v>0</v>
          </cell>
          <cell r="W95">
            <v>1398529.0641499599</v>
          </cell>
          <cell r="X95">
            <v>0</v>
          </cell>
          <cell r="Y95">
            <v>48330</v>
          </cell>
          <cell r="Z95">
            <v>144990</v>
          </cell>
          <cell r="AA95">
            <v>96660</v>
          </cell>
          <cell r="AB95">
            <v>96000</v>
          </cell>
          <cell r="AC95">
            <v>98660</v>
          </cell>
          <cell r="AD95">
            <v>147990</v>
          </cell>
          <cell r="AE95">
            <v>98660</v>
          </cell>
          <cell r="AF95">
            <v>98660</v>
          </cell>
          <cell r="AG95">
            <v>49330</v>
          </cell>
          <cell r="AH95">
            <v>78928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440321.06414995994</v>
          </cell>
          <cell r="AT95">
            <v>440321.06414995994</v>
          </cell>
          <cell r="AU95">
            <v>96660</v>
          </cell>
        </row>
        <row r="96">
          <cell r="B96">
            <v>82</v>
          </cell>
          <cell r="C96">
            <v>12</v>
          </cell>
          <cell r="D96">
            <v>2617559.0641499599</v>
          </cell>
          <cell r="E96">
            <v>2617559.0641499599</v>
          </cell>
          <cell r="F96">
            <v>1219030</v>
          </cell>
          <cell r="G96">
            <v>1</v>
          </cell>
          <cell r="H96">
            <v>13100</v>
          </cell>
          <cell r="I96">
            <v>192920</v>
          </cell>
          <cell r="J96">
            <v>96660</v>
          </cell>
          <cell r="K96">
            <v>96660</v>
          </cell>
          <cell r="L96">
            <v>96460</v>
          </cell>
          <cell r="M96">
            <v>96460</v>
          </cell>
          <cell r="N96">
            <v>96460</v>
          </cell>
          <cell r="O96">
            <v>96000</v>
          </cell>
          <cell r="P96">
            <v>96660</v>
          </cell>
          <cell r="Q96">
            <v>144990</v>
          </cell>
          <cell r="R96">
            <v>0</v>
          </cell>
          <cell r="S96">
            <v>96000</v>
          </cell>
          <cell r="T96">
            <v>0</v>
          </cell>
          <cell r="U96">
            <v>96660</v>
          </cell>
          <cell r="V96">
            <v>0</v>
          </cell>
          <cell r="W96">
            <v>1398529.0641499599</v>
          </cell>
          <cell r="X96">
            <v>0</v>
          </cell>
          <cell r="Y96">
            <v>48330</v>
          </cell>
          <cell r="Z96">
            <v>144990</v>
          </cell>
          <cell r="AA96">
            <v>96660</v>
          </cell>
          <cell r="AB96">
            <v>96000</v>
          </cell>
          <cell r="AC96">
            <v>98660</v>
          </cell>
          <cell r="AD96">
            <v>147990</v>
          </cell>
          <cell r="AE96">
            <v>98660</v>
          </cell>
          <cell r="AF96">
            <v>98660</v>
          </cell>
          <cell r="AG96">
            <v>49330</v>
          </cell>
          <cell r="AH96">
            <v>78928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440321.06414995994</v>
          </cell>
          <cell r="AT96">
            <v>440321.06414995994</v>
          </cell>
          <cell r="AU96">
            <v>96660</v>
          </cell>
        </row>
        <row r="97">
          <cell r="B97">
            <v>83</v>
          </cell>
          <cell r="C97">
            <v>12</v>
          </cell>
          <cell r="D97">
            <v>2617559.0641499599</v>
          </cell>
          <cell r="E97">
            <v>2617559.0641499599</v>
          </cell>
          <cell r="F97">
            <v>1219030</v>
          </cell>
          <cell r="G97">
            <v>1</v>
          </cell>
          <cell r="H97">
            <v>13100</v>
          </cell>
          <cell r="I97">
            <v>192920</v>
          </cell>
          <cell r="J97">
            <v>96660</v>
          </cell>
          <cell r="K97">
            <v>96660</v>
          </cell>
          <cell r="L97">
            <v>96460</v>
          </cell>
          <cell r="M97">
            <v>96460</v>
          </cell>
          <cell r="N97">
            <v>96460</v>
          </cell>
          <cell r="O97">
            <v>96000</v>
          </cell>
          <cell r="P97">
            <v>96660</v>
          </cell>
          <cell r="Q97">
            <v>144990</v>
          </cell>
          <cell r="R97">
            <v>0</v>
          </cell>
          <cell r="S97">
            <v>96000</v>
          </cell>
          <cell r="T97">
            <v>0</v>
          </cell>
          <cell r="U97">
            <v>96660</v>
          </cell>
          <cell r="V97">
            <v>0</v>
          </cell>
          <cell r="W97">
            <v>1398529.0641499599</v>
          </cell>
          <cell r="X97">
            <v>0</v>
          </cell>
          <cell r="Y97">
            <v>48330</v>
          </cell>
          <cell r="Z97">
            <v>144990</v>
          </cell>
          <cell r="AA97">
            <v>96660</v>
          </cell>
          <cell r="AB97">
            <v>96000</v>
          </cell>
          <cell r="AC97">
            <v>98660</v>
          </cell>
          <cell r="AD97">
            <v>147990</v>
          </cell>
          <cell r="AE97">
            <v>98660</v>
          </cell>
          <cell r="AF97">
            <v>98660</v>
          </cell>
          <cell r="AG97">
            <v>49330</v>
          </cell>
          <cell r="AH97">
            <v>78928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440321.06414995994</v>
          </cell>
          <cell r="AT97">
            <v>440321.06414995994</v>
          </cell>
          <cell r="AU97">
            <v>96660</v>
          </cell>
        </row>
        <row r="98">
          <cell r="B98">
            <v>84</v>
          </cell>
          <cell r="C98">
            <v>12</v>
          </cell>
          <cell r="D98">
            <v>2617559.0641499599</v>
          </cell>
          <cell r="E98">
            <v>2617559.0641499599</v>
          </cell>
          <cell r="F98">
            <v>1219030</v>
          </cell>
          <cell r="G98">
            <v>1</v>
          </cell>
          <cell r="H98">
            <v>13100</v>
          </cell>
          <cell r="I98">
            <v>192920</v>
          </cell>
          <cell r="J98">
            <v>96660</v>
          </cell>
          <cell r="K98">
            <v>96660</v>
          </cell>
          <cell r="L98">
            <v>96460</v>
          </cell>
          <cell r="M98">
            <v>96460</v>
          </cell>
          <cell r="N98">
            <v>96460</v>
          </cell>
          <cell r="O98">
            <v>96000</v>
          </cell>
          <cell r="P98">
            <v>96660</v>
          </cell>
          <cell r="Q98">
            <v>144990</v>
          </cell>
          <cell r="R98">
            <v>0</v>
          </cell>
          <cell r="S98">
            <v>96000</v>
          </cell>
          <cell r="T98">
            <v>0</v>
          </cell>
          <cell r="U98">
            <v>96660</v>
          </cell>
          <cell r="V98">
            <v>0</v>
          </cell>
          <cell r="W98">
            <v>1398529.0641499599</v>
          </cell>
          <cell r="X98">
            <v>0</v>
          </cell>
          <cell r="Y98">
            <v>48330</v>
          </cell>
          <cell r="Z98">
            <v>144990</v>
          </cell>
          <cell r="AA98">
            <v>96660</v>
          </cell>
          <cell r="AB98">
            <v>96000</v>
          </cell>
          <cell r="AC98">
            <v>98660</v>
          </cell>
          <cell r="AD98">
            <v>147990</v>
          </cell>
          <cell r="AE98">
            <v>98660</v>
          </cell>
          <cell r="AF98">
            <v>98660</v>
          </cell>
          <cell r="AG98">
            <v>49330</v>
          </cell>
          <cell r="AH98">
            <v>78928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440321.06414995994</v>
          </cell>
          <cell r="AT98">
            <v>440321.06414995994</v>
          </cell>
          <cell r="AU98">
            <v>96660</v>
          </cell>
        </row>
        <row r="99">
          <cell r="B99">
            <v>85</v>
          </cell>
          <cell r="C99">
            <v>12</v>
          </cell>
          <cell r="D99">
            <v>2617559.0641499599</v>
          </cell>
          <cell r="E99">
            <v>2617559.0641499599</v>
          </cell>
          <cell r="F99">
            <v>1219030</v>
          </cell>
          <cell r="G99">
            <v>1</v>
          </cell>
          <cell r="H99">
            <v>13100</v>
          </cell>
          <cell r="I99">
            <v>192920</v>
          </cell>
          <cell r="J99">
            <v>96660</v>
          </cell>
          <cell r="K99">
            <v>96660</v>
          </cell>
          <cell r="L99">
            <v>96460</v>
          </cell>
          <cell r="M99">
            <v>96460</v>
          </cell>
          <cell r="N99">
            <v>96460</v>
          </cell>
          <cell r="O99">
            <v>96000</v>
          </cell>
          <cell r="P99">
            <v>96660</v>
          </cell>
          <cell r="Q99">
            <v>144990</v>
          </cell>
          <cell r="R99">
            <v>0</v>
          </cell>
          <cell r="S99">
            <v>96000</v>
          </cell>
          <cell r="T99">
            <v>0</v>
          </cell>
          <cell r="U99">
            <v>96660</v>
          </cell>
          <cell r="V99">
            <v>0</v>
          </cell>
          <cell r="W99">
            <v>1398529.0641499599</v>
          </cell>
          <cell r="X99">
            <v>0</v>
          </cell>
          <cell r="Y99">
            <v>48330</v>
          </cell>
          <cell r="Z99">
            <v>144990</v>
          </cell>
          <cell r="AA99">
            <v>96660</v>
          </cell>
          <cell r="AB99">
            <v>96000</v>
          </cell>
          <cell r="AC99">
            <v>98660</v>
          </cell>
          <cell r="AD99">
            <v>147990</v>
          </cell>
          <cell r="AE99">
            <v>98660</v>
          </cell>
          <cell r="AF99">
            <v>98660</v>
          </cell>
          <cell r="AG99">
            <v>49330</v>
          </cell>
          <cell r="AH99">
            <v>78928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440321.06414995994</v>
          </cell>
          <cell r="AT99">
            <v>440321.06414995994</v>
          </cell>
          <cell r="AU99">
            <v>96660</v>
          </cell>
        </row>
        <row r="100">
          <cell r="B100">
            <v>86</v>
          </cell>
          <cell r="C100">
            <v>12</v>
          </cell>
          <cell r="D100">
            <v>2617559.0641499599</v>
          </cell>
          <cell r="E100">
            <v>2617559.0641499599</v>
          </cell>
          <cell r="F100">
            <v>1219030</v>
          </cell>
          <cell r="G100">
            <v>1</v>
          </cell>
          <cell r="H100">
            <v>13100</v>
          </cell>
          <cell r="I100">
            <v>192920</v>
          </cell>
          <cell r="J100">
            <v>96660</v>
          </cell>
          <cell r="K100">
            <v>96660</v>
          </cell>
          <cell r="L100">
            <v>96460</v>
          </cell>
          <cell r="M100">
            <v>96460</v>
          </cell>
          <cell r="N100">
            <v>96460</v>
          </cell>
          <cell r="O100">
            <v>96000</v>
          </cell>
          <cell r="P100">
            <v>96660</v>
          </cell>
          <cell r="Q100">
            <v>144990</v>
          </cell>
          <cell r="R100">
            <v>0</v>
          </cell>
          <cell r="S100">
            <v>96000</v>
          </cell>
          <cell r="T100">
            <v>0</v>
          </cell>
          <cell r="U100">
            <v>96660</v>
          </cell>
          <cell r="V100">
            <v>0</v>
          </cell>
          <cell r="W100">
            <v>1398529.0641499599</v>
          </cell>
          <cell r="X100">
            <v>0</v>
          </cell>
          <cell r="Y100">
            <v>48330</v>
          </cell>
          <cell r="Z100">
            <v>144990</v>
          </cell>
          <cell r="AA100">
            <v>96660</v>
          </cell>
          <cell r="AB100">
            <v>96000</v>
          </cell>
          <cell r="AC100">
            <v>98660</v>
          </cell>
          <cell r="AD100">
            <v>147990</v>
          </cell>
          <cell r="AE100">
            <v>98660</v>
          </cell>
          <cell r="AF100">
            <v>98660</v>
          </cell>
          <cell r="AG100">
            <v>49330</v>
          </cell>
          <cell r="AH100">
            <v>78928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440321.06414995994</v>
          </cell>
          <cell r="AT100">
            <v>440321.06414995994</v>
          </cell>
          <cell r="AU100">
            <v>96660</v>
          </cell>
        </row>
        <row r="101">
          <cell r="B101">
            <v>87</v>
          </cell>
          <cell r="C101">
            <v>12</v>
          </cell>
          <cell r="D101">
            <v>2617559.0641499599</v>
          </cell>
          <cell r="E101">
            <v>2617559.0641499599</v>
          </cell>
          <cell r="F101">
            <v>1219030</v>
          </cell>
          <cell r="G101">
            <v>1</v>
          </cell>
          <cell r="H101">
            <v>13100</v>
          </cell>
          <cell r="I101">
            <v>192920</v>
          </cell>
          <cell r="J101">
            <v>96660</v>
          </cell>
          <cell r="K101">
            <v>96660</v>
          </cell>
          <cell r="L101">
            <v>96460</v>
          </cell>
          <cell r="M101">
            <v>96460</v>
          </cell>
          <cell r="N101">
            <v>96460</v>
          </cell>
          <cell r="O101">
            <v>96000</v>
          </cell>
          <cell r="P101">
            <v>96660</v>
          </cell>
          <cell r="Q101">
            <v>144990</v>
          </cell>
          <cell r="R101">
            <v>0</v>
          </cell>
          <cell r="S101">
            <v>96000</v>
          </cell>
          <cell r="T101">
            <v>0</v>
          </cell>
          <cell r="U101">
            <v>96660</v>
          </cell>
          <cell r="V101">
            <v>0</v>
          </cell>
          <cell r="W101">
            <v>1398529.0641499599</v>
          </cell>
          <cell r="X101">
            <v>0</v>
          </cell>
          <cell r="Y101">
            <v>48330</v>
          </cell>
          <cell r="Z101">
            <v>144990</v>
          </cell>
          <cell r="AA101">
            <v>96660</v>
          </cell>
          <cell r="AB101">
            <v>96000</v>
          </cell>
          <cell r="AC101">
            <v>98660</v>
          </cell>
          <cell r="AD101">
            <v>147990</v>
          </cell>
          <cell r="AE101">
            <v>98660</v>
          </cell>
          <cell r="AF101">
            <v>98660</v>
          </cell>
          <cell r="AG101">
            <v>49330</v>
          </cell>
          <cell r="AH101">
            <v>78928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440321.06414995994</v>
          </cell>
          <cell r="AT101">
            <v>440321.06414995994</v>
          </cell>
          <cell r="AU101">
            <v>96660</v>
          </cell>
        </row>
        <row r="102">
          <cell r="B102">
            <v>88</v>
          </cell>
          <cell r="C102">
            <v>12</v>
          </cell>
          <cell r="D102">
            <v>2617559.0641499599</v>
          </cell>
          <cell r="E102">
            <v>2617559.0641499599</v>
          </cell>
          <cell r="F102">
            <v>1219030</v>
          </cell>
          <cell r="G102">
            <v>1</v>
          </cell>
          <cell r="H102">
            <v>13100</v>
          </cell>
          <cell r="I102">
            <v>192920</v>
          </cell>
          <cell r="J102">
            <v>96660</v>
          </cell>
          <cell r="K102">
            <v>96660</v>
          </cell>
          <cell r="L102">
            <v>96460</v>
          </cell>
          <cell r="M102">
            <v>96460</v>
          </cell>
          <cell r="N102">
            <v>96460</v>
          </cell>
          <cell r="O102">
            <v>96000</v>
          </cell>
          <cell r="P102">
            <v>96660</v>
          </cell>
          <cell r="Q102">
            <v>144990</v>
          </cell>
          <cell r="R102">
            <v>0</v>
          </cell>
          <cell r="S102">
            <v>96000</v>
          </cell>
          <cell r="T102">
            <v>0</v>
          </cell>
          <cell r="U102">
            <v>96660</v>
          </cell>
          <cell r="V102">
            <v>0</v>
          </cell>
          <cell r="W102">
            <v>1398529.0641499599</v>
          </cell>
          <cell r="X102">
            <v>0</v>
          </cell>
          <cell r="Y102">
            <v>48330</v>
          </cell>
          <cell r="Z102">
            <v>144990</v>
          </cell>
          <cell r="AA102">
            <v>96660</v>
          </cell>
          <cell r="AB102">
            <v>96000</v>
          </cell>
          <cell r="AC102">
            <v>98660</v>
          </cell>
          <cell r="AD102">
            <v>147990</v>
          </cell>
          <cell r="AE102">
            <v>98660</v>
          </cell>
          <cell r="AF102">
            <v>98660</v>
          </cell>
          <cell r="AG102">
            <v>49330</v>
          </cell>
          <cell r="AH102">
            <v>78928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440321.06414995994</v>
          </cell>
          <cell r="AT102">
            <v>440321.06414995994</v>
          </cell>
          <cell r="AU102">
            <v>96660</v>
          </cell>
        </row>
        <row r="103">
          <cell r="B103">
            <v>89</v>
          </cell>
          <cell r="C103">
            <v>12</v>
          </cell>
          <cell r="D103">
            <v>2617559.0641499599</v>
          </cell>
          <cell r="E103">
            <v>2617559.0641499599</v>
          </cell>
          <cell r="F103">
            <v>1219030</v>
          </cell>
          <cell r="G103">
            <v>1</v>
          </cell>
          <cell r="H103">
            <v>13100</v>
          </cell>
          <cell r="I103">
            <v>192920</v>
          </cell>
          <cell r="J103">
            <v>96660</v>
          </cell>
          <cell r="K103">
            <v>96660</v>
          </cell>
          <cell r="L103">
            <v>96460</v>
          </cell>
          <cell r="M103">
            <v>96460</v>
          </cell>
          <cell r="N103">
            <v>96460</v>
          </cell>
          <cell r="O103">
            <v>96000</v>
          </cell>
          <cell r="P103">
            <v>96660</v>
          </cell>
          <cell r="Q103">
            <v>144990</v>
          </cell>
          <cell r="R103">
            <v>0</v>
          </cell>
          <cell r="S103">
            <v>96000</v>
          </cell>
          <cell r="T103">
            <v>0</v>
          </cell>
          <cell r="U103">
            <v>96660</v>
          </cell>
          <cell r="V103">
            <v>0</v>
          </cell>
          <cell r="W103">
            <v>1398529.0641499599</v>
          </cell>
          <cell r="X103">
            <v>0</v>
          </cell>
          <cell r="Y103">
            <v>48330</v>
          </cell>
          <cell r="Z103">
            <v>144990</v>
          </cell>
          <cell r="AA103">
            <v>96660</v>
          </cell>
          <cell r="AB103">
            <v>96000</v>
          </cell>
          <cell r="AC103">
            <v>98660</v>
          </cell>
          <cell r="AD103">
            <v>147990</v>
          </cell>
          <cell r="AE103">
            <v>98660</v>
          </cell>
          <cell r="AF103">
            <v>98660</v>
          </cell>
          <cell r="AG103">
            <v>49330</v>
          </cell>
          <cell r="AH103">
            <v>78928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440321.06414995994</v>
          </cell>
          <cell r="AT103">
            <v>440321.06414995994</v>
          </cell>
          <cell r="AU103">
            <v>96660</v>
          </cell>
        </row>
        <row r="104">
          <cell r="B104">
            <v>90</v>
          </cell>
          <cell r="C104">
            <v>12</v>
          </cell>
          <cell r="D104">
            <v>2617559.0641499599</v>
          </cell>
          <cell r="E104">
            <v>2617559.0641499599</v>
          </cell>
          <cell r="F104">
            <v>1219030</v>
          </cell>
          <cell r="G104">
            <v>1</v>
          </cell>
          <cell r="H104">
            <v>13100</v>
          </cell>
          <cell r="I104">
            <v>192920</v>
          </cell>
          <cell r="J104">
            <v>96660</v>
          </cell>
          <cell r="K104">
            <v>96660</v>
          </cell>
          <cell r="L104">
            <v>96460</v>
          </cell>
          <cell r="M104">
            <v>96460</v>
          </cell>
          <cell r="N104">
            <v>96460</v>
          </cell>
          <cell r="O104">
            <v>96000</v>
          </cell>
          <cell r="P104">
            <v>96660</v>
          </cell>
          <cell r="Q104">
            <v>144990</v>
          </cell>
          <cell r="R104">
            <v>0</v>
          </cell>
          <cell r="S104">
            <v>96000</v>
          </cell>
          <cell r="T104">
            <v>0</v>
          </cell>
          <cell r="U104">
            <v>96660</v>
          </cell>
          <cell r="V104">
            <v>0</v>
          </cell>
          <cell r="W104">
            <v>1398529.0641499599</v>
          </cell>
          <cell r="X104">
            <v>0</v>
          </cell>
          <cell r="Y104">
            <v>48330</v>
          </cell>
          <cell r="Z104">
            <v>144990</v>
          </cell>
          <cell r="AA104">
            <v>96660</v>
          </cell>
          <cell r="AB104">
            <v>96000</v>
          </cell>
          <cell r="AC104">
            <v>98660</v>
          </cell>
          <cell r="AD104">
            <v>147990</v>
          </cell>
          <cell r="AE104">
            <v>98660</v>
          </cell>
          <cell r="AF104">
            <v>98660</v>
          </cell>
          <cell r="AG104">
            <v>49330</v>
          </cell>
          <cell r="AH104">
            <v>78928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440321.06414995994</v>
          </cell>
          <cell r="AT104">
            <v>440321.06414995994</v>
          </cell>
          <cell r="AU104">
            <v>96660</v>
          </cell>
        </row>
        <row r="105">
          <cell r="B105">
            <v>91</v>
          </cell>
          <cell r="C105">
            <v>12</v>
          </cell>
          <cell r="D105">
            <v>2819780.7917326037</v>
          </cell>
          <cell r="E105">
            <v>2819780.7917326037</v>
          </cell>
          <cell r="F105">
            <v>1219030</v>
          </cell>
          <cell r="G105">
            <v>1</v>
          </cell>
          <cell r="H105">
            <v>13100</v>
          </cell>
          <cell r="I105">
            <v>192920</v>
          </cell>
          <cell r="J105">
            <v>96660</v>
          </cell>
          <cell r="K105">
            <v>96660</v>
          </cell>
          <cell r="L105">
            <v>96460</v>
          </cell>
          <cell r="M105">
            <v>96460</v>
          </cell>
          <cell r="N105">
            <v>96460</v>
          </cell>
          <cell r="O105">
            <v>96000</v>
          </cell>
          <cell r="P105">
            <v>96660</v>
          </cell>
          <cell r="Q105">
            <v>144990</v>
          </cell>
          <cell r="R105">
            <v>0</v>
          </cell>
          <cell r="S105">
            <v>96000</v>
          </cell>
          <cell r="T105">
            <v>0</v>
          </cell>
          <cell r="U105">
            <v>96660</v>
          </cell>
          <cell r="V105">
            <v>0</v>
          </cell>
          <cell r="W105">
            <v>1600750.7917326037</v>
          </cell>
          <cell r="X105">
            <v>0</v>
          </cell>
          <cell r="Y105">
            <v>48330</v>
          </cell>
          <cell r="Z105">
            <v>144990</v>
          </cell>
          <cell r="AA105">
            <v>96660</v>
          </cell>
          <cell r="AB105">
            <v>96000</v>
          </cell>
          <cell r="AC105">
            <v>98660</v>
          </cell>
          <cell r="AD105">
            <v>147990</v>
          </cell>
          <cell r="AE105">
            <v>98660</v>
          </cell>
          <cell r="AF105">
            <v>98660</v>
          </cell>
          <cell r="AG105">
            <v>49330</v>
          </cell>
          <cell r="AH105">
            <v>78928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642542.79173260368</v>
          </cell>
          <cell r="AT105">
            <v>642542.79173260368</v>
          </cell>
          <cell r="AU105">
            <v>96660</v>
          </cell>
        </row>
        <row r="106">
          <cell r="B106">
            <v>92</v>
          </cell>
          <cell r="C106">
            <v>12</v>
          </cell>
          <cell r="D106">
            <v>2617559.0641499599</v>
          </cell>
          <cell r="E106">
            <v>2617559.0641499599</v>
          </cell>
          <cell r="F106">
            <v>1219030</v>
          </cell>
          <cell r="G106">
            <v>1</v>
          </cell>
          <cell r="H106">
            <v>13100</v>
          </cell>
          <cell r="I106">
            <v>192920</v>
          </cell>
          <cell r="J106">
            <v>96660</v>
          </cell>
          <cell r="K106">
            <v>96660</v>
          </cell>
          <cell r="L106">
            <v>96460</v>
          </cell>
          <cell r="M106">
            <v>96460</v>
          </cell>
          <cell r="N106">
            <v>96460</v>
          </cell>
          <cell r="O106">
            <v>96000</v>
          </cell>
          <cell r="P106">
            <v>96660</v>
          </cell>
          <cell r="Q106">
            <v>144990</v>
          </cell>
          <cell r="R106">
            <v>0</v>
          </cell>
          <cell r="S106">
            <v>96000</v>
          </cell>
          <cell r="T106">
            <v>0</v>
          </cell>
          <cell r="U106">
            <v>96660</v>
          </cell>
          <cell r="V106">
            <v>0</v>
          </cell>
          <cell r="W106">
            <v>1398529.0641499599</v>
          </cell>
          <cell r="X106">
            <v>0</v>
          </cell>
          <cell r="Y106">
            <v>48330</v>
          </cell>
          <cell r="Z106">
            <v>144990</v>
          </cell>
          <cell r="AA106">
            <v>96660</v>
          </cell>
          <cell r="AB106">
            <v>96000</v>
          </cell>
          <cell r="AC106">
            <v>98660</v>
          </cell>
          <cell r="AD106">
            <v>147990</v>
          </cell>
          <cell r="AE106">
            <v>98660</v>
          </cell>
          <cell r="AF106">
            <v>98660</v>
          </cell>
          <cell r="AG106">
            <v>49330</v>
          </cell>
          <cell r="AH106">
            <v>78928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440321.06414995994</v>
          </cell>
          <cell r="AT106">
            <v>440321.06414995994</v>
          </cell>
          <cell r="AU106">
            <v>96660</v>
          </cell>
        </row>
        <row r="107">
          <cell r="B107">
            <v>93</v>
          </cell>
          <cell r="C107">
            <v>1</v>
          </cell>
          <cell r="D107">
            <v>2617559.0641499599</v>
          </cell>
          <cell r="E107">
            <v>2617559.0641499599</v>
          </cell>
          <cell r="F107">
            <v>1219030</v>
          </cell>
          <cell r="G107">
            <v>1</v>
          </cell>
          <cell r="H107">
            <v>13100</v>
          </cell>
          <cell r="I107">
            <v>192920</v>
          </cell>
          <cell r="J107">
            <v>96660</v>
          </cell>
          <cell r="K107">
            <v>96660</v>
          </cell>
          <cell r="L107">
            <v>96460</v>
          </cell>
          <cell r="M107">
            <v>96460</v>
          </cell>
          <cell r="N107">
            <v>96460</v>
          </cell>
          <cell r="O107">
            <v>96000</v>
          </cell>
          <cell r="P107">
            <v>96660</v>
          </cell>
          <cell r="Q107">
            <v>144990</v>
          </cell>
          <cell r="R107">
            <v>0</v>
          </cell>
          <cell r="S107">
            <v>96000</v>
          </cell>
          <cell r="T107">
            <v>0</v>
          </cell>
          <cell r="U107">
            <v>96660</v>
          </cell>
          <cell r="V107">
            <v>0</v>
          </cell>
          <cell r="W107">
            <v>1398529.0641499599</v>
          </cell>
          <cell r="X107">
            <v>0</v>
          </cell>
          <cell r="Y107">
            <v>48330</v>
          </cell>
          <cell r="Z107">
            <v>144990</v>
          </cell>
          <cell r="AA107">
            <v>96660</v>
          </cell>
          <cell r="AB107">
            <v>96000</v>
          </cell>
          <cell r="AC107">
            <v>98660</v>
          </cell>
          <cell r="AD107">
            <v>147990</v>
          </cell>
          <cell r="AE107">
            <v>98660</v>
          </cell>
          <cell r="AF107">
            <v>98660</v>
          </cell>
          <cell r="AG107">
            <v>49330</v>
          </cell>
          <cell r="AH107">
            <v>78928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440321.06414995994</v>
          </cell>
          <cell r="AT107">
            <v>440321.06414995994</v>
          </cell>
          <cell r="AU107">
            <v>96660</v>
          </cell>
        </row>
        <row r="108">
          <cell r="B108">
            <v>94</v>
          </cell>
          <cell r="C108">
            <v>1</v>
          </cell>
          <cell r="D108">
            <v>2617559.0641499599</v>
          </cell>
          <cell r="E108">
            <v>2617559.0641499599</v>
          </cell>
          <cell r="F108">
            <v>1219030</v>
          </cell>
          <cell r="G108">
            <v>1</v>
          </cell>
          <cell r="H108">
            <v>13100</v>
          </cell>
          <cell r="I108">
            <v>192920</v>
          </cell>
          <cell r="J108">
            <v>96660</v>
          </cell>
          <cell r="K108">
            <v>96660</v>
          </cell>
          <cell r="L108">
            <v>96460</v>
          </cell>
          <cell r="M108">
            <v>96460</v>
          </cell>
          <cell r="N108">
            <v>96460</v>
          </cell>
          <cell r="O108">
            <v>96000</v>
          </cell>
          <cell r="P108">
            <v>96660</v>
          </cell>
          <cell r="Q108">
            <v>144990</v>
          </cell>
          <cell r="R108">
            <v>0</v>
          </cell>
          <cell r="S108">
            <v>96000</v>
          </cell>
          <cell r="T108">
            <v>0</v>
          </cell>
          <cell r="U108">
            <v>96660</v>
          </cell>
          <cell r="V108">
            <v>0</v>
          </cell>
          <cell r="W108">
            <v>1398529.0641499599</v>
          </cell>
          <cell r="X108">
            <v>0</v>
          </cell>
          <cell r="Y108">
            <v>48330</v>
          </cell>
          <cell r="Z108">
            <v>144990</v>
          </cell>
          <cell r="AA108">
            <v>96660</v>
          </cell>
          <cell r="AB108">
            <v>96000</v>
          </cell>
          <cell r="AC108">
            <v>98660</v>
          </cell>
          <cell r="AD108">
            <v>147990</v>
          </cell>
          <cell r="AE108">
            <v>98660</v>
          </cell>
          <cell r="AF108">
            <v>98660</v>
          </cell>
          <cell r="AG108">
            <v>49330</v>
          </cell>
          <cell r="AH108">
            <v>78928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440321.06414995994</v>
          </cell>
          <cell r="AT108">
            <v>440321.06414995994</v>
          </cell>
          <cell r="AU108">
            <v>96660</v>
          </cell>
        </row>
        <row r="109">
          <cell r="B109">
            <v>95</v>
          </cell>
          <cell r="C109">
            <v>1</v>
          </cell>
          <cell r="D109">
            <v>2617559.0641499599</v>
          </cell>
          <cell r="E109">
            <v>2617559.0641499599</v>
          </cell>
          <cell r="F109">
            <v>1219030</v>
          </cell>
          <cell r="G109">
            <v>1</v>
          </cell>
          <cell r="H109">
            <v>13100</v>
          </cell>
          <cell r="I109">
            <v>192920</v>
          </cell>
          <cell r="J109">
            <v>96660</v>
          </cell>
          <cell r="K109">
            <v>96660</v>
          </cell>
          <cell r="L109">
            <v>96460</v>
          </cell>
          <cell r="M109">
            <v>96460</v>
          </cell>
          <cell r="N109">
            <v>96460</v>
          </cell>
          <cell r="O109">
            <v>96000</v>
          </cell>
          <cell r="P109">
            <v>96660</v>
          </cell>
          <cell r="Q109">
            <v>144990</v>
          </cell>
          <cell r="R109">
            <v>0</v>
          </cell>
          <cell r="S109">
            <v>96000</v>
          </cell>
          <cell r="T109">
            <v>0</v>
          </cell>
          <cell r="U109">
            <v>96660</v>
          </cell>
          <cell r="V109">
            <v>0</v>
          </cell>
          <cell r="W109">
            <v>1398529.0641499599</v>
          </cell>
          <cell r="X109">
            <v>0</v>
          </cell>
          <cell r="Y109">
            <v>48330</v>
          </cell>
          <cell r="Z109">
            <v>144990</v>
          </cell>
          <cell r="AA109">
            <v>96660</v>
          </cell>
          <cell r="AB109">
            <v>96000</v>
          </cell>
          <cell r="AC109">
            <v>98660</v>
          </cell>
          <cell r="AD109">
            <v>147990</v>
          </cell>
          <cell r="AE109">
            <v>98660</v>
          </cell>
          <cell r="AF109">
            <v>98660</v>
          </cell>
          <cell r="AG109">
            <v>49330</v>
          </cell>
          <cell r="AH109">
            <v>78928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440321.06414995994</v>
          </cell>
          <cell r="AT109">
            <v>440321.06414995994</v>
          </cell>
          <cell r="AU109">
            <v>96660</v>
          </cell>
        </row>
        <row r="110">
          <cell r="B110">
            <v>96</v>
          </cell>
          <cell r="C110">
            <v>1</v>
          </cell>
          <cell r="D110">
            <v>3610410.7003139979</v>
          </cell>
          <cell r="E110">
            <v>3610410.7003139979</v>
          </cell>
          <cell r="F110">
            <v>1219030</v>
          </cell>
          <cell r="G110">
            <v>1</v>
          </cell>
          <cell r="H110">
            <v>13100</v>
          </cell>
          <cell r="I110">
            <v>192920</v>
          </cell>
          <cell r="J110">
            <v>96660</v>
          </cell>
          <cell r="K110">
            <v>96660</v>
          </cell>
          <cell r="L110">
            <v>96460</v>
          </cell>
          <cell r="M110">
            <v>96460</v>
          </cell>
          <cell r="N110">
            <v>96460</v>
          </cell>
          <cell r="O110">
            <v>96000</v>
          </cell>
          <cell r="P110">
            <v>96660</v>
          </cell>
          <cell r="Q110">
            <v>144990</v>
          </cell>
          <cell r="R110">
            <v>0</v>
          </cell>
          <cell r="S110">
            <v>96000</v>
          </cell>
          <cell r="T110">
            <v>0</v>
          </cell>
          <cell r="U110">
            <v>96660</v>
          </cell>
          <cell r="V110">
            <v>0</v>
          </cell>
          <cell r="W110">
            <v>2391380.7003139979</v>
          </cell>
          <cell r="X110">
            <v>0</v>
          </cell>
          <cell r="Y110">
            <v>48330</v>
          </cell>
          <cell r="Z110">
            <v>144990</v>
          </cell>
          <cell r="AA110">
            <v>96660</v>
          </cell>
          <cell r="AB110">
            <v>96000</v>
          </cell>
          <cell r="AC110">
            <v>98660</v>
          </cell>
          <cell r="AD110">
            <v>147990</v>
          </cell>
          <cell r="AE110">
            <v>98660</v>
          </cell>
          <cell r="AF110">
            <v>98660</v>
          </cell>
          <cell r="AG110">
            <v>49330</v>
          </cell>
          <cell r="AH110">
            <v>78928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1433172.7003139979</v>
          </cell>
          <cell r="AT110">
            <v>1433172.7003139979</v>
          </cell>
          <cell r="AU110">
            <v>96660</v>
          </cell>
        </row>
        <row r="111">
          <cell r="B111">
            <v>97</v>
          </cell>
          <cell r="C111">
            <v>1</v>
          </cell>
          <cell r="D111">
            <v>3823224.0247445158</v>
          </cell>
          <cell r="E111">
            <v>3823224.0247445158</v>
          </cell>
          <cell r="F111">
            <v>1219030</v>
          </cell>
          <cell r="G111">
            <v>1</v>
          </cell>
          <cell r="H111">
            <v>13100</v>
          </cell>
          <cell r="I111">
            <v>192920</v>
          </cell>
          <cell r="J111">
            <v>96660</v>
          </cell>
          <cell r="K111">
            <v>96660</v>
          </cell>
          <cell r="L111">
            <v>96460</v>
          </cell>
          <cell r="M111">
            <v>96460</v>
          </cell>
          <cell r="N111">
            <v>96460</v>
          </cell>
          <cell r="O111">
            <v>96000</v>
          </cell>
          <cell r="P111">
            <v>96660</v>
          </cell>
          <cell r="Q111">
            <v>144990</v>
          </cell>
          <cell r="R111">
            <v>0</v>
          </cell>
          <cell r="S111">
            <v>96000</v>
          </cell>
          <cell r="T111">
            <v>0</v>
          </cell>
          <cell r="U111">
            <v>96660</v>
          </cell>
          <cell r="V111">
            <v>0</v>
          </cell>
          <cell r="W111">
            <v>2604194.0247445158</v>
          </cell>
          <cell r="X111">
            <v>0</v>
          </cell>
          <cell r="Y111">
            <v>48330</v>
          </cell>
          <cell r="Z111">
            <v>144990</v>
          </cell>
          <cell r="AA111">
            <v>96660</v>
          </cell>
          <cell r="AB111">
            <v>96000</v>
          </cell>
          <cell r="AC111">
            <v>98660</v>
          </cell>
          <cell r="AD111">
            <v>147990</v>
          </cell>
          <cell r="AE111">
            <v>98660</v>
          </cell>
          <cell r="AF111">
            <v>98660</v>
          </cell>
          <cell r="AG111">
            <v>49330</v>
          </cell>
          <cell r="AH111">
            <v>78928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1645986.0247445158</v>
          </cell>
          <cell r="AT111">
            <v>1645986.0247445158</v>
          </cell>
          <cell r="AU111">
            <v>96660</v>
          </cell>
        </row>
        <row r="112">
          <cell r="B112">
            <v>98</v>
          </cell>
          <cell r="C112">
            <v>1</v>
          </cell>
          <cell r="D112">
            <v>3479347.0522235041</v>
          </cell>
          <cell r="E112">
            <v>3479347.0522235041</v>
          </cell>
          <cell r="F112">
            <v>1219030</v>
          </cell>
          <cell r="G112">
            <v>1</v>
          </cell>
          <cell r="H112">
            <v>13100</v>
          </cell>
          <cell r="I112">
            <v>192920</v>
          </cell>
          <cell r="J112">
            <v>96660</v>
          </cell>
          <cell r="K112">
            <v>96660</v>
          </cell>
          <cell r="L112">
            <v>96460</v>
          </cell>
          <cell r="M112">
            <v>96460</v>
          </cell>
          <cell r="N112">
            <v>96460</v>
          </cell>
          <cell r="O112">
            <v>96000</v>
          </cell>
          <cell r="P112">
            <v>96660</v>
          </cell>
          <cell r="Q112">
            <v>144990</v>
          </cell>
          <cell r="R112">
            <v>0</v>
          </cell>
          <cell r="S112">
            <v>96000</v>
          </cell>
          <cell r="T112">
            <v>0</v>
          </cell>
          <cell r="U112">
            <v>96660</v>
          </cell>
          <cell r="V112">
            <v>0</v>
          </cell>
          <cell r="W112">
            <v>2260317.0522235041</v>
          </cell>
          <cell r="X112">
            <v>0</v>
          </cell>
          <cell r="Y112">
            <v>48330</v>
          </cell>
          <cell r="Z112">
            <v>144990</v>
          </cell>
          <cell r="AA112">
            <v>96660</v>
          </cell>
          <cell r="AB112">
            <v>96000</v>
          </cell>
          <cell r="AC112">
            <v>98660</v>
          </cell>
          <cell r="AD112">
            <v>147990</v>
          </cell>
          <cell r="AE112">
            <v>98660</v>
          </cell>
          <cell r="AF112">
            <v>98660</v>
          </cell>
          <cell r="AG112">
            <v>49330</v>
          </cell>
          <cell r="AH112">
            <v>78928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1302109.0522235041</v>
          </cell>
          <cell r="AT112">
            <v>1302109.0522235041</v>
          </cell>
          <cell r="AU112">
            <v>96660</v>
          </cell>
        </row>
        <row r="113">
          <cell r="B113">
            <v>99</v>
          </cell>
          <cell r="C113">
            <v>1</v>
          </cell>
          <cell r="D113">
            <v>3996834.7633115719</v>
          </cell>
          <cell r="E113">
            <v>3996834.7633115719</v>
          </cell>
          <cell r="F113">
            <v>1219030</v>
          </cell>
          <cell r="G113">
            <v>1</v>
          </cell>
          <cell r="H113">
            <v>13100</v>
          </cell>
          <cell r="I113">
            <v>192920</v>
          </cell>
          <cell r="J113">
            <v>96660</v>
          </cell>
          <cell r="K113">
            <v>96660</v>
          </cell>
          <cell r="L113">
            <v>96460</v>
          </cell>
          <cell r="M113">
            <v>96460</v>
          </cell>
          <cell r="N113">
            <v>96460</v>
          </cell>
          <cell r="O113">
            <v>96000</v>
          </cell>
          <cell r="P113">
            <v>96660</v>
          </cell>
          <cell r="Q113">
            <v>144990</v>
          </cell>
          <cell r="R113">
            <v>0</v>
          </cell>
          <cell r="S113">
            <v>96000</v>
          </cell>
          <cell r="T113">
            <v>0</v>
          </cell>
          <cell r="U113">
            <v>96660</v>
          </cell>
          <cell r="V113">
            <v>0</v>
          </cell>
          <cell r="W113">
            <v>2777804.7633115719</v>
          </cell>
          <cell r="X113">
            <v>0</v>
          </cell>
          <cell r="Y113">
            <v>48330</v>
          </cell>
          <cell r="Z113">
            <v>144990</v>
          </cell>
          <cell r="AA113">
            <v>96660</v>
          </cell>
          <cell r="AB113">
            <v>96000</v>
          </cell>
          <cell r="AC113">
            <v>98660</v>
          </cell>
          <cell r="AD113">
            <v>147990</v>
          </cell>
          <cell r="AE113">
            <v>98660</v>
          </cell>
          <cell r="AF113">
            <v>98660</v>
          </cell>
          <cell r="AG113">
            <v>49330</v>
          </cell>
          <cell r="AH113">
            <v>78928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1819596.7633115719</v>
          </cell>
          <cell r="AT113">
            <v>1819596.7633115719</v>
          </cell>
          <cell r="AU113">
            <v>96660</v>
          </cell>
        </row>
        <row r="114">
          <cell r="B114">
            <v>100</v>
          </cell>
          <cell r="C114">
            <v>1</v>
          </cell>
          <cell r="D114">
            <v>3632501.4028734197</v>
          </cell>
          <cell r="E114">
            <v>3632501.4028734197</v>
          </cell>
          <cell r="F114">
            <v>1219030</v>
          </cell>
          <cell r="G114">
            <v>1</v>
          </cell>
          <cell r="H114">
            <v>13100</v>
          </cell>
          <cell r="I114">
            <v>192920</v>
          </cell>
          <cell r="J114">
            <v>96660</v>
          </cell>
          <cell r="K114">
            <v>96660</v>
          </cell>
          <cell r="L114">
            <v>96460</v>
          </cell>
          <cell r="M114">
            <v>96460</v>
          </cell>
          <cell r="N114">
            <v>96460</v>
          </cell>
          <cell r="O114">
            <v>96000</v>
          </cell>
          <cell r="P114">
            <v>96660</v>
          </cell>
          <cell r="Q114">
            <v>144990</v>
          </cell>
          <cell r="R114">
            <v>0</v>
          </cell>
          <cell r="S114">
            <v>96000</v>
          </cell>
          <cell r="T114">
            <v>0</v>
          </cell>
          <cell r="U114">
            <v>96660</v>
          </cell>
          <cell r="V114">
            <v>0</v>
          </cell>
          <cell r="W114">
            <v>2413471.4028734197</v>
          </cell>
          <cell r="X114">
            <v>0</v>
          </cell>
          <cell r="Y114">
            <v>48330</v>
          </cell>
          <cell r="Z114">
            <v>144990</v>
          </cell>
          <cell r="AA114">
            <v>96660</v>
          </cell>
          <cell r="AB114">
            <v>96000</v>
          </cell>
          <cell r="AC114">
            <v>98660</v>
          </cell>
          <cell r="AD114">
            <v>147990</v>
          </cell>
          <cell r="AE114">
            <v>98660</v>
          </cell>
          <cell r="AF114">
            <v>98660</v>
          </cell>
          <cell r="AG114">
            <v>49330</v>
          </cell>
          <cell r="AH114">
            <v>78928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1455263.4028734197</v>
          </cell>
          <cell r="AT114">
            <v>1455263.4028734197</v>
          </cell>
          <cell r="AU114">
            <v>96660</v>
          </cell>
        </row>
        <row r="115">
          <cell r="B115">
            <v>101</v>
          </cell>
          <cell r="C115">
            <v>1</v>
          </cell>
          <cell r="D115">
            <v>2954672.1504758219</v>
          </cell>
          <cell r="E115">
            <v>2954672.1504758219</v>
          </cell>
          <cell r="F115">
            <v>1219030</v>
          </cell>
          <cell r="G115">
            <v>1</v>
          </cell>
          <cell r="H115">
            <v>13100</v>
          </cell>
          <cell r="I115">
            <v>192920</v>
          </cell>
          <cell r="J115">
            <v>96660</v>
          </cell>
          <cell r="K115">
            <v>96660</v>
          </cell>
          <cell r="L115">
            <v>96460</v>
          </cell>
          <cell r="M115">
            <v>96460</v>
          </cell>
          <cell r="N115">
            <v>96460</v>
          </cell>
          <cell r="O115">
            <v>96000</v>
          </cell>
          <cell r="P115">
            <v>96660</v>
          </cell>
          <cell r="Q115">
            <v>144990</v>
          </cell>
          <cell r="R115">
            <v>0</v>
          </cell>
          <cell r="S115">
            <v>96000</v>
          </cell>
          <cell r="T115">
            <v>0</v>
          </cell>
          <cell r="U115">
            <v>96660</v>
          </cell>
          <cell r="V115">
            <v>0</v>
          </cell>
          <cell r="W115">
            <v>1735642.1504758219</v>
          </cell>
          <cell r="X115">
            <v>0</v>
          </cell>
          <cell r="Y115">
            <v>48330</v>
          </cell>
          <cell r="Z115">
            <v>144990</v>
          </cell>
          <cell r="AA115">
            <v>96660</v>
          </cell>
          <cell r="AB115">
            <v>96000</v>
          </cell>
          <cell r="AC115">
            <v>98660</v>
          </cell>
          <cell r="AD115">
            <v>147990</v>
          </cell>
          <cell r="AE115">
            <v>98660</v>
          </cell>
          <cell r="AF115">
            <v>98660</v>
          </cell>
          <cell r="AG115">
            <v>49330</v>
          </cell>
          <cell r="AH115">
            <v>78928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777434.15047582192</v>
          </cell>
          <cell r="AT115">
            <v>777434.15047582192</v>
          </cell>
          <cell r="AU115">
            <v>96660</v>
          </cell>
        </row>
        <row r="116">
          <cell r="B116">
            <v>102</v>
          </cell>
          <cell r="C116">
            <v>1</v>
          </cell>
          <cell r="D116">
            <v>2644432.9074859079</v>
          </cell>
          <cell r="E116">
            <v>2644432.9074859079</v>
          </cell>
          <cell r="F116">
            <v>1219030</v>
          </cell>
          <cell r="G116">
            <v>1</v>
          </cell>
          <cell r="H116">
            <v>13100</v>
          </cell>
          <cell r="I116">
            <v>192920</v>
          </cell>
          <cell r="J116">
            <v>96660</v>
          </cell>
          <cell r="K116">
            <v>96660</v>
          </cell>
          <cell r="L116">
            <v>96460</v>
          </cell>
          <cell r="M116">
            <v>96460</v>
          </cell>
          <cell r="N116">
            <v>96460</v>
          </cell>
          <cell r="O116">
            <v>96000</v>
          </cell>
          <cell r="P116">
            <v>96660</v>
          </cell>
          <cell r="Q116">
            <v>144990</v>
          </cell>
          <cell r="R116">
            <v>0</v>
          </cell>
          <cell r="S116">
            <v>96000</v>
          </cell>
          <cell r="T116">
            <v>0</v>
          </cell>
          <cell r="U116">
            <v>96660</v>
          </cell>
          <cell r="V116">
            <v>0</v>
          </cell>
          <cell r="W116">
            <v>1425402.9074859079</v>
          </cell>
          <cell r="X116">
            <v>0</v>
          </cell>
          <cell r="Y116">
            <v>48330</v>
          </cell>
          <cell r="Z116">
            <v>144990</v>
          </cell>
          <cell r="AA116">
            <v>96660</v>
          </cell>
          <cell r="AB116">
            <v>96000</v>
          </cell>
          <cell r="AC116">
            <v>98660</v>
          </cell>
          <cell r="AD116">
            <v>147990</v>
          </cell>
          <cell r="AE116">
            <v>98660</v>
          </cell>
          <cell r="AF116">
            <v>98660</v>
          </cell>
          <cell r="AG116">
            <v>49330</v>
          </cell>
          <cell r="AH116">
            <v>78928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467194.9074859079</v>
          </cell>
          <cell r="AT116">
            <v>467194.9074859079</v>
          </cell>
          <cell r="AU116">
            <v>96660</v>
          </cell>
        </row>
        <row r="117">
          <cell r="B117">
            <v>103</v>
          </cell>
          <cell r="C117">
            <v>1</v>
          </cell>
          <cell r="D117">
            <v>2767993.8832876119</v>
          </cell>
          <cell r="E117">
            <v>2767993.8832876119</v>
          </cell>
          <cell r="F117">
            <v>1219030</v>
          </cell>
          <cell r="G117">
            <v>1</v>
          </cell>
          <cell r="H117">
            <v>13100</v>
          </cell>
          <cell r="I117">
            <v>192920</v>
          </cell>
          <cell r="J117">
            <v>96660</v>
          </cell>
          <cell r="K117">
            <v>96660</v>
          </cell>
          <cell r="L117">
            <v>96460</v>
          </cell>
          <cell r="M117">
            <v>96460</v>
          </cell>
          <cell r="N117">
            <v>96460</v>
          </cell>
          <cell r="O117">
            <v>96000</v>
          </cell>
          <cell r="P117">
            <v>96660</v>
          </cell>
          <cell r="Q117">
            <v>144990</v>
          </cell>
          <cell r="R117">
            <v>0</v>
          </cell>
          <cell r="S117">
            <v>96000</v>
          </cell>
          <cell r="T117">
            <v>0</v>
          </cell>
          <cell r="U117">
            <v>96660</v>
          </cell>
          <cell r="V117">
            <v>0</v>
          </cell>
          <cell r="W117">
            <v>1548963.8832876119</v>
          </cell>
          <cell r="X117">
            <v>0</v>
          </cell>
          <cell r="Y117">
            <v>48330</v>
          </cell>
          <cell r="Z117">
            <v>144990</v>
          </cell>
          <cell r="AA117">
            <v>96660</v>
          </cell>
          <cell r="AB117">
            <v>96000</v>
          </cell>
          <cell r="AC117">
            <v>98660</v>
          </cell>
          <cell r="AD117">
            <v>147990</v>
          </cell>
          <cell r="AE117">
            <v>98660</v>
          </cell>
          <cell r="AF117">
            <v>98660</v>
          </cell>
          <cell r="AG117">
            <v>49330</v>
          </cell>
          <cell r="AH117">
            <v>78928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590755.88328761188</v>
          </cell>
          <cell r="AT117">
            <v>590755.88328761188</v>
          </cell>
          <cell r="AU117">
            <v>96660</v>
          </cell>
        </row>
        <row r="118">
          <cell r="B118">
            <v>104</v>
          </cell>
          <cell r="C118">
            <v>1</v>
          </cell>
          <cell r="D118">
            <v>2906798.8116079499</v>
          </cell>
          <cell r="E118">
            <v>2906798.8116079499</v>
          </cell>
          <cell r="F118">
            <v>1219030</v>
          </cell>
          <cell r="G118">
            <v>1</v>
          </cell>
          <cell r="H118">
            <v>13100</v>
          </cell>
          <cell r="I118">
            <v>192920</v>
          </cell>
          <cell r="J118">
            <v>96660</v>
          </cell>
          <cell r="K118">
            <v>96660</v>
          </cell>
          <cell r="L118">
            <v>96460</v>
          </cell>
          <cell r="M118">
            <v>96460</v>
          </cell>
          <cell r="N118">
            <v>96460</v>
          </cell>
          <cell r="O118">
            <v>96000</v>
          </cell>
          <cell r="P118">
            <v>96660</v>
          </cell>
          <cell r="Q118">
            <v>144990</v>
          </cell>
          <cell r="R118">
            <v>0</v>
          </cell>
          <cell r="S118">
            <v>96000</v>
          </cell>
          <cell r="T118">
            <v>0</v>
          </cell>
          <cell r="U118">
            <v>96660</v>
          </cell>
          <cell r="V118">
            <v>0</v>
          </cell>
          <cell r="W118">
            <v>1687768.8116079499</v>
          </cell>
          <cell r="X118">
            <v>0</v>
          </cell>
          <cell r="Y118">
            <v>48330</v>
          </cell>
          <cell r="Z118">
            <v>144990</v>
          </cell>
          <cell r="AA118">
            <v>96660</v>
          </cell>
          <cell r="AB118">
            <v>96000</v>
          </cell>
          <cell r="AC118">
            <v>98660</v>
          </cell>
          <cell r="AD118">
            <v>147990</v>
          </cell>
          <cell r="AE118">
            <v>98660</v>
          </cell>
          <cell r="AF118">
            <v>98660</v>
          </cell>
          <cell r="AG118">
            <v>49330</v>
          </cell>
          <cell r="AH118">
            <v>78928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729560.8116079499</v>
          </cell>
          <cell r="AT118">
            <v>729560.8116079499</v>
          </cell>
          <cell r="AU118">
            <v>96660</v>
          </cell>
        </row>
        <row r="119">
          <cell r="B119">
            <v>105</v>
          </cell>
          <cell r="C119">
            <v>1</v>
          </cell>
          <cell r="D119">
            <v>2617559.0641499599</v>
          </cell>
          <cell r="E119">
            <v>2617559.0641499599</v>
          </cell>
          <cell r="F119">
            <v>1219030</v>
          </cell>
          <cell r="G119">
            <v>1</v>
          </cell>
          <cell r="H119">
            <v>13100</v>
          </cell>
          <cell r="I119">
            <v>192920</v>
          </cell>
          <cell r="J119">
            <v>96660</v>
          </cell>
          <cell r="K119">
            <v>96660</v>
          </cell>
          <cell r="L119">
            <v>96460</v>
          </cell>
          <cell r="M119">
            <v>96460</v>
          </cell>
          <cell r="N119">
            <v>96460</v>
          </cell>
          <cell r="O119">
            <v>96000</v>
          </cell>
          <cell r="P119">
            <v>96660</v>
          </cell>
          <cell r="Q119">
            <v>144990</v>
          </cell>
          <cell r="R119">
            <v>0</v>
          </cell>
          <cell r="S119">
            <v>96000</v>
          </cell>
          <cell r="T119">
            <v>0</v>
          </cell>
          <cell r="U119">
            <v>96660</v>
          </cell>
          <cell r="V119">
            <v>0</v>
          </cell>
          <cell r="W119">
            <v>1398529.0641499599</v>
          </cell>
          <cell r="X119">
            <v>0</v>
          </cell>
          <cell r="Y119">
            <v>48330</v>
          </cell>
          <cell r="Z119">
            <v>144990</v>
          </cell>
          <cell r="AA119">
            <v>96660</v>
          </cell>
          <cell r="AB119">
            <v>96000</v>
          </cell>
          <cell r="AC119">
            <v>98660</v>
          </cell>
          <cell r="AD119">
            <v>147990</v>
          </cell>
          <cell r="AE119">
            <v>98660</v>
          </cell>
          <cell r="AF119">
            <v>98660</v>
          </cell>
          <cell r="AG119">
            <v>49330</v>
          </cell>
          <cell r="AH119">
            <v>78928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440321.06414995994</v>
          </cell>
          <cell r="AT119">
            <v>440321.06414995994</v>
          </cell>
          <cell r="AU119">
            <v>96660</v>
          </cell>
        </row>
        <row r="120">
          <cell r="B120">
            <v>106</v>
          </cell>
          <cell r="C120">
            <v>1</v>
          </cell>
          <cell r="D120">
            <v>2617559.0641499599</v>
          </cell>
          <cell r="E120">
            <v>2617559.0641499599</v>
          </cell>
          <cell r="F120">
            <v>1219030</v>
          </cell>
          <cell r="G120">
            <v>1</v>
          </cell>
          <cell r="H120">
            <v>13100</v>
          </cell>
          <cell r="I120">
            <v>192920</v>
          </cell>
          <cell r="J120">
            <v>96660</v>
          </cell>
          <cell r="K120">
            <v>96660</v>
          </cell>
          <cell r="L120">
            <v>96460</v>
          </cell>
          <cell r="M120">
            <v>96460</v>
          </cell>
          <cell r="N120">
            <v>96460</v>
          </cell>
          <cell r="O120">
            <v>96000</v>
          </cell>
          <cell r="P120">
            <v>96660</v>
          </cell>
          <cell r="Q120">
            <v>144990</v>
          </cell>
          <cell r="R120">
            <v>0</v>
          </cell>
          <cell r="S120">
            <v>96000</v>
          </cell>
          <cell r="T120">
            <v>0</v>
          </cell>
          <cell r="U120">
            <v>96660</v>
          </cell>
          <cell r="V120">
            <v>0</v>
          </cell>
          <cell r="W120">
            <v>1398529.0641499599</v>
          </cell>
          <cell r="X120">
            <v>0</v>
          </cell>
          <cell r="Y120">
            <v>48330</v>
          </cell>
          <cell r="Z120">
            <v>144990</v>
          </cell>
          <cell r="AA120">
            <v>96660</v>
          </cell>
          <cell r="AB120">
            <v>96000</v>
          </cell>
          <cell r="AC120">
            <v>98660</v>
          </cell>
          <cell r="AD120">
            <v>147990</v>
          </cell>
          <cell r="AE120">
            <v>98660</v>
          </cell>
          <cell r="AF120">
            <v>98660</v>
          </cell>
          <cell r="AG120">
            <v>49330</v>
          </cell>
          <cell r="AH120">
            <v>78928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440321.06414995994</v>
          </cell>
          <cell r="AT120">
            <v>440321.06414995994</v>
          </cell>
          <cell r="AU120">
            <v>96660</v>
          </cell>
        </row>
        <row r="121">
          <cell r="B121">
            <v>107</v>
          </cell>
          <cell r="C121">
            <v>1</v>
          </cell>
          <cell r="D121">
            <v>2617559.0641499599</v>
          </cell>
          <cell r="E121">
            <v>2617559.0641499599</v>
          </cell>
          <cell r="F121">
            <v>1219030</v>
          </cell>
          <cell r="G121">
            <v>1</v>
          </cell>
          <cell r="H121">
            <v>13100</v>
          </cell>
          <cell r="I121">
            <v>192920</v>
          </cell>
          <cell r="J121">
            <v>96660</v>
          </cell>
          <cell r="K121">
            <v>96660</v>
          </cell>
          <cell r="L121">
            <v>96460</v>
          </cell>
          <cell r="M121">
            <v>96460</v>
          </cell>
          <cell r="N121">
            <v>96460</v>
          </cell>
          <cell r="O121">
            <v>96000</v>
          </cell>
          <cell r="P121">
            <v>96660</v>
          </cell>
          <cell r="Q121">
            <v>144990</v>
          </cell>
          <cell r="R121">
            <v>0</v>
          </cell>
          <cell r="S121">
            <v>96000</v>
          </cell>
          <cell r="T121">
            <v>0</v>
          </cell>
          <cell r="U121">
            <v>96660</v>
          </cell>
          <cell r="V121">
            <v>0</v>
          </cell>
          <cell r="W121">
            <v>1398529.0641499599</v>
          </cell>
          <cell r="X121">
            <v>0</v>
          </cell>
          <cell r="Y121">
            <v>48330</v>
          </cell>
          <cell r="Z121">
            <v>144990</v>
          </cell>
          <cell r="AA121">
            <v>96660</v>
          </cell>
          <cell r="AB121">
            <v>96000</v>
          </cell>
          <cell r="AC121">
            <v>98660</v>
          </cell>
          <cell r="AD121">
            <v>147990</v>
          </cell>
          <cell r="AE121">
            <v>98660</v>
          </cell>
          <cell r="AF121">
            <v>98660</v>
          </cell>
          <cell r="AG121">
            <v>49330</v>
          </cell>
          <cell r="AH121">
            <v>78928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440321.06414995994</v>
          </cell>
          <cell r="AT121">
            <v>440321.06414995994</v>
          </cell>
          <cell r="AU121">
            <v>96660</v>
          </cell>
        </row>
        <row r="122">
          <cell r="B122">
            <v>108</v>
          </cell>
          <cell r="C122">
            <v>1</v>
          </cell>
          <cell r="D122">
            <v>2617559.0641499599</v>
          </cell>
          <cell r="E122">
            <v>2617559.0641499599</v>
          </cell>
          <cell r="F122">
            <v>1219030</v>
          </cell>
          <cell r="G122">
            <v>1</v>
          </cell>
          <cell r="H122">
            <v>13100</v>
          </cell>
          <cell r="I122">
            <v>192920</v>
          </cell>
          <cell r="J122">
            <v>96660</v>
          </cell>
          <cell r="K122">
            <v>96660</v>
          </cell>
          <cell r="L122">
            <v>96460</v>
          </cell>
          <cell r="M122">
            <v>96460</v>
          </cell>
          <cell r="N122">
            <v>96460</v>
          </cell>
          <cell r="O122">
            <v>96000</v>
          </cell>
          <cell r="P122">
            <v>96660</v>
          </cell>
          <cell r="Q122">
            <v>144990</v>
          </cell>
          <cell r="R122">
            <v>0</v>
          </cell>
          <cell r="S122">
            <v>96000</v>
          </cell>
          <cell r="T122">
            <v>0</v>
          </cell>
          <cell r="U122">
            <v>96660</v>
          </cell>
          <cell r="V122">
            <v>0</v>
          </cell>
          <cell r="W122">
            <v>1398529.0641499599</v>
          </cell>
          <cell r="X122">
            <v>0</v>
          </cell>
          <cell r="Y122">
            <v>48330</v>
          </cell>
          <cell r="Z122">
            <v>144990</v>
          </cell>
          <cell r="AA122">
            <v>96660</v>
          </cell>
          <cell r="AB122">
            <v>96000</v>
          </cell>
          <cell r="AC122">
            <v>98660</v>
          </cell>
          <cell r="AD122">
            <v>147990</v>
          </cell>
          <cell r="AE122">
            <v>98660</v>
          </cell>
          <cell r="AF122">
            <v>98660</v>
          </cell>
          <cell r="AG122">
            <v>49330</v>
          </cell>
          <cell r="AH122">
            <v>78928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440321.06414995994</v>
          </cell>
          <cell r="AT122">
            <v>440321.06414995994</v>
          </cell>
          <cell r="AU122">
            <v>96660</v>
          </cell>
        </row>
        <row r="123">
          <cell r="B123">
            <v>109</v>
          </cell>
          <cell r="C123">
            <v>1</v>
          </cell>
          <cell r="D123">
            <v>2617559.0641499599</v>
          </cell>
          <cell r="E123">
            <v>2617559.0641499599</v>
          </cell>
          <cell r="F123">
            <v>1219030</v>
          </cell>
          <cell r="G123">
            <v>1</v>
          </cell>
          <cell r="H123">
            <v>13100</v>
          </cell>
          <cell r="I123">
            <v>192920</v>
          </cell>
          <cell r="J123">
            <v>96660</v>
          </cell>
          <cell r="K123">
            <v>96660</v>
          </cell>
          <cell r="L123">
            <v>96460</v>
          </cell>
          <cell r="M123">
            <v>96460</v>
          </cell>
          <cell r="N123">
            <v>96460</v>
          </cell>
          <cell r="O123">
            <v>96000</v>
          </cell>
          <cell r="P123">
            <v>96660</v>
          </cell>
          <cell r="Q123">
            <v>144990</v>
          </cell>
          <cell r="R123">
            <v>0</v>
          </cell>
          <cell r="S123">
            <v>96000</v>
          </cell>
          <cell r="T123">
            <v>0</v>
          </cell>
          <cell r="U123">
            <v>96660</v>
          </cell>
          <cell r="V123">
            <v>0</v>
          </cell>
          <cell r="W123">
            <v>1398529.0641499599</v>
          </cell>
          <cell r="X123">
            <v>0</v>
          </cell>
          <cell r="Y123">
            <v>48330</v>
          </cell>
          <cell r="Z123">
            <v>144990</v>
          </cell>
          <cell r="AA123">
            <v>96660</v>
          </cell>
          <cell r="AB123">
            <v>96000</v>
          </cell>
          <cell r="AC123">
            <v>98660</v>
          </cell>
          <cell r="AD123">
            <v>147990</v>
          </cell>
          <cell r="AE123">
            <v>98660</v>
          </cell>
          <cell r="AF123">
            <v>98660</v>
          </cell>
          <cell r="AG123">
            <v>49330</v>
          </cell>
          <cell r="AH123">
            <v>78928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440321.06414995994</v>
          </cell>
          <cell r="AT123">
            <v>440321.06414995994</v>
          </cell>
          <cell r="AU123">
            <v>96660</v>
          </cell>
        </row>
        <row r="124">
          <cell r="B124">
            <v>110</v>
          </cell>
          <cell r="C124">
            <v>1</v>
          </cell>
          <cell r="D124">
            <v>2617559.0641499599</v>
          </cell>
          <cell r="E124">
            <v>2617559.0641499599</v>
          </cell>
          <cell r="F124">
            <v>1219030</v>
          </cell>
          <cell r="G124">
            <v>1</v>
          </cell>
          <cell r="H124">
            <v>13100</v>
          </cell>
          <cell r="I124">
            <v>192920</v>
          </cell>
          <cell r="J124">
            <v>96660</v>
          </cell>
          <cell r="K124">
            <v>96660</v>
          </cell>
          <cell r="L124">
            <v>96460</v>
          </cell>
          <cell r="M124">
            <v>96460</v>
          </cell>
          <cell r="N124">
            <v>96460</v>
          </cell>
          <cell r="O124">
            <v>96000</v>
          </cell>
          <cell r="P124">
            <v>96660</v>
          </cell>
          <cell r="Q124">
            <v>144990</v>
          </cell>
          <cell r="R124">
            <v>0</v>
          </cell>
          <cell r="S124">
            <v>96000</v>
          </cell>
          <cell r="T124">
            <v>0</v>
          </cell>
          <cell r="U124">
            <v>96660</v>
          </cell>
          <cell r="V124">
            <v>0</v>
          </cell>
          <cell r="W124">
            <v>1398529.0641499599</v>
          </cell>
          <cell r="X124">
            <v>0</v>
          </cell>
          <cell r="Y124">
            <v>48330</v>
          </cell>
          <cell r="Z124">
            <v>144990</v>
          </cell>
          <cell r="AA124">
            <v>96660</v>
          </cell>
          <cell r="AB124">
            <v>96000</v>
          </cell>
          <cell r="AC124">
            <v>98660</v>
          </cell>
          <cell r="AD124">
            <v>147990</v>
          </cell>
          <cell r="AE124">
            <v>98660</v>
          </cell>
          <cell r="AF124">
            <v>98660</v>
          </cell>
          <cell r="AG124">
            <v>49330</v>
          </cell>
          <cell r="AH124">
            <v>78928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440321.06414995994</v>
          </cell>
          <cell r="AT124">
            <v>440321.06414995994</v>
          </cell>
          <cell r="AU124">
            <v>96660</v>
          </cell>
        </row>
        <row r="125">
          <cell r="B125">
            <v>111</v>
          </cell>
          <cell r="C125">
            <v>1</v>
          </cell>
          <cell r="D125">
            <v>2617559.0641499599</v>
          </cell>
          <cell r="E125">
            <v>2617559.0641499599</v>
          </cell>
          <cell r="F125">
            <v>1219030</v>
          </cell>
          <cell r="G125">
            <v>1</v>
          </cell>
          <cell r="H125">
            <v>13100</v>
          </cell>
          <cell r="I125">
            <v>192920</v>
          </cell>
          <cell r="J125">
            <v>96660</v>
          </cell>
          <cell r="K125">
            <v>96660</v>
          </cell>
          <cell r="L125">
            <v>96460</v>
          </cell>
          <cell r="M125">
            <v>96460</v>
          </cell>
          <cell r="N125">
            <v>96460</v>
          </cell>
          <cell r="O125">
            <v>96000</v>
          </cell>
          <cell r="P125">
            <v>96660</v>
          </cell>
          <cell r="Q125">
            <v>144990</v>
          </cell>
          <cell r="R125">
            <v>0</v>
          </cell>
          <cell r="S125">
            <v>96000</v>
          </cell>
          <cell r="T125">
            <v>0</v>
          </cell>
          <cell r="U125">
            <v>96660</v>
          </cell>
          <cell r="V125">
            <v>0</v>
          </cell>
          <cell r="W125">
            <v>1398529.0641499599</v>
          </cell>
          <cell r="X125">
            <v>0</v>
          </cell>
          <cell r="Y125">
            <v>48330</v>
          </cell>
          <cell r="Z125">
            <v>144990</v>
          </cell>
          <cell r="AA125">
            <v>96660</v>
          </cell>
          <cell r="AB125">
            <v>96000</v>
          </cell>
          <cell r="AC125">
            <v>98660</v>
          </cell>
          <cell r="AD125">
            <v>147990</v>
          </cell>
          <cell r="AE125">
            <v>98660</v>
          </cell>
          <cell r="AF125">
            <v>98660</v>
          </cell>
          <cell r="AG125">
            <v>49330</v>
          </cell>
          <cell r="AH125">
            <v>78928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440321.06414995994</v>
          </cell>
          <cell r="AT125">
            <v>440321.06414995994</v>
          </cell>
          <cell r="AU125">
            <v>96660</v>
          </cell>
        </row>
        <row r="126">
          <cell r="B126">
            <v>112</v>
          </cell>
          <cell r="C126">
            <v>1</v>
          </cell>
          <cell r="D126">
            <v>2617559.0641499599</v>
          </cell>
          <cell r="E126">
            <v>2617559.0641499599</v>
          </cell>
          <cell r="F126">
            <v>1219030</v>
          </cell>
          <cell r="G126">
            <v>1</v>
          </cell>
          <cell r="H126">
            <v>13100</v>
          </cell>
          <cell r="I126">
            <v>192920</v>
          </cell>
          <cell r="J126">
            <v>96660</v>
          </cell>
          <cell r="K126">
            <v>96660</v>
          </cell>
          <cell r="L126">
            <v>96460</v>
          </cell>
          <cell r="M126">
            <v>96460</v>
          </cell>
          <cell r="N126">
            <v>96460</v>
          </cell>
          <cell r="O126">
            <v>96000</v>
          </cell>
          <cell r="P126">
            <v>96660</v>
          </cell>
          <cell r="Q126">
            <v>144990</v>
          </cell>
          <cell r="R126">
            <v>0</v>
          </cell>
          <cell r="S126">
            <v>96000</v>
          </cell>
          <cell r="T126">
            <v>0</v>
          </cell>
          <cell r="U126">
            <v>96660</v>
          </cell>
          <cell r="V126">
            <v>0</v>
          </cell>
          <cell r="W126">
            <v>1398529.0641499599</v>
          </cell>
          <cell r="X126">
            <v>0</v>
          </cell>
          <cell r="Y126">
            <v>48330</v>
          </cell>
          <cell r="Z126">
            <v>144990</v>
          </cell>
          <cell r="AA126">
            <v>96660</v>
          </cell>
          <cell r="AB126">
            <v>96000</v>
          </cell>
          <cell r="AC126">
            <v>98660</v>
          </cell>
          <cell r="AD126">
            <v>147990</v>
          </cell>
          <cell r="AE126">
            <v>98660</v>
          </cell>
          <cell r="AF126">
            <v>98660</v>
          </cell>
          <cell r="AG126">
            <v>49330</v>
          </cell>
          <cell r="AH126">
            <v>78928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440321.06414995994</v>
          </cell>
          <cell r="AT126">
            <v>440321.06414995994</v>
          </cell>
          <cell r="AU126">
            <v>96660</v>
          </cell>
        </row>
        <row r="127">
          <cell r="B127">
            <v>113</v>
          </cell>
          <cell r="C127">
            <v>1</v>
          </cell>
          <cell r="D127">
            <v>3026288.4770179461</v>
          </cell>
          <cell r="E127">
            <v>3026288.4770179461</v>
          </cell>
          <cell r="F127">
            <v>1219030</v>
          </cell>
          <cell r="G127">
            <v>1</v>
          </cell>
          <cell r="H127">
            <v>13100</v>
          </cell>
          <cell r="I127">
            <v>192920</v>
          </cell>
          <cell r="J127">
            <v>96660</v>
          </cell>
          <cell r="K127">
            <v>96660</v>
          </cell>
          <cell r="L127">
            <v>96460</v>
          </cell>
          <cell r="M127">
            <v>96460</v>
          </cell>
          <cell r="N127">
            <v>96460</v>
          </cell>
          <cell r="O127">
            <v>96000</v>
          </cell>
          <cell r="P127">
            <v>96660</v>
          </cell>
          <cell r="Q127">
            <v>144990</v>
          </cell>
          <cell r="R127">
            <v>0</v>
          </cell>
          <cell r="S127">
            <v>96000</v>
          </cell>
          <cell r="T127">
            <v>0</v>
          </cell>
          <cell r="U127">
            <v>96660</v>
          </cell>
          <cell r="V127">
            <v>0</v>
          </cell>
          <cell r="W127">
            <v>1807258.4770179461</v>
          </cell>
          <cell r="X127">
            <v>0</v>
          </cell>
          <cell r="Y127">
            <v>48330</v>
          </cell>
          <cell r="Z127">
            <v>144990</v>
          </cell>
          <cell r="AA127">
            <v>96660</v>
          </cell>
          <cell r="AB127">
            <v>96000</v>
          </cell>
          <cell r="AC127">
            <v>98660</v>
          </cell>
          <cell r="AD127">
            <v>147990</v>
          </cell>
          <cell r="AE127">
            <v>98660</v>
          </cell>
          <cell r="AF127">
            <v>98660</v>
          </cell>
          <cell r="AG127">
            <v>49330</v>
          </cell>
          <cell r="AH127">
            <v>78928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849050.47701794608</v>
          </cell>
          <cell r="AT127">
            <v>849050.47701794608</v>
          </cell>
          <cell r="AU127">
            <v>96660</v>
          </cell>
        </row>
        <row r="128">
          <cell r="B128">
            <v>114</v>
          </cell>
          <cell r="C128">
            <v>1</v>
          </cell>
          <cell r="D128">
            <v>2859054.2611266719</v>
          </cell>
          <cell r="E128">
            <v>2859054.2611266719</v>
          </cell>
          <cell r="F128">
            <v>1219030</v>
          </cell>
          <cell r="G128">
            <v>1</v>
          </cell>
          <cell r="H128">
            <v>13100</v>
          </cell>
          <cell r="I128">
            <v>192920</v>
          </cell>
          <cell r="J128">
            <v>96660</v>
          </cell>
          <cell r="K128">
            <v>96660</v>
          </cell>
          <cell r="L128">
            <v>96460</v>
          </cell>
          <cell r="M128">
            <v>96460</v>
          </cell>
          <cell r="N128">
            <v>96460</v>
          </cell>
          <cell r="O128">
            <v>96000</v>
          </cell>
          <cell r="P128">
            <v>96660</v>
          </cell>
          <cell r="Q128">
            <v>144990</v>
          </cell>
          <cell r="R128">
            <v>0</v>
          </cell>
          <cell r="S128">
            <v>96000</v>
          </cell>
          <cell r="T128">
            <v>0</v>
          </cell>
          <cell r="U128">
            <v>96660</v>
          </cell>
          <cell r="V128">
            <v>0</v>
          </cell>
          <cell r="W128">
            <v>1640024.2611266719</v>
          </cell>
          <cell r="X128">
            <v>0</v>
          </cell>
          <cell r="Y128">
            <v>48330</v>
          </cell>
          <cell r="Z128">
            <v>144990</v>
          </cell>
          <cell r="AA128">
            <v>96660</v>
          </cell>
          <cell r="AB128">
            <v>96000</v>
          </cell>
          <cell r="AC128">
            <v>98660</v>
          </cell>
          <cell r="AD128">
            <v>147990</v>
          </cell>
          <cell r="AE128">
            <v>98660</v>
          </cell>
          <cell r="AF128">
            <v>98660</v>
          </cell>
          <cell r="AG128">
            <v>49330</v>
          </cell>
          <cell r="AH128">
            <v>78928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681816.26112667192</v>
          </cell>
          <cell r="AT128">
            <v>681816.26112667192</v>
          </cell>
          <cell r="AU128">
            <v>96660</v>
          </cell>
        </row>
        <row r="129">
          <cell r="B129">
            <v>115</v>
          </cell>
          <cell r="C129">
            <v>1</v>
          </cell>
          <cell r="D129">
            <v>2617559.0641499599</v>
          </cell>
          <cell r="E129">
            <v>2617559.0641499599</v>
          </cell>
          <cell r="F129">
            <v>1219030</v>
          </cell>
          <cell r="G129">
            <v>1</v>
          </cell>
          <cell r="H129">
            <v>13100</v>
          </cell>
          <cell r="I129">
            <v>192920</v>
          </cell>
          <cell r="J129">
            <v>96660</v>
          </cell>
          <cell r="K129">
            <v>96660</v>
          </cell>
          <cell r="L129">
            <v>96460</v>
          </cell>
          <cell r="M129">
            <v>96460</v>
          </cell>
          <cell r="N129">
            <v>96460</v>
          </cell>
          <cell r="O129">
            <v>96000</v>
          </cell>
          <cell r="P129">
            <v>96660</v>
          </cell>
          <cell r="Q129">
            <v>144990</v>
          </cell>
          <cell r="R129">
            <v>0</v>
          </cell>
          <cell r="S129">
            <v>96000</v>
          </cell>
          <cell r="T129">
            <v>0</v>
          </cell>
          <cell r="U129">
            <v>96660</v>
          </cell>
          <cell r="V129">
            <v>0</v>
          </cell>
          <cell r="W129">
            <v>1398529.0641499599</v>
          </cell>
          <cell r="X129">
            <v>0</v>
          </cell>
          <cell r="Y129">
            <v>48330</v>
          </cell>
          <cell r="Z129">
            <v>144990</v>
          </cell>
          <cell r="AA129">
            <v>96660</v>
          </cell>
          <cell r="AB129">
            <v>96000</v>
          </cell>
          <cell r="AC129">
            <v>98660</v>
          </cell>
          <cell r="AD129">
            <v>147990</v>
          </cell>
          <cell r="AE129">
            <v>98660</v>
          </cell>
          <cell r="AF129">
            <v>98660</v>
          </cell>
          <cell r="AG129">
            <v>49330</v>
          </cell>
          <cell r="AH129">
            <v>78928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440321.06414995994</v>
          </cell>
          <cell r="AT129">
            <v>440321.06414995994</v>
          </cell>
          <cell r="AU129">
            <v>96660</v>
          </cell>
        </row>
        <row r="130">
          <cell r="B130">
            <v>116</v>
          </cell>
          <cell r="C130">
            <v>1</v>
          </cell>
          <cell r="D130">
            <v>2617559.0641499599</v>
          </cell>
          <cell r="E130">
            <v>2617559.0641499599</v>
          </cell>
          <cell r="F130">
            <v>1219030</v>
          </cell>
          <cell r="G130">
            <v>1</v>
          </cell>
          <cell r="H130">
            <v>13100</v>
          </cell>
          <cell r="I130">
            <v>192920</v>
          </cell>
          <cell r="J130">
            <v>96660</v>
          </cell>
          <cell r="K130">
            <v>96660</v>
          </cell>
          <cell r="L130">
            <v>96460</v>
          </cell>
          <cell r="M130">
            <v>96460</v>
          </cell>
          <cell r="N130">
            <v>96460</v>
          </cell>
          <cell r="O130">
            <v>96000</v>
          </cell>
          <cell r="P130">
            <v>96660</v>
          </cell>
          <cell r="Q130">
            <v>144990</v>
          </cell>
          <cell r="R130">
            <v>0</v>
          </cell>
          <cell r="S130">
            <v>96000</v>
          </cell>
          <cell r="T130">
            <v>0</v>
          </cell>
          <cell r="U130">
            <v>96660</v>
          </cell>
          <cell r="V130">
            <v>0</v>
          </cell>
          <cell r="W130">
            <v>1398529.0641499599</v>
          </cell>
          <cell r="X130">
            <v>0</v>
          </cell>
          <cell r="Y130">
            <v>48330</v>
          </cell>
          <cell r="Z130">
            <v>144990</v>
          </cell>
          <cell r="AA130">
            <v>96660</v>
          </cell>
          <cell r="AB130">
            <v>96000</v>
          </cell>
          <cell r="AC130">
            <v>98660</v>
          </cell>
          <cell r="AD130">
            <v>147990</v>
          </cell>
          <cell r="AE130">
            <v>98660</v>
          </cell>
          <cell r="AF130">
            <v>98660</v>
          </cell>
          <cell r="AG130">
            <v>49330</v>
          </cell>
          <cell r="AH130">
            <v>78928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440321.06414995994</v>
          </cell>
          <cell r="AT130">
            <v>440321.06414995994</v>
          </cell>
          <cell r="AU130">
            <v>96660</v>
          </cell>
        </row>
        <row r="131">
          <cell r="B131">
            <v>117</v>
          </cell>
          <cell r="C131">
            <v>1</v>
          </cell>
          <cell r="D131">
            <v>2891482.9771991237</v>
          </cell>
          <cell r="E131">
            <v>2891482.9771991237</v>
          </cell>
          <cell r="F131">
            <v>1219030</v>
          </cell>
          <cell r="G131">
            <v>1</v>
          </cell>
          <cell r="H131">
            <v>13100</v>
          </cell>
          <cell r="I131">
            <v>192920</v>
          </cell>
          <cell r="J131">
            <v>96660</v>
          </cell>
          <cell r="K131">
            <v>96660</v>
          </cell>
          <cell r="L131">
            <v>96460</v>
          </cell>
          <cell r="M131">
            <v>96460</v>
          </cell>
          <cell r="N131">
            <v>96460</v>
          </cell>
          <cell r="O131">
            <v>96000</v>
          </cell>
          <cell r="P131">
            <v>96660</v>
          </cell>
          <cell r="Q131">
            <v>144990</v>
          </cell>
          <cell r="R131">
            <v>0</v>
          </cell>
          <cell r="S131">
            <v>96000</v>
          </cell>
          <cell r="T131">
            <v>0</v>
          </cell>
          <cell r="U131">
            <v>96660</v>
          </cell>
          <cell r="V131">
            <v>0</v>
          </cell>
          <cell r="W131">
            <v>1672452.9771991237</v>
          </cell>
          <cell r="X131">
            <v>0</v>
          </cell>
          <cell r="Y131">
            <v>48330</v>
          </cell>
          <cell r="Z131">
            <v>144990</v>
          </cell>
          <cell r="AA131">
            <v>96660</v>
          </cell>
          <cell r="AB131">
            <v>96000</v>
          </cell>
          <cell r="AC131">
            <v>98660</v>
          </cell>
          <cell r="AD131">
            <v>147990</v>
          </cell>
          <cell r="AE131">
            <v>98660</v>
          </cell>
          <cell r="AF131">
            <v>98660</v>
          </cell>
          <cell r="AG131">
            <v>49330</v>
          </cell>
          <cell r="AH131">
            <v>78928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714244.97719912371</v>
          </cell>
          <cell r="AT131">
            <v>714244.97719912371</v>
          </cell>
          <cell r="AU131">
            <v>96660</v>
          </cell>
        </row>
        <row r="132">
          <cell r="B132">
            <v>118</v>
          </cell>
          <cell r="C132">
            <v>1</v>
          </cell>
          <cell r="D132">
            <v>2890960.8351356457</v>
          </cell>
          <cell r="E132">
            <v>2890960.8351356457</v>
          </cell>
          <cell r="F132">
            <v>1219030</v>
          </cell>
          <cell r="G132">
            <v>1</v>
          </cell>
          <cell r="H132">
            <v>13100</v>
          </cell>
          <cell r="I132">
            <v>192920</v>
          </cell>
          <cell r="J132">
            <v>96660</v>
          </cell>
          <cell r="K132">
            <v>96660</v>
          </cell>
          <cell r="L132">
            <v>96460</v>
          </cell>
          <cell r="M132">
            <v>96460</v>
          </cell>
          <cell r="N132">
            <v>96460</v>
          </cell>
          <cell r="O132">
            <v>96000</v>
          </cell>
          <cell r="P132">
            <v>96660</v>
          </cell>
          <cell r="Q132">
            <v>144990</v>
          </cell>
          <cell r="R132">
            <v>0</v>
          </cell>
          <cell r="S132">
            <v>96000</v>
          </cell>
          <cell r="T132">
            <v>0</v>
          </cell>
          <cell r="U132">
            <v>96660</v>
          </cell>
          <cell r="V132">
            <v>0</v>
          </cell>
          <cell r="W132">
            <v>1671930.8351356457</v>
          </cell>
          <cell r="X132">
            <v>0</v>
          </cell>
          <cell r="Y132">
            <v>48330</v>
          </cell>
          <cell r="Z132">
            <v>144990</v>
          </cell>
          <cell r="AA132">
            <v>96660</v>
          </cell>
          <cell r="AB132">
            <v>96000</v>
          </cell>
          <cell r="AC132">
            <v>98660</v>
          </cell>
          <cell r="AD132">
            <v>147990</v>
          </cell>
          <cell r="AE132">
            <v>98660</v>
          </cell>
          <cell r="AF132">
            <v>98660</v>
          </cell>
          <cell r="AG132">
            <v>49330</v>
          </cell>
          <cell r="AH132">
            <v>78928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713722.8351356457</v>
          </cell>
          <cell r="AT132">
            <v>713722.8351356457</v>
          </cell>
          <cell r="AU132">
            <v>96660</v>
          </cell>
        </row>
        <row r="133">
          <cell r="B133">
            <v>119</v>
          </cell>
          <cell r="C133">
            <v>1</v>
          </cell>
          <cell r="D133">
            <v>2703746.4488497539</v>
          </cell>
          <cell r="E133">
            <v>2703746.4488497539</v>
          </cell>
          <cell r="F133">
            <v>1219030</v>
          </cell>
          <cell r="G133">
            <v>1</v>
          </cell>
          <cell r="H133">
            <v>13100</v>
          </cell>
          <cell r="I133">
            <v>192920</v>
          </cell>
          <cell r="J133">
            <v>96660</v>
          </cell>
          <cell r="K133">
            <v>96660</v>
          </cell>
          <cell r="L133">
            <v>96460</v>
          </cell>
          <cell r="M133">
            <v>96460</v>
          </cell>
          <cell r="N133">
            <v>96460</v>
          </cell>
          <cell r="O133">
            <v>96000</v>
          </cell>
          <cell r="P133">
            <v>96660</v>
          </cell>
          <cell r="Q133">
            <v>144990</v>
          </cell>
          <cell r="R133">
            <v>0</v>
          </cell>
          <cell r="S133">
            <v>96000</v>
          </cell>
          <cell r="T133">
            <v>0</v>
          </cell>
          <cell r="U133">
            <v>96660</v>
          </cell>
          <cell r="V133">
            <v>0</v>
          </cell>
          <cell r="W133">
            <v>1484716.4488497539</v>
          </cell>
          <cell r="X133">
            <v>0</v>
          </cell>
          <cell r="Y133">
            <v>48330</v>
          </cell>
          <cell r="Z133">
            <v>144990</v>
          </cell>
          <cell r="AA133">
            <v>96660</v>
          </cell>
          <cell r="AB133">
            <v>96000</v>
          </cell>
          <cell r="AC133">
            <v>98660</v>
          </cell>
          <cell r="AD133">
            <v>147990</v>
          </cell>
          <cell r="AE133">
            <v>98660</v>
          </cell>
          <cell r="AF133">
            <v>98660</v>
          </cell>
          <cell r="AG133">
            <v>49330</v>
          </cell>
          <cell r="AH133">
            <v>78928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526508.44884975394</v>
          </cell>
          <cell r="AT133">
            <v>526508.44884975394</v>
          </cell>
          <cell r="AU133">
            <v>96660</v>
          </cell>
        </row>
        <row r="134">
          <cell r="B134">
            <v>120</v>
          </cell>
          <cell r="C134">
            <v>1</v>
          </cell>
          <cell r="D134">
            <v>2617559.0641499599</v>
          </cell>
          <cell r="E134">
            <v>2617559.0641499599</v>
          </cell>
          <cell r="F134">
            <v>1219030</v>
          </cell>
          <cell r="G134">
            <v>1</v>
          </cell>
          <cell r="H134">
            <v>13100</v>
          </cell>
          <cell r="I134">
            <v>192920</v>
          </cell>
          <cell r="J134">
            <v>96660</v>
          </cell>
          <cell r="K134">
            <v>96660</v>
          </cell>
          <cell r="L134">
            <v>96460</v>
          </cell>
          <cell r="M134">
            <v>96460</v>
          </cell>
          <cell r="N134">
            <v>96460</v>
          </cell>
          <cell r="O134">
            <v>96000</v>
          </cell>
          <cell r="P134">
            <v>96660</v>
          </cell>
          <cell r="Q134">
            <v>144990</v>
          </cell>
          <cell r="R134">
            <v>0</v>
          </cell>
          <cell r="S134">
            <v>96000</v>
          </cell>
          <cell r="T134">
            <v>0</v>
          </cell>
          <cell r="U134">
            <v>96660</v>
          </cell>
          <cell r="V134">
            <v>0</v>
          </cell>
          <cell r="W134">
            <v>1398529.0641499599</v>
          </cell>
          <cell r="X134">
            <v>0</v>
          </cell>
          <cell r="Y134">
            <v>48330</v>
          </cell>
          <cell r="Z134">
            <v>144990</v>
          </cell>
          <cell r="AA134">
            <v>96660</v>
          </cell>
          <cell r="AB134">
            <v>96000</v>
          </cell>
          <cell r="AC134">
            <v>98660</v>
          </cell>
          <cell r="AD134">
            <v>147990</v>
          </cell>
          <cell r="AE134">
            <v>98660</v>
          </cell>
          <cell r="AF134">
            <v>98660</v>
          </cell>
          <cell r="AG134">
            <v>49330</v>
          </cell>
          <cell r="AH134">
            <v>78928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440321.06414995994</v>
          </cell>
          <cell r="AT134">
            <v>440321.06414995994</v>
          </cell>
          <cell r="AU134">
            <v>96660</v>
          </cell>
        </row>
        <row r="135">
          <cell r="B135">
            <v>121</v>
          </cell>
          <cell r="C135">
            <v>1</v>
          </cell>
          <cell r="D135">
            <v>2617559.0641499599</v>
          </cell>
          <cell r="E135">
            <v>2617559.0641499599</v>
          </cell>
          <cell r="F135">
            <v>1219030</v>
          </cell>
          <cell r="G135">
            <v>1</v>
          </cell>
          <cell r="H135">
            <v>13100</v>
          </cell>
          <cell r="I135">
            <v>192920</v>
          </cell>
          <cell r="J135">
            <v>96660</v>
          </cell>
          <cell r="K135">
            <v>96660</v>
          </cell>
          <cell r="L135">
            <v>96460</v>
          </cell>
          <cell r="M135">
            <v>96460</v>
          </cell>
          <cell r="N135">
            <v>96460</v>
          </cell>
          <cell r="O135">
            <v>96000</v>
          </cell>
          <cell r="P135">
            <v>96660</v>
          </cell>
          <cell r="Q135">
            <v>144990</v>
          </cell>
          <cell r="R135">
            <v>0</v>
          </cell>
          <cell r="S135">
            <v>96000</v>
          </cell>
          <cell r="T135">
            <v>0</v>
          </cell>
          <cell r="U135">
            <v>96660</v>
          </cell>
          <cell r="V135">
            <v>0</v>
          </cell>
          <cell r="W135">
            <v>1398529.0641499599</v>
          </cell>
          <cell r="Y135">
            <v>48330</v>
          </cell>
          <cell r="Z135">
            <v>144990</v>
          </cell>
          <cell r="AA135">
            <v>96660</v>
          </cell>
          <cell r="AB135">
            <v>96000</v>
          </cell>
          <cell r="AC135">
            <v>98660</v>
          </cell>
          <cell r="AD135">
            <v>147990</v>
          </cell>
          <cell r="AE135">
            <v>98660</v>
          </cell>
          <cell r="AF135">
            <v>98660</v>
          </cell>
          <cell r="AG135">
            <v>49330</v>
          </cell>
          <cell r="AH135">
            <v>78928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440321.06414995994</v>
          </cell>
          <cell r="AT135">
            <v>440321.06414995994</v>
          </cell>
          <cell r="AU135">
            <v>96660</v>
          </cell>
        </row>
        <row r="136">
          <cell r="B136">
            <v>122</v>
          </cell>
          <cell r="C136">
            <v>1</v>
          </cell>
          <cell r="D136">
            <v>2891482.9771991237</v>
          </cell>
          <cell r="E136">
            <v>2891482.9771991237</v>
          </cell>
          <cell r="F136">
            <v>1219030</v>
          </cell>
          <cell r="G136">
            <v>1</v>
          </cell>
          <cell r="H136">
            <v>13100</v>
          </cell>
          <cell r="I136">
            <v>192920</v>
          </cell>
          <cell r="J136">
            <v>96660</v>
          </cell>
          <cell r="K136">
            <v>96660</v>
          </cell>
          <cell r="L136">
            <v>96460</v>
          </cell>
          <cell r="M136">
            <v>96460</v>
          </cell>
          <cell r="N136">
            <v>96460</v>
          </cell>
          <cell r="O136">
            <v>96000</v>
          </cell>
          <cell r="P136">
            <v>96660</v>
          </cell>
          <cell r="Q136">
            <v>144990</v>
          </cell>
          <cell r="R136">
            <v>0</v>
          </cell>
          <cell r="S136">
            <v>96000</v>
          </cell>
          <cell r="T136">
            <v>0</v>
          </cell>
          <cell r="U136">
            <v>96660</v>
          </cell>
          <cell r="V136">
            <v>0</v>
          </cell>
          <cell r="W136">
            <v>1672452.9771991237</v>
          </cell>
          <cell r="Y136">
            <v>48330</v>
          </cell>
          <cell r="Z136">
            <v>144990</v>
          </cell>
          <cell r="AA136">
            <v>96660</v>
          </cell>
          <cell r="AB136">
            <v>96000</v>
          </cell>
          <cell r="AC136">
            <v>98660</v>
          </cell>
          <cell r="AD136">
            <v>147990</v>
          </cell>
          <cell r="AE136">
            <v>98660</v>
          </cell>
          <cell r="AF136">
            <v>98660</v>
          </cell>
          <cell r="AG136">
            <v>49330</v>
          </cell>
          <cell r="AH136">
            <v>78928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714244.97719912371</v>
          </cell>
          <cell r="AT136">
            <v>714244.97719912371</v>
          </cell>
          <cell r="AU136">
            <v>96660</v>
          </cell>
        </row>
        <row r="137">
          <cell r="B137">
            <v>123</v>
          </cell>
          <cell r="C137">
            <v>1</v>
          </cell>
          <cell r="D137">
            <v>2891482.9771991237</v>
          </cell>
          <cell r="E137">
            <v>2891482.9771991237</v>
          </cell>
          <cell r="F137">
            <v>1219030</v>
          </cell>
          <cell r="G137">
            <v>1</v>
          </cell>
          <cell r="H137">
            <v>13100</v>
          </cell>
          <cell r="I137">
            <v>192920</v>
          </cell>
          <cell r="J137">
            <v>96660</v>
          </cell>
          <cell r="K137">
            <v>96660</v>
          </cell>
          <cell r="L137">
            <v>96460</v>
          </cell>
          <cell r="M137">
            <v>96460</v>
          </cell>
          <cell r="N137">
            <v>96460</v>
          </cell>
          <cell r="O137">
            <v>96000</v>
          </cell>
          <cell r="P137">
            <v>96660</v>
          </cell>
          <cell r="Q137">
            <v>144990</v>
          </cell>
          <cell r="R137">
            <v>0</v>
          </cell>
          <cell r="S137">
            <v>96000</v>
          </cell>
          <cell r="T137">
            <v>0</v>
          </cell>
          <cell r="U137">
            <v>96660</v>
          </cell>
          <cell r="V137">
            <v>0</v>
          </cell>
          <cell r="W137">
            <v>1672452.9771991237</v>
          </cell>
          <cell r="Y137">
            <v>48330</v>
          </cell>
          <cell r="Z137">
            <v>144990</v>
          </cell>
          <cell r="AA137">
            <v>96660</v>
          </cell>
          <cell r="AB137">
            <v>96000</v>
          </cell>
          <cell r="AC137">
            <v>98660</v>
          </cell>
          <cell r="AD137">
            <v>147990</v>
          </cell>
          <cell r="AE137">
            <v>98660</v>
          </cell>
          <cell r="AF137">
            <v>98660</v>
          </cell>
          <cell r="AG137">
            <v>49330</v>
          </cell>
          <cell r="AH137">
            <v>78928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714244.97719912371</v>
          </cell>
          <cell r="AT137">
            <v>714244.97719912371</v>
          </cell>
          <cell r="AU137">
            <v>96660</v>
          </cell>
        </row>
        <row r="138">
          <cell r="B138">
            <v>124</v>
          </cell>
          <cell r="C138">
            <v>2</v>
          </cell>
          <cell r="D138">
            <v>2597326.3087800839</v>
          </cell>
          <cell r="E138">
            <v>2597326.3087800839</v>
          </cell>
          <cell r="F138">
            <v>1219030</v>
          </cell>
          <cell r="G138">
            <v>1</v>
          </cell>
          <cell r="H138">
            <v>13100</v>
          </cell>
          <cell r="I138">
            <v>192920</v>
          </cell>
          <cell r="J138">
            <v>96660</v>
          </cell>
          <cell r="K138">
            <v>96660</v>
          </cell>
          <cell r="L138">
            <v>96460</v>
          </cell>
          <cell r="M138">
            <v>96460</v>
          </cell>
          <cell r="N138">
            <v>96460</v>
          </cell>
          <cell r="O138">
            <v>96000</v>
          </cell>
          <cell r="P138">
            <v>96660</v>
          </cell>
          <cell r="Q138">
            <v>144990</v>
          </cell>
          <cell r="R138">
            <v>0</v>
          </cell>
          <cell r="S138">
            <v>96000</v>
          </cell>
          <cell r="T138">
            <v>0</v>
          </cell>
          <cell r="U138">
            <v>96660</v>
          </cell>
          <cell r="V138">
            <v>0</v>
          </cell>
          <cell r="W138">
            <v>1378296.3087800839</v>
          </cell>
          <cell r="Y138">
            <v>48330</v>
          </cell>
          <cell r="Z138">
            <v>144990</v>
          </cell>
          <cell r="AA138">
            <v>96660</v>
          </cell>
          <cell r="AB138">
            <v>96000</v>
          </cell>
          <cell r="AC138">
            <v>98660</v>
          </cell>
          <cell r="AD138">
            <v>147990</v>
          </cell>
          <cell r="AE138">
            <v>98660</v>
          </cell>
          <cell r="AF138">
            <v>98660</v>
          </cell>
          <cell r="AG138">
            <v>49330</v>
          </cell>
          <cell r="AH138">
            <v>78928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420088.3087800839</v>
          </cell>
          <cell r="AT138">
            <v>420088.3087800839</v>
          </cell>
          <cell r="AU138">
            <v>96660</v>
          </cell>
        </row>
        <row r="139">
          <cell r="B139">
            <v>125</v>
          </cell>
          <cell r="C139">
            <v>2</v>
          </cell>
          <cell r="D139">
            <v>2588627.6017072657</v>
          </cell>
          <cell r="E139">
            <v>2588627.6017072657</v>
          </cell>
          <cell r="F139">
            <v>1219030</v>
          </cell>
          <cell r="G139">
            <v>1</v>
          </cell>
          <cell r="H139">
            <v>13100</v>
          </cell>
          <cell r="I139">
            <v>192920</v>
          </cell>
          <cell r="J139">
            <v>96660</v>
          </cell>
          <cell r="K139">
            <v>96660</v>
          </cell>
          <cell r="L139">
            <v>96460</v>
          </cell>
          <cell r="M139">
            <v>96460</v>
          </cell>
          <cell r="N139">
            <v>96460</v>
          </cell>
          <cell r="O139">
            <v>96000</v>
          </cell>
          <cell r="P139">
            <v>96660</v>
          </cell>
          <cell r="Q139">
            <v>144990</v>
          </cell>
          <cell r="R139">
            <v>0</v>
          </cell>
          <cell r="S139">
            <v>96000</v>
          </cell>
          <cell r="T139">
            <v>0</v>
          </cell>
          <cell r="U139">
            <v>96660</v>
          </cell>
          <cell r="V139">
            <v>0</v>
          </cell>
          <cell r="W139">
            <v>1369597.6017072657</v>
          </cell>
          <cell r="Y139">
            <v>48330</v>
          </cell>
          <cell r="Z139">
            <v>144990</v>
          </cell>
          <cell r="AA139">
            <v>96660</v>
          </cell>
          <cell r="AB139">
            <v>96000</v>
          </cell>
          <cell r="AC139">
            <v>98660</v>
          </cell>
          <cell r="AD139">
            <v>147990</v>
          </cell>
          <cell r="AE139">
            <v>98660</v>
          </cell>
          <cell r="AF139">
            <v>98660</v>
          </cell>
          <cell r="AG139">
            <v>49330</v>
          </cell>
          <cell r="AH139">
            <v>78928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411389.60170726571</v>
          </cell>
          <cell r="AT139">
            <v>411389.60170726571</v>
          </cell>
          <cell r="AU139">
            <v>96660</v>
          </cell>
        </row>
        <row r="140">
          <cell r="B140">
            <v>126</v>
          </cell>
          <cell r="C140">
            <v>2</v>
          </cell>
          <cell r="D140">
            <v>2581679.0189887057</v>
          </cell>
          <cell r="E140">
            <v>2581679.0189887057</v>
          </cell>
          <cell r="F140">
            <v>1219030</v>
          </cell>
          <cell r="G140">
            <v>1</v>
          </cell>
          <cell r="H140">
            <v>13100</v>
          </cell>
          <cell r="I140">
            <v>192920</v>
          </cell>
          <cell r="J140">
            <v>96660</v>
          </cell>
          <cell r="K140">
            <v>96660</v>
          </cell>
          <cell r="L140">
            <v>96460</v>
          </cell>
          <cell r="M140">
            <v>96460</v>
          </cell>
          <cell r="N140">
            <v>96460</v>
          </cell>
          <cell r="O140">
            <v>96000</v>
          </cell>
          <cell r="P140">
            <v>96660</v>
          </cell>
          <cell r="Q140">
            <v>144990</v>
          </cell>
          <cell r="R140">
            <v>0</v>
          </cell>
          <cell r="S140">
            <v>96000</v>
          </cell>
          <cell r="T140">
            <v>0</v>
          </cell>
          <cell r="U140">
            <v>96660</v>
          </cell>
          <cell r="V140">
            <v>0</v>
          </cell>
          <cell r="W140">
            <v>1362649.0189887057</v>
          </cell>
          <cell r="Y140">
            <v>48330</v>
          </cell>
          <cell r="Z140">
            <v>144990</v>
          </cell>
          <cell r="AA140">
            <v>96660</v>
          </cell>
          <cell r="AB140">
            <v>96000</v>
          </cell>
          <cell r="AC140">
            <v>98660</v>
          </cell>
          <cell r="AD140">
            <v>147990</v>
          </cell>
          <cell r="AE140">
            <v>98660</v>
          </cell>
          <cell r="AF140">
            <v>98660</v>
          </cell>
          <cell r="AG140">
            <v>49330</v>
          </cell>
          <cell r="AH140">
            <v>78928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404441.01898870571</v>
          </cell>
          <cell r="AT140">
            <v>404441.01898870571</v>
          </cell>
          <cell r="AU140">
            <v>96660</v>
          </cell>
        </row>
        <row r="141">
          <cell r="B141">
            <v>127</v>
          </cell>
          <cell r="C141">
            <v>2</v>
          </cell>
          <cell r="D141">
            <v>3049593.1848339438</v>
          </cell>
          <cell r="E141">
            <v>3049593.1848339438</v>
          </cell>
          <cell r="F141">
            <v>1219030</v>
          </cell>
          <cell r="G141">
            <v>1</v>
          </cell>
          <cell r="H141">
            <v>13100</v>
          </cell>
          <cell r="I141">
            <v>192920</v>
          </cell>
          <cell r="J141">
            <v>96660</v>
          </cell>
          <cell r="K141">
            <v>96660</v>
          </cell>
          <cell r="L141">
            <v>96460</v>
          </cell>
          <cell r="M141">
            <v>96460</v>
          </cell>
          <cell r="N141">
            <v>96460</v>
          </cell>
          <cell r="O141">
            <v>96000</v>
          </cell>
          <cell r="P141">
            <v>96660</v>
          </cell>
          <cell r="Q141">
            <v>144990</v>
          </cell>
          <cell r="R141">
            <v>0</v>
          </cell>
          <cell r="S141">
            <v>96000</v>
          </cell>
          <cell r="T141">
            <v>0</v>
          </cell>
          <cell r="U141">
            <v>96660</v>
          </cell>
          <cell r="V141">
            <v>0</v>
          </cell>
          <cell r="W141">
            <v>1830563.1848339438</v>
          </cell>
          <cell r="Y141">
            <v>48330</v>
          </cell>
          <cell r="Z141">
            <v>144990</v>
          </cell>
          <cell r="AA141">
            <v>96660</v>
          </cell>
          <cell r="AB141">
            <v>96000</v>
          </cell>
          <cell r="AC141">
            <v>98660</v>
          </cell>
          <cell r="AD141">
            <v>147990</v>
          </cell>
          <cell r="AE141">
            <v>98660</v>
          </cell>
          <cell r="AF141">
            <v>98660</v>
          </cell>
          <cell r="AG141">
            <v>49330</v>
          </cell>
          <cell r="AH141">
            <v>78928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872355.18483394384</v>
          </cell>
          <cell r="AT141">
            <v>872355.18483394384</v>
          </cell>
          <cell r="AU141">
            <v>96660</v>
          </cell>
        </row>
        <row r="142">
          <cell r="B142">
            <v>128</v>
          </cell>
          <cell r="C142">
            <v>2</v>
          </cell>
          <cell r="D142">
            <v>3222537.019197552</v>
          </cell>
          <cell r="E142">
            <v>3222537.019197552</v>
          </cell>
          <cell r="F142">
            <v>1219030</v>
          </cell>
          <cell r="G142">
            <v>1</v>
          </cell>
          <cell r="H142">
            <v>13100</v>
          </cell>
          <cell r="I142">
            <v>192920</v>
          </cell>
          <cell r="J142">
            <v>96660</v>
          </cell>
          <cell r="K142">
            <v>96660</v>
          </cell>
          <cell r="L142">
            <v>96460</v>
          </cell>
          <cell r="M142">
            <v>96460</v>
          </cell>
          <cell r="N142">
            <v>96460</v>
          </cell>
          <cell r="O142">
            <v>96000</v>
          </cell>
          <cell r="P142">
            <v>96660</v>
          </cell>
          <cell r="Q142">
            <v>144990</v>
          </cell>
          <cell r="R142">
            <v>0</v>
          </cell>
          <cell r="S142">
            <v>96000</v>
          </cell>
          <cell r="T142">
            <v>0</v>
          </cell>
          <cell r="U142">
            <v>96660</v>
          </cell>
          <cell r="V142">
            <v>0</v>
          </cell>
          <cell r="W142">
            <v>2003507.019197552</v>
          </cell>
          <cell r="Y142">
            <v>48330</v>
          </cell>
          <cell r="Z142">
            <v>144990</v>
          </cell>
          <cell r="AA142">
            <v>96660</v>
          </cell>
          <cell r="AB142">
            <v>96000</v>
          </cell>
          <cell r="AC142">
            <v>98660</v>
          </cell>
          <cell r="AD142">
            <v>147990</v>
          </cell>
          <cell r="AE142">
            <v>98660</v>
          </cell>
          <cell r="AF142">
            <v>98660</v>
          </cell>
          <cell r="AG142">
            <v>49330</v>
          </cell>
          <cell r="AH142">
            <v>78928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1045299.019197552</v>
          </cell>
          <cell r="AT142">
            <v>1045299.019197552</v>
          </cell>
          <cell r="AU142">
            <v>96660</v>
          </cell>
        </row>
        <row r="143">
          <cell r="B143">
            <v>129</v>
          </cell>
          <cell r="C143">
            <v>2</v>
          </cell>
          <cell r="D143">
            <v>2884008.2589787417</v>
          </cell>
          <cell r="E143">
            <v>2884008.2589787417</v>
          </cell>
          <cell r="F143">
            <v>1219030</v>
          </cell>
          <cell r="G143">
            <v>1</v>
          </cell>
          <cell r="H143">
            <v>13100</v>
          </cell>
          <cell r="I143">
            <v>192920</v>
          </cell>
          <cell r="J143">
            <v>96660</v>
          </cell>
          <cell r="K143">
            <v>96660</v>
          </cell>
          <cell r="L143">
            <v>96460</v>
          </cell>
          <cell r="M143">
            <v>96460</v>
          </cell>
          <cell r="N143">
            <v>96460</v>
          </cell>
          <cell r="O143">
            <v>96000</v>
          </cell>
          <cell r="P143">
            <v>96660</v>
          </cell>
          <cell r="Q143">
            <v>144990</v>
          </cell>
          <cell r="R143">
            <v>0</v>
          </cell>
          <cell r="S143">
            <v>96000</v>
          </cell>
          <cell r="T143">
            <v>0</v>
          </cell>
          <cell r="U143">
            <v>96660</v>
          </cell>
          <cell r="V143">
            <v>0</v>
          </cell>
          <cell r="W143">
            <v>1664978.2589787417</v>
          </cell>
          <cell r="Y143">
            <v>48330</v>
          </cell>
          <cell r="Z143">
            <v>144990</v>
          </cell>
          <cell r="AA143">
            <v>96660</v>
          </cell>
          <cell r="AB143">
            <v>96000</v>
          </cell>
          <cell r="AC143">
            <v>98660</v>
          </cell>
          <cell r="AD143">
            <v>147990</v>
          </cell>
          <cell r="AE143">
            <v>98660</v>
          </cell>
          <cell r="AF143">
            <v>98660</v>
          </cell>
          <cell r="AG143">
            <v>49330</v>
          </cell>
          <cell r="AH143">
            <v>78928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706770.25897874171</v>
          </cell>
          <cell r="AT143">
            <v>706770.25897874171</v>
          </cell>
          <cell r="AU143">
            <v>96660</v>
          </cell>
        </row>
        <row r="144">
          <cell r="B144">
            <v>130</v>
          </cell>
          <cell r="C144">
            <v>2</v>
          </cell>
          <cell r="D144">
            <v>2872979.3806321998</v>
          </cell>
          <cell r="E144">
            <v>2872979.3806321998</v>
          </cell>
          <cell r="F144">
            <v>1219030</v>
          </cell>
          <cell r="G144">
            <v>1</v>
          </cell>
          <cell r="H144">
            <v>13100</v>
          </cell>
          <cell r="I144">
            <v>192920</v>
          </cell>
          <cell r="J144">
            <v>96660</v>
          </cell>
          <cell r="K144">
            <v>96660</v>
          </cell>
          <cell r="L144">
            <v>96460</v>
          </cell>
          <cell r="M144">
            <v>96460</v>
          </cell>
          <cell r="N144">
            <v>96460</v>
          </cell>
          <cell r="O144">
            <v>96000</v>
          </cell>
          <cell r="P144">
            <v>96660</v>
          </cell>
          <cell r="Q144">
            <v>144990</v>
          </cell>
          <cell r="R144">
            <v>0</v>
          </cell>
          <cell r="S144">
            <v>96000</v>
          </cell>
          <cell r="T144">
            <v>0</v>
          </cell>
          <cell r="U144">
            <v>96660</v>
          </cell>
          <cell r="V144">
            <v>0</v>
          </cell>
          <cell r="W144">
            <v>1653949.3806321998</v>
          </cell>
          <cell r="Y144">
            <v>48330</v>
          </cell>
          <cell r="Z144">
            <v>144990</v>
          </cell>
          <cell r="AA144">
            <v>96660</v>
          </cell>
          <cell r="AB144">
            <v>96000</v>
          </cell>
          <cell r="AC144">
            <v>98660</v>
          </cell>
          <cell r="AD144">
            <v>147990</v>
          </cell>
          <cell r="AE144">
            <v>98660</v>
          </cell>
          <cell r="AF144">
            <v>98660</v>
          </cell>
          <cell r="AG144">
            <v>49330</v>
          </cell>
          <cell r="AH144">
            <v>78928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695741.38063219981</v>
          </cell>
          <cell r="AT144">
            <v>695741.38063219981</v>
          </cell>
          <cell r="AU144">
            <v>96660</v>
          </cell>
        </row>
        <row r="145">
          <cell r="B145">
            <v>131</v>
          </cell>
          <cell r="C145">
            <v>2</v>
          </cell>
          <cell r="D145">
            <v>3189509.2873734999</v>
          </cell>
          <cell r="E145">
            <v>3189509.2873734999</v>
          </cell>
          <cell r="F145">
            <v>1219030</v>
          </cell>
          <cell r="G145">
            <v>1</v>
          </cell>
          <cell r="H145">
            <v>13100</v>
          </cell>
          <cell r="I145">
            <v>192920</v>
          </cell>
          <cell r="J145">
            <v>96660</v>
          </cell>
          <cell r="K145">
            <v>96660</v>
          </cell>
          <cell r="L145">
            <v>96460</v>
          </cell>
          <cell r="M145">
            <v>96460</v>
          </cell>
          <cell r="N145">
            <v>96460</v>
          </cell>
          <cell r="O145">
            <v>96000</v>
          </cell>
          <cell r="P145">
            <v>96660</v>
          </cell>
          <cell r="Q145">
            <v>144990</v>
          </cell>
          <cell r="R145">
            <v>0</v>
          </cell>
          <cell r="S145">
            <v>96000</v>
          </cell>
          <cell r="T145">
            <v>0</v>
          </cell>
          <cell r="U145">
            <v>96660</v>
          </cell>
          <cell r="V145">
            <v>0</v>
          </cell>
          <cell r="W145">
            <v>1970479.2873734999</v>
          </cell>
          <cell r="Y145">
            <v>48330</v>
          </cell>
          <cell r="Z145">
            <v>144990</v>
          </cell>
          <cell r="AA145">
            <v>96660</v>
          </cell>
          <cell r="AB145">
            <v>96000</v>
          </cell>
          <cell r="AC145">
            <v>98660</v>
          </cell>
          <cell r="AD145">
            <v>147990</v>
          </cell>
          <cell r="AE145">
            <v>98660</v>
          </cell>
          <cell r="AF145">
            <v>98660</v>
          </cell>
          <cell r="AG145">
            <v>49330</v>
          </cell>
          <cell r="AH145">
            <v>78928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1012271.2873734999</v>
          </cell>
          <cell r="AT145">
            <v>1012271.2873734999</v>
          </cell>
          <cell r="AU145">
            <v>96660</v>
          </cell>
        </row>
        <row r="146">
          <cell r="B146">
            <v>132</v>
          </cell>
          <cell r="C146">
            <v>2</v>
          </cell>
          <cell r="D146">
            <v>3556170.8223662036</v>
          </cell>
          <cell r="E146">
            <v>3556170.8223662036</v>
          </cell>
          <cell r="F146">
            <v>1219030</v>
          </cell>
          <cell r="G146">
            <v>1</v>
          </cell>
          <cell r="H146">
            <v>13100</v>
          </cell>
          <cell r="I146">
            <v>192920</v>
          </cell>
          <cell r="J146">
            <v>96660</v>
          </cell>
          <cell r="K146">
            <v>96660</v>
          </cell>
          <cell r="L146">
            <v>96460</v>
          </cell>
          <cell r="M146">
            <v>96460</v>
          </cell>
          <cell r="N146">
            <v>96460</v>
          </cell>
          <cell r="O146">
            <v>96000</v>
          </cell>
          <cell r="P146">
            <v>96660</v>
          </cell>
          <cell r="Q146">
            <v>144990</v>
          </cell>
          <cell r="R146">
            <v>0</v>
          </cell>
          <cell r="S146">
            <v>96000</v>
          </cell>
          <cell r="T146">
            <v>0</v>
          </cell>
          <cell r="U146">
            <v>96660</v>
          </cell>
          <cell r="V146">
            <v>0</v>
          </cell>
          <cell r="W146">
            <v>2337140.8223662036</v>
          </cell>
          <cell r="Y146">
            <v>48330</v>
          </cell>
          <cell r="Z146">
            <v>144990</v>
          </cell>
          <cell r="AA146">
            <v>96660</v>
          </cell>
          <cell r="AB146">
            <v>96000</v>
          </cell>
          <cell r="AC146">
            <v>98660</v>
          </cell>
          <cell r="AD146">
            <v>147990</v>
          </cell>
          <cell r="AE146">
            <v>98660</v>
          </cell>
          <cell r="AF146">
            <v>98660</v>
          </cell>
          <cell r="AG146">
            <v>49330</v>
          </cell>
          <cell r="AH146">
            <v>78928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1378932.8223662036</v>
          </cell>
          <cell r="AT146">
            <v>1378932.8223662036</v>
          </cell>
          <cell r="AU146">
            <v>96660</v>
          </cell>
        </row>
        <row r="147">
          <cell r="B147">
            <v>133</v>
          </cell>
          <cell r="C147">
            <v>2</v>
          </cell>
          <cell r="D147">
            <v>3072092.2164640399</v>
          </cell>
          <cell r="E147">
            <v>3072092.2164640399</v>
          </cell>
          <cell r="F147">
            <v>1219030</v>
          </cell>
          <cell r="G147">
            <v>1</v>
          </cell>
          <cell r="H147">
            <v>13100</v>
          </cell>
          <cell r="I147">
            <v>192920</v>
          </cell>
          <cell r="J147">
            <v>96660</v>
          </cell>
          <cell r="K147">
            <v>96660</v>
          </cell>
          <cell r="L147">
            <v>96460</v>
          </cell>
          <cell r="M147">
            <v>96460</v>
          </cell>
          <cell r="N147">
            <v>96460</v>
          </cell>
          <cell r="O147">
            <v>96000</v>
          </cell>
          <cell r="P147">
            <v>96660</v>
          </cell>
          <cell r="Q147">
            <v>144990</v>
          </cell>
          <cell r="R147">
            <v>0</v>
          </cell>
          <cell r="S147">
            <v>96000</v>
          </cell>
          <cell r="T147">
            <v>0</v>
          </cell>
          <cell r="U147">
            <v>96660</v>
          </cell>
          <cell r="V147">
            <v>0</v>
          </cell>
          <cell r="W147">
            <v>1853062.2164640399</v>
          </cell>
          <cell r="Y147">
            <v>48330</v>
          </cell>
          <cell r="Z147">
            <v>144990</v>
          </cell>
          <cell r="AA147">
            <v>96660</v>
          </cell>
          <cell r="AB147">
            <v>96000</v>
          </cell>
          <cell r="AC147">
            <v>98660</v>
          </cell>
          <cell r="AD147">
            <v>147990</v>
          </cell>
          <cell r="AE147">
            <v>98660</v>
          </cell>
          <cell r="AF147">
            <v>98660</v>
          </cell>
          <cell r="AG147">
            <v>49330</v>
          </cell>
          <cell r="AH147">
            <v>78928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894854.21646403987</v>
          </cell>
          <cell r="AT147">
            <v>894854.21646403987</v>
          </cell>
          <cell r="AU147">
            <v>96660</v>
          </cell>
        </row>
        <row r="148">
          <cell r="B148">
            <v>134</v>
          </cell>
          <cell r="C148">
            <v>2</v>
          </cell>
          <cell r="D148">
            <v>3044728.1785713658</v>
          </cell>
          <cell r="E148">
            <v>3044728.1785713658</v>
          </cell>
          <cell r="F148">
            <v>1219030</v>
          </cell>
          <cell r="G148">
            <v>1</v>
          </cell>
          <cell r="H148">
            <v>13100</v>
          </cell>
          <cell r="I148">
            <v>192920</v>
          </cell>
          <cell r="J148">
            <v>96660</v>
          </cell>
          <cell r="K148">
            <v>96660</v>
          </cell>
          <cell r="L148">
            <v>96460</v>
          </cell>
          <cell r="M148">
            <v>96460</v>
          </cell>
          <cell r="N148">
            <v>96460</v>
          </cell>
          <cell r="O148">
            <v>96000</v>
          </cell>
          <cell r="P148">
            <v>96660</v>
          </cell>
          <cell r="Q148">
            <v>144990</v>
          </cell>
          <cell r="R148">
            <v>0</v>
          </cell>
          <cell r="S148">
            <v>96000</v>
          </cell>
          <cell r="T148">
            <v>0</v>
          </cell>
          <cell r="U148">
            <v>96660</v>
          </cell>
          <cell r="V148">
            <v>0</v>
          </cell>
          <cell r="W148">
            <v>1825698.1785713658</v>
          </cell>
          <cell r="Y148">
            <v>48330</v>
          </cell>
          <cell r="Z148">
            <v>144990</v>
          </cell>
          <cell r="AA148">
            <v>96660</v>
          </cell>
          <cell r="AB148">
            <v>96000</v>
          </cell>
          <cell r="AC148">
            <v>98660</v>
          </cell>
          <cell r="AD148">
            <v>147990</v>
          </cell>
          <cell r="AE148">
            <v>98660</v>
          </cell>
          <cell r="AF148">
            <v>98660</v>
          </cell>
          <cell r="AG148">
            <v>49330</v>
          </cell>
          <cell r="AH148">
            <v>78928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867490.17857136577</v>
          </cell>
          <cell r="AT148">
            <v>867490.17857136577</v>
          </cell>
          <cell r="AU148">
            <v>96660</v>
          </cell>
        </row>
        <row r="149">
          <cell r="B149">
            <v>135</v>
          </cell>
          <cell r="C149">
            <v>2</v>
          </cell>
          <cell r="D149">
            <v>3168496.8131669578</v>
          </cell>
          <cell r="E149">
            <v>3168496.8131669578</v>
          </cell>
          <cell r="F149">
            <v>1219030</v>
          </cell>
          <cell r="G149">
            <v>1</v>
          </cell>
          <cell r="H149">
            <v>13100</v>
          </cell>
          <cell r="I149">
            <v>192920</v>
          </cell>
          <cell r="J149">
            <v>96660</v>
          </cell>
          <cell r="K149">
            <v>96660</v>
          </cell>
          <cell r="L149">
            <v>96460</v>
          </cell>
          <cell r="M149">
            <v>96460</v>
          </cell>
          <cell r="N149">
            <v>96460</v>
          </cell>
          <cell r="O149">
            <v>96000</v>
          </cell>
          <cell r="P149">
            <v>96660</v>
          </cell>
          <cell r="Q149">
            <v>144990</v>
          </cell>
          <cell r="R149">
            <v>0</v>
          </cell>
          <cell r="S149">
            <v>96000</v>
          </cell>
          <cell r="T149">
            <v>0</v>
          </cell>
          <cell r="U149">
            <v>96660</v>
          </cell>
          <cell r="V149">
            <v>0</v>
          </cell>
          <cell r="W149">
            <v>1949466.8131669578</v>
          </cell>
          <cell r="Y149">
            <v>48330</v>
          </cell>
          <cell r="Z149">
            <v>144990</v>
          </cell>
          <cell r="AA149">
            <v>96660</v>
          </cell>
          <cell r="AB149">
            <v>96000</v>
          </cell>
          <cell r="AC149">
            <v>98660</v>
          </cell>
          <cell r="AD149">
            <v>147990</v>
          </cell>
          <cell r="AE149">
            <v>98660</v>
          </cell>
          <cell r="AF149">
            <v>98660</v>
          </cell>
          <cell r="AG149">
            <v>49330</v>
          </cell>
          <cell r="AH149">
            <v>78928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991258.81316695781</v>
          </cell>
          <cell r="AT149">
            <v>991258.81316695781</v>
          </cell>
          <cell r="AU149">
            <v>96660</v>
          </cell>
        </row>
        <row r="150">
          <cell r="B150">
            <v>136</v>
          </cell>
          <cell r="C150">
            <v>2</v>
          </cell>
          <cell r="D150">
            <v>3509193.0120469737</v>
          </cell>
          <cell r="E150">
            <v>3509193.0120469737</v>
          </cell>
          <cell r="F150">
            <v>1219030</v>
          </cell>
          <cell r="G150">
            <v>1</v>
          </cell>
          <cell r="H150">
            <v>13100</v>
          </cell>
          <cell r="I150">
            <v>192920</v>
          </cell>
          <cell r="J150">
            <v>96660</v>
          </cell>
          <cell r="K150">
            <v>96660</v>
          </cell>
          <cell r="L150">
            <v>96460</v>
          </cell>
          <cell r="M150">
            <v>96460</v>
          </cell>
          <cell r="N150">
            <v>96460</v>
          </cell>
          <cell r="O150">
            <v>96000</v>
          </cell>
          <cell r="P150">
            <v>96660</v>
          </cell>
          <cell r="Q150">
            <v>144990</v>
          </cell>
          <cell r="R150">
            <v>0</v>
          </cell>
          <cell r="S150">
            <v>96000</v>
          </cell>
          <cell r="T150">
            <v>0</v>
          </cell>
          <cell r="U150">
            <v>96660</v>
          </cell>
          <cell r="V150">
            <v>0</v>
          </cell>
          <cell r="W150">
            <v>2290163.0120469737</v>
          </cell>
          <cell r="Y150">
            <v>48330</v>
          </cell>
          <cell r="Z150">
            <v>144990</v>
          </cell>
          <cell r="AA150">
            <v>96660</v>
          </cell>
          <cell r="AB150">
            <v>96000</v>
          </cell>
          <cell r="AC150">
            <v>98660</v>
          </cell>
          <cell r="AD150">
            <v>147990</v>
          </cell>
          <cell r="AE150">
            <v>98660</v>
          </cell>
          <cell r="AF150">
            <v>98660</v>
          </cell>
          <cell r="AG150">
            <v>49330</v>
          </cell>
          <cell r="AH150">
            <v>78928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1331955.0120469737</v>
          </cell>
          <cell r="AT150">
            <v>1331955.0120469737</v>
          </cell>
          <cell r="AU150">
            <v>96660</v>
          </cell>
        </row>
        <row r="151">
          <cell r="B151">
            <v>137</v>
          </cell>
          <cell r="C151">
            <v>2</v>
          </cell>
          <cell r="D151">
            <v>2468155.550464646</v>
          </cell>
          <cell r="E151">
            <v>2468155.550464646</v>
          </cell>
          <cell r="F151">
            <v>1219030</v>
          </cell>
          <cell r="G151">
            <v>1</v>
          </cell>
          <cell r="H151">
            <v>13100</v>
          </cell>
          <cell r="I151">
            <v>192920</v>
          </cell>
          <cell r="J151">
            <v>96660</v>
          </cell>
          <cell r="K151">
            <v>96660</v>
          </cell>
          <cell r="L151">
            <v>96460</v>
          </cell>
          <cell r="M151">
            <v>96460</v>
          </cell>
          <cell r="N151">
            <v>96460</v>
          </cell>
          <cell r="O151">
            <v>96000</v>
          </cell>
          <cell r="P151">
            <v>96660</v>
          </cell>
          <cell r="Q151">
            <v>144990</v>
          </cell>
          <cell r="R151">
            <v>0</v>
          </cell>
          <cell r="S151">
            <v>96000</v>
          </cell>
          <cell r="T151">
            <v>0</v>
          </cell>
          <cell r="U151">
            <v>96660</v>
          </cell>
          <cell r="V151">
            <v>0</v>
          </cell>
          <cell r="W151">
            <v>1249125.550464646</v>
          </cell>
          <cell r="Y151">
            <v>48330</v>
          </cell>
          <cell r="Z151">
            <v>144990</v>
          </cell>
          <cell r="AA151">
            <v>96660</v>
          </cell>
          <cell r="AB151">
            <v>96000</v>
          </cell>
          <cell r="AC151">
            <v>98660</v>
          </cell>
          <cell r="AD151">
            <v>147990</v>
          </cell>
          <cell r="AE151">
            <v>98660</v>
          </cell>
          <cell r="AF151">
            <v>98660</v>
          </cell>
          <cell r="AG151">
            <v>49330</v>
          </cell>
          <cell r="AH151">
            <v>78928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290917.55046464596</v>
          </cell>
          <cell r="AT151">
            <v>290917.55046464596</v>
          </cell>
          <cell r="AU151">
            <v>96660</v>
          </cell>
        </row>
        <row r="152">
          <cell r="B152">
            <v>138</v>
          </cell>
          <cell r="C152">
            <v>2</v>
          </cell>
          <cell r="D152">
            <v>2399261.7505135438</v>
          </cell>
          <cell r="E152">
            <v>2399261.7505135438</v>
          </cell>
          <cell r="F152">
            <v>1219030</v>
          </cell>
          <cell r="G152">
            <v>1</v>
          </cell>
          <cell r="H152">
            <v>13100</v>
          </cell>
          <cell r="I152">
            <v>192920</v>
          </cell>
          <cell r="J152">
            <v>96660</v>
          </cell>
          <cell r="K152">
            <v>96660</v>
          </cell>
          <cell r="L152">
            <v>96460</v>
          </cell>
          <cell r="M152">
            <v>96460</v>
          </cell>
          <cell r="N152">
            <v>96460</v>
          </cell>
          <cell r="O152">
            <v>96000</v>
          </cell>
          <cell r="P152">
            <v>96660</v>
          </cell>
          <cell r="Q152">
            <v>144990</v>
          </cell>
          <cell r="R152">
            <v>0</v>
          </cell>
          <cell r="S152">
            <v>96000</v>
          </cell>
          <cell r="T152">
            <v>0</v>
          </cell>
          <cell r="U152">
            <v>96660</v>
          </cell>
          <cell r="V152">
            <v>0</v>
          </cell>
          <cell r="W152">
            <v>1180231.7505135438</v>
          </cell>
          <cell r="Y152">
            <v>48330</v>
          </cell>
          <cell r="Z152">
            <v>144990</v>
          </cell>
          <cell r="AA152">
            <v>96660</v>
          </cell>
          <cell r="AB152">
            <v>96000</v>
          </cell>
          <cell r="AC152">
            <v>98660</v>
          </cell>
          <cell r="AD152">
            <v>147990</v>
          </cell>
          <cell r="AE152">
            <v>98660</v>
          </cell>
          <cell r="AF152">
            <v>98660</v>
          </cell>
          <cell r="AG152">
            <v>49330</v>
          </cell>
          <cell r="AH152">
            <v>78928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222023.75051354384</v>
          </cell>
          <cell r="AT152">
            <v>222023.75051354384</v>
          </cell>
          <cell r="AU152">
            <v>96660</v>
          </cell>
        </row>
        <row r="153">
          <cell r="B153">
            <v>139</v>
          </cell>
          <cell r="C153">
            <v>2</v>
          </cell>
          <cell r="D153">
            <v>2788395.3614275218</v>
          </cell>
          <cell r="E153">
            <v>2788395.3614275218</v>
          </cell>
          <cell r="F153">
            <v>1219030</v>
          </cell>
          <cell r="G153">
            <v>1</v>
          </cell>
          <cell r="H153">
            <v>13100</v>
          </cell>
          <cell r="I153">
            <v>192920</v>
          </cell>
          <cell r="J153">
            <v>96660</v>
          </cell>
          <cell r="K153">
            <v>96660</v>
          </cell>
          <cell r="L153">
            <v>96460</v>
          </cell>
          <cell r="M153">
            <v>96460</v>
          </cell>
          <cell r="N153">
            <v>96460</v>
          </cell>
          <cell r="O153">
            <v>96000</v>
          </cell>
          <cell r="P153">
            <v>96660</v>
          </cell>
          <cell r="Q153">
            <v>144990</v>
          </cell>
          <cell r="R153">
            <v>0</v>
          </cell>
          <cell r="S153">
            <v>96000</v>
          </cell>
          <cell r="T153">
            <v>0</v>
          </cell>
          <cell r="U153">
            <v>96660</v>
          </cell>
          <cell r="V153">
            <v>0</v>
          </cell>
          <cell r="W153">
            <v>1569365.3614275218</v>
          </cell>
          <cell r="Y153">
            <v>48330</v>
          </cell>
          <cell r="Z153">
            <v>144990</v>
          </cell>
          <cell r="AA153">
            <v>96660</v>
          </cell>
          <cell r="AB153">
            <v>96000</v>
          </cell>
          <cell r="AC153">
            <v>98660</v>
          </cell>
          <cell r="AD153">
            <v>147990</v>
          </cell>
          <cell r="AE153">
            <v>98660</v>
          </cell>
          <cell r="AF153">
            <v>98660</v>
          </cell>
          <cell r="AG153">
            <v>49330</v>
          </cell>
          <cell r="AH153">
            <v>78928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611157.3614275218</v>
          </cell>
          <cell r="AT153">
            <v>611157.3614275218</v>
          </cell>
          <cell r="AU153">
            <v>96660</v>
          </cell>
        </row>
        <row r="154">
          <cell r="B154">
            <v>140</v>
          </cell>
          <cell r="C154">
            <v>2</v>
          </cell>
          <cell r="D154">
            <v>2861447.3290543137</v>
          </cell>
          <cell r="E154">
            <v>2861447.3290543137</v>
          </cell>
          <cell r="F154">
            <v>1219030</v>
          </cell>
          <cell r="G154">
            <v>1</v>
          </cell>
          <cell r="H154">
            <v>13100</v>
          </cell>
          <cell r="I154">
            <v>192920</v>
          </cell>
          <cell r="J154">
            <v>96660</v>
          </cell>
          <cell r="K154">
            <v>96660</v>
          </cell>
          <cell r="L154">
            <v>96460</v>
          </cell>
          <cell r="M154">
            <v>96460</v>
          </cell>
          <cell r="N154">
            <v>96460</v>
          </cell>
          <cell r="O154">
            <v>96000</v>
          </cell>
          <cell r="P154">
            <v>96660</v>
          </cell>
          <cell r="Q154">
            <v>144990</v>
          </cell>
          <cell r="R154">
            <v>0</v>
          </cell>
          <cell r="S154">
            <v>96000</v>
          </cell>
          <cell r="T154">
            <v>0</v>
          </cell>
          <cell r="U154">
            <v>96660</v>
          </cell>
          <cell r="V154">
            <v>0</v>
          </cell>
          <cell r="W154">
            <v>1642417.3290543137</v>
          </cell>
          <cell r="Y154">
            <v>48330</v>
          </cell>
          <cell r="Z154">
            <v>144990</v>
          </cell>
          <cell r="AA154">
            <v>96660</v>
          </cell>
          <cell r="AB154">
            <v>96000</v>
          </cell>
          <cell r="AC154">
            <v>98660</v>
          </cell>
          <cell r="AD154">
            <v>147990</v>
          </cell>
          <cell r="AE154">
            <v>98660</v>
          </cell>
          <cell r="AF154">
            <v>98660</v>
          </cell>
          <cell r="AG154">
            <v>49330</v>
          </cell>
          <cell r="AH154">
            <v>78928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684209.32905431371</v>
          </cell>
          <cell r="AT154">
            <v>684209.32905431371</v>
          </cell>
          <cell r="AU154">
            <v>96660</v>
          </cell>
        </row>
        <row r="155">
          <cell r="B155">
            <v>141</v>
          </cell>
          <cell r="C155">
            <v>2</v>
          </cell>
          <cell r="D155">
            <v>2482008.7880799817</v>
          </cell>
          <cell r="E155">
            <v>2482008.7880799817</v>
          </cell>
          <cell r="F155">
            <v>1219030</v>
          </cell>
          <cell r="G155">
            <v>1</v>
          </cell>
          <cell r="H155">
            <v>13100</v>
          </cell>
          <cell r="I155">
            <v>192920</v>
          </cell>
          <cell r="J155">
            <v>96660</v>
          </cell>
          <cell r="K155">
            <v>96660</v>
          </cell>
          <cell r="L155">
            <v>96460</v>
          </cell>
          <cell r="M155">
            <v>96460</v>
          </cell>
          <cell r="N155">
            <v>96460</v>
          </cell>
          <cell r="O155">
            <v>96000</v>
          </cell>
          <cell r="P155">
            <v>96660</v>
          </cell>
          <cell r="Q155">
            <v>144990</v>
          </cell>
          <cell r="R155">
            <v>0</v>
          </cell>
          <cell r="S155">
            <v>96000</v>
          </cell>
          <cell r="T155">
            <v>0</v>
          </cell>
          <cell r="U155">
            <v>96660</v>
          </cell>
          <cell r="V155">
            <v>0</v>
          </cell>
          <cell r="W155">
            <v>1262978.7880799817</v>
          </cell>
          <cell r="Y155">
            <v>48330</v>
          </cell>
          <cell r="Z155">
            <v>144990</v>
          </cell>
          <cell r="AA155">
            <v>96660</v>
          </cell>
          <cell r="AB155">
            <v>96000</v>
          </cell>
          <cell r="AC155">
            <v>98660</v>
          </cell>
          <cell r="AD155">
            <v>147990</v>
          </cell>
          <cell r="AE155">
            <v>98660</v>
          </cell>
          <cell r="AF155">
            <v>98660</v>
          </cell>
          <cell r="AG155">
            <v>49330</v>
          </cell>
          <cell r="AH155">
            <v>78928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304770.78807998169</v>
          </cell>
          <cell r="AT155">
            <v>304770.78807998169</v>
          </cell>
          <cell r="AU155">
            <v>96660</v>
          </cell>
        </row>
        <row r="156">
          <cell r="B156">
            <v>142</v>
          </cell>
          <cell r="C156">
            <v>2</v>
          </cell>
          <cell r="D156">
            <v>2809689.3730373159</v>
          </cell>
          <cell r="E156">
            <v>2809689.3730373159</v>
          </cell>
          <cell r="F156">
            <v>1219030</v>
          </cell>
          <cell r="G156">
            <v>1</v>
          </cell>
          <cell r="H156">
            <v>13100</v>
          </cell>
          <cell r="I156">
            <v>192920</v>
          </cell>
          <cell r="J156">
            <v>96660</v>
          </cell>
          <cell r="K156">
            <v>96660</v>
          </cell>
          <cell r="L156">
            <v>96460</v>
          </cell>
          <cell r="M156">
            <v>96460</v>
          </cell>
          <cell r="N156">
            <v>96460</v>
          </cell>
          <cell r="O156">
            <v>96000</v>
          </cell>
          <cell r="P156">
            <v>96660</v>
          </cell>
          <cell r="Q156">
            <v>144990</v>
          </cell>
          <cell r="R156">
            <v>0</v>
          </cell>
          <cell r="S156">
            <v>96000</v>
          </cell>
          <cell r="T156">
            <v>0</v>
          </cell>
          <cell r="U156">
            <v>96660</v>
          </cell>
          <cell r="V156">
            <v>0</v>
          </cell>
          <cell r="W156">
            <v>1590659.3730373159</v>
          </cell>
          <cell r="Y156">
            <v>48330</v>
          </cell>
          <cell r="Z156">
            <v>144990</v>
          </cell>
          <cell r="AA156">
            <v>96660</v>
          </cell>
          <cell r="AB156">
            <v>96000</v>
          </cell>
          <cell r="AC156">
            <v>98660</v>
          </cell>
          <cell r="AD156">
            <v>147990</v>
          </cell>
          <cell r="AE156">
            <v>98660</v>
          </cell>
          <cell r="AF156">
            <v>98660</v>
          </cell>
          <cell r="AG156">
            <v>49330</v>
          </cell>
          <cell r="AH156">
            <v>78928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632451.37303731591</v>
          </cell>
          <cell r="AT156">
            <v>632451.37303731591</v>
          </cell>
          <cell r="AU156">
            <v>96660</v>
          </cell>
        </row>
        <row r="157">
          <cell r="B157">
            <v>143</v>
          </cell>
          <cell r="C157">
            <v>2</v>
          </cell>
          <cell r="D157">
            <v>2716873.8790460681</v>
          </cell>
          <cell r="E157">
            <v>2716873.8790460681</v>
          </cell>
          <cell r="F157">
            <v>1219030</v>
          </cell>
          <cell r="G157">
            <v>1</v>
          </cell>
          <cell r="H157">
            <v>13100</v>
          </cell>
          <cell r="I157">
            <v>192920</v>
          </cell>
          <cell r="J157">
            <v>96660</v>
          </cell>
          <cell r="K157">
            <v>96660</v>
          </cell>
          <cell r="L157">
            <v>96460</v>
          </cell>
          <cell r="M157">
            <v>96460</v>
          </cell>
          <cell r="N157">
            <v>96460</v>
          </cell>
          <cell r="O157">
            <v>96000</v>
          </cell>
          <cell r="P157">
            <v>96660</v>
          </cell>
          <cell r="Q157">
            <v>144990</v>
          </cell>
          <cell r="R157">
            <v>0</v>
          </cell>
          <cell r="S157">
            <v>96000</v>
          </cell>
          <cell r="T157">
            <v>0</v>
          </cell>
          <cell r="U157">
            <v>96660</v>
          </cell>
          <cell r="V157">
            <v>0</v>
          </cell>
          <cell r="W157">
            <v>1497843.8790460681</v>
          </cell>
          <cell r="Y157">
            <v>48330</v>
          </cell>
          <cell r="Z157">
            <v>144990</v>
          </cell>
          <cell r="AA157">
            <v>96660</v>
          </cell>
          <cell r="AB157">
            <v>96000</v>
          </cell>
          <cell r="AC157">
            <v>98660</v>
          </cell>
          <cell r="AD157">
            <v>147990</v>
          </cell>
          <cell r="AE157">
            <v>98660</v>
          </cell>
          <cell r="AF157">
            <v>98660</v>
          </cell>
          <cell r="AG157">
            <v>49330</v>
          </cell>
          <cell r="AH157">
            <v>78928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539635.87904606806</v>
          </cell>
          <cell r="AT157">
            <v>539635.87904606806</v>
          </cell>
          <cell r="AU157">
            <v>96660</v>
          </cell>
        </row>
        <row r="158">
          <cell r="B158">
            <v>144</v>
          </cell>
          <cell r="C158">
            <v>2</v>
          </cell>
          <cell r="D158">
            <v>2464333.8299694378</v>
          </cell>
          <cell r="E158">
            <v>2464333.8299694378</v>
          </cell>
          <cell r="F158">
            <v>1219030</v>
          </cell>
          <cell r="G158">
            <v>1</v>
          </cell>
          <cell r="H158">
            <v>13100</v>
          </cell>
          <cell r="I158">
            <v>192920</v>
          </cell>
          <cell r="J158">
            <v>96660</v>
          </cell>
          <cell r="K158">
            <v>96660</v>
          </cell>
          <cell r="L158">
            <v>96460</v>
          </cell>
          <cell r="M158">
            <v>96460</v>
          </cell>
          <cell r="N158">
            <v>96460</v>
          </cell>
          <cell r="O158">
            <v>96000</v>
          </cell>
          <cell r="P158">
            <v>96660</v>
          </cell>
          <cell r="Q158">
            <v>144990</v>
          </cell>
          <cell r="R158">
            <v>0</v>
          </cell>
          <cell r="S158">
            <v>96000</v>
          </cell>
          <cell r="T158">
            <v>0</v>
          </cell>
          <cell r="U158">
            <v>96660</v>
          </cell>
          <cell r="V158">
            <v>0</v>
          </cell>
          <cell r="W158">
            <v>1245303.8299694378</v>
          </cell>
          <cell r="Y158">
            <v>48330</v>
          </cell>
          <cell r="Z158">
            <v>144990</v>
          </cell>
          <cell r="AA158">
            <v>96660</v>
          </cell>
          <cell r="AB158">
            <v>96000</v>
          </cell>
          <cell r="AC158">
            <v>98660</v>
          </cell>
          <cell r="AD158">
            <v>147990</v>
          </cell>
          <cell r="AE158">
            <v>98660</v>
          </cell>
          <cell r="AF158">
            <v>98660</v>
          </cell>
          <cell r="AG158">
            <v>49330</v>
          </cell>
          <cell r="AH158">
            <v>78928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287095.82996943779</v>
          </cell>
          <cell r="AT158">
            <v>287095.82996943779</v>
          </cell>
          <cell r="AU158">
            <v>96660</v>
          </cell>
        </row>
        <row r="159">
          <cell r="B159">
            <v>145</v>
          </cell>
          <cell r="C159">
            <v>2</v>
          </cell>
          <cell r="D159">
            <v>2408112.2082434339</v>
          </cell>
          <cell r="E159">
            <v>2408112.2082434339</v>
          </cell>
          <cell r="F159">
            <v>1219030</v>
          </cell>
          <cell r="G159">
            <v>1</v>
          </cell>
          <cell r="H159">
            <v>13100</v>
          </cell>
          <cell r="I159">
            <v>192920</v>
          </cell>
          <cell r="J159">
            <v>96660</v>
          </cell>
          <cell r="K159">
            <v>96660</v>
          </cell>
          <cell r="L159">
            <v>96460</v>
          </cell>
          <cell r="M159">
            <v>96460</v>
          </cell>
          <cell r="N159">
            <v>96460</v>
          </cell>
          <cell r="O159">
            <v>96000</v>
          </cell>
          <cell r="P159">
            <v>96660</v>
          </cell>
          <cell r="Q159">
            <v>144990</v>
          </cell>
          <cell r="R159">
            <v>0</v>
          </cell>
          <cell r="S159">
            <v>96000</v>
          </cell>
          <cell r="T159">
            <v>0</v>
          </cell>
          <cell r="U159">
            <v>96660</v>
          </cell>
          <cell r="V159">
            <v>0</v>
          </cell>
          <cell r="W159">
            <v>1189082.2082434339</v>
          </cell>
          <cell r="Y159">
            <v>48330</v>
          </cell>
          <cell r="Z159">
            <v>144990</v>
          </cell>
          <cell r="AA159">
            <v>96660</v>
          </cell>
          <cell r="AB159">
            <v>96000</v>
          </cell>
          <cell r="AC159">
            <v>98660</v>
          </cell>
          <cell r="AD159">
            <v>147990</v>
          </cell>
          <cell r="AE159">
            <v>98660</v>
          </cell>
          <cell r="AF159">
            <v>98660</v>
          </cell>
          <cell r="AG159">
            <v>49330</v>
          </cell>
          <cell r="AH159">
            <v>78928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230874.20824343385</v>
          </cell>
          <cell r="AT159">
            <v>230874.20824343385</v>
          </cell>
          <cell r="AU159">
            <v>96660</v>
          </cell>
        </row>
        <row r="160">
          <cell r="B160">
            <v>146</v>
          </cell>
          <cell r="C160">
            <v>2</v>
          </cell>
          <cell r="D160">
            <v>2464333.8299694378</v>
          </cell>
          <cell r="E160">
            <v>2464333.8299694378</v>
          </cell>
          <cell r="F160">
            <v>1219030</v>
          </cell>
          <cell r="G160">
            <v>1</v>
          </cell>
          <cell r="H160">
            <v>13100</v>
          </cell>
          <cell r="I160">
            <v>192920</v>
          </cell>
          <cell r="J160">
            <v>96660</v>
          </cell>
          <cell r="K160">
            <v>96660</v>
          </cell>
          <cell r="L160">
            <v>96460</v>
          </cell>
          <cell r="M160">
            <v>96460</v>
          </cell>
          <cell r="N160">
            <v>96460</v>
          </cell>
          <cell r="O160">
            <v>96000</v>
          </cell>
          <cell r="P160">
            <v>96660</v>
          </cell>
          <cell r="Q160">
            <v>144990</v>
          </cell>
          <cell r="R160">
            <v>0</v>
          </cell>
          <cell r="S160">
            <v>96000</v>
          </cell>
          <cell r="T160">
            <v>0</v>
          </cell>
          <cell r="U160">
            <v>96660</v>
          </cell>
          <cell r="V160">
            <v>0</v>
          </cell>
          <cell r="W160">
            <v>1245303.8299694378</v>
          </cell>
          <cell r="Y160">
            <v>48330</v>
          </cell>
          <cell r="Z160">
            <v>144990</v>
          </cell>
          <cell r="AA160">
            <v>96660</v>
          </cell>
          <cell r="AB160">
            <v>96000</v>
          </cell>
          <cell r="AC160">
            <v>98660</v>
          </cell>
          <cell r="AD160">
            <v>147990</v>
          </cell>
          <cell r="AE160">
            <v>98660</v>
          </cell>
          <cell r="AF160">
            <v>98660</v>
          </cell>
          <cell r="AG160">
            <v>49330</v>
          </cell>
          <cell r="AH160">
            <v>78928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287095.82996943779</v>
          </cell>
          <cell r="AT160">
            <v>287095.82996943779</v>
          </cell>
          <cell r="AU160">
            <v>96660</v>
          </cell>
        </row>
        <row r="161">
          <cell r="B161">
            <v>147</v>
          </cell>
          <cell r="C161">
            <v>2</v>
          </cell>
          <cell r="D161">
            <v>2464333.8299694378</v>
          </cell>
          <cell r="E161">
            <v>2464333.8299694378</v>
          </cell>
          <cell r="F161">
            <v>1219030</v>
          </cell>
          <cell r="G161">
            <v>1</v>
          </cell>
          <cell r="H161">
            <v>13100</v>
          </cell>
          <cell r="I161">
            <v>192920</v>
          </cell>
          <cell r="J161">
            <v>96660</v>
          </cell>
          <cell r="K161">
            <v>96660</v>
          </cell>
          <cell r="L161">
            <v>96460</v>
          </cell>
          <cell r="M161">
            <v>96460</v>
          </cell>
          <cell r="N161">
            <v>96460</v>
          </cell>
          <cell r="O161">
            <v>96000</v>
          </cell>
          <cell r="P161">
            <v>96660</v>
          </cell>
          <cell r="Q161">
            <v>144990</v>
          </cell>
          <cell r="R161">
            <v>0</v>
          </cell>
          <cell r="S161">
            <v>96000</v>
          </cell>
          <cell r="T161">
            <v>0</v>
          </cell>
          <cell r="U161">
            <v>96660</v>
          </cell>
          <cell r="V161">
            <v>0</v>
          </cell>
          <cell r="W161">
            <v>1245303.8299694378</v>
          </cell>
          <cell r="Y161">
            <v>48330</v>
          </cell>
          <cell r="Z161">
            <v>144990</v>
          </cell>
          <cell r="AA161">
            <v>96660</v>
          </cell>
          <cell r="AB161">
            <v>96000</v>
          </cell>
          <cell r="AC161">
            <v>98660</v>
          </cell>
          <cell r="AD161">
            <v>147990</v>
          </cell>
          <cell r="AE161">
            <v>98660</v>
          </cell>
          <cell r="AF161">
            <v>98660</v>
          </cell>
          <cell r="AG161">
            <v>49330</v>
          </cell>
          <cell r="AH161">
            <v>78928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287095.82996943779</v>
          </cell>
          <cell r="AT161">
            <v>287095.82996943779</v>
          </cell>
          <cell r="AU161">
            <v>96660</v>
          </cell>
        </row>
        <row r="162">
          <cell r="B162">
            <v>148</v>
          </cell>
          <cell r="C162">
            <v>2</v>
          </cell>
          <cell r="D162">
            <v>2783041.1589678037</v>
          </cell>
          <cell r="E162">
            <v>2783041.1589678037</v>
          </cell>
          <cell r="F162">
            <v>1219030</v>
          </cell>
          <cell r="G162">
            <v>1</v>
          </cell>
          <cell r="H162">
            <v>13100</v>
          </cell>
          <cell r="I162">
            <v>192920</v>
          </cell>
          <cell r="J162">
            <v>96660</v>
          </cell>
          <cell r="K162">
            <v>96660</v>
          </cell>
          <cell r="L162">
            <v>96460</v>
          </cell>
          <cell r="M162">
            <v>96460</v>
          </cell>
          <cell r="N162">
            <v>96460</v>
          </cell>
          <cell r="O162">
            <v>96000</v>
          </cell>
          <cell r="P162">
            <v>96660</v>
          </cell>
          <cell r="Q162">
            <v>144990</v>
          </cell>
          <cell r="R162">
            <v>0</v>
          </cell>
          <cell r="S162">
            <v>96000</v>
          </cell>
          <cell r="T162">
            <v>0</v>
          </cell>
          <cell r="U162">
            <v>96660</v>
          </cell>
          <cell r="V162">
            <v>0</v>
          </cell>
          <cell r="W162">
            <v>1564011.1589678037</v>
          </cell>
          <cell r="Y162">
            <v>48330</v>
          </cell>
          <cell r="Z162">
            <v>144990</v>
          </cell>
          <cell r="AA162">
            <v>96660</v>
          </cell>
          <cell r="AB162">
            <v>96000</v>
          </cell>
          <cell r="AC162">
            <v>98660</v>
          </cell>
          <cell r="AD162">
            <v>147990</v>
          </cell>
          <cell r="AE162">
            <v>98660</v>
          </cell>
          <cell r="AF162">
            <v>98660</v>
          </cell>
          <cell r="AG162">
            <v>49330</v>
          </cell>
          <cell r="AH162">
            <v>78928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605803.1589678037</v>
          </cell>
          <cell r="AT162">
            <v>605803.1589678037</v>
          </cell>
          <cell r="AU162">
            <v>96660</v>
          </cell>
        </row>
        <row r="163">
          <cell r="B163">
            <v>149</v>
          </cell>
          <cell r="C163">
            <v>2</v>
          </cell>
          <cell r="D163">
            <v>2784302.0871249218</v>
          </cell>
          <cell r="E163">
            <v>2784302.0871249218</v>
          </cell>
          <cell r="F163">
            <v>1219030</v>
          </cell>
          <cell r="G163">
            <v>1</v>
          </cell>
          <cell r="H163">
            <v>13100</v>
          </cell>
          <cell r="I163">
            <v>192920</v>
          </cell>
          <cell r="J163">
            <v>96660</v>
          </cell>
          <cell r="K163">
            <v>96660</v>
          </cell>
          <cell r="L163">
            <v>96460</v>
          </cell>
          <cell r="M163">
            <v>96460</v>
          </cell>
          <cell r="N163">
            <v>96460</v>
          </cell>
          <cell r="O163">
            <v>96000</v>
          </cell>
          <cell r="P163">
            <v>96660</v>
          </cell>
          <cell r="Q163">
            <v>144990</v>
          </cell>
          <cell r="R163">
            <v>0</v>
          </cell>
          <cell r="S163">
            <v>96000</v>
          </cell>
          <cell r="T163">
            <v>0</v>
          </cell>
          <cell r="U163">
            <v>96660</v>
          </cell>
          <cell r="V163">
            <v>0</v>
          </cell>
          <cell r="W163">
            <v>1565272.0871249218</v>
          </cell>
          <cell r="Y163">
            <v>48330</v>
          </cell>
          <cell r="Z163">
            <v>144990</v>
          </cell>
          <cell r="AA163">
            <v>96660</v>
          </cell>
          <cell r="AB163">
            <v>96000</v>
          </cell>
          <cell r="AC163">
            <v>98660</v>
          </cell>
          <cell r="AD163">
            <v>147990</v>
          </cell>
          <cell r="AE163">
            <v>98660</v>
          </cell>
          <cell r="AF163">
            <v>98660</v>
          </cell>
          <cell r="AG163">
            <v>49330</v>
          </cell>
          <cell r="AH163">
            <v>78928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607064.08712492185</v>
          </cell>
          <cell r="AT163">
            <v>607064.08712492185</v>
          </cell>
          <cell r="AU163">
            <v>96660</v>
          </cell>
        </row>
        <row r="164">
          <cell r="B164">
            <v>150</v>
          </cell>
          <cell r="C164">
            <v>2</v>
          </cell>
          <cell r="D164">
            <v>2680492.6573726418</v>
          </cell>
          <cell r="E164">
            <v>2680492.6573726418</v>
          </cell>
          <cell r="F164">
            <v>1219030</v>
          </cell>
          <cell r="G164">
            <v>1</v>
          </cell>
          <cell r="H164">
            <v>13100</v>
          </cell>
          <cell r="I164">
            <v>192920</v>
          </cell>
          <cell r="J164">
            <v>96660</v>
          </cell>
          <cell r="K164">
            <v>96660</v>
          </cell>
          <cell r="L164">
            <v>96460</v>
          </cell>
          <cell r="M164">
            <v>96460</v>
          </cell>
          <cell r="N164">
            <v>96460</v>
          </cell>
          <cell r="O164">
            <v>96000</v>
          </cell>
          <cell r="P164">
            <v>96660</v>
          </cell>
          <cell r="Q164">
            <v>144990</v>
          </cell>
          <cell r="R164">
            <v>0</v>
          </cell>
          <cell r="S164">
            <v>96000</v>
          </cell>
          <cell r="T164">
            <v>0</v>
          </cell>
          <cell r="U164">
            <v>96660</v>
          </cell>
          <cell r="V164">
            <v>0</v>
          </cell>
          <cell r="W164">
            <v>1461462.6573726418</v>
          </cell>
          <cell r="Y164">
            <v>48330</v>
          </cell>
          <cell r="Z164">
            <v>144990</v>
          </cell>
          <cell r="AA164">
            <v>96660</v>
          </cell>
          <cell r="AB164">
            <v>96000</v>
          </cell>
          <cell r="AC164">
            <v>98660</v>
          </cell>
          <cell r="AD164">
            <v>147990</v>
          </cell>
          <cell r="AE164">
            <v>98660</v>
          </cell>
          <cell r="AF164">
            <v>98660</v>
          </cell>
          <cell r="AG164">
            <v>49330</v>
          </cell>
          <cell r="AH164">
            <v>78928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503254.65737264184</v>
          </cell>
          <cell r="AT164">
            <v>503254.65737264184</v>
          </cell>
          <cell r="AU164">
            <v>96660</v>
          </cell>
        </row>
        <row r="165">
          <cell r="B165">
            <v>151</v>
          </cell>
          <cell r="C165">
            <v>2</v>
          </cell>
          <cell r="D165">
            <v>2464333.8299694378</v>
          </cell>
          <cell r="E165">
            <v>2464333.8299694378</v>
          </cell>
          <cell r="F165">
            <v>1219030</v>
          </cell>
          <cell r="G165">
            <v>1</v>
          </cell>
          <cell r="H165">
            <v>13100</v>
          </cell>
          <cell r="I165">
            <v>192920</v>
          </cell>
          <cell r="J165">
            <v>96660</v>
          </cell>
          <cell r="K165">
            <v>96660</v>
          </cell>
          <cell r="L165">
            <v>96460</v>
          </cell>
          <cell r="M165">
            <v>96460</v>
          </cell>
          <cell r="N165">
            <v>96460</v>
          </cell>
          <cell r="O165">
            <v>96000</v>
          </cell>
          <cell r="P165">
            <v>96660</v>
          </cell>
          <cell r="Q165">
            <v>144990</v>
          </cell>
          <cell r="R165">
            <v>0</v>
          </cell>
          <cell r="S165">
            <v>96000</v>
          </cell>
          <cell r="T165">
            <v>0</v>
          </cell>
          <cell r="U165">
            <v>96660</v>
          </cell>
          <cell r="V165">
            <v>0</v>
          </cell>
          <cell r="W165">
            <v>1245303.8299694378</v>
          </cell>
          <cell r="Y165">
            <v>48330</v>
          </cell>
          <cell r="Z165">
            <v>144990</v>
          </cell>
          <cell r="AA165">
            <v>96660</v>
          </cell>
          <cell r="AB165">
            <v>96000</v>
          </cell>
          <cell r="AC165">
            <v>98660</v>
          </cell>
          <cell r="AD165">
            <v>147990</v>
          </cell>
          <cell r="AE165">
            <v>98660</v>
          </cell>
          <cell r="AF165">
            <v>98660</v>
          </cell>
          <cell r="AG165">
            <v>49330</v>
          </cell>
          <cell r="AH165">
            <v>78928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287095.82996943779</v>
          </cell>
          <cell r="AT165">
            <v>287095.82996943779</v>
          </cell>
          <cell r="AU165">
            <v>96660</v>
          </cell>
        </row>
        <row r="166">
          <cell r="B166">
            <v>152</v>
          </cell>
          <cell r="C166">
            <v>3</v>
          </cell>
          <cell r="D166">
            <v>2213335.248093592</v>
          </cell>
          <cell r="E166">
            <v>2213335.248093592</v>
          </cell>
          <cell r="F166">
            <v>1219030</v>
          </cell>
          <cell r="G166">
            <v>1</v>
          </cell>
          <cell r="H166">
            <v>13100</v>
          </cell>
          <cell r="I166">
            <v>192920</v>
          </cell>
          <cell r="J166">
            <v>96660</v>
          </cell>
          <cell r="K166">
            <v>96660</v>
          </cell>
          <cell r="L166">
            <v>96460</v>
          </cell>
          <cell r="M166">
            <v>96460</v>
          </cell>
          <cell r="N166">
            <v>96460</v>
          </cell>
          <cell r="O166">
            <v>96000</v>
          </cell>
          <cell r="P166">
            <v>96660</v>
          </cell>
          <cell r="Q166">
            <v>144990</v>
          </cell>
          <cell r="R166">
            <v>0</v>
          </cell>
          <cell r="S166">
            <v>96000</v>
          </cell>
          <cell r="T166">
            <v>0</v>
          </cell>
          <cell r="U166">
            <v>96660</v>
          </cell>
          <cell r="V166">
            <v>0</v>
          </cell>
          <cell r="W166">
            <v>994305.248093592</v>
          </cell>
          <cell r="Y166">
            <v>48330</v>
          </cell>
          <cell r="Z166">
            <v>0</v>
          </cell>
          <cell r="AA166">
            <v>96660</v>
          </cell>
          <cell r="AB166">
            <v>96000</v>
          </cell>
          <cell r="AC166">
            <v>98660</v>
          </cell>
          <cell r="AD166">
            <v>147990</v>
          </cell>
          <cell r="AE166">
            <v>98660</v>
          </cell>
          <cell r="AF166">
            <v>98660</v>
          </cell>
          <cell r="AG166">
            <v>49330</v>
          </cell>
          <cell r="AH166">
            <v>78928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181087.248093592</v>
          </cell>
          <cell r="AT166">
            <v>181087.248093592</v>
          </cell>
          <cell r="AU166">
            <v>96660</v>
          </cell>
        </row>
        <row r="167">
          <cell r="B167">
            <v>153</v>
          </cell>
          <cell r="C167">
            <v>3</v>
          </cell>
          <cell r="D167">
            <v>2334920.4702746021</v>
          </cell>
          <cell r="E167">
            <v>2334920.4702746021</v>
          </cell>
          <cell r="F167">
            <v>1219030</v>
          </cell>
          <cell r="G167">
            <v>1</v>
          </cell>
          <cell r="H167">
            <v>13100</v>
          </cell>
          <cell r="I167">
            <v>192920</v>
          </cell>
          <cell r="J167">
            <v>96660</v>
          </cell>
          <cell r="K167">
            <v>96660</v>
          </cell>
          <cell r="L167">
            <v>96460</v>
          </cell>
          <cell r="M167">
            <v>96460</v>
          </cell>
          <cell r="N167">
            <v>96460</v>
          </cell>
          <cell r="O167">
            <v>96000</v>
          </cell>
          <cell r="P167">
            <v>96660</v>
          </cell>
          <cell r="Q167">
            <v>144990</v>
          </cell>
          <cell r="R167">
            <v>0</v>
          </cell>
          <cell r="S167">
            <v>96000</v>
          </cell>
          <cell r="T167">
            <v>0</v>
          </cell>
          <cell r="U167">
            <v>96660</v>
          </cell>
          <cell r="V167">
            <v>0</v>
          </cell>
          <cell r="W167">
            <v>1115890.4702746021</v>
          </cell>
          <cell r="Y167">
            <v>48330</v>
          </cell>
          <cell r="Z167">
            <v>0</v>
          </cell>
          <cell r="AA167">
            <v>96660</v>
          </cell>
          <cell r="AB167">
            <v>96000</v>
          </cell>
          <cell r="AC167">
            <v>98660</v>
          </cell>
          <cell r="AD167">
            <v>147990</v>
          </cell>
          <cell r="AE167">
            <v>98660</v>
          </cell>
          <cell r="AF167">
            <v>98660</v>
          </cell>
          <cell r="AG167">
            <v>49330</v>
          </cell>
          <cell r="AH167">
            <v>78928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302672.47027460206</v>
          </cell>
          <cell r="AT167">
            <v>302672.47027460206</v>
          </cell>
          <cell r="AU167">
            <v>96660</v>
          </cell>
        </row>
        <row r="168">
          <cell r="B168">
            <v>154</v>
          </cell>
          <cell r="C168">
            <v>3</v>
          </cell>
          <cell r="D168">
            <v>3026736.7404720597</v>
          </cell>
          <cell r="E168">
            <v>3026736.7404720597</v>
          </cell>
          <cell r="F168">
            <v>1219030</v>
          </cell>
          <cell r="G168">
            <v>1</v>
          </cell>
          <cell r="H168">
            <v>13100</v>
          </cell>
          <cell r="I168">
            <v>192920</v>
          </cell>
          <cell r="J168">
            <v>96660</v>
          </cell>
          <cell r="K168">
            <v>96660</v>
          </cell>
          <cell r="L168">
            <v>96460</v>
          </cell>
          <cell r="M168">
            <v>96460</v>
          </cell>
          <cell r="N168">
            <v>96460</v>
          </cell>
          <cell r="O168">
            <v>96000</v>
          </cell>
          <cell r="P168">
            <v>96660</v>
          </cell>
          <cell r="Q168">
            <v>144990</v>
          </cell>
          <cell r="R168">
            <v>0</v>
          </cell>
          <cell r="S168">
            <v>96000</v>
          </cell>
          <cell r="T168">
            <v>0</v>
          </cell>
          <cell r="U168">
            <v>96660</v>
          </cell>
          <cell r="V168">
            <v>0</v>
          </cell>
          <cell r="W168">
            <v>1807706.7404720597</v>
          </cell>
          <cell r="Y168">
            <v>48330</v>
          </cell>
          <cell r="Z168">
            <v>0</v>
          </cell>
          <cell r="AA168">
            <v>96660</v>
          </cell>
          <cell r="AB168">
            <v>96000</v>
          </cell>
          <cell r="AC168">
            <v>98660</v>
          </cell>
          <cell r="AD168">
            <v>147990</v>
          </cell>
          <cell r="AE168">
            <v>98660</v>
          </cell>
          <cell r="AF168">
            <v>98660</v>
          </cell>
          <cell r="AG168">
            <v>49330</v>
          </cell>
          <cell r="AH168">
            <v>78928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994488.7404720597</v>
          </cell>
          <cell r="AT168">
            <v>994488.7404720597</v>
          </cell>
          <cell r="AU168">
            <v>96660</v>
          </cell>
        </row>
        <row r="169">
          <cell r="B169">
            <v>155</v>
          </cell>
          <cell r="C169">
            <v>3</v>
          </cell>
          <cell r="D169">
            <v>2576830.9848390897</v>
          </cell>
          <cell r="E169">
            <v>2576830.9848390897</v>
          </cell>
          <cell r="F169">
            <v>1219030</v>
          </cell>
          <cell r="G169">
            <v>1</v>
          </cell>
          <cell r="H169">
            <v>13100</v>
          </cell>
          <cell r="I169">
            <v>192920</v>
          </cell>
          <cell r="J169">
            <v>96660</v>
          </cell>
          <cell r="K169">
            <v>96660</v>
          </cell>
          <cell r="L169">
            <v>96460</v>
          </cell>
          <cell r="M169">
            <v>96460</v>
          </cell>
          <cell r="N169">
            <v>96460</v>
          </cell>
          <cell r="O169">
            <v>96000</v>
          </cell>
          <cell r="P169">
            <v>96660</v>
          </cell>
          <cell r="Q169">
            <v>144990</v>
          </cell>
          <cell r="R169">
            <v>0</v>
          </cell>
          <cell r="S169">
            <v>96000</v>
          </cell>
          <cell r="T169">
            <v>0</v>
          </cell>
          <cell r="U169">
            <v>96660</v>
          </cell>
          <cell r="V169">
            <v>0</v>
          </cell>
          <cell r="W169">
            <v>1357800.9848390897</v>
          </cell>
          <cell r="Y169">
            <v>48330</v>
          </cell>
          <cell r="Z169">
            <v>0</v>
          </cell>
          <cell r="AA169">
            <v>96660</v>
          </cell>
          <cell r="AB169">
            <v>96000</v>
          </cell>
          <cell r="AC169">
            <v>98660</v>
          </cell>
          <cell r="AD169">
            <v>147990</v>
          </cell>
          <cell r="AE169">
            <v>98660</v>
          </cell>
          <cell r="AF169">
            <v>98660</v>
          </cell>
          <cell r="AG169">
            <v>49330</v>
          </cell>
          <cell r="AH169">
            <v>78928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544582.98483908968</v>
          </cell>
          <cell r="AT169">
            <v>544582.98483908968</v>
          </cell>
          <cell r="AU169">
            <v>96660</v>
          </cell>
        </row>
        <row r="170">
          <cell r="B170">
            <v>156</v>
          </cell>
          <cell r="C170">
            <v>3</v>
          </cell>
          <cell r="D170">
            <v>2743231.5704760537</v>
          </cell>
          <cell r="E170">
            <v>2743231.5704760537</v>
          </cell>
          <cell r="F170">
            <v>1219030</v>
          </cell>
          <cell r="G170">
            <v>1</v>
          </cell>
          <cell r="H170">
            <v>13100</v>
          </cell>
          <cell r="I170">
            <v>192920</v>
          </cell>
          <cell r="J170">
            <v>96660</v>
          </cell>
          <cell r="K170">
            <v>96660</v>
          </cell>
          <cell r="L170">
            <v>96460</v>
          </cell>
          <cell r="M170">
            <v>96460</v>
          </cell>
          <cell r="N170">
            <v>96460</v>
          </cell>
          <cell r="O170">
            <v>96000</v>
          </cell>
          <cell r="P170">
            <v>96660</v>
          </cell>
          <cell r="Q170">
            <v>144990</v>
          </cell>
          <cell r="R170">
            <v>0</v>
          </cell>
          <cell r="S170">
            <v>96000</v>
          </cell>
          <cell r="T170">
            <v>0</v>
          </cell>
          <cell r="U170">
            <v>96660</v>
          </cell>
          <cell r="V170">
            <v>0</v>
          </cell>
          <cell r="W170">
            <v>1524201.5704760537</v>
          </cell>
          <cell r="Y170">
            <v>48330</v>
          </cell>
          <cell r="Z170">
            <v>0</v>
          </cell>
          <cell r="AA170">
            <v>96660</v>
          </cell>
          <cell r="AB170">
            <v>96000</v>
          </cell>
          <cell r="AC170">
            <v>98660</v>
          </cell>
          <cell r="AD170">
            <v>147990</v>
          </cell>
          <cell r="AE170">
            <v>98660</v>
          </cell>
          <cell r="AF170">
            <v>98660</v>
          </cell>
          <cell r="AG170">
            <v>49330</v>
          </cell>
          <cell r="AH170">
            <v>78928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710983.57047605375</v>
          </cell>
          <cell r="AT170">
            <v>710983.57047605375</v>
          </cell>
          <cell r="AU170">
            <v>96660</v>
          </cell>
        </row>
        <row r="171">
          <cell r="B171">
            <v>157</v>
          </cell>
          <cell r="C171">
            <v>3</v>
          </cell>
          <cell r="D171">
            <v>2120373.9936027881</v>
          </cell>
          <cell r="E171">
            <v>2120373.9936027881</v>
          </cell>
          <cell r="F171">
            <v>1219030</v>
          </cell>
          <cell r="G171">
            <v>1</v>
          </cell>
          <cell r="H171">
            <v>13100</v>
          </cell>
          <cell r="I171">
            <v>192920</v>
          </cell>
          <cell r="J171">
            <v>96660</v>
          </cell>
          <cell r="K171">
            <v>96660</v>
          </cell>
          <cell r="L171">
            <v>96460</v>
          </cell>
          <cell r="M171">
            <v>96460</v>
          </cell>
          <cell r="N171">
            <v>96460</v>
          </cell>
          <cell r="O171">
            <v>96000</v>
          </cell>
          <cell r="P171">
            <v>96660</v>
          </cell>
          <cell r="Q171">
            <v>144990</v>
          </cell>
          <cell r="R171">
            <v>0</v>
          </cell>
          <cell r="S171">
            <v>96000</v>
          </cell>
          <cell r="T171">
            <v>0</v>
          </cell>
          <cell r="U171">
            <v>96660</v>
          </cell>
          <cell r="V171">
            <v>0</v>
          </cell>
          <cell r="W171">
            <v>901343.99360278808</v>
          </cell>
          <cell r="Y171">
            <v>48330</v>
          </cell>
          <cell r="Z171">
            <v>0</v>
          </cell>
          <cell r="AA171">
            <v>96660</v>
          </cell>
          <cell r="AB171">
            <v>96000</v>
          </cell>
          <cell r="AC171">
            <v>98660</v>
          </cell>
          <cell r="AD171">
            <v>147990</v>
          </cell>
          <cell r="AE171">
            <v>98660</v>
          </cell>
          <cell r="AF171">
            <v>98660</v>
          </cell>
          <cell r="AG171">
            <v>49330</v>
          </cell>
          <cell r="AH171">
            <v>78928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88125.993602788076</v>
          </cell>
          <cell r="AT171">
            <v>88125.993602788076</v>
          </cell>
          <cell r="AU171">
            <v>88125.993602788076</v>
          </cell>
        </row>
        <row r="172">
          <cell r="B172">
            <v>158</v>
          </cell>
          <cell r="C172">
            <v>3</v>
          </cell>
          <cell r="D172">
            <v>1756149.45435951</v>
          </cell>
          <cell r="E172">
            <v>1756149.45435951</v>
          </cell>
          <cell r="F172">
            <v>1219030</v>
          </cell>
          <cell r="G172">
            <v>1</v>
          </cell>
          <cell r="H172">
            <v>13100</v>
          </cell>
          <cell r="I172">
            <v>192920</v>
          </cell>
          <cell r="J172">
            <v>96660</v>
          </cell>
          <cell r="K172">
            <v>96660</v>
          </cell>
          <cell r="L172">
            <v>96460</v>
          </cell>
          <cell r="M172">
            <v>96460</v>
          </cell>
          <cell r="N172">
            <v>96460</v>
          </cell>
          <cell r="O172">
            <v>96000</v>
          </cell>
          <cell r="P172">
            <v>96660</v>
          </cell>
          <cell r="Q172">
            <v>144990</v>
          </cell>
          <cell r="R172">
            <v>0</v>
          </cell>
          <cell r="S172">
            <v>96000</v>
          </cell>
          <cell r="T172">
            <v>0</v>
          </cell>
          <cell r="U172">
            <v>96660</v>
          </cell>
          <cell r="V172">
            <v>0</v>
          </cell>
          <cell r="W172">
            <v>537119.45435950998</v>
          </cell>
          <cell r="Y172">
            <v>48330</v>
          </cell>
          <cell r="Z172">
            <v>0</v>
          </cell>
          <cell r="AA172">
            <v>96660</v>
          </cell>
          <cell r="AB172">
            <v>96000</v>
          </cell>
          <cell r="AC172">
            <v>98660</v>
          </cell>
          <cell r="AD172">
            <v>147990</v>
          </cell>
          <cell r="AE172">
            <v>49479.454359509982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B173">
            <v>159</v>
          </cell>
          <cell r="C173">
            <v>3</v>
          </cell>
          <cell r="D173">
            <v>1683452.902745334</v>
          </cell>
          <cell r="E173">
            <v>1683452.902745334</v>
          </cell>
          <cell r="F173">
            <v>1219030</v>
          </cell>
          <cell r="G173">
            <v>1</v>
          </cell>
          <cell r="H173">
            <v>13100</v>
          </cell>
          <cell r="I173">
            <v>192920</v>
          </cell>
          <cell r="J173">
            <v>96660</v>
          </cell>
          <cell r="K173">
            <v>96660</v>
          </cell>
          <cell r="L173">
            <v>96460</v>
          </cell>
          <cell r="M173">
            <v>96460</v>
          </cell>
          <cell r="N173">
            <v>96460</v>
          </cell>
          <cell r="O173">
            <v>96000</v>
          </cell>
          <cell r="P173">
            <v>96660</v>
          </cell>
          <cell r="Q173">
            <v>144990</v>
          </cell>
          <cell r="R173">
            <v>0</v>
          </cell>
          <cell r="S173">
            <v>96000</v>
          </cell>
          <cell r="T173">
            <v>0</v>
          </cell>
          <cell r="U173">
            <v>96660</v>
          </cell>
          <cell r="V173">
            <v>0</v>
          </cell>
          <cell r="W173">
            <v>464422.90274533397</v>
          </cell>
          <cell r="Y173">
            <v>48330</v>
          </cell>
          <cell r="Z173">
            <v>0</v>
          </cell>
          <cell r="AA173">
            <v>96660</v>
          </cell>
          <cell r="AB173">
            <v>96000</v>
          </cell>
          <cell r="AC173">
            <v>98660</v>
          </cell>
          <cell r="AD173">
            <v>124772.90274533397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160</v>
          </cell>
          <cell r="C174">
            <v>3</v>
          </cell>
          <cell r="D174">
            <v>2029425.43203736</v>
          </cell>
          <cell r="E174">
            <v>2029425.43203736</v>
          </cell>
          <cell r="F174">
            <v>1219030</v>
          </cell>
          <cell r="G174">
            <v>1</v>
          </cell>
          <cell r="H174">
            <v>13100</v>
          </cell>
          <cell r="I174">
            <v>192920</v>
          </cell>
          <cell r="J174">
            <v>96660</v>
          </cell>
          <cell r="K174">
            <v>96660</v>
          </cell>
          <cell r="L174">
            <v>96460</v>
          </cell>
          <cell r="M174">
            <v>96460</v>
          </cell>
          <cell r="N174">
            <v>96460</v>
          </cell>
          <cell r="O174">
            <v>96000</v>
          </cell>
          <cell r="P174">
            <v>96660</v>
          </cell>
          <cell r="Q174">
            <v>144990</v>
          </cell>
          <cell r="R174">
            <v>0</v>
          </cell>
          <cell r="S174">
            <v>96000</v>
          </cell>
          <cell r="T174">
            <v>0</v>
          </cell>
          <cell r="U174">
            <v>96660</v>
          </cell>
          <cell r="V174">
            <v>0</v>
          </cell>
          <cell r="W174">
            <v>810395.43203736003</v>
          </cell>
          <cell r="Y174">
            <v>48330</v>
          </cell>
          <cell r="Z174">
            <v>0</v>
          </cell>
          <cell r="AA174">
            <v>96660</v>
          </cell>
          <cell r="AB174">
            <v>96000</v>
          </cell>
          <cell r="AC174">
            <v>98660</v>
          </cell>
          <cell r="AD174">
            <v>147990</v>
          </cell>
          <cell r="AE174">
            <v>98660</v>
          </cell>
          <cell r="AF174">
            <v>98660</v>
          </cell>
          <cell r="AG174">
            <v>49330</v>
          </cell>
          <cell r="AH174">
            <v>76105.432037360035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B175">
            <v>161</v>
          </cell>
          <cell r="C175">
            <v>3</v>
          </cell>
          <cell r="D175">
            <v>2029425.43203736</v>
          </cell>
          <cell r="E175">
            <v>2029425.43203736</v>
          </cell>
          <cell r="F175">
            <v>1219030</v>
          </cell>
          <cell r="G175">
            <v>1</v>
          </cell>
          <cell r="H175">
            <v>13100</v>
          </cell>
          <cell r="I175">
            <v>192920</v>
          </cell>
          <cell r="J175">
            <v>96660</v>
          </cell>
          <cell r="K175">
            <v>96660</v>
          </cell>
          <cell r="L175">
            <v>96460</v>
          </cell>
          <cell r="M175">
            <v>96460</v>
          </cell>
          <cell r="N175">
            <v>96460</v>
          </cell>
          <cell r="O175">
            <v>96000</v>
          </cell>
          <cell r="P175">
            <v>96660</v>
          </cell>
          <cell r="Q175">
            <v>144990</v>
          </cell>
          <cell r="R175">
            <v>0</v>
          </cell>
          <cell r="S175">
            <v>96000</v>
          </cell>
          <cell r="T175">
            <v>0</v>
          </cell>
          <cell r="U175">
            <v>96660</v>
          </cell>
          <cell r="V175">
            <v>0</v>
          </cell>
          <cell r="W175">
            <v>810395.43203736003</v>
          </cell>
          <cell r="Y175">
            <v>48330</v>
          </cell>
          <cell r="Z175">
            <v>0</v>
          </cell>
          <cell r="AA175">
            <v>96660</v>
          </cell>
          <cell r="AB175">
            <v>96000</v>
          </cell>
          <cell r="AC175">
            <v>98660</v>
          </cell>
          <cell r="AD175">
            <v>147990</v>
          </cell>
          <cell r="AE175">
            <v>98660</v>
          </cell>
          <cell r="AF175">
            <v>98660</v>
          </cell>
          <cell r="AG175">
            <v>49330</v>
          </cell>
          <cell r="AH175">
            <v>76105.432037360035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B176">
            <v>162</v>
          </cell>
          <cell r="C176">
            <v>3</v>
          </cell>
          <cell r="D176">
            <v>2029425.43203736</v>
          </cell>
          <cell r="E176">
            <v>2029425.43203736</v>
          </cell>
          <cell r="F176">
            <v>1219030</v>
          </cell>
          <cell r="G176">
            <v>1</v>
          </cell>
          <cell r="H176">
            <v>13100</v>
          </cell>
          <cell r="I176">
            <v>192920</v>
          </cell>
          <cell r="J176">
            <v>96660</v>
          </cell>
          <cell r="K176">
            <v>96660</v>
          </cell>
          <cell r="L176">
            <v>96460</v>
          </cell>
          <cell r="M176">
            <v>96460</v>
          </cell>
          <cell r="N176">
            <v>96460</v>
          </cell>
          <cell r="O176">
            <v>96000</v>
          </cell>
          <cell r="P176">
            <v>96660</v>
          </cell>
          <cell r="Q176">
            <v>144990</v>
          </cell>
          <cell r="R176">
            <v>0</v>
          </cell>
          <cell r="S176">
            <v>96000</v>
          </cell>
          <cell r="T176">
            <v>0</v>
          </cell>
          <cell r="U176">
            <v>96660</v>
          </cell>
          <cell r="V176">
            <v>0</v>
          </cell>
          <cell r="W176">
            <v>810395.43203736003</v>
          </cell>
          <cell r="Y176">
            <v>48330</v>
          </cell>
          <cell r="Z176">
            <v>0</v>
          </cell>
          <cell r="AA176">
            <v>96660</v>
          </cell>
          <cell r="AB176">
            <v>96000</v>
          </cell>
          <cell r="AC176">
            <v>98660</v>
          </cell>
          <cell r="AD176">
            <v>147990</v>
          </cell>
          <cell r="AE176">
            <v>98660</v>
          </cell>
          <cell r="AF176">
            <v>98660</v>
          </cell>
          <cell r="AG176">
            <v>49330</v>
          </cell>
          <cell r="AH176">
            <v>76105.432037360035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B177">
            <v>163</v>
          </cell>
          <cell r="C177">
            <v>3</v>
          </cell>
          <cell r="D177">
            <v>2029425.43203736</v>
          </cell>
          <cell r="E177">
            <v>2029425.43203736</v>
          </cell>
          <cell r="F177">
            <v>1219030</v>
          </cell>
          <cell r="G177">
            <v>1</v>
          </cell>
          <cell r="H177">
            <v>13100</v>
          </cell>
          <cell r="I177">
            <v>192920</v>
          </cell>
          <cell r="J177">
            <v>96660</v>
          </cell>
          <cell r="K177">
            <v>96660</v>
          </cell>
          <cell r="L177">
            <v>96460</v>
          </cell>
          <cell r="M177">
            <v>96460</v>
          </cell>
          <cell r="N177">
            <v>96460</v>
          </cell>
          <cell r="O177">
            <v>96000</v>
          </cell>
          <cell r="P177">
            <v>96660</v>
          </cell>
          <cell r="Q177">
            <v>144990</v>
          </cell>
          <cell r="R177">
            <v>0</v>
          </cell>
          <cell r="S177">
            <v>96000</v>
          </cell>
          <cell r="T177">
            <v>0</v>
          </cell>
          <cell r="U177">
            <v>96660</v>
          </cell>
          <cell r="V177">
            <v>0</v>
          </cell>
          <cell r="W177">
            <v>810395.43203736003</v>
          </cell>
          <cell r="Y177">
            <v>48330</v>
          </cell>
          <cell r="Z177">
            <v>0</v>
          </cell>
          <cell r="AA177">
            <v>96660</v>
          </cell>
          <cell r="AB177">
            <v>96000</v>
          </cell>
          <cell r="AC177">
            <v>98660</v>
          </cell>
          <cell r="AD177">
            <v>147990</v>
          </cell>
          <cell r="AE177">
            <v>98660</v>
          </cell>
          <cell r="AF177">
            <v>98660</v>
          </cell>
          <cell r="AG177">
            <v>49330</v>
          </cell>
          <cell r="AH177">
            <v>76105.432037360035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B178">
            <v>164</v>
          </cell>
          <cell r="C178">
            <v>3</v>
          </cell>
          <cell r="D178">
            <v>2001204.8016198978</v>
          </cell>
          <cell r="E178">
            <v>2001204.8016198978</v>
          </cell>
          <cell r="F178">
            <v>1219030</v>
          </cell>
          <cell r="G178">
            <v>1</v>
          </cell>
          <cell r="H178">
            <v>13100</v>
          </cell>
          <cell r="I178">
            <v>192920</v>
          </cell>
          <cell r="J178">
            <v>96660</v>
          </cell>
          <cell r="K178">
            <v>96660</v>
          </cell>
          <cell r="L178">
            <v>96460</v>
          </cell>
          <cell r="M178">
            <v>96460</v>
          </cell>
          <cell r="N178">
            <v>96460</v>
          </cell>
          <cell r="O178">
            <v>96000</v>
          </cell>
          <cell r="P178">
            <v>96660</v>
          </cell>
          <cell r="Q178">
            <v>144990</v>
          </cell>
          <cell r="R178">
            <v>0</v>
          </cell>
          <cell r="S178">
            <v>96000</v>
          </cell>
          <cell r="T178">
            <v>0</v>
          </cell>
          <cell r="U178">
            <v>96660</v>
          </cell>
          <cell r="V178">
            <v>0</v>
          </cell>
          <cell r="W178">
            <v>782174.80161989783</v>
          </cell>
          <cell r="Y178">
            <v>48330</v>
          </cell>
          <cell r="Z178">
            <v>0</v>
          </cell>
          <cell r="AA178">
            <v>96660</v>
          </cell>
          <cell r="AB178">
            <v>96000</v>
          </cell>
          <cell r="AC178">
            <v>98660</v>
          </cell>
          <cell r="AD178">
            <v>147990</v>
          </cell>
          <cell r="AE178">
            <v>98660</v>
          </cell>
          <cell r="AF178">
            <v>98660</v>
          </cell>
          <cell r="AG178">
            <v>49330</v>
          </cell>
          <cell r="AH178">
            <v>47884.801619897829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B179">
            <v>165</v>
          </cell>
          <cell r="C179">
            <v>3</v>
          </cell>
          <cell r="D179">
            <v>1855854.627853744</v>
          </cell>
          <cell r="E179">
            <v>1855854.627853744</v>
          </cell>
          <cell r="F179">
            <v>1219030</v>
          </cell>
          <cell r="G179">
            <v>1</v>
          </cell>
          <cell r="H179">
            <v>13100</v>
          </cell>
          <cell r="I179">
            <v>192920</v>
          </cell>
          <cell r="J179">
            <v>96660</v>
          </cell>
          <cell r="K179">
            <v>96660</v>
          </cell>
          <cell r="L179">
            <v>96460</v>
          </cell>
          <cell r="M179">
            <v>96460</v>
          </cell>
          <cell r="N179">
            <v>96460</v>
          </cell>
          <cell r="O179">
            <v>96000</v>
          </cell>
          <cell r="P179">
            <v>96660</v>
          </cell>
          <cell r="Q179">
            <v>144990</v>
          </cell>
          <cell r="R179">
            <v>0</v>
          </cell>
          <cell r="S179">
            <v>96000</v>
          </cell>
          <cell r="T179">
            <v>0</v>
          </cell>
          <cell r="U179">
            <v>96660</v>
          </cell>
          <cell r="V179">
            <v>0</v>
          </cell>
          <cell r="W179">
            <v>636824.62785374396</v>
          </cell>
          <cell r="Y179">
            <v>48330</v>
          </cell>
          <cell r="Z179">
            <v>0</v>
          </cell>
          <cell r="AA179">
            <v>96660</v>
          </cell>
          <cell r="AB179">
            <v>96000</v>
          </cell>
          <cell r="AC179">
            <v>98660</v>
          </cell>
          <cell r="AD179">
            <v>147990</v>
          </cell>
          <cell r="AE179">
            <v>98660</v>
          </cell>
          <cell r="AF179">
            <v>50524.627853743965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166</v>
          </cell>
          <cell r="C180">
            <v>3</v>
          </cell>
          <cell r="D180">
            <v>2029425.43203736</v>
          </cell>
          <cell r="E180">
            <v>2029425.43203736</v>
          </cell>
          <cell r="F180">
            <v>1219030</v>
          </cell>
          <cell r="G180">
            <v>1</v>
          </cell>
          <cell r="H180">
            <v>13100</v>
          </cell>
          <cell r="I180">
            <v>192920</v>
          </cell>
          <cell r="J180">
            <v>96660</v>
          </cell>
          <cell r="K180">
            <v>96660</v>
          </cell>
          <cell r="L180">
            <v>96460</v>
          </cell>
          <cell r="M180">
            <v>96460</v>
          </cell>
          <cell r="N180">
            <v>96460</v>
          </cell>
          <cell r="O180">
            <v>96000</v>
          </cell>
          <cell r="P180">
            <v>96660</v>
          </cell>
          <cell r="Q180">
            <v>144990</v>
          </cell>
          <cell r="R180">
            <v>0</v>
          </cell>
          <cell r="S180">
            <v>96000</v>
          </cell>
          <cell r="T180">
            <v>0</v>
          </cell>
          <cell r="U180">
            <v>96660</v>
          </cell>
          <cell r="V180">
            <v>0</v>
          </cell>
          <cell r="W180">
            <v>810395.43203736003</v>
          </cell>
          <cell r="Y180">
            <v>48330</v>
          </cell>
          <cell r="Z180">
            <v>0</v>
          </cell>
          <cell r="AA180">
            <v>96660</v>
          </cell>
          <cell r="AB180">
            <v>96000</v>
          </cell>
          <cell r="AC180">
            <v>98660</v>
          </cell>
          <cell r="AD180">
            <v>147990</v>
          </cell>
          <cell r="AE180">
            <v>98660</v>
          </cell>
          <cell r="AF180">
            <v>98660</v>
          </cell>
          <cell r="AG180">
            <v>49330</v>
          </cell>
          <cell r="AH180">
            <v>76105.432037360035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167</v>
          </cell>
          <cell r="C181">
            <v>3</v>
          </cell>
          <cell r="D181">
            <v>1988255.0794298919</v>
          </cell>
          <cell r="E181">
            <v>1988255.0794298919</v>
          </cell>
          <cell r="F181">
            <v>1219030</v>
          </cell>
          <cell r="G181">
            <v>1</v>
          </cell>
          <cell r="H181">
            <v>13100</v>
          </cell>
          <cell r="I181">
            <v>192920</v>
          </cell>
          <cell r="J181">
            <v>96660</v>
          </cell>
          <cell r="K181">
            <v>96660</v>
          </cell>
          <cell r="L181">
            <v>96460</v>
          </cell>
          <cell r="M181">
            <v>96460</v>
          </cell>
          <cell r="N181">
            <v>96460</v>
          </cell>
          <cell r="O181">
            <v>96000</v>
          </cell>
          <cell r="P181">
            <v>96660</v>
          </cell>
          <cell r="Q181">
            <v>144990</v>
          </cell>
          <cell r="R181">
            <v>0</v>
          </cell>
          <cell r="S181">
            <v>96000</v>
          </cell>
          <cell r="T181">
            <v>0</v>
          </cell>
          <cell r="U181">
            <v>96660</v>
          </cell>
          <cell r="V181">
            <v>0</v>
          </cell>
          <cell r="W181">
            <v>769225.07942989189</v>
          </cell>
          <cell r="Y181">
            <v>48330</v>
          </cell>
          <cell r="Z181">
            <v>0</v>
          </cell>
          <cell r="AA181">
            <v>96660</v>
          </cell>
          <cell r="AB181">
            <v>96000</v>
          </cell>
          <cell r="AC181">
            <v>98660</v>
          </cell>
          <cell r="AD181">
            <v>147990</v>
          </cell>
          <cell r="AE181">
            <v>98660</v>
          </cell>
          <cell r="AF181">
            <v>98660</v>
          </cell>
          <cell r="AG181">
            <v>49330</v>
          </cell>
          <cell r="AH181">
            <v>34935.079429891892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168</v>
          </cell>
          <cell r="C182">
            <v>3</v>
          </cell>
          <cell r="D182">
            <v>1874718.6322312139</v>
          </cell>
          <cell r="E182">
            <v>1874718.6322312139</v>
          </cell>
          <cell r="F182">
            <v>1219030</v>
          </cell>
          <cell r="G182">
            <v>1</v>
          </cell>
          <cell r="H182">
            <v>13100</v>
          </cell>
          <cell r="I182">
            <v>192920</v>
          </cell>
          <cell r="J182">
            <v>96660</v>
          </cell>
          <cell r="K182">
            <v>96660</v>
          </cell>
          <cell r="L182">
            <v>96460</v>
          </cell>
          <cell r="M182">
            <v>96460</v>
          </cell>
          <cell r="N182">
            <v>96460</v>
          </cell>
          <cell r="O182">
            <v>96000</v>
          </cell>
          <cell r="P182">
            <v>96660</v>
          </cell>
          <cell r="Q182">
            <v>144990</v>
          </cell>
          <cell r="R182">
            <v>0</v>
          </cell>
          <cell r="S182">
            <v>96000</v>
          </cell>
          <cell r="T182">
            <v>0</v>
          </cell>
          <cell r="U182">
            <v>96660</v>
          </cell>
          <cell r="V182">
            <v>0</v>
          </cell>
          <cell r="W182">
            <v>655688.63223121385</v>
          </cell>
          <cell r="Y182">
            <v>48330</v>
          </cell>
          <cell r="Z182">
            <v>0</v>
          </cell>
          <cell r="AA182">
            <v>96660</v>
          </cell>
          <cell r="AB182">
            <v>96000</v>
          </cell>
          <cell r="AC182">
            <v>98660</v>
          </cell>
          <cell r="AD182">
            <v>147990</v>
          </cell>
          <cell r="AE182">
            <v>98660</v>
          </cell>
          <cell r="AF182">
            <v>69388.632231213851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169</v>
          </cell>
          <cell r="C183">
            <v>3</v>
          </cell>
          <cell r="D183">
            <v>2029425.43203736</v>
          </cell>
          <cell r="E183">
            <v>2029425.43203736</v>
          </cell>
          <cell r="F183">
            <v>1219030</v>
          </cell>
          <cell r="G183">
            <v>1</v>
          </cell>
          <cell r="H183">
            <v>13100</v>
          </cell>
          <cell r="I183">
            <v>192920</v>
          </cell>
          <cell r="J183">
            <v>96660</v>
          </cell>
          <cell r="K183">
            <v>96660</v>
          </cell>
          <cell r="L183">
            <v>96460</v>
          </cell>
          <cell r="M183">
            <v>96460</v>
          </cell>
          <cell r="N183">
            <v>96460</v>
          </cell>
          <cell r="O183">
            <v>96000</v>
          </cell>
          <cell r="P183">
            <v>96660</v>
          </cell>
          <cell r="Q183">
            <v>144990</v>
          </cell>
          <cell r="R183">
            <v>0</v>
          </cell>
          <cell r="S183">
            <v>96000</v>
          </cell>
          <cell r="T183">
            <v>0</v>
          </cell>
          <cell r="U183">
            <v>96660</v>
          </cell>
          <cell r="V183">
            <v>0</v>
          </cell>
          <cell r="W183">
            <v>810395.43203736003</v>
          </cell>
          <cell r="Y183">
            <v>48330</v>
          </cell>
          <cell r="Z183">
            <v>0</v>
          </cell>
          <cell r="AA183">
            <v>96660</v>
          </cell>
          <cell r="AB183">
            <v>96000</v>
          </cell>
          <cell r="AC183">
            <v>98660</v>
          </cell>
          <cell r="AD183">
            <v>147990</v>
          </cell>
          <cell r="AE183">
            <v>98660</v>
          </cell>
          <cell r="AF183">
            <v>98660</v>
          </cell>
          <cell r="AG183">
            <v>49330</v>
          </cell>
          <cell r="AH183">
            <v>76105.432037360035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B184">
            <v>170</v>
          </cell>
          <cell r="C184">
            <v>3</v>
          </cell>
          <cell r="D184">
            <v>2029425.43203736</v>
          </cell>
          <cell r="E184">
            <v>2029425.43203736</v>
          </cell>
          <cell r="F184">
            <v>1219030</v>
          </cell>
          <cell r="G184">
            <v>1</v>
          </cell>
          <cell r="H184">
            <v>13100</v>
          </cell>
          <cell r="I184">
            <v>192920</v>
          </cell>
          <cell r="J184">
            <v>96660</v>
          </cell>
          <cell r="K184">
            <v>96660</v>
          </cell>
          <cell r="L184">
            <v>96460</v>
          </cell>
          <cell r="M184">
            <v>96460</v>
          </cell>
          <cell r="N184">
            <v>96460</v>
          </cell>
          <cell r="O184">
            <v>96000</v>
          </cell>
          <cell r="P184">
            <v>96660</v>
          </cell>
          <cell r="Q184">
            <v>144990</v>
          </cell>
          <cell r="R184">
            <v>0</v>
          </cell>
          <cell r="S184">
            <v>96000</v>
          </cell>
          <cell r="T184">
            <v>0</v>
          </cell>
          <cell r="U184">
            <v>96660</v>
          </cell>
          <cell r="V184">
            <v>0</v>
          </cell>
          <cell r="W184">
            <v>810395.43203736003</v>
          </cell>
          <cell r="Y184">
            <v>48330</v>
          </cell>
          <cell r="Z184">
            <v>0</v>
          </cell>
          <cell r="AA184">
            <v>96660</v>
          </cell>
          <cell r="AB184">
            <v>96000</v>
          </cell>
          <cell r="AC184">
            <v>98660</v>
          </cell>
          <cell r="AD184">
            <v>147990</v>
          </cell>
          <cell r="AE184">
            <v>98660</v>
          </cell>
          <cell r="AF184">
            <v>98660</v>
          </cell>
          <cell r="AG184">
            <v>49330</v>
          </cell>
          <cell r="AH184">
            <v>76105.432037360035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171</v>
          </cell>
          <cell r="C185">
            <v>3</v>
          </cell>
          <cell r="D185">
            <v>1826809.352418246</v>
          </cell>
          <cell r="E185">
            <v>1826809.352418246</v>
          </cell>
          <cell r="F185">
            <v>1219030</v>
          </cell>
          <cell r="G185">
            <v>1</v>
          </cell>
          <cell r="H185">
            <v>13100</v>
          </cell>
          <cell r="I185">
            <v>192920</v>
          </cell>
          <cell r="J185">
            <v>96660</v>
          </cell>
          <cell r="K185">
            <v>96660</v>
          </cell>
          <cell r="L185">
            <v>96460</v>
          </cell>
          <cell r="M185">
            <v>96460</v>
          </cell>
          <cell r="N185">
            <v>96460</v>
          </cell>
          <cell r="O185">
            <v>96000</v>
          </cell>
          <cell r="P185">
            <v>96660</v>
          </cell>
          <cell r="Q185">
            <v>144990</v>
          </cell>
          <cell r="R185">
            <v>0</v>
          </cell>
          <cell r="S185">
            <v>96000</v>
          </cell>
          <cell r="T185">
            <v>0</v>
          </cell>
          <cell r="U185">
            <v>96660</v>
          </cell>
          <cell r="V185">
            <v>0</v>
          </cell>
          <cell r="W185">
            <v>607779.35241824598</v>
          </cell>
          <cell r="Y185">
            <v>48330</v>
          </cell>
          <cell r="Z185">
            <v>0</v>
          </cell>
          <cell r="AA185">
            <v>96660</v>
          </cell>
          <cell r="AB185">
            <v>96000</v>
          </cell>
          <cell r="AC185">
            <v>98660</v>
          </cell>
          <cell r="AD185">
            <v>147990</v>
          </cell>
          <cell r="AE185">
            <v>98660</v>
          </cell>
          <cell r="AF185">
            <v>21479.352418245981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172</v>
          </cell>
          <cell r="C186">
            <v>3</v>
          </cell>
          <cell r="D186">
            <v>1367962.28833306</v>
          </cell>
          <cell r="E186">
            <v>1367962.28833306</v>
          </cell>
          <cell r="F186">
            <v>1219030</v>
          </cell>
          <cell r="G186">
            <v>1</v>
          </cell>
          <cell r="H186">
            <v>13100</v>
          </cell>
          <cell r="I186">
            <v>192920</v>
          </cell>
          <cell r="J186">
            <v>96660</v>
          </cell>
          <cell r="K186">
            <v>96660</v>
          </cell>
          <cell r="L186">
            <v>96460</v>
          </cell>
          <cell r="M186">
            <v>96460</v>
          </cell>
          <cell r="N186">
            <v>96460</v>
          </cell>
          <cell r="O186">
            <v>96000</v>
          </cell>
          <cell r="P186">
            <v>96660</v>
          </cell>
          <cell r="Q186">
            <v>144990</v>
          </cell>
          <cell r="R186">
            <v>0</v>
          </cell>
          <cell r="S186">
            <v>96000</v>
          </cell>
          <cell r="T186">
            <v>0</v>
          </cell>
          <cell r="U186">
            <v>96660</v>
          </cell>
          <cell r="V186">
            <v>0</v>
          </cell>
          <cell r="W186">
            <v>148932.28833305999</v>
          </cell>
          <cell r="Y186">
            <v>48330</v>
          </cell>
          <cell r="Z186">
            <v>0</v>
          </cell>
          <cell r="AA186">
            <v>96660</v>
          </cell>
          <cell r="AB186">
            <v>3942.2883330599871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173</v>
          </cell>
          <cell r="C187">
            <v>3</v>
          </cell>
          <cell r="D187">
            <v>1371886.8398656261</v>
          </cell>
          <cell r="E187">
            <v>1371886.8398656261</v>
          </cell>
          <cell r="F187">
            <v>1219030</v>
          </cell>
          <cell r="G187">
            <v>1</v>
          </cell>
          <cell r="H187">
            <v>13100</v>
          </cell>
          <cell r="I187">
            <v>192920</v>
          </cell>
          <cell r="J187">
            <v>96660</v>
          </cell>
          <cell r="K187">
            <v>96660</v>
          </cell>
          <cell r="L187">
            <v>96460</v>
          </cell>
          <cell r="M187">
            <v>96460</v>
          </cell>
          <cell r="N187">
            <v>96460</v>
          </cell>
          <cell r="O187">
            <v>96000</v>
          </cell>
          <cell r="P187">
            <v>96660</v>
          </cell>
          <cell r="Q187">
            <v>144990</v>
          </cell>
          <cell r="R187">
            <v>0</v>
          </cell>
          <cell r="S187">
            <v>96000</v>
          </cell>
          <cell r="T187">
            <v>0</v>
          </cell>
          <cell r="U187">
            <v>96660</v>
          </cell>
          <cell r="V187">
            <v>0</v>
          </cell>
          <cell r="W187">
            <v>152856.83986562607</v>
          </cell>
          <cell r="Y187">
            <v>48330</v>
          </cell>
          <cell r="Z187">
            <v>0</v>
          </cell>
          <cell r="AA187">
            <v>96660</v>
          </cell>
          <cell r="AB187">
            <v>7866.8398656260688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174</v>
          </cell>
          <cell r="C188">
            <v>3</v>
          </cell>
          <cell r="D188">
            <v>1555675.854411952</v>
          </cell>
          <cell r="E188">
            <v>1555675.854411952</v>
          </cell>
          <cell r="F188">
            <v>1219030</v>
          </cell>
          <cell r="G188">
            <v>1</v>
          </cell>
          <cell r="H188">
            <v>13100</v>
          </cell>
          <cell r="I188">
            <v>192920</v>
          </cell>
          <cell r="J188">
            <v>96660</v>
          </cell>
          <cell r="K188">
            <v>96660</v>
          </cell>
          <cell r="L188">
            <v>96460</v>
          </cell>
          <cell r="M188">
            <v>96460</v>
          </cell>
          <cell r="N188">
            <v>96460</v>
          </cell>
          <cell r="O188">
            <v>96000</v>
          </cell>
          <cell r="P188">
            <v>96660</v>
          </cell>
          <cell r="Q188">
            <v>144990</v>
          </cell>
          <cell r="R188">
            <v>0</v>
          </cell>
          <cell r="S188">
            <v>96000</v>
          </cell>
          <cell r="T188">
            <v>0</v>
          </cell>
          <cell r="U188">
            <v>96660</v>
          </cell>
          <cell r="V188">
            <v>0</v>
          </cell>
          <cell r="W188">
            <v>336645.85441195196</v>
          </cell>
          <cell r="Y188">
            <v>48330</v>
          </cell>
          <cell r="Z188">
            <v>0</v>
          </cell>
          <cell r="AA188">
            <v>96660</v>
          </cell>
          <cell r="AB188">
            <v>96000</v>
          </cell>
          <cell r="AC188">
            <v>95655.854411951965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B189">
            <v>175</v>
          </cell>
          <cell r="C189">
            <v>3</v>
          </cell>
          <cell r="D189">
            <v>2029425.43203736</v>
          </cell>
          <cell r="E189">
            <v>2029425.43203736</v>
          </cell>
          <cell r="F189">
            <v>1219030</v>
          </cell>
          <cell r="G189">
            <v>1</v>
          </cell>
          <cell r="H189">
            <v>13100</v>
          </cell>
          <cell r="I189">
            <v>192920</v>
          </cell>
          <cell r="J189">
            <v>96660</v>
          </cell>
          <cell r="K189">
            <v>96660</v>
          </cell>
          <cell r="L189">
            <v>96460</v>
          </cell>
          <cell r="M189">
            <v>96460</v>
          </cell>
          <cell r="N189">
            <v>96460</v>
          </cell>
          <cell r="O189">
            <v>96000</v>
          </cell>
          <cell r="P189">
            <v>96660</v>
          </cell>
          <cell r="Q189">
            <v>144990</v>
          </cell>
          <cell r="R189">
            <v>0</v>
          </cell>
          <cell r="S189">
            <v>96000</v>
          </cell>
          <cell r="T189">
            <v>0</v>
          </cell>
          <cell r="U189">
            <v>96660</v>
          </cell>
          <cell r="V189">
            <v>0</v>
          </cell>
          <cell r="W189">
            <v>810395.43203736003</v>
          </cell>
          <cell r="Y189">
            <v>48330</v>
          </cell>
          <cell r="Z189">
            <v>0</v>
          </cell>
          <cell r="AA189">
            <v>96660</v>
          </cell>
          <cell r="AB189">
            <v>96000</v>
          </cell>
          <cell r="AC189">
            <v>98660</v>
          </cell>
          <cell r="AD189">
            <v>147990</v>
          </cell>
          <cell r="AE189">
            <v>98660</v>
          </cell>
          <cell r="AF189">
            <v>98660</v>
          </cell>
          <cell r="AG189">
            <v>49330</v>
          </cell>
          <cell r="AH189">
            <v>76105.432037360035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176</v>
          </cell>
          <cell r="C190">
            <v>3</v>
          </cell>
          <cell r="D190">
            <v>2029425.43203736</v>
          </cell>
          <cell r="E190">
            <v>2029425.43203736</v>
          </cell>
          <cell r="F190">
            <v>1219030</v>
          </cell>
          <cell r="G190">
            <v>1</v>
          </cell>
          <cell r="H190">
            <v>13100</v>
          </cell>
          <cell r="I190">
            <v>192920</v>
          </cell>
          <cell r="J190">
            <v>96660</v>
          </cell>
          <cell r="K190">
            <v>96660</v>
          </cell>
          <cell r="L190">
            <v>96460</v>
          </cell>
          <cell r="M190">
            <v>96460</v>
          </cell>
          <cell r="N190">
            <v>96460</v>
          </cell>
          <cell r="O190">
            <v>96000</v>
          </cell>
          <cell r="P190">
            <v>96660</v>
          </cell>
          <cell r="Q190">
            <v>144990</v>
          </cell>
          <cell r="R190">
            <v>0</v>
          </cell>
          <cell r="S190">
            <v>96000</v>
          </cell>
          <cell r="T190">
            <v>0</v>
          </cell>
          <cell r="U190">
            <v>96660</v>
          </cell>
          <cell r="V190">
            <v>0</v>
          </cell>
          <cell r="W190">
            <v>810395.43203736003</v>
          </cell>
          <cell r="Y190">
            <v>48330</v>
          </cell>
          <cell r="Z190">
            <v>0</v>
          </cell>
          <cell r="AA190">
            <v>96660</v>
          </cell>
          <cell r="AB190">
            <v>96000</v>
          </cell>
          <cell r="AC190">
            <v>98660</v>
          </cell>
          <cell r="AD190">
            <v>147990</v>
          </cell>
          <cell r="AE190">
            <v>98660</v>
          </cell>
          <cell r="AF190">
            <v>98660</v>
          </cell>
          <cell r="AG190">
            <v>49330</v>
          </cell>
          <cell r="AH190">
            <v>76105.432037360035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177</v>
          </cell>
          <cell r="C191">
            <v>3</v>
          </cell>
          <cell r="D191">
            <v>2029425.43203736</v>
          </cell>
          <cell r="E191">
            <v>2029425.43203736</v>
          </cell>
          <cell r="F191">
            <v>1219030</v>
          </cell>
          <cell r="G191">
            <v>1</v>
          </cell>
          <cell r="H191">
            <v>13100</v>
          </cell>
          <cell r="I191">
            <v>192920</v>
          </cell>
          <cell r="J191">
            <v>96660</v>
          </cell>
          <cell r="K191">
            <v>96660</v>
          </cell>
          <cell r="L191">
            <v>96460</v>
          </cell>
          <cell r="M191">
            <v>96460</v>
          </cell>
          <cell r="N191">
            <v>96460</v>
          </cell>
          <cell r="O191">
            <v>96000</v>
          </cell>
          <cell r="P191">
            <v>96660</v>
          </cell>
          <cell r="Q191">
            <v>144990</v>
          </cell>
          <cell r="R191">
            <v>0</v>
          </cell>
          <cell r="S191">
            <v>96000</v>
          </cell>
          <cell r="T191">
            <v>0</v>
          </cell>
          <cell r="U191">
            <v>96660</v>
          </cell>
          <cell r="V191">
            <v>0</v>
          </cell>
          <cell r="W191">
            <v>810395.43203736003</v>
          </cell>
          <cell r="Y191">
            <v>48330</v>
          </cell>
          <cell r="Z191">
            <v>0</v>
          </cell>
          <cell r="AA191">
            <v>96660</v>
          </cell>
          <cell r="AB191">
            <v>96000</v>
          </cell>
          <cell r="AC191">
            <v>98660</v>
          </cell>
          <cell r="AD191">
            <v>147990</v>
          </cell>
          <cell r="AE191">
            <v>98660</v>
          </cell>
          <cell r="AF191">
            <v>98660</v>
          </cell>
          <cell r="AG191">
            <v>49330</v>
          </cell>
          <cell r="AH191">
            <v>76105.432037360035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178</v>
          </cell>
          <cell r="C192">
            <v>3</v>
          </cell>
          <cell r="D192">
            <v>2029425.43203736</v>
          </cell>
          <cell r="E192">
            <v>2029425.43203736</v>
          </cell>
          <cell r="F192">
            <v>1219030</v>
          </cell>
          <cell r="G192">
            <v>1</v>
          </cell>
          <cell r="H192">
            <v>13100</v>
          </cell>
          <cell r="I192">
            <v>192920</v>
          </cell>
          <cell r="J192">
            <v>96660</v>
          </cell>
          <cell r="K192">
            <v>96660</v>
          </cell>
          <cell r="L192">
            <v>96460</v>
          </cell>
          <cell r="M192">
            <v>96460</v>
          </cell>
          <cell r="N192">
            <v>96460</v>
          </cell>
          <cell r="O192">
            <v>96000</v>
          </cell>
          <cell r="P192">
            <v>96660</v>
          </cell>
          <cell r="Q192">
            <v>144990</v>
          </cell>
          <cell r="R192">
            <v>0</v>
          </cell>
          <cell r="S192">
            <v>96000</v>
          </cell>
          <cell r="T192">
            <v>0</v>
          </cell>
          <cell r="U192">
            <v>96660</v>
          </cell>
          <cell r="V192">
            <v>0</v>
          </cell>
          <cell r="W192">
            <v>810395.43203736003</v>
          </cell>
          <cell r="Y192">
            <v>48330</v>
          </cell>
          <cell r="Z192">
            <v>0</v>
          </cell>
          <cell r="AA192">
            <v>96660</v>
          </cell>
          <cell r="AB192">
            <v>96000</v>
          </cell>
          <cell r="AC192">
            <v>98660</v>
          </cell>
          <cell r="AD192">
            <v>147990</v>
          </cell>
          <cell r="AE192">
            <v>98660</v>
          </cell>
          <cell r="AF192">
            <v>98660</v>
          </cell>
          <cell r="AG192">
            <v>49330</v>
          </cell>
          <cell r="AH192">
            <v>76105.432037360035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179</v>
          </cell>
          <cell r="C193">
            <v>3</v>
          </cell>
          <cell r="D193">
            <v>1738377.6553691239</v>
          </cell>
          <cell r="E193">
            <v>1738377.6553691239</v>
          </cell>
          <cell r="F193">
            <v>1219030</v>
          </cell>
          <cell r="G193">
            <v>1</v>
          </cell>
          <cell r="H193">
            <v>13100</v>
          </cell>
          <cell r="I193">
            <v>192920</v>
          </cell>
          <cell r="J193">
            <v>96660</v>
          </cell>
          <cell r="K193">
            <v>96660</v>
          </cell>
          <cell r="L193">
            <v>96460</v>
          </cell>
          <cell r="M193">
            <v>96460</v>
          </cell>
          <cell r="N193">
            <v>96460</v>
          </cell>
          <cell r="O193">
            <v>96000</v>
          </cell>
          <cell r="P193">
            <v>96660</v>
          </cell>
          <cell r="Q193">
            <v>144990</v>
          </cell>
          <cell r="R193">
            <v>0</v>
          </cell>
          <cell r="S193">
            <v>96000</v>
          </cell>
          <cell r="T193">
            <v>0</v>
          </cell>
          <cell r="U193">
            <v>96660</v>
          </cell>
          <cell r="V193">
            <v>0</v>
          </cell>
          <cell r="W193">
            <v>519347.65536912391</v>
          </cell>
          <cell r="Y193">
            <v>48330</v>
          </cell>
          <cell r="Z193">
            <v>0</v>
          </cell>
          <cell r="AA193">
            <v>96660</v>
          </cell>
          <cell r="AB193">
            <v>96000</v>
          </cell>
          <cell r="AC193">
            <v>98660</v>
          </cell>
          <cell r="AD193">
            <v>147990</v>
          </cell>
          <cell r="AE193">
            <v>31707.65536912391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180</v>
          </cell>
          <cell r="C194">
            <v>3</v>
          </cell>
          <cell r="D194">
            <v>1402360.76786869</v>
          </cell>
          <cell r="E194">
            <v>1402360.76786869</v>
          </cell>
          <cell r="F194">
            <v>1219030</v>
          </cell>
          <cell r="G194">
            <v>1</v>
          </cell>
          <cell r="H194">
            <v>13100</v>
          </cell>
          <cell r="I194">
            <v>192920</v>
          </cell>
          <cell r="J194">
            <v>96660</v>
          </cell>
          <cell r="K194">
            <v>96660</v>
          </cell>
          <cell r="L194">
            <v>96460</v>
          </cell>
          <cell r="M194">
            <v>96460</v>
          </cell>
          <cell r="N194">
            <v>96460</v>
          </cell>
          <cell r="O194">
            <v>96000</v>
          </cell>
          <cell r="P194">
            <v>96660</v>
          </cell>
          <cell r="Q194">
            <v>144990</v>
          </cell>
          <cell r="R194">
            <v>0</v>
          </cell>
          <cell r="S194">
            <v>96000</v>
          </cell>
          <cell r="T194">
            <v>0</v>
          </cell>
          <cell r="U194">
            <v>96660</v>
          </cell>
          <cell r="V194">
            <v>0</v>
          </cell>
          <cell r="W194">
            <v>183330.76786868996</v>
          </cell>
          <cell r="Y194">
            <v>48330</v>
          </cell>
          <cell r="Z194">
            <v>0</v>
          </cell>
          <cell r="AA194">
            <v>96660</v>
          </cell>
          <cell r="AB194">
            <v>38340.76786868996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181</v>
          </cell>
          <cell r="C195">
            <v>3</v>
          </cell>
          <cell r="D195">
            <v>2029425.43203736</v>
          </cell>
          <cell r="E195">
            <v>2029425.43203736</v>
          </cell>
          <cell r="F195">
            <v>1219030</v>
          </cell>
          <cell r="G195">
            <v>1</v>
          </cell>
          <cell r="H195">
            <v>13100</v>
          </cell>
          <cell r="I195">
            <v>192920</v>
          </cell>
          <cell r="J195">
            <v>96660</v>
          </cell>
          <cell r="K195">
            <v>96660</v>
          </cell>
          <cell r="L195">
            <v>96460</v>
          </cell>
          <cell r="M195">
            <v>96460</v>
          </cell>
          <cell r="N195">
            <v>96460</v>
          </cell>
          <cell r="O195">
            <v>96000</v>
          </cell>
          <cell r="P195">
            <v>96660</v>
          </cell>
          <cell r="Q195">
            <v>144990</v>
          </cell>
          <cell r="R195">
            <v>0</v>
          </cell>
          <cell r="S195">
            <v>96000</v>
          </cell>
          <cell r="T195">
            <v>0</v>
          </cell>
          <cell r="U195">
            <v>96660</v>
          </cell>
          <cell r="V195">
            <v>0</v>
          </cell>
          <cell r="W195">
            <v>810395.43203736003</v>
          </cell>
          <cell r="Y195">
            <v>48330</v>
          </cell>
          <cell r="Z195">
            <v>0</v>
          </cell>
          <cell r="AA195">
            <v>96660</v>
          </cell>
          <cell r="AB195">
            <v>96000</v>
          </cell>
          <cell r="AC195">
            <v>98660</v>
          </cell>
          <cell r="AD195">
            <v>147990</v>
          </cell>
          <cell r="AE195">
            <v>98660</v>
          </cell>
          <cell r="AF195">
            <v>98660</v>
          </cell>
          <cell r="AG195">
            <v>49330</v>
          </cell>
          <cell r="AH195">
            <v>76105.432037360035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182</v>
          </cell>
          <cell r="C196">
            <v>3</v>
          </cell>
          <cell r="D196">
            <v>2029425.43203736</v>
          </cell>
          <cell r="E196">
            <v>2029425.43203736</v>
          </cell>
          <cell r="F196">
            <v>1219030</v>
          </cell>
          <cell r="G196">
            <v>1</v>
          </cell>
          <cell r="H196">
            <v>13100</v>
          </cell>
          <cell r="I196">
            <v>192920</v>
          </cell>
          <cell r="J196">
            <v>96660</v>
          </cell>
          <cell r="K196">
            <v>96660</v>
          </cell>
          <cell r="L196">
            <v>96460</v>
          </cell>
          <cell r="M196">
            <v>96460</v>
          </cell>
          <cell r="N196">
            <v>96460</v>
          </cell>
          <cell r="O196">
            <v>96000</v>
          </cell>
          <cell r="P196">
            <v>96660</v>
          </cell>
          <cell r="Q196">
            <v>144990</v>
          </cell>
          <cell r="R196">
            <v>0</v>
          </cell>
          <cell r="S196">
            <v>96000</v>
          </cell>
          <cell r="T196">
            <v>0</v>
          </cell>
          <cell r="U196">
            <v>96660</v>
          </cell>
          <cell r="V196">
            <v>0</v>
          </cell>
          <cell r="W196">
            <v>810395.43203736003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49330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761065.43203736003</v>
          </cell>
          <cell r="AT196">
            <v>761065.43203736003</v>
          </cell>
          <cell r="AU196">
            <v>0</v>
          </cell>
        </row>
        <row r="197">
          <cell r="B197">
            <v>183</v>
          </cell>
          <cell r="C197">
            <v>4</v>
          </cell>
          <cell r="D197">
            <v>1413551.3804681639</v>
          </cell>
          <cell r="E197">
            <v>1413551.3804681639</v>
          </cell>
          <cell r="F197">
            <v>1219030</v>
          </cell>
          <cell r="G197">
            <v>1</v>
          </cell>
          <cell r="H197">
            <v>13100</v>
          </cell>
          <cell r="I197">
            <v>192920</v>
          </cell>
          <cell r="J197">
            <v>96660</v>
          </cell>
          <cell r="K197">
            <v>96660</v>
          </cell>
          <cell r="L197">
            <v>96460</v>
          </cell>
          <cell r="M197">
            <v>96460</v>
          </cell>
          <cell r="N197">
            <v>96460</v>
          </cell>
          <cell r="O197">
            <v>96000</v>
          </cell>
          <cell r="P197">
            <v>96660</v>
          </cell>
          <cell r="Q197">
            <v>144990</v>
          </cell>
          <cell r="R197">
            <v>0</v>
          </cell>
          <cell r="S197">
            <v>96000</v>
          </cell>
          <cell r="T197">
            <v>0</v>
          </cell>
          <cell r="U197">
            <v>96660</v>
          </cell>
          <cell r="V197">
            <v>0</v>
          </cell>
          <cell r="W197">
            <v>194521.38046816387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49330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145191.38046816387</v>
          </cell>
          <cell r="AT197">
            <v>145191.38046816387</v>
          </cell>
          <cell r="AU197">
            <v>0</v>
          </cell>
        </row>
        <row r="198">
          <cell r="B198">
            <v>184</v>
          </cell>
          <cell r="C198">
            <v>4</v>
          </cell>
          <cell r="D198">
            <v>1266608.8231623399</v>
          </cell>
          <cell r="E198">
            <v>1266608.8231623399</v>
          </cell>
          <cell r="F198">
            <v>1219030</v>
          </cell>
          <cell r="G198">
            <v>1</v>
          </cell>
          <cell r="H198">
            <v>13100</v>
          </cell>
          <cell r="I198">
            <v>192920</v>
          </cell>
          <cell r="J198">
            <v>96660</v>
          </cell>
          <cell r="K198">
            <v>96660</v>
          </cell>
          <cell r="L198">
            <v>96460</v>
          </cell>
          <cell r="M198">
            <v>96460</v>
          </cell>
          <cell r="N198">
            <v>96460</v>
          </cell>
          <cell r="O198">
            <v>96000</v>
          </cell>
          <cell r="P198">
            <v>96660</v>
          </cell>
          <cell r="Q198">
            <v>144990</v>
          </cell>
          <cell r="R198">
            <v>0</v>
          </cell>
          <cell r="S198">
            <v>96000</v>
          </cell>
          <cell r="T198">
            <v>0</v>
          </cell>
          <cell r="U198">
            <v>96660</v>
          </cell>
          <cell r="V198">
            <v>0</v>
          </cell>
          <cell r="W198">
            <v>47578.823162339861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47578.823162339861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185</v>
          </cell>
          <cell r="C199">
            <v>4</v>
          </cell>
          <cell r="D199">
            <v>1227387.2684667439</v>
          </cell>
          <cell r="E199">
            <v>1227387.2684667439</v>
          </cell>
          <cell r="F199">
            <v>1219030</v>
          </cell>
          <cell r="G199">
            <v>1</v>
          </cell>
          <cell r="H199">
            <v>13100</v>
          </cell>
          <cell r="I199">
            <v>192920</v>
          </cell>
          <cell r="J199">
            <v>96660</v>
          </cell>
          <cell r="K199">
            <v>96660</v>
          </cell>
          <cell r="L199">
            <v>96460</v>
          </cell>
          <cell r="M199">
            <v>96460</v>
          </cell>
          <cell r="N199">
            <v>96460</v>
          </cell>
          <cell r="O199">
            <v>96000</v>
          </cell>
          <cell r="P199">
            <v>96660</v>
          </cell>
          <cell r="Q199">
            <v>144990</v>
          </cell>
          <cell r="R199">
            <v>0</v>
          </cell>
          <cell r="S199">
            <v>96000</v>
          </cell>
          <cell r="T199">
            <v>0</v>
          </cell>
          <cell r="U199">
            <v>96660</v>
          </cell>
          <cell r="V199">
            <v>0</v>
          </cell>
          <cell r="W199">
            <v>8357.2684667438734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8357.2684667438734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186</v>
          </cell>
          <cell r="C200">
            <v>4</v>
          </cell>
          <cell r="D200">
            <v>1266608.8231623399</v>
          </cell>
          <cell r="E200">
            <v>1266608.8231623399</v>
          </cell>
          <cell r="F200">
            <v>1219030</v>
          </cell>
          <cell r="G200">
            <v>1</v>
          </cell>
          <cell r="H200">
            <v>13100</v>
          </cell>
          <cell r="I200">
            <v>192920</v>
          </cell>
          <cell r="J200">
            <v>96660</v>
          </cell>
          <cell r="K200">
            <v>96660</v>
          </cell>
          <cell r="L200">
            <v>96460</v>
          </cell>
          <cell r="M200">
            <v>96460</v>
          </cell>
          <cell r="N200">
            <v>96460</v>
          </cell>
          <cell r="O200">
            <v>96000</v>
          </cell>
          <cell r="P200">
            <v>96660</v>
          </cell>
          <cell r="Q200">
            <v>144990</v>
          </cell>
          <cell r="R200">
            <v>0</v>
          </cell>
          <cell r="S200">
            <v>96000</v>
          </cell>
          <cell r="T200">
            <v>0</v>
          </cell>
          <cell r="U200">
            <v>96660</v>
          </cell>
          <cell r="V200">
            <v>0</v>
          </cell>
          <cell r="W200">
            <v>47578.823162339861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47578.823162339861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B201">
            <v>187</v>
          </cell>
          <cell r="C201">
            <v>4</v>
          </cell>
          <cell r="D201">
            <v>1266608.8231623399</v>
          </cell>
          <cell r="E201">
            <v>1266608.8231623399</v>
          </cell>
          <cell r="F201">
            <v>1219030</v>
          </cell>
          <cell r="G201">
            <v>1</v>
          </cell>
          <cell r="H201">
            <v>13100</v>
          </cell>
          <cell r="I201">
            <v>192920</v>
          </cell>
          <cell r="J201">
            <v>96660</v>
          </cell>
          <cell r="K201">
            <v>96660</v>
          </cell>
          <cell r="L201">
            <v>96460</v>
          </cell>
          <cell r="M201">
            <v>96460</v>
          </cell>
          <cell r="N201">
            <v>96460</v>
          </cell>
          <cell r="O201">
            <v>96000</v>
          </cell>
          <cell r="P201">
            <v>96660</v>
          </cell>
          <cell r="Q201">
            <v>144990</v>
          </cell>
          <cell r="R201">
            <v>0</v>
          </cell>
          <cell r="S201">
            <v>96000</v>
          </cell>
          <cell r="T201">
            <v>0</v>
          </cell>
          <cell r="U201">
            <v>96660</v>
          </cell>
          <cell r="V201">
            <v>0</v>
          </cell>
          <cell r="W201">
            <v>47578.823162339861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47578.823162339861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188</v>
          </cell>
          <cell r="C202">
            <v>4</v>
          </cell>
          <cell r="D202">
            <v>1482589.942559236</v>
          </cell>
          <cell r="E202">
            <v>1482589.942559236</v>
          </cell>
          <cell r="F202">
            <v>1219030</v>
          </cell>
          <cell r="G202">
            <v>1</v>
          </cell>
          <cell r="H202">
            <v>13100</v>
          </cell>
          <cell r="I202">
            <v>192920</v>
          </cell>
          <cell r="J202">
            <v>96660</v>
          </cell>
          <cell r="K202">
            <v>96660</v>
          </cell>
          <cell r="L202">
            <v>96460</v>
          </cell>
          <cell r="M202">
            <v>96460</v>
          </cell>
          <cell r="N202">
            <v>96460</v>
          </cell>
          <cell r="O202">
            <v>96000</v>
          </cell>
          <cell r="P202">
            <v>96660</v>
          </cell>
          <cell r="Q202">
            <v>144990</v>
          </cell>
          <cell r="R202">
            <v>0</v>
          </cell>
          <cell r="S202">
            <v>96000</v>
          </cell>
          <cell r="T202">
            <v>0</v>
          </cell>
          <cell r="U202">
            <v>96660</v>
          </cell>
          <cell r="V202">
            <v>0</v>
          </cell>
          <cell r="W202">
            <v>263559.94255923596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49330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214229.94255923596</v>
          </cell>
          <cell r="AT202">
            <v>214229.94255923596</v>
          </cell>
          <cell r="AU202">
            <v>0</v>
          </cell>
        </row>
        <row r="203">
          <cell r="B203">
            <v>189</v>
          </cell>
          <cell r="C203">
            <v>4</v>
          </cell>
          <cell r="D203">
            <v>1633946.2475947659</v>
          </cell>
          <cell r="E203">
            <v>1633946.2475947659</v>
          </cell>
          <cell r="F203">
            <v>1219030</v>
          </cell>
          <cell r="G203">
            <v>1</v>
          </cell>
          <cell r="H203">
            <v>13100</v>
          </cell>
          <cell r="I203">
            <v>192920</v>
          </cell>
          <cell r="J203">
            <v>96660</v>
          </cell>
          <cell r="K203">
            <v>96660</v>
          </cell>
          <cell r="L203">
            <v>96460</v>
          </cell>
          <cell r="M203">
            <v>96460</v>
          </cell>
          <cell r="N203">
            <v>96460</v>
          </cell>
          <cell r="O203">
            <v>96000</v>
          </cell>
          <cell r="P203">
            <v>96660</v>
          </cell>
          <cell r="Q203">
            <v>144990</v>
          </cell>
          <cell r="R203">
            <v>0</v>
          </cell>
          <cell r="S203">
            <v>96000</v>
          </cell>
          <cell r="T203">
            <v>0</v>
          </cell>
          <cell r="U203">
            <v>96660</v>
          </cell>
          <cell r="V203">
            <v>0</v>
          </cell>
          <cell r="W203">
            <v>414916.24759476585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49330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365586.24759476585</v>
          </cell>
          <cell r="AT203">
            <v>365586.24759476585</v>
          </cell>
          <cell r="AU203">
            <v>0</v>
          </cell>
        </row>
        <row r="204">
          <cell r="B204">
            <v>190</v>
          </cell>
          <cell r="C204">
            <v>4</v>
          </cell>
          <cell r="D204">
            <v>1693178.9218321459</v>
          </cell>
          <cell r="E204">
            <v>1693178.9218321459</v>
          </cell>
          <cell r="F204">
            <v>1219030</v>
          </cell>
          <cell r="G204">
            <v>1</v>
          </cell>
          <cell r="H204">
            <v>13100</v>
          </cell>
          <cell r="I204">
            <v>192920</v>
          </cell>
          <cell r="J204">
            <v>96660</v>
          </cell>
          <cell r="K204">
            <v>96660</v>
          </cell>
          <cell r="L204">
            <v>96460</v>
          </cell>
          <cell r="M204">
            <v>96460</v>
          </cell>
          <cell r="N204">
            <v>96460</v>
          </cell>
          <cell r="O204">
            <v>96000</v>
          </cell>
          <cell r="P204">
            <v>96660</v>
          </cell>
          <cell r="Q204">
            <v>144990</v>
          </cell>
          <cell r="R204">
            <v>0</v>
          </cell>
          <cell r="S204">
            <v>96000</v>
          </cell>
          <cell r="T204">
            <v>0</v>
          </cell>
          <cell r="U204">
            <v>96660</v>
          </cell>
          <cell r="V204">
            <v>0</v>
          </cell>
          <cell r="W204">
            <v>474148.92183214589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49330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424818.92183214589</v>
          </cell>
          <cell r="AT204">
            <v>424818.92183214589</v>
          </cell>
          <cell r="AU204">
            <v>0</v>
          </cell>
        </row>
        <row r="205">
          <cell r="B205">
            <v>191</v>
          </cell>
          <cell r="C205">
            <v>4</v>
          </cell>
          <cell r="D205">
            <v>1269127.6843978181</v>
          </cell>
          <cell r="E205">
            <v>1269127.6843978181</v>
          </cell>
          <cell r="F205">
            <v>1219030</v>
          </cell>
          <cell r="G205">
            <v>1</v>
          </cell>
          <cell r="H205">
            <v>13100</v>
          </cell>
          <cell r="I205">
            <v>192920</v>
          </cell>
          <cell r="J205">
            <v>96660</v>
          </cell>
          <cell r="K205">
            <v>96660</v>
          </cell>
          <cell r="L205">
            <v>96460</v>
          </cell>
          <cell r="M205">
            <v>96460</v>
          </cell>
          <cell r="N205">
            <v>96460</v>
          </cell>
          <cell r="O205">
            <v>96000</v>
          </cell>
          <cell r="P205">
            <v>96660</v>
          </cell>
          <cell r="Q205">
            <v>144990</v>
          </cell>
          <cell r="R205">
            <v>0</v>
          </cell>
          <cell r="S205">
            <v>96000</v>
          </cell>
          <cell r="T205">
            <v>0</v>
          </cell>
          <cell r="U205">
            <v>96660</v>
          </cell>
          <cell r="V205">
            <v>0</v>
          </cell>
          <cell r="W205">
            <v>50097.684397818055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49330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767.684397818055</v>
          </cell>
          <cell r="AT205">
            <v>767.684397818055</v>
          </cell>
          <cell r="AU205">
            <v>0</v>
          </cell>
        </row>
        <row r="206">
          <cell r="B206">
            <v>192</v>
          </cell>
          <cell r="C206">
            <v>4</v>
          </cell>
          <cell r="D206">
            <v>1099640.170920942</v>
          </cell>
          <cell r="E206">
            <v>1099640.170920942</v>
          </cell>
          <cell r="F206">
            <v>1219030</v>
          </cell>
          <cell r="G206">
            <v>0.9020616153178691</v>
          </cell>
          <cell r="H206">
            <v>11817.007160664085</v>
          </cell>
          <cell r="I206">
            <v>174025.72682712332</v>
          </cell>
          <cell r="J206">
            <v>87193.275736625234</v>
          </cell>
          <cell r="K206">
            <v>87193.275736625234</v>
          </cell>
          <cell r="L206">
            <v>87012.863413561659</v>
          </cell>
          <cell r="M206">
            <v>87012.863413561659</v>
          </cell>
          <cell r="N206">
            <v>87012.863413561659</v>
          </cell>
          <cell r="O206">
            <v>86597.915070515432</v>
          </cell>
          <cell r="P206">
            <v>87193.275736625234</v>
          </cell>
          <cell r="Q206">
            <v>130789.91360493784</v>
          </cell>
          <cell r="R206">
            <v>0</v>
          </cell>
          <cell r="S206">
            <v>86597.915070515432</v>
          </cell>
          <cell r="T206">
            <v>0</v>
          </cell>
          <cell r="U206">
            <v>78653.707155836382</v>
          </cell>
          <cell r="V206">
            <v>0</v>
          </cell>
          <cell r="W206">
            <v>8539.568580788793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7703.2170281040617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836.35155268473136</v>
          </cell>
          <cell r="AT206">
            <v>836.35155268473136</v>
          </cell>
          <cell r="AU206">
            <v>0</v>
          </cell>
        </row>
        <row r="207">
          <cell r="B207">
            <v>193</v>
          </cell>
          <cell r="C207">
            <v>4</v>
          </cell>
          <cell r="D207">
            <v>1074328.7603370841</v>
          </cell>
          <cell r="E207">
            <v>1074328.7603370841</v>
          </cell>
          <cell r="F207">
            <v>1219030</v>
          </cell>
          <cell r="G207">
            <v>0.88129804872487472</v>
          </cell>
          <cell r="H207">
            <v>11545.004438295859</v>
          </cell>
          <cell r="I207">
            <v>170020.01956000284</v>
          </cell>
          <cell r="J207">
            <v>85186.269389746391</v>
          </cell>
          <cell r="K207">
            <v>85186.269389746391</v>
          </cell>
          <cell r="L207">
            <v>85010.009780001419</v>
          </cell>
          <cell r="M207">
            <v>85010.009780001419</v>
          </cell>
          <cell r="N207">
            <v>85010.009780001419</v>
          </cell>
          <cell r="O207">
            <v>84604.612677587967</v>
          </cell>
          <cell r="P207">
            <v>85186.269389746391</v>
          </cell>
          <cell r="Q207">
            <v>127779.40408461959</v>
          </cell>
          <cell r="R207">
            <v>0</v>
          </cell>
          <cell r="S207">
            <v>84604.612677587967</v>
          </cell>
          <cell r="T207">
            <v>0</v>
          </cell>
          <cell r="U207">
            <v>75074.492991334992</v>
          </cell>
          <cell r="V207">
            <v>0</v>
          </cell>
          <cell r="W207">
            <v>10111.776398411486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8911.4888090622844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1200.2875893492019</v>
          </cell>
          <cell r="AT207">
            <v>1200.2875893492019</v>
          </cell>
          <cell r="AU207">
            <v>0</v>
          </cell>
        </row>
        <row r="208">
          <cell r="B208">
            <v>194</v>
          </cell>
          <cell r="C208">
            <v>4</v>
          </cell>
          <cell r="D208">
            <v>1266608.8231623399</v>
          </cell>
          <cell r="E208">
            <v>1266608.8231623399</v>
          </cell>
          <cell r="F208">
            <v>1219030</v>
          </cell>
          <cell r="G208">
            <v>1</v>
          </cell>
          <cell r="H208">
            <v>13100</v>
          </cell>
          <cell r="I208">
            <v>192920</v>
          </cell>
          <cell r="J208">
            <v>96660</v>
          </cell>
          <cell r="K208">
            <v>96660</v>
          </cell>
          <cell r="L208">
            <v>96460</v>
          </cell>
          <cell r="M208">
            <v>96460</v>
          </cell>
          <cell r="N208">
            <v>96460</v>
          </cell>
          <cell r="O208">
            <v>96000</v>
          </cell>
          <cell r="P208">
            <v>96660</v>
          </cell>
          <cell r="Q208">
            <v>144990</v>
          </cell>
          <cell r="R208">
            <v>0</v>
          </cell>
          <cell r="S208">
            <v>96000</v>
          </cell>
          <cell r="T208">
            <v>0</v>
          </cell>
          <cell r="U208">
            <v>96660</v>
          </cell>
          <cell r="V208">
            <v>0</v>
          </cell>
          <cell r="W208">
            <v>47578.823162339861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47578.823162339861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195</v>
          </cell>
          <cell r="C209">
            <v>4</v>
          </cell>
          <cell r="D209">
            <v>1561969.5132420959</v>
          </cell>
          <cell r="E209">
            <v>1561969.5132420959</v>
          </cell>
          <cell r="F209">
            <v>1219030</v>
          </cell>
          <cell r="G209">
            <v>1</v>
          </cell>
          <cell r="H209">
            <v>13100</v>
          </cell>
          <cell r="I209">
            <v>192920</v>
          </cell>
          <cell r="J209">
            <v>96660</v>
          </cell>
          <cell r="K209">
            <v>96660</v>
          </cell>
          <cell r="L209">
            <v>96460</v>
          </cell>
          <cell r="M209">
            <v>96460</v>
          </cell>
          <cell r="N209">
            <v>96460</v>
          </cell>
          <cell r="O209">
            <v>96000</v>
          </cell>
          <cell r="P209">
            <v>96660</v>
          </cell>
          <cell r="Q209">
            <v>144990</v>
          </cell>
          <cell r="R209">
            <v>0</v>
          </cell>
          <cell r="S209">
            <v>96000</v>
          </cell>
          <cell r="T209">
            <v>0</v>
          </cell>
          <cell r="U209">
            <v>96660</v>
          </cell>
          <cell r="V209">
            <v>0</v>
          </cell>
          <cell r="W209">
            <v>342939.51324209594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49330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293609.51324209594</v>
          </cell>
          <cell r="AT209">
            <v>293609.51324209594</v>
          </cell>
          <cell r="AU209">
            <v>0</v>
          </cell>
        </row>
        <row r="210">
          <cell r="B210">
            <v>196</v>
          </cell>
          <cell r="C210">
            <v>4</v>
          </cell>
          <cell r="D210">
            <v>2134299.113108316</v>
          </cell>
          <cell r="E210">
            <v>2134299.113108316</v>
          </cell>
          <cell r="F210">
            <v>1219030</v>
          </cell>
          <cell r="G210">
            <v>1</v>
          </cell>
          <cell r="H210">
            <v>13100</v>
          </cell>
          <cell r="I210">
            <v>192920</v>
          </cell>
          <cell r="J210">
            <v>96660</v>
          </cell>
          <cell r="K210">
            <v>96660</v>
          </cell>
          <cell r="L210">
            <v>96460</v>
          </cell>
          <cell r="M210">
            <v>96460</v>
          </cell>
          <cell r="N210">
            <v>96460</v>
          </cell>
          <cell r="O210">
            <v>96000</v>
          </cell>
          <cell r="P210">
            <v>96660</v>
          </cell>
          <cell r="Q210">
            <v>144990</v>
          </cell>
          <cell r="R210">
            <v>0</v>
          </cell>
          <cell r="S210">
            <v>96000</v>
          </cell>
          <cell r="T210">
            <v>0</v>
          </cell>
          <cell r="U210">
            <v>96660</v>
          </cell>
          <cell r="V210">
            <v>0</v>
          </cell>
          <cell r="W210">
            <v>915269.11310831597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49330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865939.11310831597</v>
          </cell>
          <cell r="AT210">
            <v>865939.11310831597</v>
          </cell>
          <cell r="AU210">
            <v>0</v>
          </cell>
        </row>
        <row r="211">
          <cell r="B211">
            <v>197</v>
          </cell>
          <cell r="C211">
            <v>4</v>
          </cell>
          <cell r="D211">
            <v>2308330.1610610778</v>
          </cell>
          <cell r="E211">
            <v>2308330.1610610778</v>
          </cell>
          <cell r="F211">
            <v>1219030</v>
          </cell>
          <cell r="G211">
            <v>1</v>
          </cell>
          <cell r="H211">
            <v>13100</v>
          </cell>
          <cell r="I211">
            <v>192920</v>
          </cell>
          <cell r="J211">
            <v>96660</v>
          </cell>
          <cell r="K211">
            <v>96660</v>
          </cell>
          <cell r="L211">
            <v>96460</v>
          </cell>
          <cell r="M211">
            <v>96460</v>
          </cell>
          <cell r="N211">
            <v>96460</v>
          </cell>
          <cell r="O211">
            <v>96000</v>
          </cell>
          <cell r="P211">
            <v>96660</v>
          </cell>
          <cell r="Q211">
            <v>144990</v>
          </cell>
          <cell r="R211">
            <v>0</v>
          </cell>
          <cell r="S211">
            <v>96000</v>
          </cell>
          <cell r="T211">
            <v>0</v>
          </cell>
          <cell r="U211">
            <v>96660</v>
          </cell>
          <cell r="V211">
            <v>0</v>
          </cell>
          <cell r="W211">
            <v>1089300.1610610778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49330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1039970.1610610778</v>
          </cell>
          <cell r="AT211">
            <v>1039970.1610610778</v>
          </cell>
          <cell r="AU211">
            <v>0</v>
          </cell>
        </row>
        <row r="212">
          <cell r="B212">
            <v>198</v>
          </cell>
          <cell r="C212">
            <v>4</v>
          </cell>
          <cell r="D212">
            <v>1888968.2186021919</v>
          </cell>
          <cell r="E212">
            <v>1888968.2186021919</v>
          </cell>
          <cell r="F212">
            <v>1219030</v>
          </cell>
          <cell r="G212">
            <v>1</v>
          </cell>
          <cell r="H212">
            <v>13100</v>
          </cell>
          <cell r="I212">
            <v>192920</v>
          </cell>
          <cell r="J212">
            <v>96660</v>
          </cell>
          <cell r="K212">
            <v>96660</v>
          </cell>
          <cell r="L212">
            <v>96460</v>
          </cell>
          <cell r="M212">
            <v>96460</v>
          </cell>
          <cell r="N212">
            <v>96460</v>
          </cell>
          <cell r="O212">
            <v>96000</v>
          </cell>
          <cell r="P212">
            <v>96660</v>
          </cell>
          <cell r="Q212">
            <v>144990</v>
          </cell>
          <cell r="R212">
            <v>0</v>
          </cell>
          <cell r="S212">
            <v>96000</v>
          </cell>
          <cell r="T212">
            <v>0</v>
          </cell>
          <cell r="U212">
            <v>96660</v>
          </cell>
          <cell r="V212">
            <v>0</v>
          </cell>
          <cell r="W212">
            <v>669938.21860219189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49330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620608.21860219189</v>
          </cell>
          <cell r="AT212">
            <v>620608.21860219189</v>
          </cell>
          <cell r="AU212">
            <v>0</v>
          </cell>
        </row>
        <row r="213">
          <cell r="B213">
            <v>199</v>
          </cell>
          <cell r="C213">
            <v>4</v>
          </cell>
          <cell r="D213">
            <v>1798793.385715914</v>
          </cell>
          <cell r="E213">
            <v>1798793.385715914</v>
          </cell>
          <cell r="F213">
            <v>1219030</v>
          </cell>
          <cell r="G213">
            <v>1</v>
          </cell>
          <cell r="H213">
            <v>13100</v>
          </cell>
          <cell r="I213">
            <v>192920</v>
          </cell>
          <cell r="J213">
            <v>96660</v>
          </cell>
          <cell r="K213">
            <v>96660</v>
          </cell>
          <cell r="L213">
            <v>96460</v>
          </cell>
          <cell r="M213">
            <v>96460</v>
          </cell>
          <cell r="N213">
            <v>96460</v>
          </cell>
          <cell r="O213">
            <v>96000</v>
          </cell>
          <cell r="P213">
            <v>96660</v>
          </cell>
          <cell r="Q213">
            <v>144990</v>
          </cell>
          <cell r="R213">
            <v>0</v>
          </cell>
          <cell r="S213">
            <v>96000</v>
          </cell>
          <cell r="T213">
            <v>0</v>
          </cell>
          <cell r="U213">
            <v>96660</v>
          </cell>
          <cell r="V213">
            <v>0</v>
          </cell>
          <cell r="W213">
            <v>579763.38571591396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49330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530433.38571591396</v>
          </cell>
          <cell r="AT213">
            <v>530433.38571591396</v>
          </cell>
          <cell r="AU213">
            <v>0</v>
          </cell>
        </row>
        <row r="214">
          <cell r="B214">
            <v>200</v>
          </cell>
          <cell r="C214">
            <v>4</v>
          </cell>
          <cell r="D214">
            <v>2089096.386132994</v>
          </cell>
          <cell r="E214">
            <v>2089096.386132994</v>
          </cell>
          <cell r="F214">
            <v>1219030</v>
          </cell>
          <cell r="G214">
            <v>1</v>
          </cell>
          <cell r="H214">
            <v>13100</v>
          </cell>
          <cell r="I214">
            <v>192920</v>
          </cell>
          <cell r="J214">
            <v>96660</v>
          </cell>
          <cell r="K214">
            <v>96660</v>
          </cell>
          <cell r="L214">
            <v>96460</v>
          </cell>
          <cell r="M214">
            <v>96460</v>
          </cell>
          <cell r="N214">
            <v>96460</v>
          </cell>
          <cell r="O214">
            <v>96000</v>
          </cell>
          <cell r="P214">
            <v>96660</v>
          </cell>
          <cell r="Q214">
            <v>144990</v>
          </cell>
          <cell r="R214">
            <v>0</v>
          </cell>
          <cell r="S214">
            <v>96000</v>
          </cell>
          <cell r="T214">
            <v>0</v>
          </cell>
          <cell r="U214">
            <v>96660</v>
          </cell>
          <cell r="V214">
            <v>0</v>
          </cell>
          <cell r="W214">
            <v>870066.38613299397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49330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820736.38613299397</v>
          </cell>
          <cell r="AT214">
            <v>820736.38613299397</v>
          </cell>
          <cell r="AU214">
            <v>0</v>
          </cell>
        </row>
        <row r="215">
          <cell r="B215">
            <v>201</v>
          </cell>
          <cell r="C215">
            <v>4</v>
          </cell>
          <cell r="D215">
            <v>2331244.51027895</v>
          </cell>
          <cell r="E215">
            <v>2331244.51027895</v>
          </cell>
          <cell r="F215">
            <v>1219030</v>
          </cell>
          <cell r="G215">
            <v>1</v>
          </cell>
          <cell r="H215">
            <v>13100</v>
          </cell>
          <cell r="I215">
            <v>192920</v>
          </cell>
          <cell r="J215">
            <v>96660</v>
          </cell>
          <cell r="K215">
            <v>96660</v>
          </cell>
          <cell r="L215">
            <v>96460</v>
          </cell>
          <cell r="M215">
            <v>96460</v>
          </cell>
          <cell r="N215">
            <v>96460</v>
          </cell>
          <cell r="O215">
            <v>96000</v>
          </cell>
          <cell r="P215">
            <v>96660</v>
          </cell>
          <cell r="Q215">
            <v>144990</v>
          </cell>
          <cell r="R215">
            <v>0</v>
          </cell>
          <cell r="S215">
            <v>96000</v>
          </cell>
          <cell r="T215">
            <v>0</v>
          </cell>
          <cell r="U215">
            <v>96660</v>
          </cell>
          <cell r="V215">
            <v>0</v>
          </cell>
          <cell r="W215">
            <v>1112214.51027895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49330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1062884.51027895</v>
          </cell>
          <cell r="AT215">
            <v>1062884.51027895</v>
          </cell>
          <cell r="AU215">
            <v>0</v>
          </cell>
        </row>
        <row r="216">
          <cell r="B216">
            <v>202</v>
          </cell>
          <cell r="C216">
            <v>4</v>
          </cell>
          <cell r="D216">
            <v>2660459.5739199659</v>
          </cell>
          <cell r="E216">
            <v>2660459.5739199659</v>
          </cell>
          <cell r="F216">
            <v>1219030</v>
          </cell>
          <cell r="G216">
            <v>1</v>
          </cell>
          <cell r="H216">
            <v>13100</v>
          </cell>
          <cell r="I216">
            <v>192920</v>
          </cell>
          <cell r="J216">
            <v>96660</v>
          </cell>
          <cell r="K216">
            <v>96660</v>
          </cell>
          <cell r="L216">
            <v>96460</v>
          </cell>
          <cell r="M216">
            <v>96460</v>
          </cell>
          <cell r="N216">
            <v>96460</v>
          </cell>
          <cell r="O216">
            <v>96000</v>
          </cell>
          <cell r="P216">
            <v>96660</v>
          </cell>
          <cell r="Q216">
            <v>144990</v>
          </cell>
          <cell r="R216">
            <v>0</v>
          </cell>
          <cell r="S216">
            <v>96000</v>
          </cell>
          <cell r="T216">
            <v>0</v>
          </cell>
          <cell r="U216">
            <v>96660</v>
          </cell>
          <cell r="V216">
            <v>0</v>
          </cell>
          <cell r="W216">
            <v>1441429.5739199659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49330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1392099.5739199659</v>
          </cell>
          <cell r="AT216">
            <v>1392099.5739199659</v>
          </cell>
          <cell r="AU216">
            <v>0</v>
          </cell>
        </row>
        <row r="217">
          <cell r="B217">
            <v>203</v>
          </cell>
          <cell r="C217">
            <v>4</v>
          </cell>
          <cell r="D217">
            <v>2114685.3406817601</v>
          </cell>
          <cell r="E217">
            <v>2114685.3406817601</v>
          </cell>
          <cell r="F217">
            <v>1219030</v>
          </cell>
          <cell r="G217">
            <v>1</v>
          </cell>
          <cell r="H217">
            <v>13100</v>
          </cell>
          <cell r="I217">
            <v>192920</v>
          </cell>
          <cell r="J217">
            <v>96660</v>
          </cell>
          <cell r="K217">
            <v>96660</v>
          </cell>
          <cell r="L217">
            <v>96460</v>
          </cell>
          <cell r="M217">
            <v>96460</v>
          </cell>
          <cell r="N217">
            <v>96460</v>
          </cell>
          <cell r="O217">
            <v>96000</v>
          </cell>
          <cell r="P217">
            <v>96660</v>
          </cell>
          <cell r="Q217">
            <v>144990</v>
          </cell>
          <cell r="R217">
            <v>0</v>
          </cell>
          <cell r="S217">
            <v>96000</v>
          </cell>
          <cell r="T217">
            <v>0</v>
          </cell>
          <cell r="U217">
            <v>96660</v>
          </cell>
          <cell r="V217">
            <v>0</v>
          </cell>
          <cell r="W217">
            <v>895655.34068176011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49330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846325.34068176011</v>
          </cell>
          <cell r="AT217">
            <v>846325.34068176011</v>
          </cell>
          <cell r="AU217">
            <v>0</v>
          </cell>
        </row>
        <row r="218">
          <cell r="B218">
            <v>204</v>
          </cell>
          <cell r="C218">
            <v>4</v>
          </cell>
          <cell r="D218">
            <v>1760122.92551179</v>
          </cell>
          <cell r="E218">
            <v>1760122.92551179</v>
          </cell>
          <cell r="F218">
            <v>1219030</v>
          </cell>
          <cell r="G218">
            <v>1</v>
          </cell>
          <cell r="H218">
            <v>13100</v>
          </cell>
          <cell r="I218">
            <v>192920</v>
          </cell>
          <cell r="J218">
            <v>96660</v>
          </cell>
          <cell r="K218">
            <v>96660</v>
          </cell>
          <cell r="L218">
            <v>96460</v>
          </cell>
          <cell r="M218">
            <v>96460</v>
          </cell>
          <cell r="N218">
            <v>96460</v>
          </cell>
          <cell r="O218">
            <v>96000</v>
          </cell>
          <cell r="P218">
            <v>96660</v>
          </cell>
          <cell r="Q218">
            <v>144990</v>
          </cell>
          <cell r="R218">
            <v>0</v>
          </cell>
          <cell r="S218">
            <v>96000</v>
          </cell>
          <cell r="T218">
            <v>0</v>
          </cell>
          <cell r="U218">
            <v>96660</v>
          </cell>
          <cell r="V218">
            <v>0</v>
          </cell>
          <cell r="W218">
            <v>541092.92551178997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49330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491762.92551178997</v>
          </cell>
          <cell r="AT218">
            <v>491762.92551178997</v>
          </cell>
          <cell r="AU218">
            <v>0</v>
          </cell>
        </row>
        <row r="219">
          <cell r="B219">
            <v>205</v>
          </cell>
          <cell r="C219">
            <v>4</v>
          </cell>
          <cell r="D219">
            <v>2012923.546440366</v>
          </cell>
          <cell r="E219">
            <v>2012923.546440366</v>
          </cell>
          <cell r="F219">
            <v>1219030</v>
          </cell>
          <cell r="G219">
            <v>1</v>
          </cell>
          <cell r="H219">
            <v>13100</v>
          </cell>
          <cell r="I219">
            <v>192920</v>
          </cell>
          <cell r="J219">
            <v>96660</v>
          </cell>
          <cell r="K219">
            <v>96660</v>
          </cell>
          <cell r="L219">
            <v>96460</v>
          </cell>
          <cell r="M219">
            <v>96460</v>
          </cell>
          <cell r="N219">
            <v>96460</v>
          </cell>
          <cell r="O219">
            <v>96000</v>
          </cell>
          <cell r="P219">
            <v>96660</v>
          </cell>
          <cell r="Q219">
            <v>144990</v>
          </cell>
          <cell r="R219">
            <v>0</v>
          </cell>
          <cell r="S219">
            <v>96000</v>
          </cell>
          <cell r="T219">
            <v>0</v>
          </cell>
          <cell r="U219">
            <v>96660</v>
          </cell>
          <cell r="V219">
            <v>0</v>
          </cell>
          <cell r="W219">
            <v>793893.54644036596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49330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744563.54644036596</v>
          </cell>
          <cell r="AT219">
            <v>744563.54644036596</v>
          </cell>
          <cell r="AU219">
            <v>0</v>
          </cell>
        </row>
        <row r="220">
          <cell r="B220">
            <v>206</v>
          </cell>
          <cell r="C220">
            <v>4</v>
          </cell>
          <cell r="D220">
            <v>1722521.708424272</v>
          </cell>
          <cell r="E220">
            <v>1722521.708424272</v>
          </cell>
          <cell r="F220">
            <v>1219030</v>
          </cell>
          <cell r="G220">
            <v>1</v>
          </cell>
          <cell r="H220">
            <v>13100</v>
          </cell>
          <cell r="I220">
            <v>192920</v>
          </cell>
          <cell r="J220">
            <v>96660</v>
          </cell>
          <cell r="K220">
            <v>96660</v>
          </cell>
          <cell r="L220">
            <v>96460</v>
          </cell>
          <cell r="M220">
            <v>96460</v>
          </cell>
          <cell r="N220">
            <v>96460</v>
          </cell>
          <cell r="O220">
            <v>96000</v>
          </cell>
          <cell r="P220">
            <v>96660</v>
          </cell>
          <cell r="Q220">
            <v>144990</v>
          </cell>
          <cell r="R220">
            <v>0</v>
          </cell>
          <cell r="S220">
            <v>96000</v>
          </cell>
          <cell r="T220">
            <v>0</v>
          </cell>
          <cell r="U220">
            <v>96660</v>
          </cell>
          <cell r="V220">
            <v>0</v>
          </cell>
          <cell r="W220">
            <v>503491.70842427202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49330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454161.70842427202</v>
          </cell>
          <cell r="AT220">
            <v>454161.70842427202</v>
          </cell>
          <cell r="AU220">
            <v>0</v>
          </cell>
        </row>
        <row r="221">
          <cell r="B221">
            <v>207</v>
          </cell>
          <cell r="C221">
            <v>4</v>
          </cell>
          <cell r="D221">
            <v>1225397.537811846</v>
          </cell>
          <cell r="E221">
            <v>1225397.537811846</v>
          </cell>
          <cell r="F221">
            <v>1219030</v>
          </cell>
          <cell r="G221">
            <v>1</v>
          </cell>
          <cell r="H221">
            <v>13100</v>
          </cell>
          <cell r="I221">
            <v>192920</v>
          </cell>
          <cell r="J221">
            <v>96660</v>
          </cell>
          <cell r="K221">
            <v>96660</v>
          </cell>
          <cell r="L221">
            <v>96460</v>
          </cell>
          <cell r="M221">
            <v>96460</v>
          </cell>
          <cell r="N221">
            <v>96460</v>
          </cell>
          <cell r="O221">
            <v>96000</v>
          </cell>
          <cell r="P221">
            <v>96660</v>
          </cell>
          <cell r="Q221">
            <v>144990</v>
          </cell>
          <cell r="R221">
            <v>0</v>
          </cell>
          <cell r="S221">
            <v>96000</v>
          </cell>
          <cell r="T221">
            <v>0</v>
          </cell>
          <cell r="U221">
            <v>96660</v>
          </cell>
          <cell r="V221">
            <v>0</v>
          </cell>
          <cell r="W221">
            <v>6367.5378118460067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6367.5378118460067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208</v>
          </cell>
          <cell r="C222">
            <v>4</v>
          </cell>
          <cell r="D222">
            <v>1107159.8153226939</v>
          </cell>
          <cell r="E222">
            <v>1107159.8153226939</v>
          </cell>
          <cell r="F222">
            <v>1219030</v>
          </cell>
          <cell r="G222">
            <v>0.90823016277096869</v>
          </cell>
          <cell r="H222">
            <v>11897.815132299689</v>
          </cell>
          <cell r="I222">
            <v>175215.76300177528</v>
          </cell>
          <cell r="J222">
            <v>87789.52753344184</v>
          </cell>
          <cell r="K222">
            <v>87789.52753344184</v>
          </cell>
          <cell r="L222">
            <v>87607.881500887641</v>
          </cell>
          <cell r="M222">
            <v>87607.881500887641</v>
          </cell>
          <cell r="N222">
            <v>87607.881500887641</v>
          </cell>
          <cell r="O222">
            <v>87190.09562601299</v>
          </cell>
          <cell r="P222">
            <v>87789.52753344184</v>
          </cell>
          <cell r="Q222">
            <v>131684.29130016276</v>
          </cell>
          <cell r="R222">
            <v>0</v>
          </cell>
          <cell r="S222">
            <v>87190.09562601299</v>
          </cell>
          <cell r="T222">
            <v>0</v>
          </cell>
          <cell r="U222">
            <v>79733.096881284058</v>
          </cell>
          <cell r="V222">
            <v>0</v>
          </cell>
          <cell r="W222">
            <v>8056.4306521574035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7317.0933225619401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739.33732959546342</v>
          </cell>
          <cell r="AT222">
            <v>739.33732959546342</v>
          </cell>
          <cell r="AU222">
            <v>0</v>
          </cell>
        </row>
        <row r="223">
          <cell r="B223">
            <v>209</v>
          </cell>
          <cell r="C223">
            <v>4</v>
          </cell>
          <cell r="D223">
            <v>1298614.234770328</v>
          </cell>
          <cell r="E223">
            <v>1298614.234770328</v>
          </cell>
          <cell r="F223">
            <v>1219030</v>
          </cell>
          <cell r="G223">
            <v>1</v>
          </cell>
          <cell r="H223">
            <v>13100</v>
          </cell>
          <cell r="I223">
            <v>192920</v>
          </cell>
          <cell r="J223">
            <v>96660</v>
          </cell>
          <cell r="K223">
            <v>96660</v>
          </cell>
          <cell r="L223">
            <v>96460</v>
          </cell>
          <cell r="M223">
            <v>96460</v>
          </cell>
          <cell r="N223">
            <v>96460</v>
          </cell>
          <cell r="O223">
            <v>96000</v>
          </cell>
          <cell r="P223">
            <v>96660</v>
          </cell>
          <cell r="Q223">
            <v>144990</v>
          </cell>
          <cell r="R223">
            <v>0</v>
          </cell>
          <cell r="S223">
            <v>96000</v>
          </cell>
          <cell r="T223">
            <v>0</v>
          </cell>
          <cell r="U223">
            <v>96660</v>
          </cell>
          <cell r="V223">
            <v>0</v>
          </cell>
          <cell r="W223">
            <v>79584.234770328039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49330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30254.234770328039</v>
          </cell>
          <cell r="AT223">
            <v>30254.234770328039</v>
          </cell>
          <cell r="AU223">
            <v>0</v>
          </cell>
        </row>
        <row r="224">
          <cell r="B224">
            <v>210</v>
          </cell>
          <cell r="C224">
            <v>4</v>
          </cell>
          <cell r="D224">
            <v>1444775.076520314</v>
          </cell>
          <cell r="E224">
            <v>1444775.076520314</v>
          </cell>
          <cell r="F224">
            <v>1219030</v>
          </cell>
          <cell r="G224">
            <v>1</v>
          </cell>
          <cell r="H224">
            <v>13100</v>
          </cell>
          <cell r="I224">
            <v>192920</v>
          </cell>
          <cell r="J224">
            <v>96660</v>
          </cell>
          <cell r="K224">
            <v>96660</v>
          </cell>
          <cell r="L224">
            <v>96460</v>
          </cell>
          <cell r="M224">
            <v>96460</v>
          </cell>
          <cell r="N224">
            <v>96460</v>
          </cell>
          <cell r="O224">
            <v>96000</v>
          </cell>
          <cell r="P224">
            <v>96660</v>
          </cell>
          <cell r="Q224">
            <v>144990</v>
          </cell>
          <cell r="R224">
            <v>0</v>
          </cell>
          <cell r="S224">
            <v>96000</v>
          </cell>
          <cell r="T224">
            <v>0</v>
          </cell>
          <cell r="U224">
            <v>96660</v>
          </cell>
          <cell r="V224">
            <v>0</v>
          </cell>
          <cell r="W224">
            <v>225745.07652031397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49330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176415.07652031397</v>
          </cell>
          <cell r="AT224">
            <v>176415.07652031397</v>
          </cell>
          <cell r="AU224">
            <v>0</v>
          </cell>
        </row>
        <row r="225">
          <cell r="B225">
            <v>211</v>
          </cell>
          <cell r="C225">
            <v>4</v>
          </cell>
          <cell r="D225">
            <v>1258969.375610268</v>
          </cell>
          <cell r="E225">
            <v>1258969.375610268</v>
          </cell>
          <cell r="F225">
            <v>1219030</v>
          </cell>
          <cell r="G225">
            <v>1</v>
          </cell>
          <cell r="H225">
            <v>13100</v>
          </cell>
          <cell r="I225">
            <v>192920</v>
          </cell>
          <cell r="J225">
            <v>96660</v>
          </cell>
          <cell r="K225">
            <v>96660</v>
          </cell>
          <cell r="L225">
            <v>96460</v>
          </cell>
          <cell r="M225">
            <v>96460</v>
          </cell>
          <cell r="N225">
            <v>96460</v>
          </cell>
          <cell r="O225">
            <v>96000</v>
          </cell>
          <cell r="P225">
            <v>96660</v>
          </cell>
          <cell r="Q225">
            <v>144990</v>
          </cell>
          <cell r="R225">
            <v>0</v>
          </cell>
          <cell r="S225">
            <v>96000</v>
          </cell>
          <cell r="T225">
            <v>0</v>
          </cell>
          <cell r="U225">
            <v>96660</v>
          </cell>
          <cell r="V225">
            <v>0</v>
          </cell>
          <cell r="W225">
            <v>39939.375610267976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39939.375610267976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B226">
            <v>212</v>
          </cell>
          <cell r="C226">
            <v>4</v>
          </cell>
          <cell r="D226">
            <v>1032330.7676328219</v>
          </cell>
          <cell r="E226">
            <v>1032330.7676328219</v>
          </cell>
          <cell r="F226">
            <v>1219030</v>
          </cell>
          <cell r="G226">
            <v>0.84684607239593934</v>
          </cell>
          <cell r="H226">
            <v>11093.683548386805</v>
          </cell>
          <cell r="I226">
            <v>163373.54428662462</v>
          </cell>
          <cell r="J226">
            <v>81856.141357791494</v>
          </cell>
          <cell r="K226">
            <v>81856.141357791494</v>
          </cell>
          <cell r="L226">
            <v>81686.772143312308</v>
          </cell>
          <cell r="M226">
            <v>81686.772143312308</v>
          </cell>
          <cell r="N226">
            <v>81686.772143312308</v>
          </cell>
          <cell r="O226">
            <v>81297.222950010182</v>
          </cell>
          <cell r="P226">
            <v>81856.141357791494</v>
          </cell>
          <cell r="Q226">
            <v>122784.21203668724</v>
          </cell>
          <cell r="R226">
            <v>0</v>
          </cell>
          <cell r="S226">
            <v>81297.222950010182</v>
          </cell>
          <cell r="T226">
            <v>0</v>
          </cell>
          <cell r="U226">
            <v>69319.551810332443</v>
          </cell>
          <cell r="V226">
            <v>0</v>
          </cell>
          <cell r="W226">
            <v>12536.58954745892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10616.561619505574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1920.0279279533461</v>
          </cell>
          <cell r="AT226">
            <v>1920.0279279533461</v>
          </cell>
          <cell r="AU226">
            <v>0</v>
          </cell>
        </row>
        <row r="227">
          <cell r="B227">
            <v>213</v>
          </cell>
          <cell r="C227">
            <v>5</v>
          </cell>
          <cell r="D227">
            <v>916096.75283277198</v>
          </cell>
          <cell r="E227">
            <v>916096.75283277198</v>
          </cell>
          <cell r="F227">
            <v>1219030</v>
          </cell>
          <cell r="G227">
            <v>0.75149647903068173</v>
          </cell>
          <cell r="H227">
            <v>9844.6038753019311</v>
          </cell>
          <cell r="I227">
            <v>144978.70073459912</v>
          </cell>
          <cell r="J227">
            <v>72639.649663105694</v>
          </cell>
          <cell r="K227">
            <v>72639.649663105694</v>
          </cell>
          <cell r="L227">
            <v>72489.350367299558</v>
          </cell>
          <cell r="M227">
            <v>72489.350367299558</v>
          </cell>
          <cell r="N227">
            <v>72489.350367299558</v>
          </cell>
          <cell r="O227">
            <v>72143.661986945444</v>
          </cell>
          <cell r="P227">
            <v>72639.649663105694</v>
          </cell>
          <cell r="Q227">
            <v>108959.47449465854</v>
          </cell>
          <cell r="R227">
            <v>0</v>
          </cell>
          <cell r="S227">
            <v>72143.661986945444</v>
          </cell>
          <cell r="T227">
            <v>0</v>
          </cell>
          <cell r="U227">
            <v>54588.440959846201</v>
          </cell>
          <cell r="V227">
            <v>0</v>
          </cell>
          <cell r="W227">
            <v>18051.208703259472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13565.419782747491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4485.7889205119809</v>
          </cell>
          <cell r="AT227">
            <v>4485.7889205119809</v>
          </cell>
          <cell r="AU227">
            <v>0</v>
          </cell>
        </row>
        <row r="228">
          <cell r="B228">
            <v>214</v>
          </cell>
          <cell r="C228">
            <v>5</v>
          </cell>
          <cell r="D228">
            <v>928222.82836432802</v>
          </cell>
          <cell r="E228">
            <v>928222.82836432802</v>
          </cell>
          <cell r="F228">
            <v>1219030</v>
          </cell>
          <cell r="G228">
            <v>0.76144379413494989</v>
          </cell>
          <cell r="H228">
            <v>9974.9137031678438</v>
          </cell>
          <cell r="I228">
            <v>146897.73676451453</v>
          </cell>
          <cell r="J228">
            <v>73601.157141084259</v>
          </cell>
          <cell r="K228">
            <v>73601.157141084259</v>
          </cell>
          <cell r="L228">
            <v>73448.868382257264</v>
          </cell>
          <cell r="M228">
            <v>73448.868382257264</v>
          </cell>
          <cell r="N228">
            <v>73448.868382257264</v>
          </cell>
          <cell r="O228">
            <v>73098.604236955187</v>
          </cell>
          <cell r="P228">
            <v>73601.157141084259</v>
          </cell>
          <cell r="Q228">
            <v>110401.73571162639</v>
          </cell>
          <cell r="R228">
            <v>0</v>
          </cell>
          <cell r="S228">
            <v>73098.604236955187</v>
          </cell>
          <cell r="T228">
            <v>0</v>
          </cell>
          <cell r="U228">
            <v>56043.144346229907</v>
          </cell>
          <cell r="V228">
            <v>0</v>
          </cell>
          <cell r="W228">
            <v>17558.012794854352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13369.439879983893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4188.5729148704595</v>
          </cell>
          <cell r="AT228">
            <v>4188.5729148704595</v>
          </cell>
          <cell r="AU228">
            <v>0</v>
          </cell>
        </row>
        <row r="229">
          <cell r="B229">
            <v>215</v>
          </cell>
          <cell r="C229">
            <v>5</v>
          </cell>
          <cell r="D229">
            <v>1029184.9365773359</v>
          </cell>
          <cell r="E229">
            <v>1029184.9365773359</v>
          </cell>
          <cell r="F229">
            <v>1219030</v>
          </cell>
          <cell r="G229">
            <v>0.84426547056047507</v>
          </cell>
          <cell r="H229">
            <v>11059.877664342224</v>
          </cell>
          <cell r="I229">
            <v>162875.69458052685</v>
          </cell>
          <cell r="J229">
            <v>81606.700384375523</v>
          </cell>
          <cell r="K229">
            <v>81606.700384375523</v>
          </cell>
          <cell r="L229">
            <v>81437.847290263424</v>
          </cell>
          <cell r="M229">
            <v>81437.847290263424</v>
          </cell>
          <cell r="N229">
            <v>81437.847290263424</v>
          </cell>
          <cell r="O229">
            <v>81049.485173805602</v>
          </cell>
          <cell r="P229">
            <v>81606.700384375523</v>
          </cell>
          <cell r="Q229">
            <v>122410.05057656328</v>
          </cell>
          <cell r="R229">
            <v>0</v>
          </cell>
          <cell r="S229">
            <v>81049.485173805602</v>
          </cell>
          <cell r="T229">
            <v>0</v>
          </cell>
          <cell r="U229">
            <v>68897.719300902594</v>
          </cell>
          <cell r="V229">
            <v>0</v>
          </cell>
          <cell r="W229">
            <v>12708.981083473074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10729.753894782571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1979.2271886905037</v>
          </cell>
          <cell r="AT229">
            <v>1979.2271886905037</v>
          </cell>
          <cell r="AU229">
            <v>0</v>
          </cell>
        </row>
        <row r="230">
          <cell r="B230">
            <v>216</v>
          </cell>
          <cell r="C230">
            <v>5</v>
          </cell>
          <cell r="D230">
            <v>1171336.366229946</v>
          </cell>
          <cell r="E230">
            <v>1171336.366229946</v>
          </cell>
          <cell r="F230">
            <v>1219030</v>
          </cell>
          <cell r="G230">
            <v>0.96087575058033525</v>
          </cell>
          <cell r="H230">
            <v>12587.472332602392</v>
          </cell>
          <cell r="I230">
            <v>185372.14980195827</v>
          </cell>
          <cell r="J230">
            <v>92878.250051095209</v>
          </cell>
          <cell r="K230">
            <v>92878.250051095209</v>
          </cell>
          <cell r="L230">
            <v>92686.074900979133</v>
          </cell>
          <cell r="M230">
            <v>92686.074900979133</v>
          </cell>
          <cell r="N230">
            <v>92686.074900979133</v>
          </cell>
          <cell r="O230">
            <v>92244.072055712182</v>
          </cell>
          <cell r="P230">
            <v>92878.250051095209</v>
          </cell>
          <cell r="Q230">
            <v>139317.37507664281</v>
          </cell>
          <cell r="R230">
            <v>0</v>
          </cell>
          <cell r="S230">
            <v>92244.072055712182</v>
          </cell>
          <cell r="T230">
            <v>0</v>
          </cell>
          <cell r="U230">
            <v>89244.458230433884</v>
          </cell>
          <cell r="V230">
            <v>0</v>
          </cell>
          <cell r="W230">
            <v>3633.791820660932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3491.6224431302562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142.16937753067577</v>
          </cell>
          <cell r="AT230">
            <v>142.16937753067577</v>
          </cell>
          <cell r="AU230">
            <v>0</v>
          </cell>
        </row>
        <row r="231">
          <cell r="B231">
            <v>217</v>
          </cell>
          <cell r="C231">
            <v>5</v>
          </cell>
          <cell r="D231">
            <v>1352643.4588454759</v>
          </cell>
          <cell r="E231">
            <v>1352643.4588454759</v>
          </cell>
          <cell r="F231">
            <v>1219030</v>
          </cell>
          <cell r="G231">
            <v>1</v>
          </cell>
          <cell r="H231">
            <v>13100</v>
          </cell>
          <cell r="I231">
            <v>192920</v>
          </cell>
          <cell r="J231">
            <v>96660</v>
          </cell>
          <cell r="K231">
            <v>96660</v>
          </cell>
          <cell r="L231">
            <v>96460</v>
          </cell>
          <cell r="M231">
            <v>96460</v>
          </cell>
          <cell r="N231">
            <v>96460</v>
          </cell>
          <cell r="O231">
            <v>96000</v>
          </cell>
          <cell r="P231">
            <v>96660</v>
          </cell>
          <cell r="Q231">
            <v>144990</v>
          </cell>
          <cell r="R231">
            <v>0</v>
          </cell>
          <cell r="S231">
            <v>96000</v>
          </cell>
          <cell r="T231">
            <v>0</v>
          </cell>
          <cell r="U231">
            <v>96660</v>
          </cell>
          <cell r="V231">
            <v>0</v>
          </cell>
          <cell r="W231">
            <v>133613.45884547592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49330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84283.458845475921</v>
          </cell>
          <cell r="AT231">
            <v>84283.458845475921</v>
          </cell>
          <cell r="AU231">
            <v>0</v>
          </cell>
        </row>
        <row r="232">
          <cell r="B232">
            <v>218</v>
          </cell>
          <cell r="C232">
            <v>5</v>
          </cell>
          <cell r="D232">
            <v>1209221.117439888</v>
          </cell>
          <cell r="E232">
            <v>1209221.117439888</v>
          </cell>
          <cell r="F232">
            <v>1219030</v>
          </cell>
          <cell r="G232">
            <v>0.99195353472833969</v>
          </cell>
          <cell r="H232">
            <v>12994.59130494125</v>
          </cell>
          <cell r="I232">
            <v>191367.67591979131</v>
          </cell>
          <cell r="J232">
            <v>95882.228666841314</v>
          </cell>
          <cell r="K232">
            <v>95882.228666841314</v>
          </cell>
          <cell r="L232">
            <v>95683.837959895653</v>
          </cell>
          <cell r="M232">
            <v>95683.837959895653</v>
          </cell>
          <cell r="N232">
            <v>95683.837959895653</v>
          </cell>
          <cell r="O232">
            <v>95227.539333920606</v>
          </cell>
          <cell r="P232">
            <v>95882.228666841314</v>
          </cell>
          <cell r="Q232">
            <v>143823.34300026199</v>
          </cell>
          <cell r="R232">
            <v>0</v>
          </cell>
          <cell r="S232">
            <v>95227.539333920606</v>
          </cell>
          <cell r="T232">
            <v>0</v>
          </cell>
          <cell r="U232">
            <v>95110.715643704156</v>
          </cell>
          <cell r="V232">
            <v>0</v>
          </cell>
          <cell r="W232">
            <v>771.51302313711494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765.30507038980852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6.2079527473064218</v>
          </cell>
          <cell r="AT232">
            <v>6.2079527473064218</v>
          </cell>
          <cell r="AU232">
            <v>0</v>
          </cell>
        </row>
        <row r="233">
          <cell r="B233">
            <v>219</v>
          </cell>
          <cell r="C233">
            <v>5</v>
          </cell>
          <cell r="D233">
            <v>1165712.6066820079</v>
          </cell>
          <cell r="E233">
            <v>1165712.6066820079</v>
          </cell>
          <cell r="F233">
            <v>1219030</v>
          </cell>
          <cell r="G233">
            <v>0.95626244364946544</v>
          </cell>
          <cell r="H233">
            <v>12527.038011807997</v>
          </cell>
          <cell r="I233">
            <v>184482.15062885487</v>
          </cell>
          <cell r="J233">
            <v>92432.327803157328</v>
          </cell>
          <cell r="K233">
            <v>92432.327803157328</v>
          </cell>
          <cell r="L233">
            <v>92241.075314427435</v>
          </cell>
          <cell r="M233">
            <v>92241.075314427435</v>
          </cell>
          <cell r="N233">
            <v>92241.075314427435</v>
          </cell>
          <cell r="O233">
            <v>91801.194590348678</v>
          </cell>
          <cell r="P233">
            <v>92432.327803157328</v>
          </cell>
          <cell r="Q233">
            <v>138648.49170473599</v>
          </cell>
          <cell r="R233">
            <v>0</v>
          </cell>
          <cell r="S233">
            <v>91801.194590348678</v>
          </cell>
          <cell r="T233">
            <v>0</v>
          </cell>
          <cell r="U233">
            <v>88389.563657255596</v>
          </cell>
          <cell r="V233">
            <v>0</v>
          </cell>
          <cell r="W233">
            <v>4042.7641459016595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3865.9435212583649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176.82062464329465</v>
          </cell>
          <cell r="AT233">
            <v>176.82062464329465</v>
          </cell>
          <cell r="AU233">
            <v>0</v>
          </cell>
        </row>
        <row r="234">
          <cell r="B234">
            <v>220</v>
          </cell>
          <cell r="C234">
            <v>5</v>
          </cell>
          <cell r="D234">
            <v>1225908.6979198779</v>
          </cell>
          <cell r="E234">
            <v>1225908.6979198779</v>
          </cell>
          <cell r="F234">
            <v>1219030</v>
          </cell>
          <cell r="G234">
            <v>1</v>
          </cell>
          <cell r="H234">
            <v>13100</v>
          </cell>
          <cell r="I234">
            <v>192920</v>
          </cell>
          <cell r="J234">
            <v>96660</v>
          </cell>
          <cell r="K234">
            <v>96660</v>
          </cell>
          <cell r="L234">
            <v>96460</v>
          </cell>
          <cell r="M234">
            <v>96460</v>
          </cell>
          <cell r="N234">
            <v>96460</v>
          </cell>
          <cell r="O234">
            <v>96000</v>
          </cell>
          <cell r="P234">
            <v>96660</v>
          </cell>
          <cell r="Q234">
            <v>144990</v>
          </cell>
          <cell r="R234">
            <v>0</v>
          </cell>
          <cell r="S234">
            <v>96000</v>
          </cell>
          <cell r="T234">
            <v>0</v>
          </cell>
          <cell r="U234">
            <v>96660</v>
          </cell>
          <cell r="V234">
            <v>0</v>
          </cell>
          <cell r="W234">
            <v>6878.6979198779445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6878.6979198779445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B235">
            <v>221</v>
          </cell>
          <cell r="C235">
            <v>5</v>
          </cell>
          <cell r="D235">
            <v>1240136.3203799638</v>
          </cell>
          <cell r="E235">
            <v>1240136.3203799638</v>
          </cell>
          <cell r="F235">
            <v>1219030</v>
          </cell>
          <cell r="G235">
            <v>1</v>
          </cell>
          <cell r="H235">
            <v>13100</v>
          </cell>
          <cell r="I235">
            <v>192920</v>
          </cell>
          <cell r="J235">
            <v>96660</v>
          </cell>
          <cell r="K235">
            <v>96660</v>
          </cell>
          <cell r="L235">
            <v>96460</v>
          </cell>
          <cell r="M235">
            <v>96460</v>
          </cell>
          <cell r="N235">
            <v>96460</v>
          </cell>
          <cell r="O235">
            <v>96000</v>
          </cell>
          <cell r="P235">
            <v>96660</v>
          </cell>
          <cell r="Q235">
            <v>144990</v>
          </cell>
          <cell r="R235">
            <v>0</v>
          </cell>
          <cell r="S235">
            <v>96000</v>
          </cell>
          <cell r="T235">
            <v>0</v>
          </cell>
          <cell r="U235">
            <v>96660</v>
          </cell>
          <cell r="V235">
            <v>0</v>
          </cell>
          <cell r="W235">
            <v>21106.320379963843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21106.320379963843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B236">
            <v>222</v>
          </cell>
          <cell r="C236">
            <v>5</v>
          </cell>
          <cell r="D236">
            <v>1695961.3499983279</v>
          </cell>
          <cell r="E236">
            <v>1695961.3499983279</v>
          </cell>
          <cell r="F236">
            <v>1219030</v>
          </cell>
          <cell r="G236">
            <v>1</v>
          </cell>
          <cell r="H236">
            <v>13100</v>
          </cell>
          <cell r="I236">
            <v>192920</v>
          </cell>
          <cell r="J236">
            <v>96660</v>
          </cell>
          <cell r="K236">
            <v>96660</v>
          </cell>
          <cell r="L236">
            <v>96460</v>
          </cell>
          <cell r="M236">
            <v>96460</v>
          </cell>
          <cell r="N236">
            <v>96460</v>
          </cell>
          <cell r="O236">
            <v>96000</v>
          </cell>
          <cell r="P236">
            <v>96660</v>
          </cell>
          <cell r="Q236">
            <v>144990</v>
          </cell>
          <cell r="R236">
            <v>0</v>
          </cell>
          <cell r="S236">
            <v>96000</v>
          </cell>
          <cell r="T236">
            <v>0</v>
          </cell>
          <cell r="U236">
            <v>96660</v>
          </cell>
          <cell r="V236">
            <v>0</v>
          </cell>
          <cell r="W236">
            <v>476931.3499983279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49330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427601.3499983279</v>
          </cell>
          <cell r="AT236">
            <v>427601.3499983279</v>
          </cell>
          <cell r="AU236">
            <v>0</v>
          </cell>
        </row>
        <row r="237">
          <cell r="B237">
            <v>223</v>
          </cell>
          <cell r="C237">
            <v>5</v>
          </cell>
          <cell r="D237">
            <v>1562014.4394234659</v>
          </cell>
          <cell r="E237">
            <v>1562014.4394234659</v>
          </cell>
          <cell r="F237">
            <v>1219030</v>
          </cell>
          <cell r="G237">
            <v>1</v>
          </cell>
          <cell r="H237">
            <v>13100</v>
          </cell>
          <cell r="I237">
            <v>192920</v>
          </cell>
          <cell r="J237">
            <v>96660</v>
          </cell>
          <cell r="K237">
            <v>96660</v>
          </cell>
          <cell r="L237">
            <v>96460</v>
          </cell>
          <cell r="M237">
            <v>96460</v>
          </cell>
          <cell r="N237">
            <v>96460</v>
          </cell>
          <cell r="O237">
            <v>96000</v>
          </cell>
          <cell r="P237">
            <v>96660</v>
          </cell>
          <cell r="Q237">
            <v>144990</v>
          </cell>
          <cell r="R237">
            <v>0</v>
          </cell>
          <cell r="S237">
            <v>96000</v>
          </cell>
          <cell r="T237">
            <v>0</v>
          </cell>
          <cell r="U237">
            <v>96660</v>
          </cell>
          <cell r="V237">
            <v>0</v>
          </cell>
          <cell r="W237">
            <v>342984.43942346587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49330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293654.43942346587</v>
          </cell>
          <cell r="AT237">
            <v>293654.43942346587</v>
          </cell>
          <cell r="AU237">
            <v>0</v>
          </cell>
        </row>
        <row r="238">
          <cell r="B238">
            <v>224</v>
          </cell>
          <cell r="C238">
            <v>5</v>
          </cell>
          <cell r="D238">
            <v>1549587.8576565241</v>
          </cell>
          <cell r="E238">
            <v>1549587.8576565241</v>
          </cell>
          <cell r="F238">
            <v>1219030</v>
          </cell>
          <cell r="G238">
            <v>1</v>
          </cell>
          <cell r="H238">
            <v>13100</v>
          </cell>
          <cell r="I238">
            <v>192920</v>
          </cell>
          <cell r="J238">
            <v>96660</v>
          </cell>
          <cell r="K238">
            <v>96660</v>
          </cell>
          <cell r="L238">
            <v>96460</v>
          </cell>
          <cell r="M238">
            <v>96460</v>
          </cell>
          <cell r="N238">
            <v>96460</v>
          </cell>
          <cell r="O238">
            <v>96000</v>
          </cell>
          <cell r="P238">
            <v>96660</v>
          </cell>
          <cell r="Q238">
            <v>144990</v>
          </cell>
          <cell r="R238">
            <v>0</v>
          </cell>
          <cell r="S238">
            <v>96000</v>
          </cell>
          <cell r="T238">
            <v>0</v>
          </cell>
          <cell r="U238">
            <v>96660</v>
          </cell>
          <cell r="V238">
            <v>0</v>
          </cell>
          <cell r="W238">
            <v>330557.85765652405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49330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281227.85765652405</v>
          </cell>
          <cell r="AT238">
            <v>281227.85765652405</v>
          </cell>
          <cell r="AU238">
            <v>0</v>
          </cell>
        </row>
        <row r="239">
          <cell r="B239">
            <v>225</v>
          </cell>
          <cell r="C239">
            <v>5</v>
          </cell>
          <cell r="D239">
            <v>1330076.5387635319</v>
          </cell>
          <cell r="E239">
            <v>1330076.5387635319</v>
          </cell>
          <cell r="F239">
            <v>1219030</v>
          </cell>
          <cell r="G239">
            <v>1</v>
          </cell>
          <cell r="H239">
            <v>13100</v>
          </cell>
          <cell r="I239">
            <v>192920</v>
          </cell>
          <cell r="J239">
            <v>96660</v>
          </cell>
          <cell r="K239">
            <v>96660</v>
          </cell>
          <cell r="L239">
            <v>96460</v>
          </cell>
          <cell r="M239">
            <v>96460</v>
          </cell>
          <cell r="N239">
            <v>96460</v>
          </cell>
          <cell r="O239">
            <v>96000</v>
          </cell>
          <cell r="P239">
            <v>96660</v>
          </cell>
          <cell r="Q239">
            <v>144990</v>
          </cell>
          <cell r="R239">
            <v>0</v>
          </cell>
          <cell r="S239">
            <v>96000</v>
          </cell>
          <cell r="T239">
            <v>0</v>
          </cell>
          <cell r="U239">
            <v>96660</v>
          </cell>
          <cell r="V239">
            <v>0</v>
          </cell>
          <cell r="W239">
            <v>111046.53876353195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49330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61716.538763531949</v>
          </cell>
          <cell r="AT239">
            <v>61716.538763531949</v>
          </cell>
          <cell r="AU239">
            <v>0</v>
          </cell>
        </row>
        <row r="240">
          <cell r="B240">
            <v>226</v>
          </cell>
          <cell r="C240">
            <v>5</v>
          </cell>
          <cell r="D240">
            <v>1201751.391017436</v>
          </cell>
          <cell r="E240">
            <v>1201751.391017436</v>
          </cell>
          <cell r="F240">
            <v>1219030</v>
          </cell>
          <cell r="G240">
            <v>0.98582593620947478</v>
          </cell>
          <cell r="H240">
            <v>12914.31976434412</v>
          </cell>
          <cell r="I240">
            <v>190185.53961353187</v>
          </cell>
          <cell r="J240">
            <v>95289.934994007839</v>
          </cell>
          <cell r="K240">
            <v>95289.934994007839</v>
          </cell>
          <cell r="L240">
            <v>95092.769806765937</v>
          </cell>
          <cell r="M240">
            <v>95092.769806765937</v>
          </cell>
          <cell r="N240">
            <v>95092.769806765937</v>
          </cell>
          <cell r="O240">
            <v>94639.289876109586</v>
          </cell>
          <cell r="P240">
            <v>95289.934994007839</v>
          </cell>
          <cell r="Q240">
            <v>142934.90249101174</v>
          </cell>
          <cell r="R240">
            <v>0</v>
          </cell>
          <cell r="S240">
            <v>94639.289876109586</v>
          </cell>
          <cell r="T240">
            <v>0</v>
          </cell>
          <cell r="U240">
            <v>93939.289376807632</v>
          </cell>
          <cell r="V240">
            <v>0</v>
          </cell>
          <cell r="W240">
            <v>1350.6456172000617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1331.5014800634747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19.144137136587005</v>
          </cell>
          <cell r="AT240">
            <v>19.144137136587005</v>
          </cell>
          <cell r="AU240">
            <v>0</v>
          </cell>
        </row>
        <row r="241">
          <cell r="B241">
            <v>227</v>
          </cell>
          <cell r="C241">
            <v>5</v>
          </cell>
          <cell r="D241">
            <v>1338638.4705730679</v>
          </cell>
          <cell r="E241">
            <v>1338638.4705730679</v>
          </cell>
          <cell r="F241">
            <v>1219030</v>
          </cell>
          <cell r="G241">
            <v>1</v>
          </cell>
          <cell r="H241">
            <v>13100</v>
          </cell>
          <cell r="I241">
            <v>192920</v>
          </cell>
          <cell r="J241">
            <v>96660</v>
          </cell>
          <cell r="K241">
            <v>96660</v>
          </cell>
          <cell r="L241">
            <v>96460</v>
          </cell>
          <cell r="M241">
            <v>96460</v>
          </cell>
          <cell r="N241">
            <v>96460</v>
          </cell>
          <cell r="O241">
            <v>96000</v>
          </cell>
          <cell r="P241">
            <v>96660</v>
          </cell>
          <cell r="Q241">
            <v>144990</v>
          </cell>
          <cell r="R241">
            <v>0</v>
          </cell>
          <cell r="S241">
            <v>96000</v>
          </cell>
          <cell r="T241">
            <v>0</v>
          </cell>
          <cell r="U241">
            <v>96660</v>
          </cell>
          <cell r="V241">
            <v>0</v>
          </cell>
          <cell r="W241">
            <v>119608.4705730679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49330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70278.470573067898</v>
          </cell>
          <cell r="AT241">
            <v>70278.470573067898</v>
          </cell>
          <cell r="AU241">
            <v>0</v>
          </cell>
        </row>
        <row r="242">
          <cell r="B242">
            <v>228</v>
          </cell>
          <cell r="C242">
            <v>5</v>
          </cell>
          <cell r="D242">
            <v>1208166.849717072</v>
          </cell>
          <cell r="E242">
            <v>1208166.849717072</v>
          </cell>
          <cell r="F242">
            <v>1219030</v>
          </cell>
          <cell r="G242">
            <v>0.99108869323730509</v>
          </cell>
          <cell r="H242">
            <v>12983.261881408696</v>
          </cell>
          <cell r="I242">
            <v>191200.83069934091</v>
          </cell>
          <cell r="J242">
            <v>95798.633088317903</v>
          </cell>
          <cell r="K242">
            <v>95798.633088317903</v>
          </cell>
          <cell r="L242">
            <v>95600.415349670453</v>
          </cell>
          <cell r="M242">
            <v>95600.415349670453</v>
          </cell>
          <cell r="N242">
            <v>95600.415349670453</v>
          </cell>
          <cell r="O242">
            <v>95144.514550781285</v>
          </cell>
          <cell r="P242">
            <v>95798.633088317903</v>
          </cell>
          <cell r="Q242">
            <v>143697.94963247687</v>
          </cell>
          <cell r="R242">
            <v>0</v>
          </cell>
          <cell r="S242">
            <v>95144.514550781285</v>
          </cell>
          <cell r="T242">
            <v>0</v>
          </cell>
          <cell r="U242">
            <v>94944.942081421075</v>
          </cell>
          <cell r="V242">
            <v>0</v>
          </cell>
          <cell r="W242">
            <v>853.69100689678453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846.08350445377334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7.6075024430111853</v>
          </cell>
          <cell r="AT242">
            <v>7.6075024430111853</v>
          </cell>
          <cell r="AU242">
            <v>0</v>
          </cell>
        </row>
        <row r="243">
          <cell r="B243">
            <v>229</v>
          </cell>
          <cell r="C243">
            <v>5</v>
          </cell>
          <cell r="D243">
            <v>1175379.722553246</v>
          </cell>
          <cell r="E243">
            <v>1175379.722553246</v>
          </cell>
          <cell r="F243">
            <v>1219030</v>
          </cell>
          <cell r="G243">
            <v>0.96419261425333747</v>
          </cell>
          <cell r="H243">
            <v>12630.923246718721</v>
          </cell>
          <cell r="I243">
            <v>186012.03914175386</v>
          </cell>
          <cell r="J243">
            <v>93198.858093727598</v>
          </cell>
          <cell r="K243">
            <v>93198.858093727598</v>
          </cell>
          <cell r="L243">
            <v>93006.019570876932</v>
          </cell>
          <cell r="M243">
            <v>93006.019570876932</v>
          </cell>
          <cell r="N243">
            <v>93006.019570876932</v>
          </cell>
          <cell r="O243">
            <v>92562.490968320402</v>
          </cell>
          <cell r="P243">
            <v>93198.858093727598</v>
          </cell>
          <cell r="Q243">
            <v>139798.28714059139</v>
          </cell>
          <cell r="R243">
            <v>0</v>
          </cell>
          <cell r="S243">
            <v>92562.490968320402</v>
          </cell>
          <cell r="T243">
            <v>0</v>
          </cell>
          <cell r="U243">
            <v>89861.65063081705</v>
          </cell>
          <cell r="V243">
            <v>0</v>
          </cell>
          <cell r="W243">
            <v>3337.2074629105628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3217.7107879694831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119.49667494107962</v>
          </cell>
          <cell r="AT243">
            <v>119.49667494107962</v>
          </cell>
          <cell r="AU243">
            <v>0</v>
          </cell>
        </row>
        <row r="244">
          <cell r="B244">
            <v>230</v>
          </cell>
          <cell r="C244">
            <v>5</v>
          </cell>
          <cell r="D244">
            <v>1232769.4249948699</v>
          </cell>
          <cell r="E244">
            <v>1232769.4249948699</v>
          </cell>
          <cell r="F244">
            <v>1219030</v>
          </cell>
          <cell r="G244">
            <v>1</v>
          </cell>
          <cell r="H244">
            <v>13100</v>
          </cell>
          <cell r="I244">
            <v>192920</v>
          </cell>
          <cell r="J244">
            <v>96660</v>
          </cell>
          <cell r="K244">
            <v>96660</v>
          </cell>
          <cell r="L244">
            <v>96460</v>
          </cell>
          <cell r="M244">
            <v>96460</v>
          </cell>
          <cell r="N244">
            <v>96460</v>
          </cell>
          <cell r="O244">
            <v>96000</v>
          </cell>
          <cell r="P244">
            <v>96660</v>
          </cell>
          <cell r="Q244">
            <v>144990</v>
          </cell>
          <cell r="R244">
            <v>0</v>
          </cell>
          <cell r="S244">
            <v>96000</v>
          </cell>
          <cell r="T244">
            <v>0</v>
          </cell>
          <cell r="U244">
            <v>96660</v>
          </cell>
          <cell r="V244">
            <v>0</v>
          </cell>
          <cell r="W244">
            <v>13739.424994869856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13739.424994869856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B245">
            <v>231</v>
          </cell>
          <cell r="C245">
            <v>5</v>
          </cell>
          <cell r="D245">
            <v>1348892.621880874</v>
          </cell>
          <cell r="E245">
            <v>1348892.621880874</v>
          </cell>
          <cell r="F245">
            <v>1219030</v>
          </cell>
          <cell r="G245">
            <v>1</v>
          </cell>
          <cell r="H245">
            <v>13100</v>
          </cell>
          <cell r="I245">
            <v>192920</v>
          </cell>
          <cell r="J245">
            <v>96660</v>
          </cell>
          <cell r="K245">
            <v>96660</v>
          </cell>
          <cell r="L245">
            <v>96460</v>
          </cell>
          <cell r="M245">
            <v>96460</v>
          </cell>
          <cell r="N245">
            <v>96460</v>
          </cell>
          <cell r="O245">
            <v>96000</v>
          </cell>
          <cell r="P245">
            <v>96660</v>
          </cell>
          <cell r="Q245">
            <v>144990</v>
          </cell>
          <cell r="R245">
            <v>0</v>
          </cell>
          <cell r="S245">
            <v>96000</v>
          </cell>
          <cell r="T245">
            <v>0</v>
          </cell>
          <cell r="U245">
            <v>96660</v>
          </cell>
          <cell r="V245">
            <v>0</v>
          </cell>
          <cell r="W245">
            <v>129862.62188087404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49330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80532.621880874038</v>
          </cell>
          <cell r="AT245">
            <v>80532.621880874038</v>
          </cell>
          <cell r="AU245">
            <v>0</v>
          </cell>
        </row>
        <row r="246">
          <cell r="B246">
            <v>232</v>
          </cell>
          <cell r="C246">
            <v>5</v>
          </cell>
          <cell r="D246">
            <v>1263917.245718484</v>
          </cell>
          <cell r="E246">
            <v>1263917.245718484</v>
          </cell>
          <cell r="F246">
            <v>1219030</v>
          </cell>
          <cell r="G246">
            <v>1</v>
          </cell>
          <cell r="H246">
            <v>13100</v>
          </cell>
          <cell r="I246">
            <v>192920</v>
          </cell>
          <cell r="J246">
            <v>96660</v>
          </cell>
          <cell r="K246">
            <v>96660</v>
          </cell>
          <cell r="L246">
            <v>96460</v>
          </cell>
          <cell r="M246">
            <v>96460</v>
          </cell>
          <cell r="N246">
            <v>96460</v>
          </cell>
          <cell r="O246">
            <v>96000</v>
          </cell>
          <cell r="P246">
            <v>96660</v>
          </cell>
          <cell r="Q246">
            <v>144990</v>
          </cell>
          <cell r="R246">
            <v>0</v>
          </cell>
          <cell r="S246">
            <v>96000</v>
          </cell>
          <cell r="T246">
            <v>0</v>
          </cell>
          <cell r="U246">
            <v>96660</v>
          </cell>
          <cell r="V246">
            <v>0</v>
          </cell>
          <cell r="W246">
            <v>44887.245718484046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44887.245718484046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B247">
            <v>233</v>
          </cell>
          <cell r="C247">
            <v>5</v>
          </cell>
          <cell r="D247">
            <v>1440199.5945376758</v>
          </cell>
          <cell r="E247">
            <v>1440199.5945376758</v>
          </cell>
          <cell r="F247">
            <v>1219030</v>
          </cell>
          <cell r="G247">
            <v>1</v>
          </cell>
          <cell r="H247">
            <v>13100</v>
          </cell>
          <cell r="I247">
            <v>192920</v>
          </cell>
          <cell r="J247">
            <v>96660</v>
          </cell>
          <cell r="K247">
            <v>96660</v>
          </cell>
          <cell r="L247">
            <v>96460</v>
          </cell>
          <cell r="M247">
            <v>96460</v>
          </cell>
          <cell r="N247">
            <v>96460</v>
          </cell>
          <cell r="O247">
            <v>96000</v>
          </cell>
          <cell r="P247">
            <v>96660</v>
          </cell>
          <cell r="Q247">
            <v>144990</v>
          </cell>
          <cell r="R247">
            <v>0</v>
          </cell>
          <cell r="S247">
            <v>96000</v>
          </cell>
          <cell r="T247">
            <v>0</v>
          </cell>
          <cell r="U247">
            <v>96660</v>
          </cell>
          <cell r="V247">
            <v>0</v>
          </cell>
          <cell r="W247">
            <v>221169.59453767585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49330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171839.59453767585</v>
          </cell>
          <cell r="AT247">
            <v>171839.59453767585</v>
          </cell>
          <cell r="AU247">
            <v>0</v>
          </cell>
        </row>
        <row r="248">
          <cell r="B248">
            <v>234</v>
          </cell>
          <cell r="C248">
            <v>5</v>
          </cell>
          <cell r="D248">
            <v>1415987.3778580041</v>
          </cell>
          <cell r="E248">
            <v>1415987.3778580041</v>
          </cell>
          <cell r="F248">
            <v>1219030</v>
          </cell>
          <cell r="G248">
            <v>1</v>
          </cell>
          <cell r="H248">
            <v>13100</v>
          </cell>
          <cell r="I248">
            <v>192920</v>
          </cell>
          <cell r="J248">
            <v>96660</v>
          </cell>
          <cell r="K248">
            <v>96660</v>
          </cell>
          <cell r="L248">
            <v>96460</v>
          </cell>
          <cell r="M248">
            <v>96460</v>
          </cell>
          <cell r="N248">
            <v>96460</v>
          </cell>
          <cell r="O248">
            <v>96000</v>
          </cell>
          <cell r="P248">
            <v>96660</v>
          </cell>
          <cell r="Q248">
            <v>144990</v>
          </cell>
          <cell r="R248">
            <v>0</v>
          </cell>
          <cell r="S248">
            <v>96000</v>
          </cell>
          <cell r="T248">
            <v>0</v>
          </cell>
          <cell r="U248">
            <v>96660</v>
          </cell>
          <cell r="V248">
            <v>0</v>
          </cell>
          <cell r="W248">
            <v>196957.37785800407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49330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147627.37785800407</v>
          </cell>
          <cell r="AT248">
            <v>147627.37785800407</v>
          </cell>
          <cell r="AU248">
            <v>0</v>
          </cell>
        </row>
        <row r="249">
          <cell r="B249">
            <v>235</v>
          </cell>
          <cell r="C249">
            <v>5</v>
          </cell>
          <cell r="D249">
            <v>1216616.9652529759</v>
          </cell>
          <cell r="E249">
            <v>1216616.9652529759</v>
          </cell>
          <cell r="F249">
            <v>1219030</v>
          </cell>
          <cell r="G249">
            <v>0.99802052882453751</v>
          </cell>
          <cell r="H249">
            <v>13074.068927601442</v>
          </cell>
          <cell r="I249">
            <v>192538.12042082977</v>
          </cell>
          <cell r="J249">
            <v>96468.664316179798</v>
          </cell>
          <cell r="K249">
            <v>96468.664316179798</v>
          </cell>
          <cell r="L249">
            <v>96269.060210414886</v>
          </cell>
          <cell r="M249">
            <v>96269.060210414886</v>
          </cell>
          <cell r="N249">
            <v>96269.060210414886</v>
          </cell>
          <cell r="O249">
            <v>95809.970767155595</v>
          </cell>
          <cell r="P249">
            <v>96468.664316179798</v>
          </cell>
          <cell r="Q249">
            <v>144702.99647426969</v>
          </cell>
          <cell r="R249">
            <v>0</v>
          </cell>
          <cell r="S249">
            <v>95809.970767155595</v>
          </cell>
          <cell r="T249">
            <v>0</v>
          </cell>
          <cell r="U249">
            <v>96277.707375830447</v>
          </cell>
          <cell r="V249">
            <v>0</v>
          </cell>
          <cell r="W249">
            <v>190.95694034919143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190.5789465900157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0.3779937591757232</v>
          </cell>
          <cell r="AT249">
            <v>0.3779937591757232</v>
          </cell>
          <cell r="AU249">
            <v>0</v>
          </cell>
        </row>
        <row r="250">
          <cell r="B250">
            <v>236</v>
          </cell>
          <cell r="C250">
            <v>5</v>
          </cell>
          <cell r="D250">
            <v>1232247.2829313918</v>
          </cell>
          <cell r="E250">
            <v>1232247.2829313918</v>
          </cell>
          <cell r="F250">
            <v>1219030</v>
          </cell>
          <cell r="G250">
            <v>1</v>
          </cell>
          <cell r="H250">
            <v>13100</v>
          </cell>
          <cell r="I250">
            <v>192920</v>
          </cell>
          <cell r="J250">
            <v>96660</v>
          </cell>
          <cell r="K250">
            <v>96660</v>
          </cell>
          <cell r="L250">
            <v>96460</v>
          </cell>
          <cell r="M250">
            <v>96460</v>
          </cell>
          <cell r="N250">
            <v>96460</v>
          </cell>
          <cell r="O250">
            <v>96000</v>
          </cell>
          <cell r="P250">
            <v>96660</v>
          </cell>
          <cell r="Q250">
            <v>144990</v>
          </cell>
          <cell r="R250">
            <v>0</v>
          </cell>
          <cell r="S250">
            <v>96000</v>
          </cell>
          <cell r="T250">
            <v>0</v>
          </cell>
          <cell r="U250">
            <v>96660</v>
          </cell>
          <cell r="V250">
            <v>0</v>
          </cell>
          <cell r="W250">
            <v>13217.282931391848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13217.282931391848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B251">
            <v>237</v>
          </cell>
          <cell r="C251">
            <v>5</v>
          </cell>
          <cell r="D251">
            <v>1041852.123004504</v>
          </cell>
          <cell r="E251">
            <v>1041852.123004504</v>
          </cell>
          <cell r="F251">
            <v>1219030</v>
          </cell>
          <cell r="G251">
            <v>0.85465667211184626</v>
          </cell>
          <cell r="H251">
            <v>11196.002404665185</v>
          </cell>
          <cell r="I251">
            <v>164880.36518381737</v>
          </cell>
          <cell r="J251">
            <v>82611.113926331062</v>
          </cell>
          <cell r="K251">
            <v>82611.113926331062</v>
          </cell>
          <cell r="L251">
            <v>82440.182591908684</v>
          </cell>
          <cell r="M251">
            <v>82440.182591908684</v>
          </cell>
          <cell r="N251">
            <v>82440.182591908684</v>
          </cell>
          <cell r="O251">
            <v>82047.040522737239</v>
          </cell>
          <cell r="P251">
            <v>82611.113926331062</v>
          </cell>
          <cell r="Q251">
            <v>123916.67088949659</v>
          </cell>
          <cell r="R251">
            <v>0</v>
          </cell>
          <cell r="S251">
            <v>82047.040522737239</v>
          </cell>
          <cell r="T251">
            <v>0</v>
          </cell>
          <cell r="U251">
            <v>70604.139707730894</v>
          </cell>
          <cell r="V251">
            <v>0</v>
          </cell>
          <cell r="W251">
            <v>12006.97421860043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10261.840627801779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1745.1335907986504</v>
          </cell>
          <cell r="AT251">
            <v>1745.1335907986504</v>
          </cell>
          <cell r="AU251">
            <v>0</v>
          </cell>
        </row>
        <row r="252">
          <cell r="B252">
            <v>238</v>
          </cell>
          <cell r="C252">
            <v>5</v>
          </cell>
          <cell r="D252">
            <v>1138870.710852812</v>
          </cell>
          <cell r="E252">
            <v>1138870.710852812</v>
          </cell>
          <cell r="F252">
            <v>1219030</v>
          </cell>
          <cell r="G252">
            <v>0.93424338273283847</v>
          </cell>
          <cell r="H252">
            <v>12238.588313800185</v>
          </cell>
          <cell r="I252">
            <v>180234.23339681921</v>
          </cell>
          <cell r="J252">
            <v>90303.965374956169</v>
          </cell>
          <cell r="K252">
            <v>90303.965374956169</v>
          </cell>
          <cell r="L252">
            <v>90117.116698409605</v>
          </cell>
          <cell r="M252">
            <v>90117.116698409605</v>
          </cell>
          <cell r="N252">
            <v>90117.116698409605</v>
          </cell>
          <cell r="O252">
            <v>89687.364742352496</v>
          </cell>
          <cell r="P252">
            <v>90303.965374956169</v>
          </cell>
          <cell r="Q252">
            <v>135455.94806243424</v>
          </cell>
          <cell r="R252">
            <v>0</v>
          </cell>
          <cell r="S252">
            <v>89687.364742352496</v>
          </cell>
          <cell r="T252">
            <v>0</v>
          </cell>
          <cell r="U252">
            <v>84365.882086088037</v>
          </cell>
          <cell r="V252">
            <v>0</v>
          </cell>
          <cell r="W252">
            <v>5938.0832888679579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5547.6150187413396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390.46827012661834</v>
          </cell>
          <cell r="AT252">
            <v>390.46827012661834</v>
          </cell>
          <cell r="AU252">
            <v>0</v>
          </cell>
        </row>
        <row r="253">
          <cell r="B253">
            <v>239</v>
          </cell>
          <cell r="C253">
            <v>5</v>
          </cell>
          <cell r="D253">
            <v>1386701.4977622801</v>
          </cell>
          <cell r="E253">
            <v>1386701.4977622801</v>
          </cell>
          <cell r="F253">
            <v>1219030</v>
          </cell>
          <cell r="G253">
            <v>1</v>
          </cell>
          <cell r="H253">
            <v>13100</v>
          </cell>
          <cell r="I253">
            <v>192920</v>
          </cell>
          <cell r="J253">
            <v>96660</v>
          </cell>
          <cell r="K253">
            <v>96660</v>
          </cell>
          <cell r="L253">
            <v>96460</v>
          </cell>
          <cell r="M253">
            <v>96460</v>
          </cell>
          <cell r="N253">
            <v>96460</v>
          </cell>
          <cell r="O253">
            <v>96000</v>
          </cell>
          <cell r="P253">
            <v>96660</v>
          </cell>
          <cell r="Q253">
            <v>144990</v>
          </cell>
          <cell r="R253">
            <v>0</v>
          </cell>
          <cell r="S253">
            <v>96000</v>
          </cell>
          <cell r="T253">
            <v>0</v>
          </cell>
          <cell r="U253">
            <v>96660</v>
          </cell>
          <cell r="V253">
            <v>0</v>
          </cell>
          <cell r="W253">
            <v>167671.49776228005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49330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118341.49776228005</v>
          </cell>
          <cell r="AT253">
            <v>118341.49776228005</v>
          </cell>
          <cell r="AU253">
            <v>0</v>
          </cell>
        </row>
        <row r="254">
          <cell r="B254">
            <v>240</v>
          </cell>
          <cell r="C254">
            <v>5</v>
          </cell>
          <cell r="D254">
            <v>1388407.694294754</v>
          </cell>
          <cell r="E254">
            <v>1388407.694294754</v>
          </cell>
          <cell r="F254">
            <v>1219030</v>
          </cell>
          <cell r="G254">
            <v>1</v>
          </cell>
          <cell r="H254">
            <v>13100</v>
          </cell>
          <cell r="I254">
            <v>192920</v>
          </cell>
          <cell r="J254">
            <v>96660</v>
          </cell>
          <cell r="K254">
            <v>96660</v>
          </cell>
          <cell r="L254">
            <v>96460</v>
          </cell>
          <cell r="M254">
            <v>96460</v>
          </cell>
          <cell r="N254">
            <v>96460</v>
          </cell>
          <cell r="O254">
            <v>96000</v>
          </cell>
          <cell r="P254">
            <v>96660</v>
          </cell>
          <cell r="Q254">
            <v>144990</v>
          </cell>
          <cell r="R254">
            <v>0</v>
          </cell>
          <cell r="S254">
            <v>96000</v>
          </cell>
          <cell r="T254">
            <v>0</v>
          </cell>
          <cell r="U254">
            <v>96660</v>
          </cell>
          <cell r="V254">
            <v>0</v>
          </cell>
          <cell r="W254">
            <v>169377.69429475395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49330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120047.69429475395</v>
          </cell>
          <cell r="AT254">
            <v>120047.69429475395</v>
          </cell>
          <cell r="AU254">
            <v>0</v>
          </cell>
        </row>
        <row r="255">
          <cell r="B255">
            <v>241</v>
          </cell>
          <cell r="C255">
            <v>5</v>
          </cell>
          <cell r="D255">
            <v>1406018.7573917939</v>
          </cell>
          <cell r="E255">
            <v>1406018.7573917939</v>
          </cell>
          <cell r="F255">
            <v>1219030</v>
          </cell>
          <cell r="G255">
            <v>1</v>
          </cell>
          <cell r="H255">
            <v>13100</v>
          </cell>
          <cell r="I255">
            <v>192920</v>
          </cell>
          <cell r="J255">
            <v>96660</v>
          </cell>
          <cell r="K255">
            <v>96660</v>
          </cell>
          <cell r="L255">
            <v>96460</v>
          </cell>
          <cell r="M255">
            <v>96460</v>
          </cell>
          <cell r="N255">
            <v>96460</v>
          </cell>
          <cell r="O255">
            <v>96000</v>
          </cell>
          <cell r="P255">
            <v>96660</v>
          </cell>
          <cell r="Q255">
            <v>144990</v>
          </cell>
          <cell r="R255">
            <v>0</v>
          </cell>
          <cell r="S255">
            <v>96000</v>
          </cell>
          <cell r="T255">
            <v>0</v>
          </cell>
          <cell r="U255">
            <v>96660</v>
          </cell>
          <cell r="V255">
            <v>0</v>
          </cell>
          <cell r="W255">
            <v>186988.75739179389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49330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137658.75739179389</v>
          </cell>
          <cell r="AT255">
            <v>137658.75739179389</v>
          </cell>
          <cell r="AU255">
            <v>0</v>
          </cell>
        </row>
        <row r="256">
          <cell r="B256">
            <v>242</v>
          </cell>
          <cell r="C256">
            <v>5</v>
          </cell>
          <cell r="D256">
            <v>1139727.3033775999</v>
          </cell>
          <cell r="E256">
            <v>1139727.3033775999</v>
          </cell>
          <cell r="F256">
            <v>1219030</v>
          </cell>
          <cell r="G256">
            <v>0.934946066444304</v>
          </cell>
          <cell r="H256">
            <v>12247.793470420382</v>
          </cell>
          <cell r="I256">
            <v>180369.79513843512</v>
          </cell>
          <cell r="J256">
            <v>90371.886782506423</v>
          </cell>
          <cell r="K256">
            <v>90371.886782506423</v>
          </cell>
          <cell r="L256">
            <v>90184.897569217559</v>
          </cell>
          <cell r="M256">
            <v>90184.897569217559</v>
          </cell>
          <cell r="N256">
            <v>90184.897569217559</v>
          </cell>
          <cell r="O256">
            <v>89754.822378653189</v>
          </cell>
          <cell r="P256">
            <v>90371.886782506423</v>
          </cell>
          <cell r="Q256">
            <v>135557.83017375963</v>
          </cell>
          <cell r="R256">
            <v>0</v>
          </cell>
          <cell r="S256">
            <v>89754.822378653189</v>
          </cell>
          <cell r="T256">
            <v>0</v>
          </cell>
          <cell r="U256">
            <v>84492.840064454416</v>
          </cell>
          <cell r="V256">
            <v>0</v>
          </cell>
          <cell r="W256">
            <v>5879.0467180521227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5496.5916034851271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382.45511456699569</v>
          </cell>
          <cell r="AT256">
            <v>382.45511456699569</v>
          </cell>
          <cell r="AU256">
            <v>0</v>
          </cell>
        </row>
        <row r="257">
          <cell r="B257">
            <v>243</v>
          </cell>
          <cell r="C257">
            <v>5</v>
          </cell>
          <cell r="D257">
            <v>1183433.4893335081</v>
          </cell>
          <cell r="E257">
            <v>1183433.4893335081</v>
          </cell>
          <cell r="F257">
            <v>1219030</v>
          </cell>
          <cell r="G257">
            <v>0.97079931530274732</v>
          </cell>
          <cell r="H257">
            <v>12717.471030465989</v>
          </cell>
          <cell r="I257">
            <v>187286.60390820602</v>
          </cell>
          <cell r="J257">
            <v>93837.461817163552</v>
          </cell>
          <cell r="K257">
            <v>93837.461817163552</v>
          </cell>
          <cell r="L257">
            <v>93643.301954103008</v>
          </cell>
          <cell r="M257">
            <v>93643.301954103008</v>
          </cell>
          <cell r="N257">
            <v>93643.301954103008</v>
          </cell>
          <cell r="O257">
            <v>93196.734269063745</v>
          </cell>
          <cell r="P257">
            <v>93837.461817163552</v>
          </cell>
          <cell r="Q257">
            <v>140756.19272574532</v>
          </cell>
          <cell r="R257">
            <v>0</v>
          </cell>
          <cell r="S257">
            <v>93196.734269063745</v>
          </cell>
          <cell r="T257">
            <v>0</v>
          </cell>
          <cell r="U257">
            <v>91097.343681850252</v>
          </cell>
          <cell r="V257">
            <v>0</v>
          </cell>
          <cell r="W257">
            <v>2740.1181353135034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2660.1048096109898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80.013325702513612</v>
          </cell>
          <cell r="AT257">
            <v>80.013325702513612</v>
          </cell>
          <cell r="AU257">
            <v>0</v>
          </cell>
        </row>
        <row r="258">
          <cell r="B258">
            <v>244</v>
          </cell>
          <cell r="C258">
            <v>6</v>
          </cell>
          <cell r="D258">
            <v>1227074.7819163259</v>
          </cell>
          <cell r="E258">
            <v>1227074.7819163259</v>
          </cell>
          <cell r="F258">
            <v>1219030</v>
          </cell>
          <cell r="G258">
            <v>1</v>
          </cell>
          <cell r="H258">
            <v>13100</v>
          </cell>
          <cell r="I258">
            <v>192920</v>
          </cell>
          <cell r="J258">
            <v>96660</v>
          </cell>
          <cell r="K258">
            <v>96660</v>
          </cell>
          <cell r="L258">
            <v>96460</v>
          </cell>
          <cell r="M258">
            <v>96460</v>
          </cell>
          <cell r="N258">
            <v>96460</v>
          </cell>
          <cell r="O258">
            <v>96000</v>
          </cell>
          <cell r="P258">
            <v>96660</v>
          </cell>
          <cell r="Q258">
            <v>144990</v>
          </cell>
          <cell r="R258">
            <v>0</v>
          </cell>
          <cell r="S258">
            <v>96000</v>
          </cell>
          <cell r="T258">
            <v>0</v>
          </cell>
          <cell r="U258">
            <v>96660</v>
          </cell>
          <cell r="V258">
            <v>0</v>
          </cell>
          <cell r="W258">
            <v>8044.7819163259119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8044.7819163259119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245</v>
          </cell>
          <cell r="C259">
            <v>6</v>
          </cell>
          <cell r="D259">
            <v>1169360.6126092519</v>
          </cell>
          <cell r="E259">
            <v>1169360.6126092519</v>
          </cell>
          <cell r="F259">
            <v>1219030</v>
          </cell>
          <cell r="G259">
            <v>0.95925499176332973</v>
          </cell>
          <cell r="H259">
            <v>12566.24039209962</v>
          </cell>
          <cell r="I259">
            <v>185059.47301098157</v>
          </cell>
          <cell r="J259">
            <v>92721.587503843446</v>
          </cell>
          <cell r="K259">
            <v>92721.587503843446</v>
          </cell>
          <cell r="L259">
            <v>92529.736505490786</v>
          </cell>
          <cell r="M259">
            <v>92529.736505490786</v>
          </cell>
          <cell r="N259">
            <v>92529.736505490786</v>
          </cell>
          <cell r="O259">
            <v>92088.479209279656</v>
          </cell>
          <cell r="P259">
            <v>92721.587503843446</v>
          </cell>
          <cell r="Q259">
            <v>139082.38125576518</v>
          </cell>
          <cell r="R259">
            <v>0</v>
          </cell>
          <cell r="S259">
            <v>92088.479209279656</v>
          </cell>
          <cell r="T259">
            <v>0</v>
          </cell>
          <cell r="U259">
            <v>88943.645657282235</v>
          </cell>
          <cell r="V259">
            <v>0</v>
          </cell>
          <cell r="W259">
            <v>3777.9418465611525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3624.0095749053571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153.93227165579538</v>
          </cell>
          <cell r="AT259">
            <v>153.93227165579538</v>
          </cell>
          <cell r="AU259">
            <v>0</v>
          </cell>
        </row>
        <row r="260">
          <cell r="B260">
            <v>246</v>
          </cell>
          <cell r="C260">
            <v>6</v>
          </cell>
          <cell r="D260">
            <v>1107071.959679126</v>
          </cell>
          <cell r="E260">
            <v>1107071.959679126</v>
          </cell>
          <cell r="F260">
            <v>1219030</v>
          </cell>
          <cell r="G260">
            <v>0.90815809264671588</v>
          </cell>
          <cell r="H260">
            <v>11896.871013671978</v>
          </cell>
          <cell r="I260">
            <v>175201.85923340442</v>
          </cell>
          <cell r="J260">
            <v>87782.561235231551</v>
          </cell>
          <cell r="K260">
            <v>87782.561235231551</v>
          </cell>
          <cell r="L260">
            <v>87600.929616702211</v>
          </cell>
          <cell r="M260">
            <v>87600.929616702211</v>
          </cell>
          <cell r="N260">
            <v>87600.929616702211</v>
          </cell>
          <cell r="O260">
            <v>87183.176894084725</v>
          </cell>
          <cell r="P260">
            <v>87782.561235231551</v>
          </cell>
          <cell r="Q260">
            <v>131673.84185284734</v>
          </cell>
          <cell r="R260">
            <v>0</v>
          </cell>
          <cell r="S260">
            <v>87183.176894084725</v>
          </cell>
          <cell r="T260">
            <v>0</v>
          </cell>
          <cell r="U260">
            <v>79720.443379031451</v>
          </cell>
          <cell r="V260">
            <v>0</v>
          </cell>
          <cell r="W260">
            <v>8062.117856200086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7321.6775749796998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740.44028122038617</v>
          </cell>
          <cell r="AT260">
            <v>740.44028122038617</v>
          </cell>
          <cell r="AU260">
            <v>0</v>
          </cell>
        </row>
        <row r="261">
          <cell r="B261">
            <v>247</v>
          </cell>
          <cell r="C261">
            <v>6</v>
          </cell>
          <cell r="D261">
            <v>1039084.6702321119</v>
          </cell>
          <cell r="E261">
            <v>1039084.6702321119</v>
          </cell>
          <cell r="F261">
            <v>1219030</v>
          </cell>
          <cell r="G261">
            <v>0.85238646319788025</v>
          </cell>
          <cell r="H261">
            <v>11166.262667892232</v>
          </cell>
          <cell r="I261">
            <v>164442.39648013507</v>
          </cell>
          <cell r="J261">
            <v>82391.675532707101</v>
          </cell>
          <cell r="K261">
            <v>82391.675532707101</v>
          </cell>
          <cell r="L261">
            <v>82221.198240067533</v>
          </cell>
          <cell r="M261">
            <v>82221.198240067533</v>
          </cell>
          <cell r="N261">
            <v>82221.198240067533</v>
          </cell>
          <cell r="O261">
            <v>81829.100466996504</v>
          </cell>
          <cell r="P261">
            <v>82391.675532707101</v>
          </cell>
          <cell r="Q261">
            <v>123587.51329906065</v>
          </cell>
          <cell r="R261">
            <v>0</v>
          </cell>
          <cell r="S261">
            <v>81829.100466996504</v>
          </cell>
          <cell r="T261">
            <v>0</v>
          </cell>
          <cell r="U261">
            <v>70229.548904271462</v>
          </cell>
          <cell r="V261">
            <v>0</v>
          </cell>
          <cell r="W261">
            <v>12162.126628435566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10366.832101776952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1795.2945266586139</v>
          </cell>
          <cell r="AT261">
            <v>1795.2945266586139</v>
          </cell>
          <cell r="AU261">
            <v>0</v>
          </cell>
        </row>
        <row r="262">
          <cell r="B262">
            <v>248</v>
          </cell>
          <cell r="C262">
            <v>6</v>
          </cell>
          <cell r="D262">
            <v>1055751.285160796</v>
          </cell>
          <cell r="E262">
            <v>1055751.285160796</v>
          </cell>
          <cell r="F262">
            <v>1219030</v>
          </cell>
          <cell r="G262">
            <v>0.8660584933601273</v>
          </cell>
          <cell r="H262">
            <v>11345.366263017668</v>
          </cell>
          <cell r="I262">
            <v>167080.00453903576</v>
          </cell>
          <cell r="J262">
            <v>83713.213968189899</v>
          </cell>
          <cell r="K262">
            <v>83713.213968189899</v>
          </cell>
          <cell r="L262">
            <v>83540.002269517878</v>
          </cell>
          <cell r="M262">
            <v>83540.002269517878</v>
          </cell>
          <cell r="N262">
            <v>83540.002269517878</v>
          </cell>
          <cell r="O262">
            <v>83141.615362572222</v>
          </cell>
          <cell r="P262">
            <v>83713.213968189899</v>
          </cell>
          <cell r="Q262">
            <v>125569.82095228486</v>
          </cell>
          <cell r="R262">
            <v>0</v>
          </cell>
          <cell r="S262">
            <v>83141.615362572222</v>
          </cell>
          <cell r="T262">
            <v>0</v>
          </cell>
          <cell r="U262">
            <v>72500.539963624513</v>
          </cell>
          <cell r="V262">
            <v>0</v>
          </cell>
          <cell r="W262">
            <v>11212.674004565342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9710.8315549321251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1501.8424496332173</v>
          </cell>
          <cell r="AT262">
            <v>1501.8424496332173</v>
          </cell>
          <cell r="AU262">
            <v>0</v>
          </cell>
        </row>
        <row r="263">
          <cell r="B263">
            <v>249</v>
          </cell>
          <cell r="C263">
            <v>6</v>
          </cell>
          <cell r="D263">
            <v>1255933.3641092419</v>
          </cell>
          <cell r="E263">
            <v>1255933.3641092419</v>
          </cell>
          <cell r="F263">
            <v>1219030</v>
          </cell>
          <cell r="G263">
            <v>1</v>
          </cell>
          <cell r="H263">
            <v>13100</v>
          </cell>
          <cell r="I263">
            <v>192920</v>
          </cell>
          <cell r="J263">
            <v>96660</v>
          </cell>
          <cell r="K263">
            <v>96660</v>
          </cell>
          <cell r="L263">
            <v>96460</v>
          </cell>
          <cell r="M263">
            <v>96460</v>
          </cell>
          <cell r="N263">
            <v>96460</v>
          </cell>
          <cell r="O263">
            <v>96000</v>
          </cell>
          <cell r="P263">
            <v>96660</v>
          </cell>
          <cell r="Q263">
            <v>144990</v>
          </cell>
          <cell r="R263">
            <v>0</v>
          </cell>
          <cell r="S263">
            <v>96000</v>
          </cell>
          <cell r="T263">
            <v>0</v>
          </cell>
          <cell r="U263">
            <v>96660</v>
          </cell>
          <cell r="V263">
            <v>0</v>
          </cell>
          <cell r="W263">
            <v>36903.364109241869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36903.364109241869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B264">
            <v>250</v>
          </cell>
          <cell r="C264">
            <v>6</v>
          </cell>
          <cell r="D264">
            <v>1305116.550753946</v>
          </cell>
          <cell r="E264">
            <v>1305116.550753946</v>
          </cell>
          <cell r="F264">
            <v>1219030</v>
          </cell>
          <cell r="G264">
            <v>1</v>
          </cell>
          <cell r="H264">
            <v>13100</v>
          </cell>
          <cell r="I264">
            <v>192920</v>
          </cell>
          <cell r="J264">
            <v>96660</v>
          </cell>
          <cell r="K264">
            <v>96660</v>
          </cell>
          <cell r="L264">
            <v>96460</v>
          </cell>
          <cell r="M264">
            <v>96460</v>
          </cell>
          <cell r="N264">
            <v>96460</v>
          </cell>
          <cell r="O264">
            <v>96000</v>
          </cell>
          <cell r="P264">
            <v>96660</v>
          </cell>
          <cell r="Q264">
            <v>144990</v>
          </cell>
          <cell r="R264">
            <v>0</v>
          </cell>
          <cell r="S264">
            <v>96000</v>
          </cell>
          <cell r="T264">
            <v>0</v>
          </cell>
          <cell r="U264">
            <v>96660</v>
          </cell>
          <cell r="V264">
            <v>0</v>
          </cell>
          <cell r="W264">
            <v>86086.55075394595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49330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36756.55075394595</v>
          </cell>
          <cell r="AT264">
            <v>36756.55075394595</v>
          </cell>
          <cell r="AU264">
            <v>0</v>
          </cell>
        </row>
        <row r="265">
          <cell r="B265">
            <v>251</v>
          </cell>
          <cell r="C265">
            <v>6</v>
          </cell>
          <cell r="D265">
            <v>1287634.2760435001</v>
          </cell>
          <cell r="E265">
            <v>1287634.2760435001</v>
          </cell>
          <cell r="F265">
            <v>1219030</v>
          </cell>
          <cell r="G265">
            <v>1</v>
          </cell>
          <cell r="H265">
            <v>13100</v>
          </cell>
          <cell r="I265">
            <v>192920</v>
          </cell>
          <cell r="J265">
            <v>96660</v>
          </cell>
          <cell r="K265">
            <v>96660</v>
          </cell>
          <cell r="L265">
            <v>96460</v>
          </cell>
          <cell r="M265">
            <v>96460</v>
          </cell>
          <cell r="N265">
            <v>96460</v>
          </cell>
          <cell r="O265">
            <v>96000</v>
          </cell>
          <cell r="P265">
            <v>96660</v>
          </cell>
          <cell r="Q265">
            <v>144990</v>
          </cell>
          <cell r="R265">
            <v>0</v>
          </cell>
          <cell r="S265">
            <v>96000</v>
          </cell>
          <cell r="T265">
            <v>0</v>
          </cell>
          <cell r="U265">
            <v>96660</v>
          </cell>
          <cell r="V265">
            <v>0</v>
          </cell>
          <cell r="W265">
            <v>68604.276043500053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49330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19274.276043500053</v>
          </cell>
          <cell r="AT265">
            <v>19274.276043500053</v>
          </cell>
          <cell r="AU265">
            <v>0</v>
          </cell>
        </row>
        <row r="266">
          <cell r="B266">
            <v>252</v>
          </cell>
          <cell r="C266">
            <v>6</v>
          </cell>
          <cell r="D266">
            <v>1362539.1990619081</v>
          </cell>
          <cell r="E266">
            <v>1362539.1990619081</v>
          </cell>
          <cell r="F266">
            <v>1219030</v>
          </cell>
          <cell r="G266">
            <v>1</v>
          </cell>
          <cell r="H266">
            <v>13100</v>
          </cell>
          <cell r="I266">
            <v>192920</v>
          </cell>
          <cell r="J266">
            <v>96660</v>
          </cell>
          <cell r="K266">
            <v>96660</v>
          </cell>
          <cell r="L266">
            <v>96460</v>
          </cell>
          <cell r="M266">
            <v>96460</v>
          </cell>
          <cell r="N266">
            <v>96460</v>
          </cell>
          <cell r="O266">
            <v>96000</v>
          </cell>
          <cell r="P266">
            <v>96660</v>
          </cell>
          <cell r="Q266">
            <v>144990</v>
          </cell>
          <cell r="R266">
            <v>0</v>
          </cell>
          <cell r="S266">
            <v>96000</v>
          </cell>
          <cell r="T266">
            <v>0</v>
          </cell>
          <cell r="U266">
            <v>96660</v>
          </cell>
          <cell r="V266">
            <v>0</v>
          </cell>
          <cell r="W266">
            <v>143509.19906190806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49330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94179.199061908061</v>
          </cell>
          <cell r="AT266">
            <v>94179.199061908061</v>
          </cell>
          <cell r="AU266">
            <v>0</v>
          </cell>
        </row>
        <row r="267">
          <cell r="B267">
            <v>253</v>
          </cell>
          <cell r="C267">
            <v>6</v>
          </cell>
          <cell r="D267">
            <v>1420061.68332847</v>
          </cell>
          <cell r="E267">
            <v>1420061.68332847</v>
          </cell>
          <cell r="F267">
            <v>1219030</v>
          </cell>
          <cell r="G267">
            <v>1</v>
          </cell>
          <cell r="H267">
            <v>13100</v>
          </cell>
          <cell r="I267">
            <v>192920</v>
          </cell>
          <cell r="J267">
            <v>96660</v>
          </cell>
          <cell r="K267">
            <v>96660</v>
          </cell>
          <cell r="L267">
            <v>96460</v>
          </cell>
          <cell r="M267">
            <v>96460</v>
          </cell>
          <cell r="N267">
            <v>96460</v>
          </cell>
          <cell r="O267">
            <v>96000</v>
          </cell>
          <cell r="P267">
            <v>96660</v>
          </cell>
          <cell r="Q267">
            <v>144990</v>
          </cell>
          <cell r="R267">
            <v>0</v>
          </cell>
          <cell r="S267">
            <v>96000</v>
          </cell>
          <cell r="T267">
            <v>0</v>
          </cell>
          <cell r="U267">
            <v>96660</v>
          </cell>
          <cell r="V267">
            <v>0</v>
          </cell>
          <cell r="W267">
            <v>201031.68332846998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49330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151701.68332846998</v>
          </cell>
          <cell r="AT267">
            <v>151701.68332846998</v>
          </cell>
          <cell r="AU267">
            <v>0</v>
          </cell>
        </row>
        <row r="268">
          <cell r="B268">
            <v>254</v>
          </cell>
          <cell r="C268">
            <v>6</v>
          </cell>
          <cell r="D268">
            <v>1415199.67214465</v>
          </cell>
          <cell r="E268">
            <v>1415199.67214465</v>
          </cell>
          <cell r="F268">
            <v>1219030</v>
          </cell>
          <cell r="G268">
            <v>1</v>
          </cell>
          <cell r="H268">
            <v>13100</v>
          </cell>
          <cell r="I268">
            <v>192920</v>
          </cell>
          <cell r="J268">
            <v>96660</v>
          </cell>
          <cell r="K268">
            <v>96660</v>
          </cell>
          <cell r="L268">
            <v>96460</v>
          </cell>
          <cell r="M268">
            <v>96460</v>
          </cell>
          <cell r="N268">
            <v>96460</v>
          </cell>
          <cell r="O268">
            <v>96000</v>
          </cell>
          <cell r="P268">
            <v>96660</v>
          </cell>
          <cell r="Q268">
            <v>144990</v>
          </cell>
          <cell r="R268">
            <v>0</v>
          </cell>
          <cell r="S268">
            <v>96000</v>
          </cell>
          <cell r="T268">
            <v>0</v>
          </cell>
          <cell r="U268">
            <v>96660</v>
          </cell>
          <cell r="V268">
            <v>0</v>
          </cell>
          <cell r="W268">
            <v>196169.67214465002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49330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146839.67214465002</v>
          </cell>
          <cell r="AT268">
            <v>146839.67214465002</v>
          </cell>
          <cell r="AU268">
            <v>0</v>
          </cell>
        </row>
        <row r="269">
          <cell r="B269">
            <v>255</v>
          </cell>
          <cell r="C269">
            <v>6</v>
          </cell>
          <cell r="D269">
            <v>1157937.3822262399</v>
          </cell>
          <cell r="E269">
            <v>1157937.3822262399</v>
          </cell>
          <cell r="F269">
            <v>1219030</v>
          </cell>
          <cell r="G269">
            <v>0.94988423765308472</v>
          </cell>
          <cell r="H269">
            <v>12443.483513255409</v>
          </cell>
          <cell r="I269">
            <v>183251.66712803309</v>
          </cell>
          <cell r="J269">
            <v>91815.810411547165</v>
          </cell>
          <cell r="K269">
            <v>91815.810411547165</v>
          </cell>
          <cell r="L269">
            <v>91625.833564016546</v>
          </cell>
          <cell r="M269">
            <v>91625.833564016546</v>
          </cell>
          <cell r="N269">
            <v>91625.833564016546</v>
          </cell>
          <cell r="O269">
            <v>91188.886814696132</v>
          </cell>
          <cell r="P269">
            <v>91815.810411547165</v>
          </cell>
          <cell r="Q269">
            <v>137723.71561732076</v>
          </cell>
          <cell r="R269">
            <v>0</v>
          </cell>
          <cell r="S269">
            <v>91188.886814696132</v>
          </cell>
          <cell r="T269">
            <v>0</v>
          </cell>
          <cell r="U269">
            <v>87214.391077272769</v>
          </cell>
          <cell r="V269">
            <v>0</v>
          </cell>
          <cell r="W269">
            <v>4601.4193342744838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4370.8156964594828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230.60363781500109</v>
          </cell>
          <cell r="AT269">
            <v>230.60363781500109</v>
          </cell>
          <cell r="AU269">
            <v>0</v>
          </cell>
        </row>
        <row r="270">
          <cell r="B270">
            <v>256</v>
          </cell>
          <cell r="C270">
            <v>6</v>
          </cell>
          <cell r="D270">
            <v>1140375.2387489139</v>
          </cell>
          <cell r="E270">
            <v>1140375.2387489139</v>
          </cell>
          <cell r="F270">
            <v>1219030</v>
          </cell>
          <cell r="G270">
            <v>0.93547758361066902</v>
          </cell>
          <cell r="H270">
            <v>12254.756345299764</v>
          </cell>
          <cell r="I270">
            <v>180472.33543017026</v>
          </cell>
          <cell r="J270">
            <v>90423.263231807272</v>
          </cell>
          <cell r="K270">
            <v>90423.263231807272</v>
          </cell>
          <cell r="L270">
            <v>90236.167715085132</v>
          </cell>
          <cell r="M270">
            <v>90236.167715085132</v>
          </cell>
          <cell r="N270">
            <v>90236.167715085132</v>
          </cell>
          <cell r="O270">
            <v>89805.848026624226</v>
          </cell>
          <cell r="P270">
            <v>90423.263231807272</v>
          </cell>
          <cell r="Q270">
            <v>135634.89484771091</v>
          </cell>
          <cell r="R270">
            <v>0</v>
          </cell>
          <cell r="S270">
            <v>89805.848026624226</v>
          </cell>
          <cell r="T270">
            <v>0</v>
          </cell>
          <cell r="U270">
            <v>84588.93579028263</v>
          </cell>
          <cell r="V270">
            <v>0</v>
          </cell>
          <cell r="W270">
            <v>5834.3274415247142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5457.8825369909564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376.44490453375784</v>
          </cell>
          <cell r="AT270">
            <v>376.44490453375784</v>
          </cell>
          <cell r="AU270">
            <v>0</v>
          </cell>
        </row>
        <row r="271">
          <cell r="B271">
            <v>257</v>
          </cell>
          <cell r="C271">
            <v>6</v>
          </cell>
          <cell r="D271">
            <v>1284418.559816994</v>
          </cell>
          <cell r="E271">
            <v>1284418.559816994</v>
          </cell>
          <cell r="F271">
            <v>1219030</v>
          </cell>
          <cell r="G271">
            <v>1</v>
          </cell>
          <cell r="H271">
            <v>13100</v>
          </cell>
          <cell r="I271">
            <v>192920</v>
          </cell>
          <cell r="J271">
            <v>96660</v>
          </cell>
          <cell r="K271">
            <v>96660</v>
          </cell>
          <cell r="L271">
            <v>96460</v>
          </cell>
          <cell r="M271">
            <v>96460</v>
          </cell>
          <cell r="N271">
            <v>96460</v>
          </cell>
          <cell r="O271">
            <v>96000</v>
          </cell>
          <cell r="P271">
            <v>96660</v>
          </cell>
          <cell r="Q271">
            <v>144990</v>
          </cell>
          <cell r="R271">
            <v>0</v>
          </cell>
          <cell r="S271">
            <v>96000</v>
          </cell>
          <cell r="T271">
            <v>0</v>
          </cell>
          <cell r="U271">
            <v>96660</v>
          </cell>
          <cell r="V271">
            <v>0</v>
          </cell>
          <cell r="W271">
            <v>65388.559816994006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49330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16058.559816994006</v>
          </cell>
          <cell r="AT271">
            <v>16058.559816994006</v>
          </cell>
          <cell r="AU271">
            <v>0</v>
          </cell>
        </row>
        <row r="272">
          <cell r="B272">
            <v>258</v>
          </cell>
          <cell r="C272">
            <v>6</v>
          </cell>
          <cell r="D272">
            <v>1153631.457331822</v>
          </cell>
          <cell r="E272">
            <v>1153631.457331822</v>
          </cell>
          <cell r="F272">
            <v>1219030</v>
          </cell>
          <cell r="G272">
            <v>0.94635198258600861</v>
          </cell>
          <cell r="H272">
            <v>12397.210971876713</v>
          </cell>
          <cell r="I272">
            <v>182570.22448049279</v>
          </cell>
          <cell r="J272">
            <v>91474.382636763592</v>
          </cell>
          <cell r="K272">
            <v>91474.382636763592</v>
          </cell>
          <cell r="L272">
            <v>91285.112240246395</v>
          </cell>
          <cell r="M272">
            <v>91285.112240246395</v>
          </cell>
          <cell r="N272">
            <v>91285.112240246395</v>
          </cell>
          <cell r="O272">
            <v>90849.79032825683</v>
          </cell>
          <cell r="P272">
            <v>91474.382636763592</v>
          </cell>
          <cell r="Q272">
            <v>137211.5739551454</v>
          </cell>
          <cell r="R272">
            <v>0</v>
          </cell>
          <cell r="S272">
            <v>90849.79032825683</v>
          </cell>
          <cell r="T272">
            <v>0</v>
          </cell>
          <cell r="U272">
            <v>86566.9633641322</v>
          </cell>
          <cell r="V272">
            <v>0</v>
          </cell>
          <cell r="W272">
            <v>4907.419272631174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4644.1459580352994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263.27331459587458</v>
          </cell>
          <cell r="AT272">
            <v>263.27331459587458</v>
          </cell>
          <cell r="AU272">
            <v>0</v>
          </cell>
        </row>
        <row r="273">
          <cell r="B273">
            <v>259</v>
          </cell>
          <cell r="C273">
            <v>6</v>
          </cell>
          <cell r="D273">
            <v>1087975.3375181179</v>
          </cell>
          <cell r="E273">
            <v>1087975.3375181179</v>
          </cell>
          <cell r="F273">
            <v>1219030</v>
          </cell>
          <cell r="G273">
            <v>0.89249266836592855</v>
          </cell>
          <cell r="H273">
            <v>11691.653955593663</v>
          </cell>
          <cell r="I273">
            <v>172179.68558115495</v>
          </cell>
          <cell r="J273">
            <v>86268.34132425065</v>
          </cell>
          <cell r="K273">
            <v>86268.34132425065</v>
          </cell>
          <cell r="L273">
            <v>86089.842790577473</v>
          </cell>
          <cell r="M273">
            <v>86089.842790577473</v>
          </cell>
          <cell r="N273">
            <v>86089.842790577473</v>
          </cell>
          <cell r="O273">
            <v>85679.29616312914</v>
          </cell>
          <cell r="P273">
            <v>86268.34132425065</v>
          </cell>
          <cell r="Q273">
            <v>129402.51198637598</v>
          </cell>
          <cell r="R273">
            <v>0</v>
          </cell>
          <cell r="S273">
            <v>85679.29616312914</v>
          </cell>
          <cell r="T273">
            <v>0</v>
          </cell>
          <cell r="U273">
            <v>76993.862143983089</v>
          </cell>
          <cell r="V273">
            <v>0</v>
          </cell>
          <cell r="W273">
            <v>9274.4791802675463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8277.4046713012322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997.07450896631417</v>
          </cell>
          <cell r="AT273">
            <v>997.07450896631417</v>
          </cell>
          <cell r="AU273">
            <v>0</v>
          </cell>
        </row>
        <row r="274">
          <cell r="B274">
            <v>260</v>
          </cell>
          <cell r="C274">
            <v>6</v>
          </cell>
          <cell r="D274">
            <v>1002226.232676578</v>
          </cell>
          <cell r="E274">
            <v>1002226.232676578</v>
          </cell>
          <cell r="F274">
            <v>1219030</v>
          </cell>
          <cell r="G274">
            <v>0.82215058913773897</v>
          </cell>
          <cell r="H274">
            <v>10770.172717704381</v>
          </cell>
          <cell r="I274">
            <v>158609.29165645261</v>
          </cell>
          <cell r="J274">
            <v>79469.075946053854</v>
          </cell>
          <cell r="K274">
            <v>79469.075946053854</v>
          </cell>
          <cell r="L274">
            <v>79304.645828226305</v>
          </cell>
          <cell r="M274">
            <v>79304.645828226305</v>
          </cell>
          <cell r="N274">
            <v>79304.645828226305</v>
          </cell>
          <cell r="O274">
            <v>78926.456557222948</v>
          </cell>
          <cell r="P274">
            <v>79469.075946053854</v>
          </cell>
          <cell r="Q274">
            <v>119203.61391908077</v>
          </cell>
          <cell r="R274">
            <v>0</v>
          </cell>
          <cell r="S274">
            <v>78926.456557222948</v>
          </cell>
          <cell r="T274">
            <v>0</v>
          </cell>
          <cell r="U274">
            <v>65335.54760727979</v>
          </cell>
          <cell r="V274">
            <v>0</v>
          </cell>
          <cell r="W274">
            <v>14133.528338773875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11619.888650317871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2513.6396884560036</v>
          </cell>
          <cell r="AT274">
            <v>2513.6396884560036</v>
          </cell>
          <cell r="AU274">
            <v>0</v>
          </cell>
        </row>
        <row r="275">
          <cell r="B275">
            <v>261</v>
          </cell>
          <cell r="C275">
            <v>6</v>
          </cell>
          <cell r="D275">
            <v>955689.69729435991</v>
          </cell>
          <cell r="E275">
            <v>955689.69729435991</v>
          </cell>
          <cell r="F275">
            <v>1219030</v>
          </cell>
          <cell r="G275">
            <v>0.78397553570819412</v>
          </cell>
          <cell r="H275">
            <v>10270.079517777343</v>
          </cell>
          <cell r="I275">
            <v>151244.5603488248</v>
          </cell>
          <cell r="J275">
            <v>75779.075281554047</v>
          </cell>
          <cell r="K275">
            <v>75779.075281554047</v>
          </cell>
          <cell r="L275">
            <v>75622.280174412401</v>
          </cell>
          <cell r="M275">
            <v>75622.280174412401</v>
          </cell>
          <cell r="N275">
            <v>75622.280174412401</v>
          </cell>
          <cell r="O275">
            <v>75261.651427986639</v>
          </cell>
          <cell r="P275">
            <v>75779.075281554047</v>
          </cell>
          <cell r="Q275">
            <v>113668.61292233107</v>
          </cell>
          <cell r="R275">
            <v>0</v>
          </cell>
          <cell r="S275">
            <v>75261.651427986639</v>
          </cell>
          <cell r="T275">
            <v>0</v>
          </cell>
          <cell r="U275">
            <v>59408.941139327879</v>
          </cell>
          <cell r="V275">
            <v>0</v>
          </cell>
          <cell r="W275">
            <v>16370.13414222619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12833.784683766777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3536.3494584594137</v>
          </cell>
          <cell r="AT275">
            <v>3536.3494584594137</v>
          </cell>
          <cell r="AU275">
            <v>0</v>
          </cell>
        </row>
        <row r="276">
          <cell r="B276">
            <v>262</v>
          </cell>
          <cell r="C276">
            <v>6</v>
          </cell>
          <cell r="D276">
            <v>891446.25629484595</v>
          </cell>
          <cell r="E276">
            <v>891446.25629484595</v>
          </cell>
          <cell r="F276">
            <v>1219030</v>
          </cell>
          <cell r="G276">
            <v>0.73127507632695332</v>
          </cell>
          <cell r="H276">
            <v>9579.7034998830877</v>
          </cell>
          <cell r="I276">
            <v>141077.58772499583</v>
          </cell>
          <cell r="J276">
            <v>70685.048877763315</v>
          </cell>
          <cell r="K276">
            <v>70685.048877763315</v>
          </cell>
          <cell r="L276">
            <v>70538.793862497914</v>
          </cell>
          <cell r="M276">
            <v>70538.793862497914</v>
          </cell>
          <cell r="N276">
            <v>70538.793862497914</v>
          </cell>
          <cell r="O276">
            <v>70202.407327387526</v>
          </cell>
          <cell r="P276">
            <v>70685.048877763315</v>
          </cell>
          <cell r="Q276">
            <v>106027.57331664496</v>
          </cell>
          <cell r="R276">
            <v>0</v>
          </cell>
          <cell r="S276">
            <v>70202.407327387526</v>
          </cell>
          <cell r="T276">
            <v>0</v>
          </cell>
          <cell r="U276">
            <v>51690.214513260806</v>
          </cell>
          <cell r="V276">
            <v>0</v>
          </cell>
          <cell r="W276">
            <v>18994.834364502574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13890.448949719455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5104.3854147831189</v>
          </cell>
          <cell r="AT276">
            <v>5104.3854147831189</v>
          </cell>
          <cell r="AU276">
            <v>0</v>
          </cell>
        </row>
        <row r="277">
          <cell r="B277">
            <v>263</v>
          </cell>
          <cell r="C277">
            <v>6</v>
          </cell>
          <cell r="D277">
            <v>853970.83251516393</v>
          </cell>
          <cell r="E277">
            <v>853970.83251516393</v>
          </cell>
          <cell r="F277">
            <v>1219030</v>
          </cell>
          <cell r="G277">
            <v>0.70053307343967242</v>
          </cell>
          <cell r="H277">
            <v>9176.9832620597081</v>
          </cell>
          <cell r="I277">
            <v>135146.84052798161</v>
          </cell>
          <cell r="J277">
            <v>67713.526878678735</v>
          </cell>
          <cell r="K277">
            <v>67713.526878678735</v>
          </cell>
          <cell r="L277">
            <v>67573.420263990804</v>
          </cell>
          <cell r="M277">
            <v>67573.420263990804</v>
          </cell>
          <cell r="N277">
            <v>67573.420263990804</v>
          </cell>
          <cell r="O277">
            <v>67251.175050208549</v>
          </cell>
          <cell r="P277">
            <v>67713.526878678735</v>
          </cell>
          <cell r="Q277">
            <v>101570.2903180181</v>
          </cell>
          <cell r="R277">
            <v>0</v>
          </cell>
          <cell r="S277">
            <v>67251.175050208549</v>
          </cell>
          <cell r="T277">
            <v>0</v>
          </cell>
          <cell r="U277">
            <v>47435.565097760744</v>
          </cell>
          <cell r="V277">
            <v>0</v>
          </cell>
          <cell r="W277">
            <v>20277.961780918064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14205.382889478744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6072.5788914393197</v>
          </cell>
          <cell r="AT277">
            <v>6072.5788914393197</v>
          </cell>
          <cell r="AU277">
            <v>0</v>
          </cell>
        </row>
        <row r="278">
          <cell r="B278">
            <v>264</v>
          </cell>
          <cell r="C278">
            <v>6</v>
          </cell>
          <cell r="D278">
            <v>959928.73209651595</v>
          </cell>
          <cell r="E278">
            <v>959928.73209651595</v>
          </cell>
          <cell r="F278">
            <v>1219030</v>
          </cell>
          <cell r="G278">
            <v>0.78745291920339611</v>
          </cell>
          <cell r="H278">
            <v>10315.633241564488</v>
          </cell>
          <cell r="I278">
            <v>151915.41717271917</v>
          </cell>
          <cell r="J278">
            <v>76115.199170200271</v>
          </cell>
          <cell r="K278">
            <v>76115.199170200271</v>
          </cell>
          <cell r="L278">
            <v>75957.708586359586</v>
          </cell>
          <cell r="M278">
            <v>75957.708586359586</v>
          </cell>
          <cell r="N278">
            <v>75957.708586359586</v>
          </cell>
          <cell r="O278">
            <v>75595.480243526021</v>
          </cell>
          <cell r="P278">
            <v>76115.199170200271</v>
          </cell>
          <cell r="Q278">
            <v>114172.79875530041</v>
          </cell>
          <cell r="R278">
            <v>0</v>
          </cell>
          <cell r="S278">
            <v>75595.480243526021</v>
          </cell>
          <cell r="T278">
            <v>0</v>
          </cell>
          <cell r="U278">
            <v>59937.135782322024</v>
          </cell>
          <cell r="V278">
            <v>0</v>
          </cell>
          <cell r="W278">
            <v>16178.063387878123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12739.463241842212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3438.6001460359112</v>
          </cell>
          <cell r="AT278">
            <v>3438.6001460359112</v>
          </cell>
          <cell r="AU278">
            <v>0</v>
          </cell>
        </row>
        <row r="279">
          <cell r="B279">
            <v>265</v>
          </cell>
          <cell r="C279">
            <v>6</v>
          </cell>
          <cell r="D279">
            <v>1004140.0880029399</v>
          </cell>
          <cell r="E279">
            <v>1004140.0880029399</v>
          </cell>
          <cell r="F279">
            <v>1219030</v>
          </cell>
          <cell r="G279">
            <v>0.82372057127629339</v>
          </cell>
          <cell r="H279">
            <v>10790.739483719444</v>
          </cell>
          <cell r="I279">
            <v>158912.17261062251</v>
          </cell>
          <cell r="J279">
            <v>79620.830419566526</v>
          </cell>
          <cell r="K279">
            <v>79620.830419566526</v>
          </cell>
          <cell r="L279">
            <v>79456.086305311255</v>
          </cell>
          <cell r="M279">
            <v>79456.086305311255</v>
          </cell>
          <cell r="N279">
            <v>79456.086305311255</v>
          </cell>
          <cell r="O279">
            <v>79077.174842524168</v>
          </cell>
          <cell r="P279">
            <v>79620.830419566526</v>
          </cell>
          <cell r="Q279">
            <v>119431.24562934978</v>
          </cell>
          <cell r="R279">
            <v>0</v>
          </cell>
          <cell r="S279">
            <v>79077.174842524168</v>
          </cell>
          <cell r="T279">
            <v>0</v>
          </cell>
          <cell r="U279">
            <v>65585.315918698368</v>
          </cell>
          <cell r="V279">
            <v>0</v>
          </cell>
          <cell r="W279">
            <v>14035.51450086839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11561.34202281201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2474.17247805638</v>
          </cell>
          <cell r="AT279">
            <v>2474.17247805638</v>
          </cell>
          <cell r="AU279">
            <v>0</v>
          </cell>
        </row>
        <row r="280">
          <cell r="B280">
            <v>266</v>
          </cell>
          <cell r="C280">
            <v>6</v>
          </cell>
          <cell r="D280">
            <v>1066955.8747944739</v>
          </cell>
          <cell r="E280">
            <v>1066955.8747944739</v>
          </cell>
          <cell r="F280">
            <v>1219030</v>
          </cell>
          <cell r="G280">
            <v>0.87524989113842466</v>
          </cell>
          <cell r="H280">
            <v>11465.773573913362</v>
          </cell>
          <cell r="I280">
            <v>168853.20899842487</v>
          </cell>
          <cell r="J280">
            <v>84601.654477440126</v>
          </cell>
          <cell r="K280">
            <v>84601.654477440126</v>
          </cell>
          <cell r="L280">
            <v>84426.604499212437</v>
          </cell>
          <cell r="M280">
            <v>84426.604499212437</v>
          </cell>
          <cell r="N280">
            <v>84426.604499212437</v>
          </cell>
          <cell r="O280">
            <v>84023.989549288774</v>
          </cell>
          <cell r="P280">
            <v>84601.654477440126</v>
          </cell>
          <cell r="Q280">
            <v>126902.4817161602</v>
          </cell>
          <cell r="R280">
            <v>0</v>
          </cell>
          <cell r="S280">
            <v>84023.989549288774</v>
          </cell>
          <cell r="T280">
            <v>0</v>
          </cell>
          <cell r="U280">
            <v>74047.588871510132</v>
          </cell>
          <cell r="V280">
            <v>0</v>
          </cell>
          <cell r="W280">
            <v>10554.065605930053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9237.4447726580711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1316.6208332719816</v>
          </cell>
          <cell r="AT280">
            <v>1316.6208332719816</v>
          </cell>
          <cell r="AU280">
            <v>0</v>
          </cell>
        </row>
        <row r="281">
          <cell r="B281">
            <v>267</v>
          </cell>
          <cell r="C281">
            <v>6</v>
          </cell>
          <cell r="D281">
            <v>1089058.5576689281</v>
          </cell>
          <cell r="E281">
            <v>1089058.5576689281</v>
          </cell>
          <cell r="F281">
            <v>1219030</v>
          </cell>
          <cell r="G281">
            <v>0.89338126023881947</v>
          </cell>
          <cell r="H281">
            <v>11703.294509128535</v>
          </cell>
          <cell r="I281">
            <v>172351.11272527307</v>
          </cell>
          <cell r="J281">
            <v>86354.232614684297</v>
          </cell>
          <cell r="K281">
            <v>86354.232614684297</v>
          </cell>
          <cell r="L281">
            <v>86175.556362636533</v>
          </cell>
          <cell r="M281">
            <v>86175.556362636533</v>
          </cell>
          <cell r="N281">
            <v>86175.556362636533</v>
          </cell>
          <cell r="O281">
            <v>85764.60098292667</v>
          </cell>
          <cell r="P281">
            <v>86354.232614684297</v>
          </cell>
          <cell r="Q281">
            <v>129531.34892202643</v>
          </cell>
          <cell r="R281">
            <v>0</v>
          </cell>
          <cell r="S281">
            <v>85764.60098292667</v>
          </cell>
          <cell r="T281">
            <v>0</v>
          </cell>
          <cell r="U281">
            <v>77147.253160262801</v>
          </cell>
          <cell r="V281">
            <v>0</v>
          </cell>
          <cell r="W281">
            <v>9206.9794544214383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8225.3429079839425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981.63654643749578</v>
          </cell>
          <cell r="AT281">
            <v>981.63654643749578</v>
          </cell>
          <cell r="AU281">
            <v>0</v>
          </cell>
        </row>
        <row r="282">
          <cell r="B282">
            <v>268</v>
          </cell>
          <cell r="C282">
            <v>6</v>
          </cell>
          <cell r="D282">
            <v>1003590.9902306399</v>
          </cell>
          <cell r="E282">
            <v>1003590.9902306399</v>
          </cell>
          <cell r="F282">
            <v>1219030</v>
          </cell>
          <cell r="G282">
            <v>0.82327013299971286</v>
          </cell>
          <cell r="H282">
            <v>10784.838742296239</v>
          </cell>
          <cell r="I282">
            <v>158825.27405830461</v>
          </cell>
          <cell r="J282">
            <v>79577.291055752241</v>
          </cell>
          <cell r="K282">
            <v>79577.291055752241</v>
          </cell>
          <cell r="L282">
            <v>79412.637029152305</v>
          </cell>
          <cell r="M282">
            <v>79412.637029152305</v>
          </cell>
          <cell r="N282">
            <v>79412.637029152305</v>
          </cell>
          <cell r="O282">
            <v>79033.932767972437</v>
          </cell>
          <cell r="P282">
            <v>79577.291055752241</v>
          </cell>
          <cell r="Q282">
            <v>119365.93658362837</v>
          </cell>
          <cell r="R282">
            <v>0</v>
          </cell>
          <cell r="S282">
            <v>79033.932767972437</v>
          </cell>
          <cell r="T282">
            <v>0</v>
          </cell>
          <cell r="U282">
            <v>65513.60699122597</v>
          </cell>
          <cell r="V282">
            <v>0</v>
          </cell>
          <cell r="W282">
            <v>14063.684064526227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11578.21105026845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2485.4730142577773</v>
          </cell>
          <cell r="AT282">
            <v>2485.4730142577773</v>
          </cell>
          <cell r="AU282">
            <v>0</v>
          </cell>
        </row>
        <row r="283">
          <cell r="B283">
            <v>269</v>
          </cell>
          <cell r="C283">
            <v>6</v>
          </cell>
          <cell r="D283">
            <v>877424.295909476</v>
          </cell>
          <cell r="E283">
            <v>877424.295909476</v>
          </cell>
          <cell r="F283">
            <v>1219030</v>
          </cell>
          <cell r="G283">
            <v>0.71977252070045528</v>
          </cell>
          <cell r="H283">
            <v>9429.0200211759638</v>
          </cell>
          <cell r="I283">
            <v>138858.51469353182</v>
          </cell>
          <cell r="J283">
            <v>69573.211850906009</v>
          </cell>
          <cell r="K283">
            <v>69573.211850906009</v>
          </cell>
          <cell r="L283">
            <v>69429.257346765909</v>
          </cell>
          <cell r="M283">
            <v>69429.257346765909</v>
          </cell>
          <cell r="N283">
            <v>69429.257346765909</v>
          </cell>
          <cell r="O283">
            <v>69098.1619872437</v>
          </cell>
          <cell r="P283">
            <v>69573.211850906009</v>
          </cell>
          <cell r="Q283">
            <v>104359.81777635901</v>
          </cell>
          <cell r="R283">
            <v>0</v>
          </cell>
          <cell r="S283">
            <v>69098.1619872437</v>
          </cell>
          <cell r="T283">
            <v>0</v>
          </cell>
          <cell r="U283">
            <v>50076.886067153413</v>
          </cell>
          <cell r="V283">
            <v>0</v>
          </cell>
          <cell r="W283">
            <v>19496.325783752603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14032.91955376889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5463.4062299837133</v>
          </cell>
          <cell r="AT283">
            <v>5463.4062299837133</v>
          </cell>
          <cell r="AU283">
            <v>0</v>
          </cell>
        </row>
        <row r="284">
          <cell r="B284">
            <v>270</v>
          </cell>
          <cell r="C284">
            <v>6</v>
          </cell>
          <cell r="D284">
            <v>852012.05100743193</v>
          </cell>
          <cell r="E284">
            <v>852012.05100743193</v>
          </cell>
          <cell r="F284">
            <v>1219030</v>
          </cell>
          <cell r="G284">
            <v>0.69892623726030689</v>
          </cell>
          <cell r="H284">
            <v>9155.9337081100202</v>
          </cell>
          <cell r="I284">
            <v>134836.8496922584</v>
          </cell>
          <cell r="J284">
            <v>67558.210093581263</v>
          </cell>
          <cell r="K284">
            <v>67558.210093581263</v>
          </cell>
          <cell r="L284">
            <v>67418.424846129201</v>
          </cell>
          <cell r="M284">
            <v>67418.424846129201</v>
          </cell>
          <cell r="N284">
            <v>67418.424846129201</v>
          </cell>
          <cell r="O284">
            <v>67096.918776989463</v>
          </cell>
          <cell r="P284">
            <v>67558.210093581263</v>
          </cell>
          <cell r="Q284">
            <v>101337.31514037189</v>
          </cell>
          <cell r="R284">
            <v>0</v>
          </cell>
          <cell r="S284">
            <v>67096.918776989463</v>
          </cell>
          <cell r="T284">
            <v>0</v>
          </cell>
          <cell r="U284">
            <v>47218.2055767481</v>
          </cell>
          <cell r="V284">
            <v>0</v>
          </cell>
          <cell r="W284">
            <v>20340.004516833229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14216.162822807895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6123.8416940253337</v>
          </cell>
          <cell r="AT284">
            <v>6123.8416940253337</v>
          </cell>
          <cell r="AU284">
            <v>0</v>
          </cell>
        </row>
        <row r="285">
          <cell r="B285">
            <v>271</v>
          </cell>
          <cell r="C285">
            <v>6</v>
          </cell>
          <cell r="D285">
            <v>964092.88992972195</v>
          </cell>
          <cell r="E285">
            <v>964092.88992972195</v>
          </cell>
          <cell r="F285">
            <v>1219030</v>
          </cell>
          <cell r="G285">
            <v>0.79086887929724614</v>
          </cell>
          <cell r="H285">
            <v>10360.382318793925</v>
          </cell>
          <cell r="I285">
            <v>152574.42419402473</v>
          </cell>
          <cell r="J285">
            <v>76445.385872871819</v>
          </cell>
          <cell r="K285">
            <v>76445.385872871819</v>
          </cell>
          <cell r="L285">
            <v>76287.212097012365</v>
          </cell>
          <cell r="M285">
            <v>76287.212097012365</v>
          </cell>
          <cell r="N285">
            <v>76287.212097012365</v>
          </cell>
          <cell r="O285">
            <v>75923.412412535632</v>
          </cell>
          <cell r="P285">
            <v>76445.385872871819</v>
          </cell>
          <cell r="Q285">
            <v>114668.07880930771</v>
          </cell>
          <cell r="R285">
            <v>0</v>
          </cell>
          <cell r="S285">
            <v>75923.412412535632</v>
          </cell>
          <cell r="T285">
            <v>0</v>
          </cell>
          <cell r="U285">
            <v>60458.276652723602</v>
          </cell>
          <cell r="V285">
            <v>0</v>
          </cell>
          <cell r="W285">
            <v>15987.109220148181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12643.707152141262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3343.4020680069189</v>
          </cell>
          <cell r="AT285">
            <v>3343.4020680069189</v>
          </cell>
          <cell r="AU285">
            <v>0</v>
          </cell>
        </row>
        <row r="286">
          <cell r="B286">
            <v>272</v>
          </cell>
          <cell r="C286">
            <v>6</v>
          </cell>
          <cell r="D286">
            <v>963171.40403184399</v>
          </cell>
          <cell r="E286">
            <v>963171.40403184399</v>
          </cell>
          <cell r="F286">
            <v>1219030</v>
          </cell>
          <cell r="G286">
            <v>0.79011296197127556</v>
          </cell>
          <cell r="H286">
            <v>10350.479801823711</v>
          </cell>
          <cell r="I286">
            <v>152428.59262349849</v>
          </cell>
          <cell r="J286">
            <v>76372.318904143496</v>
          </cell>
          <cell r="K286">
            <v>76372.318904143496</v>
          </cell>
          <cell r="L286">
            <v>76214.296311749247</v>
          </cell>
          <cell r="M286">
            <v>76214.296311749247</v>
          </cell>
          <cell r="N286">
            <v>76214.296311749247</v>
          </cell>
          <cell r="O286">
            <v>75850.844349242456</v>
          </cell>
          <cell r="P286">
            <v>76372.318904143496</v>
          </cell>
          <cell r="Q286">
            <v>114558.47835621524</v>
          </cell>
          <cell r="R286">
            <v>0</v>
          </cell>
          <cell r="S286">
            <v>75850.844349242456</v>
          </cell>
          <cell r="T286">
            <v>0</v>
          </cell>
          <cell r="U286">
            <v>60342.759101967589</v>
          </cell>
          <cell r="V286">
            <v>0</v>
          </cell>
          <cell r="W286">
            <v>16029.559802175849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12665.162974392853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3364.3968277829954</v>
          </cell>
          <cell r="AT286">
            <v>3364.3968277829954</v>
          </cell>
          <cell r="AU286">
            <v>0</v>
          </cell>
        </row>
        <row r="287">
          <cell r="B287">
            <v>273</v>
          </cell>
          <cell r="C287">
            <v>6</v>
          </cell>
          <cell r="D287">
            <v>997283.35436629201</v>
          </cell>
          <cell r="E287">
            <v>997283.35436629201</v>
          </cell>
          <cell r="F287">
            <v>1219030</v>
          </cell>
          <cell r="G287">
            <v>0.8180958256698293</v>
          </cell>
          <cell r="H287">
            <v>10717.055316274764</v>
          </cell>
          <cell r="I287">
            <v>157827.04668822346</v>
          </cell>
          <cell r="J287">
            <v>79077.142509245707</v>
          </cell>
          <cell r="K287">
            <v>79077.142509245707</v>
          </cell>
          <cell r="L287">
            <v>78913.523344111731</v>
          </cell>
          <cell r="M287">
            <v>78913.523344111731</v>
          </cell>
          <cell r="N287">
            <v>78913.523344111731</v>
          </cell>
          <cell r="O287">
            <v>78537.199264303606</v>
          </cell>
          <cell r="P287">
            <v>79077.142509245707</v>
          </cell>
          <cell r="Q287">
            <v>118615.71376386855</v>
          </cell>
          <cell r="R287">
            <v>0</v>
          </cell>
          <cell r="S287">
            <v>78537.199264303606</v>
          </cell>
          <cell r="T287">
            <v>0</v>
          </cell>
          <cell r="U287">
            <v>64692.680192712185</v>
          </cell>
          <cell r="V287">
            <v>0</v>
          </cell>
          <cell r="W287">
            <v>14384.462316533551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11767.868575661061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2616.5937408724894</v>
          </cell>
          <cell r="AT287">
            <v>2616.5937408724894</v>
          </cell>
          <cell r="AU287">
            <v>0</v>
          </cell>
        </row>
        <row r="288">
          <cell r="B288">
            <v>274</v>
          </cell>
          <cell r="C288">
            <v>7</v>
          </cell>
          <cell r="D288">
            <v>841940.59950386395</v>
          </cell>
          <cell r="E288">
            <v>841940.59950386395</v>
          </cell>
          <cell r="F288">
            <v>1219030</v>
          </cell>
          <cell r="G288">
            <v>0.69066438028913479</v>
          </cell>
          <cell r="H288">
            <v>9047.7033817876654</v>
          </cell>
          <cell r="I288">
            <v>133242.97224537987</v>
          </cell>
          <cell r="J288">
            <v>66759.61899874777</v>
          </cell>
          <cell r="K288">
            <v>66759.61899874777</v>
          </cell>
          <cell r="L288">
            <v>66621.486122689937</v>
          </cell>
          <cell r="M288">
            <v>66621.486122689937</v>
          </cell>
          <cell r="N288">
            <v>66621.486122689937</v>
          </cell>
          <cell r="O288">
            <v>66303.780507756936</v>
          </cell>
          <cell r="P288">
            <v>66759.61899874777</v>
          </cell>
          <cell r="Q288">
            <v>100139.42849812165</v>
          </cell>
          <cell r="R288">
            <v>0</v>
          </cell>
          <cell r="S288">
            <v>66303.780507756936</v>
          </cell>
          <cell r="T288">
            <v>0</v>
          </cell>
          <cell r="U288">
            <v>46108.490884108811</v>
          </cell>
          <cell r="V288">
            <v>0</v>
          </cell>
          <cell r="W288">
            <v>20651.12811463885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14262.99860156857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6388.1295130702802</v>
          </cell>
          <cell r="AT288">
            <v>6388.1295130702802</v>
          </cell>
          <cell r="AU288">
            <v>0</v>
          </cell>
        </row>
        <row r="289">
          <cell r="B289">
            <v>275</v>
          </cell>
          <cell r="C289">
            <v>7</v>
          </cell>
          <cell r="D289">
            <v>836572.42000994203</v>
          </cell>
          <cell r="E289">
            <v>836572.42000994203</v>
          </cell>
          <cell r="F289">
            <v>1219030</v>
          </cell>
          <cell r="G289">
            <v>0.68626073190154635</v>
          </cell>
          <cell r="H289">
            <v>8990.0155879102567</v>
          </cell>
          <cell r="I289">
            <v>132393.42039844632</v>
          </cell>
          <cell r="J289">
            <v>66333.962345603475</v>
          </cell>
          <cell r="K289">
            <v>66333.962345603475</v>
          </cell>
          <cell r="L289">
            <v>66196.710199223162</v>
          </cell>
          <cell r="M289">
            <v>66196.710199223162</v>
          </cell>
          <cell r="N289">
            <v>66196.710199223162</v>
          </cell>
          <cell r="O289">
            <v>65881.030262548447</v>
          </cell>
          <cell r="P289">
            <v>66333.962345603475</v>
          </cell>
          <cell r="Q289">
            <v>99500.943518405198</v>
          </cell>
          <cell r="R289">
            <v>0</v>
          </cell>
          <cell r="S289">
            <v>65881.030262548447</v>
          </cell>
          <cell r="T289">
            <v>0</v>
          </cell>
          <cell r="U289">
            <v>45522.393549223394</v>
          </cell>
          <cell r="V289">
            <v>0</v>
          </cell>
          <cell r="W289">
            <v>20811.568796379957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14282.162434223093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6529.4063621568639</v>
          </cell>
          <cell r="AT289">
            <v>6529.4063621568639</v>
          </cell>
          <cell r="AU289">
            <v>0</v>
          </cell>
        </row>
        <row r="290">
          <cell r="B290">
            <v>276</v>
          </cell>
          <cell r="C290">
            <v>7</v>
          </cell>
          <cell r="D290">
            <v>729876.73269453598</v>
          </cell>
          <cell r="E290">
            <v>729876.73269453598</v>
          </cell>
          <cell r="F290">
            <v>1219030</v>
          </cell>
          <cell r="G290">
            <v>0.59873566088983532</v>
          </cell>
          <cell r="H290">
            <v>7843.4371576568428</v>
          </cell>
          <cell r="I290">
            <v>115508.08369886703</v>
          </cell>
          <cell r="J290">
            <v>57873.788981611484</v>
          </cell>
          <cell r="K290">
            <v>57873.788981611484</v>
          </cell>
          <cell r="L290">
            <v>57754.041849433517</v>
          </cell>
          <cell r="M290">
            <v>57754.041849433517</v>
          </cell>
          <cell r="N290">
            <v>57754.041849433517</v>
          </cell>
          <cell r="O290">
            <v>57478.623445424193</v>
          </cell>
          <cell r="P290">
            <v>57873.788981611484</v>
          </cell>
          <cell r="Q290">
            <v>86810.683472417222</v>
          </cell>
          <cell r="R290">
            <v>0</v>
          </cell>
          <cell r="S290">
            <v>57478.623445424193</v>
          </cell>
          <cell r="T290">
            <v>0</v>
          </cell>
          <cell r="U290">
            <v>34651.101294104097</v>
          </cell>
          <cell r="V290">
            <v>0</v>
          </cell>
          <cell r="W290">
            <v>23222.687687507481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13904.251260218034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9318.4364272894472</v>
          </cell>
          <cell r="AT290">
            <v>9318.4364272894472</v>
          </cell>
          <cell r="AU290">
            <v>0</v>
          </cell>
        </row>
        <row r="291">
          <cell r="B291">
            <v>277</v>
          </cell>
          <cell r="C291">
            <v>7</v>
          </cell>
          <cell r="D291">
            <v>538298.51665823802</v>
          </cell>
          <cell r="E291">
            <v>538298.51665823802</v>
          </cell>
          <cell r="F291">
            <v>1219030</v>
          </cell>
          <cell r="G291">
            <v>0.44157938414824738</v>
          </cell>
          <cell r="H291">
            <v>5784.6899323420403</v>
          </cell>
          <cell r="I291">
            <v>85189.494789879886</v>
          </cell>
          <cell r="J291">
            <v>42683.063271769592</v>
          </cell>
          <cell r="K291">
            <v>42683.063271769592</v>
          </cell>
          <cell r="L291">
            <v>42594.747394939943</v>
          </cell>
          <cell r="M291">
            <v>42594.747394939943</v>
          </cell>
          <cell r="N291">
            <v>42594.747394939943</v>
          </cell>
          <cell r="O291">
            <v>42391.620878231748</v>
          </cell>
          <cell r="P291">
            <v>42683.063271769592</v>
          </cell>
          <cell r="Q291">
            <v>64024.594907654384</v>
          </cell>
          <cell r="R291">
            <v>0</v>
          </cell>
          <cell r="S291">
            <v>37567.226633564249</v>
          </cell>
          <cell r="T291">
            <v>0</v>
          </cell>
          <cell r="U291">
            <v>20978.313832557298</v>
          </cell>
          <cell r="V291">
            <v>0</v>
          </cell>
          <cell r="W291">
            <v>26529.143683879753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11714.722929907988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14814.420753971764</v>
          </cell>
          <cell r="AT291">
            <v>14814.420753971764</v>
          </cell>
          <cell r="AU291">
            <v>0</v>
          </cell>
        </row>
        <row r="292">
          <cell r="B292">
            <v>278</v>
          </cell>
          <cell r="C292">
            <v>7</v>
          </cell>
          <cell r="D292">
            <v>578549.38008699997</v>
          </cell>
          <cell r="E292">
            <v>578549.38008699997</v>
          </cell>
          <cell r="F292">
            <v>1219030</v>
          </cell>
          <cell r="G292">
            <v>0.4745981477789718</v>
          </cell>
          <cell r="H292">
            <v>6217.2357359045309</v>
          </cell>
          <cell r="I292">
            <v>91559.474669519244</v>
          </cell>
          <cell r="J292">
            <v>45874.656964315414</v>
          </cell>
          <cell r="K292">
            <v>45874.656964315414</v>
          </cell>
          <cell r="L292">
            <v>45779.737334759622</v>
          </cell>
          <cell r="M292">
            <v>45779.737334759622</v>
          </cell>
          <cell r="N292">
            <v>45779.737334759622</v>
          </cell>
          <cell r="O292">
            <v>45561.422186781296</v>
          </cell>
          <cell r="P292">
            <v>45874.656964315414</v>
          </cell>
          <cell r="Q292">
            <v>68811.985446473118</v>
          </cell>
          <cell r="R292">
            <v>0</v>
          </cell>
          <cell r="S292">
            <v>43395.39380528195</v>
          </cell>
          <cell r="T292">
            <v>0</v>
          </cell>
          <cell r="U292">
            <v>22800.020283156096</v>
          </cell>
          <cell r="V292">
            <v>0</v>
          </cell>
          <cell r="W292">
            <v>25240.665062658722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11979.172887447234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13261.492175211488</v>
          </cell>
          <cell r="AT292">
            <v>13261.492175211488</v>
          </cell>
          <cell r="AU292">
            <v>0</v>
          </cell>
        </row>
        <row r="293">
          <cell r="B293">
            <v>279</v>
          </cell>
          <cell r="C293">
            <v>7</v>
          </cell>
          <cell r="D293">
            <v>714041.75130099</v>
          </cell>
          <cell r="E293">
            <v>714041.75130099</v>
          </cell>
          <cell r="F293">
            <v>1219030</v>
          </cell>
          <cell r="G293">
            <v>0.58574583997193674</v>
          </cell>
          <cell r="H293">
            <v>7673.2705036323714</v>
          </cell>
          <cell r="I293">
            <v>113002.08744738603</v>
          </cell>
          <cell r="J293">
            <v>56618.192891687402</v>
          </cell>
          <cell r="K293">
            <v>56618.192891687402</v>
          </cell>
          <cell r="L293">
            <v>56501.043723693016</v>
          </cell>
          <cell r="M293">
            <v>56501.043723693016</v>
          </cell>
          <cell r="N293">
            <v>56501.043723693016</v>
          </cell>
          <cell r="O293">
            <v>56231.600637305928</v>
          </cell>
          <cell r="P293">
            <v>56618.192891687402</v>
          </cell>
          <cell r="Q293">
            <v>84927.289337531111</v>
          </cell>
          <cell r="R293">
            <v>0</v>
          </cell>
          <cell r="S293">
            <v>56231.600637305928</v>
          </cell>
          <cell r="T293">
            <v>0</v>
          </cell>
          <cell r="U293">
            <v>33163.870953034639</v>
          </cell>
          <cell r="V293">
            <v>0</v>
          </cell>
          <cell r="W293">
            <v>23454.321938652894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13738.271504928463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9716.0504337244311</v>
          </cell>
          <cell r="AT293">
            <v>9716.0504337244311</v>
          </cell>
          <cell r="AU293">
            <v>0</v>
          </cell>
        </row>
        <row r="294">
          <cell r="B294">
            <v>280</v>
          </cell>
          <cell r="C294">
            <v>7</v>
          </cell>
          <cell r="D294">
            <v>832346.36388240394</v>
          </cell>
          <cell r="E294">
            <v>832346.36388240394</v>
          </cell>
          <cell r="F294">
            <v>1219030</v>
          </cell>
          <cell r="G294">
            <v>0.68279399512924532</v>
          </cell>
          <cell r="H294">
            <v>8944.6013361931145</v>
          </cell>
          <cell r="I294">
            <v>131724.617540334</v>
          </cell>
          <cell r="J294">
            <v>65998.867569192851</v>
          </cell>
          <cell r="K294">
            <v>65998.867569192851</v>
          </cell>
          <cell r="L294">
            <v>65862.308770167001</v>
          </cell>
          <cell r="M294">
            <v>65862.308770167001</v>
          </cell>
          <cell r="N294">
            <v>65862.308770167001</v>
          </cell>
          <cell r="O294">
            <v>65548.223532407545</v>
          </cell>
          <cell r="P294">
            <v>65998.867569192851</v>
          </cell>
          <cell r="Q294">
            <v>98998.301353789284</v>
          </cell>
          <cell r="R294">
            <v>0</v>
          </cell>
          <cell r="S294">
            <v>65548.223532407545</v>
          </cell>
          <cell r="T294">
            <v>0</v>
          </cell>
          <cell r="U294">
            <v>45063.630461575201</v>
          </cell>
          <cell r="V294">
            <v>0</v>
          </cell>
          <cell r="W294">
            <v>20935.237107617664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14294.454183688291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6640.7829239293733</v>
          </cell>
          <cell r="AT294">
            <v>6640.7829239293733</v>
          </cell>
          <cell r="AU294">
            <v>0</v>
          </cell>
        </row>
        <row r="295">
          <cell r="B295">
            <v>281</v>
          </cell>
          <cell r="C295">
            <v>7</v>
          </cell>
          <cell r="D295">
            <v>863820.64819063991</v>
          </cell>
          <cell r="E295">
            <v>863820.64819063991</v>
          </cell>
          <cell r="F295">
            <v>1219030</v>
          </cell>
          <cell r="G295">
            <v>0.70861311714284303</v>
          </cell>
          <cell r="H295">
            <v>9282.8318345712432</v>
          </cell>
          <cell r="I295">
            <v>136705.64255919727</v>
          </cell>
          <cell r="J295">
            <v>68494.54390302721</v>
          </cell>
          <cell r="K295">
            <v>68494.54390302721</v>
          </cell>
          <cell r="L295">
            <v>68352.821279598633</v>
          </cell>
          <cell r="M295">
            <v>68352.821279598633</v>
          </cell>
          <cell r="N295">
            <v>68352.821279598633</v>
          </cell>
          <cell r="O295">
            <v>68026.859245712927</v>
          </cell>
          <cell r="P295">
            <v>68494.54390302721</v>
          </cell>
          <cell r="Q295">
            <v>102741.81585454081</v>
          </cell>
          <cell r="R295">
            <v>0</v>
          </cell>
          <cell r="S295">
            <v>68026.859245712927</v>
          </cell>
          <cell r="T295">
            <v>0</v>
          </cell>
          <cell r="U295">
            <v>48536.132262401414</v>
          </cell>
          <cell r="V295">
            <v>0</v>
          </cell>
          <cell r="W295">
            <v>19958.411640625796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14142.79228588385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5815.6193547419462</v>
          </cell>
          <cell r="AT295">
            <v>5815.6193547419462</v>
          </cell>
          <cell r="AU295">
            <v>0</v>
          </cell>
        </row>
        <row r="296">
          <cell r="B296">
            <v>282</v>
          </cell>
          <cell r="C296">
            <v>7</v>
          </cell>
          <cell r="D296">
            <v>756523.94840446196</v>
          </cell>
          <cell r="E296">
            <v>756523.94840446196</v>
          </cell>
          <cell r="F296">
            <v>1219030</v>
          </cell>
          <cell r="G296">
            <v>0.62059502096294761</v>
          </cell>
          <cell r="H296">
            <v>8129.7947746146137</v>
          </cell>
          <cell r="I296">
            <v>119725.19144417185</v>
          </cell>
          <cell r="J296">
            <v>59986.714726278515</v>
          </cell>
          <cell r="K296">
            <v>59986.714726278515</v>
          </cell>
          <cell r="L296">
            <v>59862.595722085927</v>
          </cell>
          <cell r="M296">
            <v>59862.595722085927</v>
          </cell>
          <cell r="N296">
            <v>59862.595722085927</v>
          </cell>
          <cell r="O296">
            <v>59577.122012442967</v>
          </cell>
          <cell r="P296">
            <v>59986.714726278515</v>
          </cell>
          <cell r="Q296">
            <v>89980.072089417779</v>
          </cell>
          <cell r="R296">
            <v>0</v>
          </cell>
          <cell r="S296">
            <v>59577.122012442967</v>
          </cell>
          <cell r="T296">
            <v>0</v>
          </cell>
          <cell r="U296">
            <v>37227.456483053131</v>
          </cell>
          <cell r="V296">
            <v>0</v>
          </cell>
          <cell r="W296">
            <v>22759.258243225282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14124.282346555532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8634.97589666975</v>
          </cell>
          <cell r="AT296">
            <v>8634.97589666975</v>
          </cell>
          <cell r="AU296">
            <v>0</v>
          </cell>
        </row>
        <row r="297">
          <cell r="B297">
            <v>283</v>
          </cell>
          <cell r="C297">
            <v>7</v>
          </cell>
          <cell r="D297">
            <v>805420.60584798397</v>
          </cell>
          <cell r="E297">
            <v>805420.60584798397</v>
          </cell>
          <cell r="F297">
            <v>1219030</v>
          </cell>
          <cell r="G297">
            <v>0.66070614000310413</v>
          </cell>
          <cell r="H297">
            <v>8655.2504340406649</v>
          </cell>
          <cell r="I297">
            <v>127463.42852939885</v>
          </cell>
          <cell r="J297">
            <v>63863.855492700044</v>
          </cell>
          <cell r="K297">
            <v>63863.855492700044</v>
          </cell>
          <cell r="L297">
            <v>63731.714264699425</v>
          </cell>
          <cell r="M297">
            <v>63731.714264699425</v>
          </cell>
          <cell r="N297">
            <v>63731.714264699425</v>
          </cell>
          <cell r="O297">
            <v>63427.789440297995</v>
          </cell>
          <cell r="P297">
            <v>63863.855492700044</v>
          </cell>
          <cell r="Q297">
            <v>95795.78323905007</v>
          </cell>
          <cell r="R297">
            <v>0</v>
          </cell>
          <cell r="S297">
            <v>63427.789440297995</v>
          </cell>
          <cell r="T297">
            <v>0</v>
          </cell>
          <cell r="U297">
            <v>42195.241448297864</v>
          </cell>
          <cell r="V297">
            <v>0</v>
          </cell>
          <cell r="W297">
            <v>21668.614044402144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14316.586344493991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7352.0276999081525</v>
          </cell>
          <cell r="AT297">
            <v>7352.0276999081525</v>
          </cell>
          <cell r="AU297">
            <v>0</v>
          </cell>
        </row>
        <row r="298">
          <cell r="B298">
            <v>284</v>
          </cell>
          <cell r="C298">
            <v>7</v>
          </cell>
          <cell r="D298">
            <v>794061.27047847596</v>
          </cell>
          <cell r="E298">
            <v>794061.27047847596</v>
          </cell>
          <cell r="F298">
            <v>1219030</v>
          </cell>
          <cell r="G298">
            <v>0.65138780052867928</v>
          </cell>
          <cell r="H298">
            <v>8533.1801869256979</v>
          </cell>
          <cell r="I298">
            <v>125665.73447799281</v>
          </cell>
          <cell r="J298">
            <v>62963.144799102141</v>
          </cell>
          <cell r="K298">
            <v>62963.144799102141</v>
          </cell>
          <cell r="L298">
            <v>62832.867238996405</v>
          </cell>
          <cell r="M298">
            <v>62832.867238996405</v>
          </cell>
          <cell r="N298">
            <v>62832.867238996405</v>
          </cell>
          <cell r="O298">
            <v>62533.228850753214</v>
          </cell>
          <cell r="P298">
            <v>62963.144799102141</v>
          </cell>
          <cell r="Q298">
            <v>94444.717198653205</v>
          </cell>
          <cell r="R298">
            <v>0</v>
          </cell>
          <cell r="S298">
            <v>62533.228850753214</v>
          </cell>
          <cell r="T298">
            <v>0</v>
          </cell>
          <cell r="U298">
            <v>41013.42440505587</v>
          </cell>
          <cell r="V298">
            <v>0</v>
          </cell>
          <cell r="W298">
            <v>21949.720394046279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14297.7800896973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7651.9403043489783</v>
          </cell>
          <cell r="AT298">
            <v>7651.9403043489783</v>
          </cell>
          <cell r="AU298">
            <v>0</v>
          </cell>
        </row>
        <row r="299">
          <cell r="B299">
            <v>285</v>
          </cell>
          <cell r="C299">
            <v>7</v>
          </cell>
          <cell r="D299">
            <v>777661.21755925403</v>
          </cell>
          <cell r="E299">
            <v>777661.21755925403</v>
          </cell>
          <cell r="F299">
            <v>1219030</v>
          </cell>
          <cell r="G299">
            <v>0.63793443767524505</v>
          </cell>
          <cell r="H299">
            <v>8356.9411335457098</v>
          </cell>
          <cell r="I299">
            <v>123070.31171630828</v>
          </cell>
          <cell r="J299">
            <v>61662.742745689189</v>
          </cell>
          <cell r="K299">
            <v>61662.742745689189</v>
          </cell>
          <cell r="L299">
            <v>61535.155858154139</v>
          </cell>
          <cell r="M299">
            <v>61535.155858154139</v>
          </cell>
          <cell r="N299">
            <v>61535.155858154139</v>
          </cell>
          <cell r="O299">
            <v>61241.706016823526</v>
          </cell>
          <cell r="P299">
            <v>61662.742745689189</v>
          </cell>
          <cell r="Q299">
            <v>92494.114118533776</v>
          </cell>
          <cell r="R299">
            <v>0</v>
          </cell>
          <cell r="S299">
            <v>61241.706016823526</v>
          </cell>
          <cell r="T299">
            <v>0</v>
          </cell>
          <cell r="U299">
            <v>39336.787118984554</v>
          </cell>
          <cell r="V299">
            <v>0</v>
          </cell>
          <cell r="W299">
            <v>22325.95562670473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14242.495948284355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8083.459678420375</v>
          </cell>
          <cell r="AT299">
            <v>8083.459678420375</v>
          </cell>
          <cell r="AU299">
            <v>0</v>
          </cell>
        </row>
        <row r="300">
          <cell r="B300">
            <v>286</v>
          </cell>
          <cell r="C300">
            <v>7</v>
          </cell>
          <cell r="D300">
            <v>800776.23705391202</v>
          </cell>
          <cell r="E300">
            <v>800776.23705391202</v>
          </cell>
          <cell r="F300">
            <v>1219030</v>
          </cell>
          <cell r="G300">
            <v>0.6568962511619173</v>
          </cell>
          <cell r="H300">
            <v>8605.3408902211158</v>
          </cell>
          <cell r="I300">
            <v>126728.42477415709</v>
          </cell>
          <cell r="J300">
            <v>63495.591637310928</v>
          </cell>
          <cell r="K300">
            <v>63495.591637310928</v>
          </cell>
          <cell r="L300">
            <v>63364.212387078544</v>
          </cell>
          <cell r="M300">
            <v>63364.212387078544</v>
          </cell>
          <cell r="N300">
            <v>63364.212387078544</v>
          </cell>
          <cell r="O300">
            <v>63062.040111544062</v>
          </cell>
          <cell r="P300">
            <v>63495.591637310928</v>
          </cell>
          <cell r="Q300">
            <v>95243.387455966396</v>
          </cell>
          <cell r="R300">
            <v>0</v>
          </cell>
          <cell r="S300">
            <v>63062.040111544062</v>
          </cell>
          <cell r="T300">
            <v>0</v>
          </cell>
          <cell r="U300">
            <v>41710.016111857374</v>
          </cell>
          <cell r="V300">
            <v>0</v>
          </cell>
          <cell r="W300">
            <v>21785.575525453314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14310.862892075098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7474.7126333782162</v>
          </cell>
          <cell r="AT300">
            <v>7474.7126333782162</v>
          </cell>
          <cell r="AU300">
            <v>0</v>
          </cell>
        </row>
        <row r="301">
          <cell r="B301">
            <v>287</v>
          </cell>
          <cell r="C301">
            <v>7</v>
          </cell>
          <cell r="D301">
            <v>774905.74510189402</v>
          </cell>
          <cell r="E301">
            <v>774905.74510189402</v>
          </cell>
          <cell r="F301">
            <v>1219030</v>
          </cell>
          <cell r="G301">
            <v>0.63567405650549536</v>
          </cell>
          <cell r="H301">
            <v>8327.3301402219895</v>
          </cell>
          <cell r="I301">
            <v>122634.23898104017</v>
          </cell>
          <cell r="J301">
            <v>61444.25430182118</v>
          </cell>
          <cell r="K301">
            <v>61444.25430182118</v>
          </cell>
          <cell r="L301">
            <v>61317.119490520083</v>
          </cell>
          <cell r="M301">
            <v>61317.119490520083</v>
          </cell>
          <cell r="N301">
            <v>61317.119490520083</v>
          </cell>
          <cell r="O301">
            <v>61024.709424527551</v>
          </cell>
          <cell r="P301">
            <v>61444.25430182118</v>
          </cell>
          <cell r="Q301">
            <v>92166.381452731774</v>
          </cell>
          <cell r="R301">
            <v>0</v>
          </cell>
          <cell r="S301">
            <v>61024.709424527551</v>
          </cell>
          <cell r="T301">
            <v>0</v>
          </cell>
          <cell r="U301">
            <v>39058.518380993861</v>
          </cell>
          <cell r="V301">
            <v>0</v>
          </cell>
          <cell r="W301">
            <v>22385.735920827254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14230.03156065304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8155.7043601742134</v>
          </cell>
          <cell r="AT301">
            <v>8155.7043601742134</v>
          </cell>
          <cell r="AU301">
            <v>0</v>
          </cell>
        </row>
        <row r="302">
          <cell r="B302">
            <v>288</v>
          </cell>
          <cell r="C302">
            <v>7</v>
          </cell>
          <cell r="D302">
            <v>770650.73654636194</v>
          </cell>
          <cell r="E302">
            <v>770650.73654636194</v>
          </cell>
          <cell r="F302">
            <v>1219030</v>
          </cell>
          <cell r="G302">
            <v>0.63218356935133835</v>
          </cell>
          <cell r="H302">
            <v>8281.6047585025317</v>
          </cell>
          <cell r="I302">
            <v>121960.8541992602</v>
          </cell>
          <cell r="J302">
            <v>61106.863813500364</v>
          </cell>
          <cell r="K302">
            <v>61106.863813500364</v>
          </cell>
          <cell r="L302">
            <v>60980.427099630098</v>
          </cell>
          <cell r="M302">
            <v>60980.427099630098</v>
          </cell>
          <cell r="N302">
            <v>60980.427099630098</v>
          </cell>
          <cell r="O302">
            <v>60689.622657728483</v>
          </cell>
          <cell r="P302">
            <v>61106.863813500364</v>
          </cell>
          <cell r="Q302">
            <v>91660.295720250549</v>
          </cell>
          <cell r="R302">
            <v>0</v>
          </cell>
          <cell r="S302">
            <v>60689.622657728483</v>
          </cell>
          <cell r="T302">
            <v>0</v>
          </cell>
          <cell r="U302">
            <v>38630.755277484663</v>
          </cell>
          <cell r="V302">
            <v>0</v>
          </cell>
          <cell r="W302">
            <v>22476.108536015498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14209.026519426361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8267.0820165891364</v>
          </cell>
          <cell r="AT302">
            <v>8267.0820165891364</v>
          </cell>
          <cell r="AU302">
            <v>0</v>
          </cell>
        </row>
        <row r="303">
          <cell r="B303">
            <v>289</v>
          </cell>
          <cell r="C303">
            <v>7</v>
          </cell>
          <cell r="D303">
            <v>727361.864897402</v>
          </cell>
          <cell r="E303">
            <v>727361.864897402</v>
          </cell>
          <cell r="F303">
            <v>1219030</v>
          </cell>
          <cell r="G303">
            <v>0.5966726535830964</v>
          </cell>
          <cell r="H303">
            <v>7816.4117619385624</v>
          </cell>
          <cell r="I303">
            <v>115110.08832925095</v>
          </cell>
          <cell r="J303">
            <v>57674.3786953421</v>
          </cell>
          <cell r="K303">
            <v>57674.3786953421</v>
          </cell>
          <cell r="L303">
            <v>57555.044164625477</v>
          </cell>
          <cell r="M303">
            <v>57555.044164625477</v>
          </cell>
          <cell r="N303">
            <v>57555.044164625477</v>
          </cell>
          <cell r="O303">
            <v>57280.574743977253</v>
          </cell>
          <cell r="P303">
            <v>57674.3786953421</v>
          </cell>
          <cell r="Q303">
            <v>86511.568043013147</v>
          </cell>
          <cell r="R303">
            <v>0</v>
          </cell>
          <cell r="S303">
            <v>57280.574743977253</v>
          </cell>
          <cell r="T303">
            <v>0</v>
          </cell>
          <cell r="U303">
            <v>34412.724579906178</v>
          </cell>
          <cell r="V303">
            <v>0</v>
          </cell>
          <cell r="W303">
            <v>23261.6541154359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13879.592887789293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9382.0612276466072</v>
          </cell>
          <cell r="AT303">
            <v>9382.0612276466072</v>
          </cell>
          <cell r="AU303">
            <v>0</v>
          </cell>
        </row>
        <row r="304">
          <cell r="B304">
            <v>290</v>
          </cell>
          <cell r="C304">
            <v>7</v>
          </cell>
          <cell r="D304">
            <v>795908.23571257596</v>
          </cell>
          <cell r="E304">
            <v>795908.23571257596</v>
          </cell>
          <cell r="F304">
            <v>1219030</v>
          </cell>
          <cell r="G304">
            <v>0.65290291109535936</v>
          </cell>
          <cell r="H304">
            <v>8553.0281353492082</v>
          </cell>
          <cell r="I304">
            <v>125958.02960851672</v>
          </cell>
          <cell r="J304">
            <v>63109.595386477435</v>
          </cell>
          <cell r="K304">
            <v>63109.595386477435</v>
          </cell>
          <cell r="L304">
            <v>62979.014804258361</v>
          </cell>
          <cell r="M304">
            <v>62979.014804258361</v>
          </cell>
          <cell r="N304">
            <v>62979.014804258361</v>
          </cell>
          <cell r="O304">
            <v>62678.679465154499</v>
          </cell>
          <cell r="P304">
            <v>63109.595386477435</v>
          </cell>
          <cell r="Q304">
            <v>94664.393079716159</v>
          </cell>
          <cell r="R304">
            <v>0</v>
          </cell>
          <cell r="S304">
            <v>62678.679465154499</v>
          </cell>
          <cell r="T304">
            <v>0</v>
          </cell>
          <cell r="U304">
            <v>41204.438545881443</v>
          </cell>
          <cell r="V304">
            <v>0</v>
          </cell>
          <cell r="W304">
            <v>21905.156840596115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14301.940669225629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7603.2161713704863</v>
          </cell>
          <cell r="AT304">
            <v>7603.2161713704863</v>
          </cell>
          <cell r="AU304">
            <v>0</v>
          </cell>
        </row>
        <row r="305">
          <cell r="B305">
            <v>291</v>
          </cell>
          <cell r="C305">
            <v>7</v>
          </cell>
          <cell r="D305">
            <v>729215.81864860398</v>
          </cell>
          <cell r="E305">
            <v>729215.81864860398</v>
          </cell>
          <cell r="F305">
            <v>1219030</v>
          </cell>
          <cell r="G305">
            <v>0.59819349700056934</v>
          </cell>
          <cell r="H305">
            <v>7836.334810707458</v>
          </cell>
          <cell r="I305">
            <v>115403.48944134984</v>
          </cell>
          <cell r="J305">
            <v>57821.383420075035</v>
          </cell>
          <cell r="K305">
            <v>57821.383420075035</v>
          </cell>
          <cell r="L305">
            <v>57701.74472067492</v>
          </cell>
          <cell r="M305">
            <v>57701.74472067492</v>
          </cell>
          <cell r="N305">
            <v>57701.74472067492</v>
          </cell>
          <cell r="O305">
            <v>57426.575712054655</v>
          </cell>
          <cell r="P305">
            <v>57821.383420075035</v>
          </cell>
          <cell r="Q305">
            <v>86732.075130112542</v>
          </cell>
          <cell r="R305">
            <v>0</v>
          </cell>
          <cell r="S305">
            <v>57426.575712054655</v>
          </cell>
          <cell r="T305">
            <v>0</v>
          </cell>
          <cell r="U305">
            <v>34588.375549465367</v>
          </cell>
          <cell r="V305">
            <v>0</v>
          </cell>
          <cell r="W305">
            <v>23233.007870609523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13897.834223961661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9335.1736466478615</v>
          </cell>
          <cell r="AT305">
            <v>9335.1736466478615</v>
          </cell>
          <cell r="AU305">
            <v>0</v>
          </cell>
        </row>
        <row r="306">
          <cell r="B306">
            <v>292</v>
          </cell>
          <cell r="C306">
            <v>7</v>
          </cell>
          <cell r="D306">
            <v>606801.95801121392</v>
          </cell>
          <cell r="E306">
            <v>606801.95801121392</v>
          </cell>
          <cell r="F306">
            <v>1219030</v>
          </cell>
          <cell r="G306">
            <v>0.49777442557706858</v>
          </cell>
          <cell r="H306">
            <v>6520.8449750595983</v>
          </cell>
          <cell r="I306">
            <v>96030.642182328069</v>
          </cell>
          <cell r="J306">
            <v>48114.875976279451</v>
          </cell>
          <cell r="K306">
            <v>48114.875976279451</v>
          </cell>
          <cell r="L306">
            <v>48015.321091164034</v>
          </cell>
          <cell r="M306">
            <v>48015.321091164034</v>
          </cell>
          <cell r="N306">
            <v>48015.321091164034</v>
          </cell>
          <cell r="O306">
            <v>47786.344855398587</v>
          </cell>
          <cell r="P306">
            <v>48114.875976279451</v>
          </cell>
          <cell r="Q306">
            <v>72172.313964419169</v>
          </cell>
          <cell r="R306">
            <v>0</v>
          </cell>
          <cell r="S306">
            <v>47737.175111628159</v>
          </cell>
          <cell r="T306">
            <v>0</v>
          </cell>
          <cell r="U306">
            <v>23974.830191765497</v>
          </cell>
          <cell r="V306">
            <v>0</v>
          </cell>
          <cell r="W306">
            <v>24189.215528284432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12040.772864751691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12148.442663532742</v>
          </cell>
          <cell r="AT306">
            <v>12148.442663532742</v>
          </cell>
          <cell r="AU306">
            <v>0</v>
          </cell>
        </row>
        <row r="307">
          <cell r="B307">
            <v>293</v>
          </cell>
          <cell r="C307">
            <v>7</v>
          </cell>
          <cell r="D307">
            <v>599211.43007885595</v>
          </cell>
          <cell r="E307">
            <v>599211.43007885595</v>
          </cell>
          <cell r="F307">
            <v>1219030</v>
          </cell>
          <cell r="G307">
            <v>0.49154773063735591</v>
          </cell>
          <cell r="H307">
            <v>6439.2752713493628</v>
          </cell>
          <cell r="I307">
            <v>94829.388194558705</v>
          </cell>
          <cell r="J307">
            <v>47513.003643406824</v>
          </cell>
          <cell r="K307">
            <v>47513.003643406824</v>
          </cell>
          <cell r="L307">
            <v>47414.694097279353</v>
          </cell>
          <cell r="M307">
            <v>47414.694097279353</v>
          </cell>
          <cell r="N307">
            <v>47414.694097279353</v>
          </cell>
          <cell r="O307">
            <v>47188.582141186169</v>
          </cell>
          <cell r="P307">
            <v>47513.003643406824</v>
          </cell>
          <cell r="Q307">
            <v>71269.50546511024</v>
          </cell>
          <cell r="R307">
            <v>0</v>
          </cell>
          <cell r="S307">
            <v>46550.349580175549</v>
          </cell>
          <cell r="T307">
            <v>0</v>
          </cell>
          <cell r="U307">
            <v>23668.630883664675</v>
          </cell>
          <cell r="V307">
            <v>0</v>
          </cell>
          <cell r="W307">
            <v>24482.605320752715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12034.369085506052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12448.236235246663</v>
          </cell>
          <cell r="AT307">
            <v>12448.236235246663</v>
          </cell>
          <cell r="AU307">
            <v>0</v>
          </cell>
        </row>
        <row r="308">
          <cell r="B308">
            <v>294</v>
          </cell>
          <cell r="C308">
            <v>7</v>
          </cell>
          <cell r="D308">
            <v>623440.61887149001</v>
          </cell>
          <cell r="E308">
            <v>623440.61887149001</v>
          </cell>
          <cell r="F308">
            <v>1219030</v>
          </cell>
          <cell r="G308">
            <v>0.51142352433614435</v>
          </cell>
          <cell r="H308">
            <v>6699.648168803491</v>
          </cell>
          <cell r="I308">
            <v>98663.826314928971</v>
          </cell>
          <cell r="J308">
            <v>49434.197862331712</v>
          </cell>
          <cell r="K308">
            <v>49434.197862331712</v>
          </cell>
          <cell r="L308">
            <v>49331.913157464485</v>
          </cell>
          <cell r="M308">
            <v>49331.913157464485</v>
          </cell>
          <cell r="N308">
            <v>49331.913157464485</v>
          </cell>
          <cell r="O308">
            <v>49096.658336269858</v>
          </cell>
          <cell r="P308">
            <v>49434.197862331712</v>
          </cell>
          <cell r="Q308">
            <v>74151.296793497575</v>
          </cell>
          <cell r="R308">
            <v>0</v>
          </cell>
          <cell r="S308">
            <v>49096.658336269858</v>
          </cell>
          <cell r="T308">
            <v>0</v>
          </cell>
          <cell r="U308">
            <v>25281.811693484</v>
          </cell>
          <cell r="V308">
            <v>0</v>
          </cell>
          <cell r="W308">
            <v>24152.386168847792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12352.098455599686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11800.287713248106</v>
          </cell>
          <cell r="AT308">
            <v>11800.287713248106</v>
          </cell>
          <cell r="AU308">
            <v>0</v>
          </cell>
        </row>
        <row r="309">
          <cell r="B309">
            <v>295</v>
          </cell>
          <cell r="C309">
            <v>7</v>
          </cell>
          <cell r="D309">
            <v>459815.47288360598</v>
          </cell>
          <cell r="E309">
            <v>459815.47288360598</v>
          </cell>
          <cell r="F309">
            <v>1219030</v>
          </cell>
          <cell r="G309">
            <v>0.37719783178724559</v>
          </cell>
          <cell r="H309">
            <v>4941.291596412917</v>
          </cell>
          <cell r="I309">
            <v>72769.005708395416</v>
          </cell>
          <cell r="J309">
            <v>36459.942420555155</v>
          </cell>
          <cell r="K309">
            <v>36459.942420555155</v>
          </cell>
          <cell r="L309">
            <v>36384.502854197708</v>
          </cell>
          <cell r="M309">
            <v>36384.502854197708</v>
          </cell>
          <cell r="N309">
            <v>36384.502854197708</v>
          </cell>
          <cell r="O309">
            <v>36210.991851575578</v>
          </cell>
          <cell r="P309">
            <v>36459.942420555155</v>
          </cell>
          <cell r="Q309">
            <v>48040.235683583007</v>
          </cell>
          <cell r="R309">
            <v>0</v>
          </cell>
          <cell r="S309">
            <v>29919.562945187226</v>
          </cell>
          <cell r="T309">
            <v>0</v>
          </cell>
          <cell r="U309">
            <v>18633.968674240594</v>
          </cell>
          <cell r="V309">
            <v>0</v>
          </cell>
          <cell r="W309">
            <v>30767.080599952722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11605.276092725593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19161.804507227127</v>
          </cell>
          <cell r="AT309">
            <v>19161.804507227127</v>
          </cell>
          <cell r="AU309">
            <v>0</v>
          </cell>
        </row>
        <row r="310">
          <cell r="B310">
            <v>296</v>
          </cell>
          <cell r="C310">
            <v>7</v>
          </cell>
          <cell r="D310">
            <v>733435.88461862598</v>
          </cell>
          <cell r="E310">
            <v>733435.88461862598</v>
          </cell>
          <cell r="F310">
            <v>1219030</v>
          </cell>
          <cell r="G310">
            <v>0.60165531990076204</v>
          </cell>
          <cell r="H310">
            <v>7881.6846906999826</v>
          </cell>
          <cell r="I310">
            <v>116071.34431525502</v>
          </cell>
          <cell r="J310">
            <v>58156.003221607658</v>
          </cell>
          <cell r="K310">
            <v>58156.003221607658</v>
          </cell>
          <cell r="L310">
            <v>58035.672157627509</v>
          </cell>
          <cell r="M310">
            <v>58035.672157627509</v>
          </cell>
          <cell r="N310">
            <v>58035.672157627509</v>
          </cell>
          <cell r="O310">
            <v>57758.910710473159</v>
          </cell>
          <cell r="P310">
            <v>58156.003221607658</v>
          </cell>
          <cell r="Q310">
            <v>87234.00483241149</v>
          </cell>
          <cell r="R310">
            <v>0</v>
          </cell>
          <cell r="S310">
            <v>57758.910710473159</v>
          </cell>
          <cell r="T310">
            <v>0</v>
          </cell>
          <cell r="U310">
            <v>34989.86872244603</v>
          </cell>
          <cell r="V310">
            <v>0</v>
          </cell>
          <cell r="W310">
            <v>23166.134499161504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13938.028062957095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9228.106436204409</v>
          </cell>
          <cell r="AT310">
            <v>9228.106436204409</v>
          </cell>
          <cell r="AU310">
            <v>0</v>
          </cell>
        </row>
        <row r="311">
          <cell r="B311">
            <v>297</v>
          </cell>
          <cell r="C311">
            <v>7</v>
          </cell>
          <cell r="D311">
            <v>756677.69578070601</v>
          </cell>
          <cell r="E311">
            <v>756677.69578070601</v>
          </cell>
          <cell r="F311">
            <v>1219030</v>
          </cell>
          <cell r="G311">
            <v>0.62072114368039011</v>
          </cell>
          <cell r="H311">
            <v>8131.4469822131105</v>
          </cell>
          <cell r="I311">
            <v>119749.52303882086</v>
          </cell>
          <cell r="J311">
            <v>59998.905748146506</v>
          </cell>
          <cell r="K311">
            <v>59998.905748146506</v>
          </cell>
          <cell r="L311">
            <v>59874.761519410429</v>
          </cell>
          <cell r="M311">
            <v>59874.761519410429</v>
          </cell>
          <cell r="N311">
            <v>59874.761519410429</v>
          </cell>
          <cell r="O311">
            <v>59589.229793317449</v>
          </cell>
          <cell r="P311">
            <v>59998.905748146506</v>
          </cell>
          <cell r="Q311">
            <v>89998.358622219763</v>
          </cell>
          <cell r="R311">
            <v>0</v>
          </cell>
          <cell r="S311">
            <v>59589.229793317449</v>
          </cell>
          <cell r="T311">
            <v>0</v>
          </cell>
          <cell r="U311">
            <v>37242.589395561481</v>
          </cell>
          <cell r="V311">
            <v>0</v>
          </cell>
          <cell r="W311">
            <v>22756.316352585098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14125.326712329386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8630.9896402557115</v>
          </cell>
          <cell r="AT311">
            <v>8630.9896402557115</v>
          </cell>
          <cell r="AU311">
            <v>0</v>
          </cell>
        </row>
        <row r="312">
          <cell r="B312">
            <v>298</v>
          </cell>
          <cell r="C312">
            <v>7</v>
          </cell>
          <cell r="D312">
            <v>745947.32695037802</v>
          </cell>
          <cell r="E312">
            <v>745947.32695037802</v>
          </cell>
          <cell r="F312">
            <v>1219030</v>
          </cell>
          <cell r="G312">
            <v>0.61191876077732132</v>
          </cell>
          <cell r="H312">
            <v>8016.1357661829097</v>
          </cell>
          <cell r="I312">
            <v>118051.36732916083</v>
          </cell>
          <cell r="J312">
            <v>59148.067416735881</v>
          </cell>
          <cell r="K312">
            <v>59148.067416735881</v>
          </cell>
          <cell r="L312">
            <v>59025.683664580414</v>
          </cell>
          <cell r="M312">
            <v>59025.683664580414</v>
          </cell>
          <cell r="N312">
            <v>59025.683664580414</v>
          </cell>
          <cell r="O312">
            <v>58744.201034622849</v>
          </cell>
          <cell r="P312">
            <v>59148.067416735881</v>
          </cell>
          <cell r="Q312">
            <v>88722.101125103814</v>
          </cell>
          <cell r="R312">
            <v>0</v>
          </cell>
          <cell r="S312">
            <v>58744.201034622849</v>
          </cell>
          <cell r="T312">
            <v>0</v>
          </cell>
          <cell r="U312">
            <v>36193.812116022506</v>
          </cell>
          <cell r="V312">
            <v>0</v>
          </cell>
          <cell r="W312">
            <v>22954.25530071347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14046.139458178846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8908.1158425346239</v>
          </cell>
          <cell r="AT312">
            <v>8908.1158425346239</v>
          </cell>
          <cell r="AU312">
            <v>0</v>
          </cell>
        </row>
        <row r="313">
          <cell r="B313">
            <v>299</v>
          </cell>
          <cell r="C313">
            <v>7</v>
          </cell>
          <cell r="D313">
            <v>635402.96343094204</v>
          </cell>
          <cell r="E313">
            <v>635402.96343094204</v>
          </cell>
          <cell r="F313">
            <v>1219030</v>
          </cell>
          <cell r="G313">
            <v>0.52123652693612299</v>
          </cell>
          <cell r="H313">
            <v>6828.1985028632116</v>
          </cell>
          <cell r="I313">
            <v>100556.95077651685</v>
          </cell>
          <cell r="J313">
            <v>50382.72269364565</v>
          </cell>
          <cell r="K313">
            <v>50382.72269364565</v>
          </cell>
          <cell r="L313">
            <v>50278.475388258426</v>
          </cell>
          <cell r="M313">
            <v>50278.475388258426</v>
          </cell>
          <cell r="N313">
            <v>50278.475388258426</v>
          </cell>
          <cell r="O313">
            <v>50038.706585867811</v>
          </cell>
          <cell r="P313">
            <v>50382.72269364565</v>
          </cell>
          <cell r="Q313">
            <v>75574.084040468471</v>
          </cell>
          <cell r="R313">
            <v>0</v>
          </cell>
          <cell r="S313">
            <v>50038.706585867811</v>
          </cell>
          <cell r="T313">
            <v>0</v>
          </cell>
          <cell r="U313">
            <v>26261.315394421694</v>
          </cell>
          <cell r="V313">
            <v>0</v>
          </cell>
          <cell r="W313">
            <v>24121.407299224054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12572.958565459192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11548.448733764862</v>
          </cell>
          <cell r="AT313">
            <v>11548.448733764862</v>
          </cell>
          <cell r="AU313">
            <v>0</v>
          </cell>
        </row>
        <row r="314">
          <cell r="B314">
            <v>300</v>
          </cell>
          <cell r="C314">
            <v>7</v>
          </cell>
          <cell r="D314">
            <v>612297.92753214401</v>
          </cell>
          <cell r="E314">
            <v>612297.92753214401</v>
          </cell>
          <cell r="F314">
            <v>1219030</v>
          </cell>
          <cell r="G314">
            <v>0.50228290323629776</v>
          </cell>
          <cell r="H314">
            <v>6579.9060323955009</v>
          </cell>
          <cell r="I314">
            <v>96900.417692346571</v>
          </cell>
          <cell r="J314">
            <v>48550.665426820538</v>
          </cell>
          <cell r="K314">
            <v>48550.665426820538</v>
          </cell>
          <cell r="L314">
            <v>48450.208846173286</v>
          </cell>
          <cell r="M314">
            <v>48450.208846173286</v>
          </cell>
          <cell r="N314">
            <v>48450.208846173286</v>
          </cell>
          <cell r="O314">
            <v>48219.158710684584</v>
          </cell>
          <cell r="P314">
            <v>48550.665426820538</v>
          </cell>
          <cell r="Q314">
            <v>72825.998140230819</v>
          </cell>
          <cell r="R314">
            <v>0</v>
          </cell>
          <cell r="S314">
            <v>48219.158710684584</v>
          </cell>
          <cell r="T314">
            <v>0</v>
          </cell>
          <cell r="U314">
            <v>24386.1691846375</v>
          </cell>
          <cell r="V314">
            <v>0</v>
          </cell>
          <cell r="W314">
            <v>24164.496242182911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12137.41332776624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12027.082914416671</v>
          </cell>
          <cell r="AT314">
            <v>12027.082914416671</v>
          </cell>
          <cell r="AU314">
            <v>0</v>
          </cell>
        </row>
        <row r="315">
          <cell r="B315">
            <v>301</v>
          </cell>
          <cell r="C315">
            <v>7</v>
          </cell>
          <cell r="D315">
            <v>584926.90112236794</v>
          </cell>
          <cell r="E315">
            <v>584926.90112236794</v>
          </cell>
          <cell r="F315">
            <v>1219030</v>
          </cell>
          <cell r="G315">
            <v>0.4798297836167838</v>
          </cell>
          <cell r="H315">
            <v>6285.7701653798676</v>
          </cell>
          <cell r="I315">
            <v>92568.761855349934</v>
          </cell>
          <cell r="J315">
            <v>46380.346884398321</v>
          </cell>
          <cell r="K315">
            <v>46380.346884398321</v>
          </cell>
          <cell r="L315">
            <v>46284.380927674967</v>
          </cell>
          <cell r="M315">
            <v>46284.380927674967</v>
          </cell>
          <cell r="N315">
            <v>46284.380927674967</v>
          </cell>
          <cell r="O315">
            <v>46063.659227211247</v>
          </cell>
          <cell r="P315">
            <v>46380.346884398321</v>
          </cell>
          <cell r="Q315">
            <v>69570.520326597485</v>
          </cell>
          <cell r="R315">
            <v>0</v>
          </cell>
          <cell r="S315">
            <v>44357.387449202259</v>
          </cell>
          <cell r="T315">
            <v>0</v>
          </cell>
          <cell r="U315">
            <v>23073.391827645679</v>
          </cell>
          <cell r="V315">
            <v>0</v>
          </cell>
          <cell r="W315">
            <v>25013.226834761561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12002.09121968117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13011.135615080391</v>
          </cell>
          <cell r="AT315">
            <v>13011.135615080391</v>
          </cell>
          <cell r="AU315">
            <v>0</v>
          </cell>
        </row>
        <row r="316">
          <cell r="B316">
            <v>302</v>
          </cell>
          <cell r="C316">
            <v>7</v>
          </cell>
          <cell r="D316">
            <v>652975.09050412802</v>
          </cell>
          <cell r="E316">
            <v>652975.09050412802</v>
          </cell>
          <cell r="F316">
            <v>1219030</v>
          </cell>
          <cell r="G316">
            <v>0.5356513707653856</v>
          </cell>
          <cell r="H316">
            <v>7017.0329570265512</v>
          </cell>
          <cell r="I316">
            <v>103337.86244805819</v>
          </cell>
          <cell r="J316">
            <v>51776.061498182171</v>
          </cell>
          <cell r="K316">
            <v>51776.061498182171</v>
          </cell>
          <cell r="L316">
            <v>51668.931224029096</v>
          </cell>
          <cell r="M316">
            <v>51668.931224029096</v>
          </cell>
          <cell r="N316">
            <v>51668.931224029096</v>
          </cell>
          <cell r="O316">
            <v>51422.531593477019</v>
          </cell>
          <cell r="P316">
            <v>51776.061498182171</v>
          </cell>
          <cell r="Q316">
            <v>77664.092247273264</v>
          </cell>
          <cell r="R316">
            <v>0</v>
          </cell>
          <cell r="S316">
            <v>51422.531593477019</v>
          </cell>
          <cell r="T316">
            <v>0</v>
          </cell>
          <cell r="U316">
            <v>27733.918314334162</v>
          </cell>
          <cell r="V316">
            <v>0</v>
          </cell>
          <cell r="W316">
            <v>24042.143183848006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12878.206952565857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11163.936231282149</v>
          </cell>
          <cell r="AT316">
            <v>11163.936231282149</v>
          </cell>
          <cell r="AU316">
            <v>0</v>
          </cell>
        </row>
        <row r="317">
          <cell r="B317">
            <v>303</v>
          </cell>
          <cell r="C317">
            <v>7</v>
          </cell>
          <cell r="D317">
            <v>664585.01412972203</v>
          </cell>
          <cell r="E317">
            <v>664585.01412972203</v>
          </cell>
          <cell r="F317">
            <v>1219030</v>
          </cell>
          <cell r="G317">
            <v>0.54517527388966802</v>
          </cell>
          <cell r="H317">
            <v>7141.7960879546508</v>
          </cell>
          <cell r="I317">
            <v>105175.21383879475</v>
          </cell>
          <cell r="J317">
            <v>52696.641974175312</v>
          </cell>
          <cell r="K317">
            <v>52696.641974175312</v>
          </cell>
          <cell r="L317">
            <v>52587.606919397374</v>
          </cell>
          <cell r="M317">
            <v>52587.606919397374</v>
          </cell>
          <cell r="N317">
            <v>52587.606919397374</v>
          </cell>
          <cell r="O317">
            <v>52336.826293408129</v>
          </cell>
          <cell r="P317">
            <v>52696.641974175312</v>
          </cell>
          <cell r="Q317">
            <v>79044.962961262965</v>
          </cell>
          <cell r="R317">
            <v>0</v>
          </cell>
          <cell r="S317">
            <v>52336.826293408129</v>
          </cell>
          <cell r="T317">
            <v>0</v>
          </cell>
          <cell r="U317">
            <v>28728.906221336823</v>
          </cell>
          <cell r="V317">
            <v>0</v>
          </cell>
          <cell r="W317">
            <v>23967.735752838547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13066.616903568944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10901.118849269604</v>
          </cell>
          <cell r="AT317">
            <v>10901.118849269604</v>
          </cell>
          <cell r="AU317">
            <v>0</v>
          </cell>
        </row>
        <row r="318">
          <cell r="B318">
            <v>304</v>
          </cell>
          <cell r="C318">
            <v>7</v>
          </cell>
          <cell r="D318">
            <v>730186.22416619596</v>
          </cell>
          <cell r="E318">
            <v>730186.22416619596</v>
          </cell>
          <cell r="F318">
            <v>1219030</v>
          </cell>
          <cell r="G318">
            <v>0.59898954428208984</v>
          </cell>
          <cell r="H318">
            <v>7846.763030095377</v>
          </cell>
          <cell r="I318">
            <v>115557.06288290078</v>
          </cell>
          <cell r="J318">
            <v>57898.329350306805</v>
          </cell>
          <cell r="K318">
            <v>57898.329350306805</v>
          </cell>
          <cell r="L318">
            <v>57778.531441450388</v>
          </cell>
          <cell r="M318">
            <v>57778.531441450388</v>
          </cell>
          <cell r="N318">
            <v>57778.531441450388</v>
          </cell>
          <cell r="O318">
            <v>57502.996251080622</v>
          </cell>
          <cell r="P318">
            <v>57898.329350306805</v>
          </cell>
          <cell r="Q318">
            <v>86847.494025460212</v>
          </cell>
          <cell r="R318">
            <v>0</v>
          </cell>
          <cell r="S318">
            <v>57502.996251080622</v>
          </cell>
          <cell r="T318">
            <v>0</v>
          </cell>
          <cell r="U318">
            <v>34680.493912234597</v>
          </cell>
          <cell r="V318">
            <v>0</v>
          </cell>
          <cell r="W318">
            <v>23217.835438072216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13907.240668267432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9310.5947698047839</v>
          </cell>
          <cell r="AT318">
            <v>9310.5947698047839</v>
          </cell>
          <cell r="AU318">
            <v>0</v>
          </cell>
        </row>
        <row r="319">
          <cell r="B319">
            <v>305</v>
          </cell>
          <cell r="C319">
            <v>8</v>
          </cell>
          <cell r="D319">
            <v>721178.02562171803</v>
          </cell>
          <cell r="E319">
            <v>721178.02562171803</v>
          </cell>
          <cell r="F319">
            <v>1219030</v>
          </cell>
          <cell r="G319">
            <v>0.59159989961011461</v>
          </cell>
          <cell r="H319">
            <v>7749.958684892501</v>
          </cell>
          <cell r="I319">
            <v>114131.45263278332</v>
          </cell>
          <cell r="J319">
            <v>57184.046296313682</v>
          </cell>
          <cell r="K319">
            <v>57184.046296313682</v>
          </cell>
          <cell r="L319">
            <v>57065.726316391658</v>
          </cell>
          <cell r="M319">
            <v>57065.726316391658</v>
          </cell>
          <cell r="N319">
            <v>57065.726316391658</v>
          </cell>
          <cell r="O319">
            <v>56793.590362571005</v>
          </cell>
          <cell r="P319">
            <v>57184.046296313682</v>
          </cell>
          <cell r="Q319">
            <v>85776.069444470515</v>
          </cell>
          <cell r="R319">
            <v>0</v>
          </cell>
          <cell r="S319">
            <v>56793.590362571005</v>
          </cell>
          <cell r="T319">
            <v>0</v>
          </cell>
          <cell r="U319">
            <v>33830.076048199291</v>
          </cell>
          <cell r="V319">
            <v>0</v>
          </cell>
          <cell r="W319">
            <v>23353.970248114318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13816.206454282034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9537.7637938322841</v>
          </cell>
          <cell r="AT319">
            <v>9537.7637938322841</v>
          </cell>
          <cell r="AU319">
            <v>0</v>
          </cell>
        </row>
        <row r="320">
          <cell r="B320">
            <v>306</v>
          </cell>
          <cell r="C320">
            <v>8</v>
          </cell>
          <cell r="D320">
            <v>618361.96365750802</v>
          </cell>
          <cell r="E320">
            <v>618361.96365750802</v>
          </cell>
          <cell r="F320">
            <v>1219030</v>
          </cell>
          <cell r="G320">
            <v>0.50725737976711649</v>
          </cell>
          <cell r="H320">
            <v>6645.0716749492258</v>
          </cell>
          <cell r="I320">
            <v>97860.093704672108</v>
          </cell>
          <cell r="J320">
            <v>49031.498328289483</v>
          </cell>
          <cell r="K320">
            <v>49031.498328289483</v>
          </cell>
          <cell r="L320">
            <v>48930.046852336054</v>
          </cell>
          <cell r="M320">
            <v>48930.046852336054</v>
          </cell>
          <cell r="N320">
            <v>48930.046852336054</v>
          </cell>
          <cell r="O320">
            <v>48696.708457643181</v>
          </cell>
          <cell r="P320">
            <v>49031.498328289483</v>
          </cell>
          <cell r="Q320">
            <v>73547.247492434224</v>
          </cell>
          <cell r="R320">
            <v>0</v>
          </cell>
          <cell r="S320">
            <v>48696.708457643181</v>
          </cell>
          <cell r="T320">
            <v>0</v>
          </cell>
          <cell r="U320">
            <v>24871.589368063876</v>
          </cell>
          <cell r="V320">
            <v>0</v>
          </cell>
          <cell r="W320">
            <v>24159.908960225643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12255.292114576139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11904.616845649503</v>
          </cell>
          <cell r="AT320">
            <v>11904.616845649503</v>
          </cell>
          <cell r="AU320">
            <v>0</v>
          </cell>
        </row>
        <row r="321">
          <cell r="B321">
            <v>307</v>
          </cell>
          <cell r="C321">
            <v>8</v>
          </cell>
          <cell r="D321">
            <v>588134.63047218602</v>
          </cell>
          <cell r="E321">
            <v>588134.63047218602</v>
          </cell>
          <cell r="F321">
            <v>1219030</v>
          </cell>
          <cell r="G321">
            <v>0.48246116213069901</v>
          </cell>
          <cell r="H321">
            <v>6320.2412239121568</v>
          </cell>
          <cell r="I321">
            <v>93076.407398254451</v>
          </cell>
          <cell r="J321">
            <v>46634.695931553368</v>
          </cell>
          <cell r="K321">
            <v>46634.695931553368</v>
          </cell>
          <cell r="L321">
            <v>46538.203699127225</v>
          </cell>
          <cell r="M321">
            <v>46538.203699127225</v>
          </cell>
          <cell r="N321">
            <v>46538.203699127225</v>
          </cell>
          <cell r="O321">
            <v>46316.271564547103</v>
          </cell>
          <cell r="P321">
            <v>46634.695931553368</v>
          </cell>
          <cell r="Q321">
            <v>69952.043897330048</v>
          </cell>
          <cell r="R321">
            <v>0</v>
          </cell>
          <cell r="S321">
            <v>44845.231799341462</v>
          </cell>
          <cell r="T321">
            <v>0</v>
          </cell>
          <cell r="U321">
            <v>23209.149149410579</v>
          </cell>
          <cell r="V321">
            <v>0</v>
          </cell>
          <cell r="W321">
            <v>24896.586547348415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12011.636078721243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12884.950468627172</v>
          </cell>
          <cell r="AT321">
            <v>12884.950468627172</v>
          </cell>
          <cell r="AU321">
            <v>0</v>
          </cell>
        </row>
        <row r="322">
          <cell r="B322">
            <v>308</v>
          </cell>
          <cell r="C322">
            <v>8</v>
          </cell>
          <cell r="D322">
            <v>716151.28510620794</v>
          </cell>
          <cell r="E322">
            <v>716151.28510620794</v>
          </cell>
          <cell r="F322">
            <v>1219030</v>
          </cell>
          <cell r="G322">
            <v>0.58747634193269072</v>
          </cell>
          <cell r="H322">
            <v>7695.9400793182485</v>
          </cell>
          <cell r="I322">
            <v>113335.93588565469</v>
          </cell>
          <cell r="J322">
            <v>56785.463211213886</v>
          </cell>
          <cell r="K322">
            <v>56785.463211213886</v>
          </cell>
          <cell r="L322">
            <v>56667.967942827345</v>
          </cell>
          <cell r="M322">
            <v>56667.967942827345</v>
          </cell>
          <cell r="N322">
            <v>56667.967942827345</v>
          </cell>
          <cell r="O322">
            <v>56397.72882553831</v>
          </cell>
          <cell r="P322">
            <v>56785.463211213886</v>
          </cell>
          <cell r="Q322">
            <v>85178.194816820833</v>
          </cell>
          <cell r="R322">
            <v>0</v>
          </cell>
          <cell r="S322">
            <v>56397.72882553831</v>
          </cell>
          <cell r="T322">
            <v>0</v>
          </cell>
          <cell r="U322">
            <v>33360.11620227735</v>
          </cell>
          <cell r="V322">
            <v>0</v>
          </cell>
          <cell r="W322">
            <v>23425.347008936573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13761.837169313956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9663.5098396226167</v>
          </cell>
          <cell r="AT322">
            <v>9663.5098396226167</v>
          </cell>
          <cell r="AU322">
            <v>0</v>
          </cell>
        </row>
        <row r="323">
          <cell r="B323">
            <v>309</v>
          </cell>
          <cell r="C323">
            <v>8</v>
          </cell>
          <cell r="D323">
            <v>736312.15858589194</v>
          </cell>
          <cell r="E323">
            <v>736312.15858589194</v>
          </cell>
          <cell r="F323">
            <v>1219030</v>
          </cell>
          <cell r="G323">
            <v>0.60401479749135945</v>
          </cell>
          <cell r="H323">
            <v>7912.593847136809</v>
          </cell>
          <cell r="I323">
            <v>116526.53473203306</v>
          </cell>
          <cell r="J323">
            <v>58384.070325514804</v>
          </cell>
          <cell r="K323">
            <v>58384.070325514804</v>
          </cell>
          <cell r="L323">
            <v>58263.267366016531</v>
          </cell>
          <cell r="M323">
            <v>58263.267366016531</v>
          </cell>
          <cell r="N323">
            <v>58263.267366016531</v>
          </cell>
          <cell r="O323">
            <v>57985.42055917051</v>
          </cell>
          <cell r="P323">
            <v>58384.070325514804</v>
          </cell>
          <cell r="Q323">
            <v>87576.105488272209</v>
          </cell>
          <cell r="R323">
            <v>0</v>
          </cell>
          <cell r="S323">
            <v>57985.42055917051</v>
          </cell>
          <cell r="T323">
            <v>0</v>
          </cell>
          <cell r="U323">
            <v>35264.842414387087</v>
          </cell>
          <cell r="V323">
            <v>0</v>
          </cell>
          <cell r="W323">
            <v>23119.227911127731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13964.355764896402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9154.8721462313297</v>
          </cell>
          <cell r="AT323">
            <v>9154.8721462313297</v>
          </cell>
          <cell r="AU323">
            <v>0</v>
          </cell>
        </row>
        <row r="324">
          <cell r="B324">
            <v>310</v>
          </cell>
          <cell r="C324">
            <v>8</v>
          </cell>
          <cell r="D324">
            <v>710972.79393362603</v>
          </cell>
          <cell r="E324">
            <v>710972.79393362603</v>
          </cell>
          <cell r="F324">
            <v>1219030</v>
          </cell>
          <cell r="G324">
            <v>0.58322829949519372</v>
          </cell>
          <cell r="H324">
            <v>7640.2907233870374</v>
          </cell>
          <cell r="I324">
            <v>112516.40353861278</v>
          </cell>
          <cell r="J324">
            <v>56374.847429205423</v>
          </cell>
          <cell r="K324">
            <v>56374.847429205423</v>
          </cell>
          <cell r="L324">
            <v>56258.20176930639</v>
          </cell>
          <cell r="M324">
            <v>56258.20176930639</v>
          </cell>
          <cell r="N324">
            <v>56258.20176930639</v>
          </cell>
          <cell r="O324">
            <v>55989.9167515386</v>
          </cell>
          <cell r="P324">
            <v>56374.847429205423</v>
          </cell>
          <cell r="Q324">
            <v>84562.271143808131</v>
          </cell>
          <cell r="R324">
            <v>0</v>
          </cell>
          <cell r="S324">
            <v>55989.9167515386</v>
          </cell>
          <cell r="T324">
            <v>0</v>
          </cell>
          <cell r="U324">
            <v>32879.406400436477</v>
          </cell>
          <cell r="V324">
            <v>0</v>
          </cell>
          <cell r="W324">
            <v>23495.441028768895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13703.206117098487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9792.2349116704081</v>
          </cell>
          <cell r="AT324">
            <v>9792.2349116704081</v>
          </cell>
          <cell r="AU324">
            <v>0</v>
          </cell>
        </row>
        <row r="325">
          <cell r="B325">
            <v>311</v>
          </cell>
          <cell r="C325">
            <v>8</v>
          </cell>
          <cell r="D325">
            <v>778237.27104037593</v>
          </cell>
          <cell r="E325">
            <v>778237.27104037593</v>
          </cell>
          <cell r="F325">
            <v>1219030</v>
          </cell>
          <cell r="G325">
            <v>0.63840698837631227</v>
          </cell>
          <cell r="H325">
            <v>8363.1315477296903</v>
          </cell>
          <cell r="I325">
            <v>123161.47619755816</v>
          </cell>
          <cell r="J325">
            <v>61708.419496454342</v>
          </cell>
          <cell r="K325">
            <v>61708.419496454342</v>
          </cell>
          <cell r="L325">
            <v>61580.738098779082</v>
          </cell>
          <cell r="M325">
            <v>61580.738098779082</v>
          </cell>
          <cell r="N325">
            <v>61580.738098779082</v>
          </cell>
          <cell r="O325">
            <v>61287.070884125977</v>
          </cell>
          <cell r="P325">
            <v>61708.419496454342</v>
          </cell>
          <cell r="Q325">
            <v>92562.629244681521</v>
          </cell>
          <cell r="R325">
            <v>0</v>
          </cell>
          <cell r="S325">
            <v>61287.070884125977</v>
          </cell>
          <cell r="T325">
            <v>0</v>
          </cell>
          <cell r="U325">
            <v>39395.086248193424</v>
          </cell>
          <cell r="V325">
            <v>0</v>
          </cell>
          <cell r="W325">
            <v>22313.33324826078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14244.987879659202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8068.3453686015782</v>
          </cell>
          <cell r="AT325">
            <v>8068.3453686015782</v>
          </cell>
          <cell r="AU325">
            <v>0</v>
          </cell>
        </row>
        <row r="326">
          <cell r="B326">
            <v>312</v>
          </cell>
          <cell r="C326">
            <v>8</v>
          </cell>
          <cell r="D326">
            <v>765291.54228871397</v>
          </cell>
          <cell r="E326">
            <v>765291.54228871397</v>
          </cell>
          <cell r="F326">
            <v>1219030</v>
          </cell>
          <cell r="G326">
            <v>0.62778729177191206</v>
          </cell>
          <cell r="H326">
            <v>8224.013522212048</v>
          </cell>
          <cell r="I326">
            <v>121112.72432863727</v>
          </cell>
          <cell r="J326">
            <v>60681.91962267302</v>
          </cell>
          <cell r="K326">
            <v>60681.91962267302</v>
          </cell>
          <cell r="L326">
            <v>60556.362164318634</v>
          </cell>
          <cell r="M326">
            <v>60556.362164318634</v>
          </cell>
          <cell r="N326">
            <v>60556.362164318634</v>
          </cell>
          <cell r="O326">
            <v>60267.580010103557</v>
          </cell>
          <cell r="P326">
            <v>60681.91962267302</v>
          </cell>
          <cell r="Q326">
            <v>91022.879434009534</v>
          </cell>
          <cell r="R326">
            <v>0</v>
          </cell>
          <cell r="S326">
            <v>60267.580010103557</v>
          </cell>
          <cell r="T326">
            <v>0</v>
          </cell>
          <cell r="U326">
            <v>38095.337979438773</v>
          </cell>
          <cell r="V326">
            <v>0</v>
          </cell>
          <cell r="W326">
            <v>22586.581643234356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14179.568920191279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8407.0127230430771</v>
          </cell>
          <cell r="AT326">
            <v>8407.0127230430771</v>
          </cell>
          <cell r="AU326">
            <v>0</v>
          </cell>
        </row>
        <row r="327">
          <cell r="B327">
            <v>313</v>
          </cell>
          <cell r="C327">
            <v>8</v>
          </cell>
          <cell r="D327">
            <v>636144.74460333993</v>
          </cell>
          <cell r="E327">
            <v>636144.74460333993</v>
          </cell>
          <cell r="F327">
            <v>1219030</v>
          </cell>
          <cell r="G327">
            <v>0.52184502809884903</v>
          </cell>
          <cell r="H327">
            <v>6836.1698680949221</v>
          </cell>
          <cell r="I327">
            <v>100674.34282082996</v>
          </cell>
          <cell r="J327">
            <v>50441.540416034746</v>
          </cell>
          <cell r="K327">
            <v>50441.540416034746</v>
          </cell>
          <cell r="L327">
            <v>50337.17141041498</v>
          </cell>
          <cell r="M327">
            <v>50337.17141041498</v>
          </cell>
          <cell r="N327">
            <v>50337.17141041498</v>
          </cell>
          <cell r="O327">
            <v>50097.122697489503</v>
          </cell>
          <cell r="P327">
            <v>50441.540416034746</v>
          </cell>
          <cell r="Q327">
            <v>75662.310624052116</v>
          </cell>
          <cell r="R327">
            <v>0</v>
          </cell>
          <cell r="S327">
            <v>50097.122697489503</v>
          </cell>
          <cell r="T327">
            <v>0</v>
          </cell>
          <cell r="U327">
            <v>26322.667075754885</v>
          </cell>
          <cell r="V327">
            <v>0</v>
          </cell>
          <cell r="W327">
            <v>24118.873340279912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12586.314135970952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11532.55920430896</v>
          </cell>
          <cell r="AT327">
            <v>11532.55920430896</v>
          </cell>
          <cell r="AU327">
            <v>0</v>
          </cell>
        </row>
        <row r="328">
          <cell r="B328">
            <v>314</v>
          </cell>
          <cell r="C328">
            <v>8</v>
          </cell>
          <cell r="D328">
            <v>613922.25857856602</v>
          </cell>
          <cell r="E328">
            <v>613922.25857856602</v>
          </cell>
          <cell r="F328">
            <v>1219030</v>
          </cell>
          <cell r="G328">
            <v>0.50361538155629149</v>
          </cell>
          <cell r="H328">
            <v>6597.3614983874186</v>
          </cell>
          <cell r="I328">
            <v>97157.479409839754</v>
          </cell>
          <cell r="J328">
            <v>48679.462781231137</v>
          </cell>
          <cell r="K328">
            <v>48679.462781231137</v>
          </cell>
          <cell r="L328">
            <v>48578.739704919877</v>
          </cell>
          <cell r="M328">
            <v>48578.739704919877</v>
          </cell>
          <cell r="N328">
            <v>48578.739704919877</v>
          </cell>
          <cell r="O328">
            <v>48347.076629403986</v>
          </cell>
          <cell r="P328">
            <v>48679.462781231137</v>
          </cell>
          <cell r="Q328">
            <v>73019.194171846699</v>
          </cell>
          <cell r="R328">
            <v>0</v>
          </cell>
          <cell r="S328">
            <v>48347.076629403986</v>
          </cell>
          <cell r="T328">
            <v>0</v>
          </cell>
          <cell r="U328">
            <v>24515.726222525016</v>
          </cell>
          <cell r="V328">
            <v>0</v>
          </cell>
          <cell r="W328">
            <v>24163.73655870615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12169.229406838507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11994.507151867643</v>
          </cell>
          <cell r="AT328">
            <v>11994.507151867643</v>
          </cell>
          <cell r="AU328">
            <v>0</v>
          </cell>
        </row>
        <row r="329">
          <cell r="B329">
            <v>315</v>
          </cell>
          <cell r="C329">
            <v>8</v>
          </cell>
          <cell r="D329">
            <v>765631.98290753993</v>
          </cell>
          <cell r="E329">
            <v>765631.98290753993</v>
          </cell>
          <cell r="F329">
            <v>1219030</v>
          </cell>
          <cell r="G329">
            <v>0.62806656350339196</v>
          </cell>
          <cell r="H329">
            <v>8227.6719818944348</v>
          </cell>
          <cell r="I329">
            <v>121166.60143107438</v>
          </cell>
          <cell r="J329">
            <v>60708.914028237865</v>
          </cell>
          <cell r="K329">
            <v>60708.914028237865</v>
          </cell>
          <cell r="L329">
            <v>60583.300715537189</v>
          </cell>
          <cell r="M329">
            <v>60583.300715537189</v>
          </cell>
          <cell r="N329">
            <v>60583.300715537189</v>
          </cell>
          <cell r="O329">
            <v>60294.390096325631</v>
          </cell>
          <cell r="P329">
            <v>60708.914028237865</v>
          </cell>
          <cell r="Q329">
            <v>91063.371042356797</v>
          </cell>
          <cell r="R329">
            <v>0</v>
          </cell>
          <cell r="S329">
            <v>60294.390096325631</v>
          </cell>
          <cell r="T329">
            <v>0</v>
          </cell>
          <cell r="U329">
            <v>38129.239007738186</v>
          </cell>
          <cell r="V329">
            <v>0</v>
          </cell>
          <cell r="W329">
            <v>22579.675020499621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14181.538895148578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8398.1361253510422</v>
          </cell>
          <cell r="AT329">
            <v>8398.1361253510422</v>
          </cell>
          <cell r="AU329">
            <v>0</v>
          </cell>
        </row>
        <row r="330">
          <cell r="B330">
            <v>316</v>
          </cell>
          <cell r="C330">
            <v>8</v>
          </cell>
          <cell r="D330">
            <v>780793.07158053597</v>
          </cell>
          <cell r="E330">
            <v>780793.07158053597</v>
          </cell>
          <cell r="F330">
            <v>1219030</v>
          </cell>
          <cell r="G330">
            <v>0.64050357380912359</v>
          </cell>
          <cell r="H330">
            <v>8390.5968168995187</v>
          </cell>
          <cell r="I330">
            <v>123565.94945925612</v>
          </cell>
          <cell r="J330">
            <v>61911.075444389884</v>
          </cell>
          <cell r="K330">
            <v>61911.075444389884</v>
          </cell>
          <cell r="L330">
            <v>61782.974729628062</v>
          </cell>
          <cell r="M330">
            <v>61782.974729628062</v>
          </cell>
          <cell r="N330">
            <v>61782.974729628062</v>
          </cell>
          <cell r="O330">
            <v>61488.343085675864</v>
          </cell>
          <cell r="P330">
            <v>61911.075444389884</v>
          </cell>
          <cell r="Q330">
            <v>92866.613166584837</v>
          </cell>
          <cell r="R330">
            <v>0</v>
          </cell>
          <cell r="S330">
            <v>61488.343085675864</v>
          </cell>
          <cell r="T330">
            <v>0</v>
          </cell>
          <cell r="U330">
            <v>39654.265080498037</v>
          </cell>
          <cell r="V330">
            <v>0</v>
          </cell>
          <cell r="W330">
            <v>22256.810363891884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14255.566579664692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8001.243784227192</v>
          </cell>
          <cell r="AT330">
            <v>8001.243784227192</v>
          </cell>
          <cell r="AU330">
            <v>0</v>
          </cell>
        </row>
        <row r="331">
          <cell r="B331">
            <v>317</v>
          </cell>
          <cell r="C331">
            <v>8</v>
          </cell>
          <cell r="D331">
            <v>781990.10472414992</v>
          </cell>
          <cell r="E331">
            <v>781990.10472414992</v>
          </cell>
          <cell r="F331">
            <v>1219030</v>
          </cell>
          <cell r="G331">
            <v>0.64148552925206925</v>
          </cell>
          <cell r="H331">
            <v>8403.4604332021081</v>
          </cell>
          <cell r="I331">
            <v>123755.3883033092</v>
          </cell>
          <cell r="J331">
            <v>62005.991257505011</v>
          </cell>
          <cell r="K331">
            <v>62005.991257505011</v>
          </cell>
          <cell r="L331">
            <v>61877.694151654599</v>
          </cell>
          <cell r="M331">
            <v>61877.694151654599</v>
          </cell>
          <cell r="N331">
            <v>61877.694151654599</v>
          </cell>
          <cell r="O331">
            <v>61582.610808198646</v>
          </cell>
          <cell r="P331">
            <v>62005.991257505011</v>
          </cell>
          <cell r="Q331">
            <v>93008.986886257524</v>
          </cell>
          <cell r="R331">
            <v>0</v>
          </cell>
          <cell r="S331">
            <v>61582.610808198646</v>
          </cell>
          <cell r="T331">
            <v>0</v>
          </cell>
          <cell r="U331">
            <v>39775.946118619715</v>
          </cell>
          <cell r="V331">
            <v>0</v>
          </cell>
          <cell r="W331">
            <v>22230.045138885151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14260.252271215129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7969.7928676700212</v>
          </cell>
          <cell r="AT331">
            <v>7969.7928676700212</v>
          </cell>
          <cell r="AU331">
            <v>0</v>
          </cell>
        </row>
        <row r="332">
          <cell r="B332">
            <v>318</v>
          </cell>
          <cell r="C332">
            <v>8</v>
          </cell>
          <cell r="D332">
            <v>705844.22074034403</v>
          </cell>
          <cell r="E332">
            <v>705844.22074034403</v>
          </cell>
          <cell r="F332">
            <v>1219030</v>
          </cell>
          <cell r="G332">
            <v>0.5790212059919313</v>
          </cell>
          <cell r="H332">
            <v>7585.1777984943001</v>
          </cell>
          <cell r="I332">
            <v>111704.77105996339</v>
          </cell>
          <cell r="J332">
            <v>55968.189771180078</v>
          </cell>
          <cell r="K332">
            <v>55968.189771180078</v>
          </cell>
          <cell r="L332">
            <v>55852.385529981693</v>
          </cell>
          <cell r="M332">
            <v>55852.385529981693</v>
          </cell>
          <cell r="N332">
            <v>55852.385529981693</v>
          </cell>
          <cell r="O332">
            <v>55586.035775225406</v>
          </cell>
          <cell r="P332">
            <v>55968.189771180078</v>
          </cell>
          <cell r="Q332">
            <v>83952.28465677012</v>
          </cell>
          <cell r="R332">
            <v>0</v>
          </cell>
          <cell r="S332">
            <v>55586.035775225406</v>
          </cell>
          <cell r="T332">
            <v>0</v>
          </cell>
          <cell r="U332">
            <v>32406.768738494007</v>
          </cell>
          <cell r="V332">
            <v>0</v>
          </cell>
          <cell r="W332">
            <v>23561.421032686136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13642.562421229582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9918.8586114565533</v>
          </cell>
          <cell r="AT332">
            <v>9918.8586114565533</v>
          </cell>
          <cell r="AU332">
            <v>0</v>
          </cell>
        </row>
        <row r="333">
          <cell r="B333">
            <v>319</v>
          </cell>
          <cell r="C333">
            <v>8</v>
          </cell>
          <cell r="D333">
            <v>745234.498205974</v>
          </cell>
          <cell r="E333">
            <v>745234.498205974</v>
          </cell>
          <cell r="F333">
            <v>1219030</v>
          </cell>
          <cell r="G333">
            <v>0.61133400999645127</v>
          </cell>
          <cell r="H333">
            <v>8008.4755309535112</v>
          </cell>
          <cell r="I333">
            <v>117938.55720851538</v>
          </cell>
          <cell r="J333">
            <v>59091.545406256977</v>
          </cell>
          <cell r="K333">
            <v>59091.545406256977</v>
          </cell>
          <cell r="L333">
            <v>58969.278604257692</v>
          </cell>
          <cell r="M333">
            <v>58969.278604257692</v>
          </cell>
          <cell r="N333">
            <v>58969.278604257692</v>
          </cell>
          <cell r="O333">
            <v>58688.064959659321</v>
          </cell>
          <cell r="P333">
            <v>59091.545406256977</v>
          </cell>
          <cell r="Q333">
            <v>88637.318109385466</v>
          </cell>
          <cell r="R333">
            <v>0</v>
          </cell>
          <cell r="S333">
            <v>58688.064959659321</v>
          </cell>
          <cell r="T333">
            <v>0</v>
          </cell>
          <cell r="U333">
            <v>36124.671410094496</v>
          </cell>
          <cell r="V333">
            <v>0</v>
          </cell>
          <cell r="W333">
            <v>22966.873996162554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14040.431177157276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8926.4428190052786</v>
          </cell>
          <cell r="AT333">
            <v>8926.4428190052786</v>
          </cell>
          <cell r="AU333">
            <v>0</v>
          </cell>
        </row>
        <row r="334">
          <cell r="B334">
            <v>320</v>
          </cell>
          <cell r="C334">
            <v>8</v>
          </cell>
          <cell r="D334">
            <v>574892.38892348204</v>
          </cell>
          <cell r="E334">
            <v>574892.38892348204</v>
          </cell>
          <cell r="F334">
            <v>1219030</v>
          </cell>
          <cell r="G334">
            <v>0.4715982288569453</v>
          </cell>
          <cell r="H334">
            <v>6177.9367980259831</v>
          </cell>
          <cell r="I334">
            <v>90980.73031108189</v>
          </cell>
          <cell r="J334">
            <v>45584.684801312331</v>
          </cell>
          <cell r="K334">
            <v>45584.684801312331</v>
          </cell>
          <cell r="L334">
            <v>45490.365155540945</v>
          </cell>
          <cell r="M334">
            <v>45490.365155540945</v>
          </cell>
          <cell r="N334">
            <v>45490.365155540945</v>
          </cell>
          <cell r="O334">
            <v>45273.429970266749</v>
          </cell>
          <cell r="P334">
            <v>45584.684801312331</v>
          </cell>
          <cell r="Q334">
            <v>68377.027201968493</v>
          </cell>
          <cell r="R334">
            <v>0</v>
          </cell>
          <cell r="S334">
            <v>42848.526003557767</v>
          </cell>
          <cell r="T334">
            <v>0</v>
          </cell>
          <cell r="U334">
            <v>22641.23703114915</v>
          </cell>
          <cell r="V334">
            <v>0</v>
          </cell>
          <cell r="W334">
            <v>25368.351736872224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11963.669748128954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13404.68198874327</v>
          </cell>
          <cell r="AT334">
            <v>13404.68198874327</v>
          </cell>
          <cell r="AU334">
            <v>0</v>
          </cell>
        </row>
        <row r="335">
          <cell r="B335">
            <v>321</v>
          </cell>
          <cell r="C335">
            <v>8</v>
          </cell>
          <cell r="D335">
            <v>583297.57827801595</v>
          </cell>
          <cell r="E335">
            <v>583297.57827801595</v>
          </cell>
          <cell r="F335">
            <v>1219030</v>
          </cell>
          <cell r="G335">
            <v>0.47849321040336656</v>
          </cell>
          <cell r="H335">
            <v>6268.2610562841019</v>
          </cell>
          <cell r="I335">
            <v>92310.910151017481</v>
          </cell>
          <cell r="J335">
            <v>46251.153717589412</v>
          </cell>
          <cell r="K335">
            <v>46251.153717589412</v>
          </cell>
          <cell r="L335">
            <v>46155.45507550874</v>
          </cell>
          <cell r="M335">
            <v>46155.45507550874</v>
          </cell>
          <cell r="N335">
            <v>46155.45507550874</v>
          </cell>
          <cell r="O335">
            <v>45935.348198723193</v>
          </cell>
          <cell r="P335">
            <v>46251.153717589412</v>
          </cell>
          <cell r="Q335">
            <v>69376.730576384114</v>
          </cell>
          <cell r="R335">
            <v>0</v>
          </cell>
          <cell r="S335">
            <v>44110.615257792495</v>
          </cell>
          <cell r="T335">
            <v>0</v>
          </cell>
          <cell r="U335">
            <v>23003.985350223655</v>
          </cell>
          <cell r="V335">
            <v>0</v>
          </cell>
          <cell r="W335">
            <v>25071.901308296481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11996.73454792315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13075.166760373331</v>
          </cell>
          <cell r="AT335">
            <v>13075.166760373331</v>
          </cell>
          <cell r="AU335">
            <v>0</v>
          </cell>
        </row>
        <row r="336">
          <cell r="B336">
            <v>322</v>
          </cell>
          <cell r="C336">
            <v>8</v>
          </cell>
          <cell r="D336">
            <v>736194.35215474397</v>
          </cell>
          <cell r="E336">
            <v>736194.35215474397</v>
          </cell>
          <cell r="F336">
            <v>1219030</v>
          </cell>
          <cell r="G336">
            <v>0.6039181580065659</v>
          </cell>
          <cell r="H336">
            <v>7911.3278698860131</v>
          </cell>
          <cell r="I336">
            <v>116507.8910426267</v>
          </cell>
          <cell r="J336">
            <v>58374.729152914661</v>
          </cell>
          <cell r="K336">
            <v>58374.729152914661</v>
          </cell>
          <cell r="L336">
            <v>58253.945521313348</v>
          </cell>
          <cell r="M336">
            <v>58253.945521313348</v>
          </cell>
          <cell r="N336">
            <v>58253.945521313348</v>
          </cell>
          <cell r="O336">
            <v>57976.143168630326</v>
          </cell>
          <cell r="P336">
            <v>58374.729152914661</v>
          </cell>
          <cell r="Q336">
            <v>87562.093729371991</v>
          </cell>
          <cell r="R336">
            <v>0</v>
          </cell>
          <cell r="S336">
            <v>57976.143168630326</v>
          </cell>
          <cell r="T336">
            <v>0</v>
          </cell>
          <cell r="U336">
            <v>35253.558904160367</v>
          </cell>
          <cell r="V336">
            <v>0</v>
          </cell>
          <cell r="W336">
            <v>23121.170248754206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13963.294547583853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9157.8757011703528</v>
          </cell>
          <cell r="AT336">
            <v>9157.8757011703528</v>
          </cell>
          <cell r="AU336">
            <v>0</v>
          </cell>
        </row>
        <row r="337">
          <cell r="B337">
            <v>323</v>
          </cell>
          <cell r="C337">
            <v>8</v>
          </cell>
          <cell r="D337">
            <v>730230.15198798</v>
          </cell>
          <cell r="E337">
            <v>730230.15198798</v>
          </cell>
          <cell r="F337">
            <v>1219030</v>
          </cell>
          <cell r="G337">
            <v>0.5990255793442163</v>
          </cell>
          <cell r="H337">
            <v>7847.2350894092333</v>
          </cell>
          <cell r="I337">
            <v>115564.01476708621</v>
          </cell>
          <cell r="J337">
            <v>57901.81249941195</v>
          </cell>
          <cell r="K337">
            <v>57901.81249941195</v>
          </cell>
          <cell r="L337">
            <v>57782.007383543103</v>
          </cell>
          <cell r="M337">
            <v>57782.007383543103</v>
          </cell>
          <cell r="N337">
            <v>57782.007383543103</v>
          </cell>
          <cell r="O337">
            <v>57506.455617044761</v>
          </cell>
          <cell r="P337">
            <v>57901.81249941195</v>
          </cell>
          <cell r="Q337">
            <v>86852.718749117921</v>
          </cell>
          <cell r="R337">
            <v>0</v>
          </cell>
          <cell r="S337">
            <v>57506.455617044761</v>
          </cell>
          <cell r="T337">
            <v>0</v>
          </cell>
          <cell r="U337">
            <v>34684.666777540449</v>
          </cell>
          <cell r="V337">
            <v>0</v>
          </cell>
          <cell r="W337">
            <v>23217.145721871522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13907.664166763181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9309.4815551083411</v>
          </cell>
          <cell r="AT337">
            <v>9309.4815551083411</v>
          </cell>
          <cell r="AU337">
            <v>0</v>
          </cell>
        </row>
        <row r="338">
          <cell r="B338">
            <v>324</v>
          </cell>
          <cell r="C338">
            <v>8</v>
          </cell>
          <cell r="D338">
            <v>782108.909514884</v>
          </cell>
          <cell r="E338">
            <v>782108.909514884</v>
          </cell>
          <cell r="F338">
            <v>1219030</v>
          </cell>
          <cell r="G338">
            <v>0.64158298771554756</v>
          </cell>
          <cell r="H338">
            <v>8404.7371390736735</v>
          </cell>
          <cell r="I338">
            <v>123774.18999008344</v>
          </cell>
          <cell r="J338">
            <v>62015.411592584824</v>
          </cell>
          <cell r="K338">
            <v>62015.411592584824</v>
          </cell>
          <cell r="L338">
            <v>61887.09499504172</v>
          </cell>
          <cell r="M338">
            <v>61887.09499504172</v>
          </cell>
          <cell r="N338">
            <v>61887.09499504172</v>
          </cell>
          <cell r="O338">
            <v>61591.966820692563</v>
          </cell>
          <cell r="P338">
            <v>62015.411592584824</v>
          </cell>
          <cell r="Q338">
            <v>93023.117388877246</v>
          </cell>
          <cell r="R338">
            <v>0</v>
          </cell>
          <cell r="S338">
            <v>61591.966820692563</v>
          </cell>
          <cell r="T338">
            <v>0</v>
          </cell>
          <cell r="U338">
            <v>39788.033053980034</v>
          </cell>
          <cell r="V338">
            <v>0</v>
          </cell>
          <cell r="W338">
            <v>22227.378538604826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14260.707931882525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7966.6706067223004</v>
          </cell>
          <cell r="AT338">
            <v>7966.6706067223004</v>
          </cell>
          <cell r="AU338">
            <v>0</v>
          </cell>
        </row>
        <row r="339">
          <cell r="B339">
            <v>325</v>
          </cell>
          <cell r="C339">
            <v>8</v>
          </cell>
          <cell r="D339">
            <v>747942.04940320598</v>
          </cell>
          <cell r="E339">
            <v>747942.04940320598</v>
          </cell>
          <cell r="F339">
            <v>1219030</v>
          </cell>
          <cell r="G339">
            <v>0.6135550801893358</v>
          </cell>
          <cell r="H339">
            <v>8037.5715504802993</v>
          </cell>
          <cell r="I339">
            <v>118367.04607012666</v>
          </cell>
          <cell r="J339">
            <v>59306.234051101201</v>
          </cell>
          <cell r="K339">
            <v>59306.234051101201</v>
          </cell>
          <cell r="L339">
            <v>59183.523035063328</v>
          </cell>
          <cell r="M339">
            <v>59183.523035063328</v>
          </cell>
          <cell r="N339">
            <v>59183.523035063328</v>
          </cell>
          <cell r="O339">
            <v>58901.287698176238</v>
          </cell>
          <cell r="P339">
            <v>59306.234051101201</v>
          </cell>
          <cell r="Q339">
            <v>88959.351076651801</v>
          </cell>
          <cell r="R339">
            <v>0</v>
          </cell>
          <cell r="S339">
            <v>58901.287698176238</v>
          </cell>
          <cell r="T339">
            <v>0</v>
          </cell>
          <cell r="U339">
            <v>36387.641188950882</v>
          </cell>
          <cell r="V339">
            <v>0</v>
          </cell>
          <cell r="W339">
            <v>22918.592862150283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14061.819081363356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8856.7737807869271</v>
          </cell>
          <cell r="AT339">
            <v>8856.7737807869271</v>
          </cell>
          <cell r="AU339">
            <v>0</v>
          </cell>
        </row>
        <row r="340">
          <cell r="B340">
            <v>326</v>
          </cell>
          <cell r="C340">
            <v>8</v>
          </cell>
          <cell r="D340">
            <v>768136.86710881395</v>
          </cell>
          <cell r="E340">
            <v>768136.86710881395</v>
          </cell>
          <cell r="F340">
            <v>1219030</v>
          </cell>
          <cell r="G340">
            <v>0.63012138102328408</v>
          </cell>
          <cell r="H340">
            <v>8254.5900914050217</v>
          </cell>
          <cell r="I340">
            <v>121563.01682701196</v>
          </cell>
          <cell r="J340">
            <v>60907.532689710642</v>
          </cell>
          <cell r="K340">
            <v>60907.532689710642</v>
          </cell>
          <cell r="L340">
            <v>60781.508413505981</v>
          </cell>
          <cell r="M340">
            <v>60781.508413505981</v>
          </cell>
          <cell r="N340">
            <v>60781.508413505981</v>
          </cell>
          <cell r="O340">
            <v>60491.652578235269</v>
          </cell>
          <cell r="P340">
            <v>60907.532689710642</v>
          </cell>
          <cell r="Q340">
            <v>91361.299034565964</v>
          </cell>
          <cell r="R340">
            <v>0</v>
          </cell>
          <cell r="S340">
            <v>60491.652578235269</v>
          </cell>
          <cell r="T340">
            <v>0</v>
          </cell>
          <cell r="U340">
            <v>38379.138613161347</v>
          </cell>
          <cell r="V340">
            <v>0</v>
          </cell>
          <cell r="W340">
            <v>22528.394076549332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14195.622787752038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8332.7712887972939</v>
          </cell>
          <cell r="AT340">
            <v>8332.7712887972939</v>
          </cell>
          <cell r="AU340">
            <v>0</v>
          </cell>
        </row>
        <row r="341">
          <cell r="B341">
            <v>327</v>
          </cell>
          <cell r="C341">
            <v>8</v>
          </cell>
          <cell r="D341">
            <v>654959.82936109602</v>
          </cell>
          <cell r="E341">
            <v>654959.82936109602</v>
          </cell>
          <cell r="F341">
            <v>1219030</v>
          </cell>
          <cell r="G341">
            <v>0.53727950039055317</v>
          </cell>
          <cell r="H341">
            <v>7038.3614551162464</v>
          </cell>
          <cell r="I341">
            <v>103651.96121534552</v>
          </cell>
          <cell r="J341">
            <v>51933.43650775087</v>
          </cell>
          <cell r="K341">
            <v>51933.43650775087</v>
          </cell>
          <cell r="L341">
            <v>51825.980607672762</v>
          </cell>
          <cell r="M341">
            <v>51825.980607672762</v>
          </cell>
          <cell r="N341">
            <v>51825.980607672762</v>
          </cell>
          <cell r="O341">
            <v>51578.832037493106</v>
          </cell>
          <cell r="P341">
            <v>51933.43650775087</v>
          </cell>
          <cell r="Q341">
            <v>77900.154761626298</v>
          </cell>
          <cell r="R341">
            <v>0</v>
          </cell>
          <cell r="S341">
            <v>51578.832037493106</v>
          </cell>
          <cell r="T341">
            <v>0</v>
          </cell>
          <cell r="U341">
            <v>27902.770820448848</v>
          </cell>
          <cell r="V341">
            <v>0</v>
          </cell>
          <cell r="W341">
            <v>24030.665687301895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12911.184054525971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11119.481632775924</v>
          </cell>
          <cell r="AT341">
            <v>11119.481632775924</v>
          </cell>
          <cell r="AU341">
            <v>0</v>
          </cell>
        </row>
        <row r="342">
          <cell r="B342">
            <v>328</v>
          </cell>
          <cell r="C342">
            <v>8</v>
          </cell>
          <cell r="D342">
            <v>583127.85714839597</v>
          </cell>
          <cell r="E342">
            <v>583127.85714839597</v>
          </cell>
          <cell r="F342">
            <v>1219030</v>
          </cell>
          <cell r="G342">
            <v>0.47835398402696894</v>
          </cell>
          <cell r="H342">
            <v>6266.4371907532932</v>
          </cell>
          <cell r="I342">
            <v>92284.050598482849</v>
          </cell>
          <cell r="J342">
            <v>46237.69609604682</v>
          </cell>
          <cell r="K342">
            <v>46237.69609604682</v>
          </cell>
          <cell r="L342">
            <v>46142.025299241424</v>
          </cell>
          <cell r="M342">
            <v>46142.025299241424</v>
          </cell>
          <cell r="N342">
            <v>46142.025299241424</v>
          </cell>
          <cell r="O342">
            <v>45921.982466589019</v>
          </cell>
          <cell r="P342">
            <v>46237.69609604682</v>
          </cell>
          <cell r="Q342">
            <v>69356.544144070227</v>
          </cell>
          <cell r="R342">
            <v>0</v>
          </cell>
          <cell r="S342">
            <v>44084.949407081702</v>
          </cell>
          <cell r="T342">
            <v>0</v>
          </cell>
          <cell r="U342">
            <v>22996.738222576776</v>
          </cell>
          <cell r="V342">
            <v>0</v>
          </cell>
          <cell r="W342">
            <v>25077.990932977293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11996.156874181892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13081.834058795401</v>
          </cell>
          <cell r="AT342">
            <v>13081.834058795401</v>
          </cell>
          <cell r="AU342">
            <v>0</v>
          </cell>
        </row>
        <row r="343">
          <cell r="B343">
            <v>329</v>
          </cell>
          <cell r="C343">
            <v>8</v>
          </cell>
          <cell r="D343">
            <v>799172.87155879592</v>
          </cell>
          <cell r="E343">
            <v>799172.87155879592</v>
          </cell>
          <cell r="F343">
            <v>1219030</v>
          </cell>
          <cell r="G343">
            <v>0.65558097139430194</v>
          </cell>
          <cell r="H343">
            <v>8588.1107252653546</v>
          </cell>
          <cell r="I343">
            <v>126474.68100138873</v>
          </cell>
          <cell r="J343">
            <v>63368.456694973225</v>
          </cell>
          <cell r="K343">
            <v>63368.456694973225</v>
          </cell>
          <cell r="L343">
            <v>63237.340500694365</v>
          </cell>
          <cell r="M343">
            <v>63237.340500694365</v>
          </cell>
          <cell r="N343">
            <v>63237.340500694365</v>
          </cell>
          <cell r="O343">
            <v>62935.773253852989</v>
          </cell>
          <cell r="P343">
            <v>63368.456694973225</v>
          </cell>
          <cell r="Q343">
            <v>95052.685042459838</v>
          </cell>
          <cell r="R343">
            <v>0</v>
          </cell>
          <cell r="S343">
            <v>62935.773253852989</v>
          </cell>
          <cell r="T343">
            <v>0</v>
          </cell>
          <cell r="U343">
            <v>41543.154395848338</v>
          </cell>
          <cell r="V343">
            <v>0</v>
          </cell>
          <cell r="W343">
            <v>21825.302299124887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14308.252882234585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7517.0494168903024</v>
          </cell>
          <cell r="AT343">
            <v>7517.0494168903024</v>
          </cell>
          <cell r="AU343">
            <v>0</v>
          </cell>
        </row>
        <row r="344">
          <cell r="B344">
            <v>330</v>
          </cell>
          <cell r="C344">
            <v>8</v>
          </cell>
          <cell r="D344">
            <v>868273.33194419998</v>
          </cell>
          <cell r="E344">
            <v>868273.33194419998</v>
          </cell>
          <cell r="F344">
            <v>1219030</v>
          </cell>
          <cell r="G344">
            <v>0.71226576207656911</v>
          </cell>
          <cell r="H344">
            <v>9330.6814832030559</v>
          </cell>
          <cell r="I344">
            <v>137410.31081981171</v>
          </cell>
          <cell r="J344">
            <v>68847.608562321169</v>
          </cell>
          <cell r="K344">
            <v>68847.608562321169</v>
          </cell>
          <cell r="L344">
            <v>68705.155409905856</v>
          </cell>
          <cell r="M344">
            <v>68705.155409905856</v>
          </cell>
          <cell r="N344">
            <v>68705.155409905856</v>
          </cell>
          <cell r="O344">
            <v>68377.513159350638</v>
          </cell>
          <cell r="P344">
            <v>68847.608562321169</v>
          </cell>
          <cell r="Q344">
            <v>103271.41284348175</v>
          </cell>
          <cell r="R344">
            <v>0</v>
          </cell>
          <cell r="S344">
            <v>68377.513159350638</v>
          </cell>
          <cell r="T344">
            <v>0</v>
          </cell>
          <cell r="U344">
            <v>49037.794379791092</v>
          </cell>
          <cell r="V344">
            <v>0</v>
          </cell>
          <cell r="W344">
            <v>19809.814182530157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14109.852395315069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5699.9617872150884</v>
          </cell>
          <cell r="AT344">
            <v>5699.9617872150884</v>
          </cell>
          <cell r="AU344">
            <v>0</v>
          </cell>
        </row>
        <row r="345">
          <cell r="B345">
            <v>331</v>
          </cell>
          <cell r="C345">
            <v>8</v>
          </cell>
          <cell r="D345">
            <v>847888.82591725199</v>
          </cell>
          <cell r="E345">
            <v>847888.82591725199</v>
          </cell>
          <cell r="F345">
            <v>1219030</v>
          </cell>
          <cell r="G345">
            <v>0.69554385529252927</v>
          </cell>
          <cell r="H345">
            <v>9111.6245043321342</v>
          </cell>
          <cell r="I345">
            <v>134184.32056303474</v>
          </cell>
          <cell r="J345">
            <v>67231.269052575881</v>
          </cell>
          <cell r="K345">
            <v>67231.269052575881</v>
          </cell>
          <cell r="L345">
            <v>67092.160281517368</v>
          </cell>
          <cell r="M345">
            <v>67092.160281517368</v>
          </cell>
          <cell r="N345">
            <v>67092.160281517368</v>
          </cell>
          <cell r="O345">
            <v>66772.210108082814</v>
          </cell>
          <cell r="P345">
            <v>67231.269052575881</v>
          </cell>
          <cell r="Q345">
            <v>100846.90357886381</v>
          </cell>
          <cell r="R345">
            <v>0</v>
          </cell>
          <cell r="S345">
            <v>66772.210108082814</v>
          </cell>
          <cell r="T345">
            <v>0</v>
          </cell>
          <cell r="U345">
            <v>46762.296073037891</v>
          </cell>
          <cell r="V345">
            <v>0</v>
          </cell>
          <cell r="W345">
            <v>20468.97297953791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14237.068380066408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6231.9045994715016</v>
          </cell>
          <cell r="AT345">
            <v>6231.9045994715016</v>
          </cell>
          <cell r="AU345">
            <v>0</v>
          </cell>
        </row>
        <row r="346">
          <cell r="B346">
            <v>332</v>
          </cell>
          <cell r="C346">
            <v>8</v>
          </cell>
          <cell r="D346">
            <v>833363.69230053795</v>
          </cell>
          <cell r="E346">
            <v>833363.69230053795</v>
          </cell>
          <cell r="F346">
            <v>1219030</v>
          </cell>
          <cell r="G346">
            <v>0.68362853440894644</v>
          </cell>
          <cell r="H346">
            <v>8955.5338007571991</v>
          </cell>
          <cell r="I346">
            <v>131885.61685817395</v>
          </cell>
          <cell r="J346">
            <v>66079.534135968759</v>
          </cell>
          <cell r="K346">
            <v>66079.534135968759</v>
          </cell>
          <cell r="L346">
            <v>65942.808429086974</v>
          </cell>
          <cell r="M346">
            <v>65942.808429086974</v>
          </cell>
          <cell r="N346">
            <v>65942.808429086974</v>
          </cell>
          <cell r="O346">
            <v>65628.339303258865</v>
          </cell>
          <cell r="P346">
            <v>66079.534135968759</v>
          </cell>
          <cell r="Q346">
            <v>99119.301203953146</v>
          </cell>
          <cell r="R346">
            <v>0</v>
          </cell>
          <cell r="S346">
            <v>65628.339303258865</v>
          </cell>
          <cell r="T346">
            <v>0</v>
          </cell>
          <cell r="U346">
            <v>45173.855075798281</v>
          </cell>
          <cell r="V346">
            <v>0</v>
          </cell>
          <cell r="W346">
            <v>20905.679060170543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14291.718736728189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6613.9603234423539</v>
          </cell>
          <cell r="AT346">
            <v>6613.9603234423539</v>
          </cell>
          <cell r="AU346">
            <v>0</v>
          </cell>
        </row>
        <row r="347">
          <cell r="B347">
            <v>333</v>
          </cell>
          <cell r="C347">
            <v>8</v>
          </cell>
          <cell r="D347">
            <v>773500.05480480602</v>
          </cell>
          <cell r="E347">
            <v>773500.05480480602</v>
          </cell>
          <cell r="F347">
            <v>1219030</v>
          </cell>
          <cell r="G347">
            <v>0.63452093451744918</v>
          </cell>
          <cell r="H347">
            <v>8312.224242178585</v>
          </cell>
          <cell r="I347">
            <v>122411.7786871063</v>
          </cell>
          <cell r="J347">
            <v>61332.793530456634</v>
          </cell>
          <cell r="K347">
            <v>61332.793530456634</v>
          </cell>
          <cell r="L347">
            <v>61205.88934355315</v>
          </cell>
          <cell r="M347">
            <v>61205.88934355315</v>
          </cell>
          <cell r="N347">
            <v>61205.88934355315</v>
          </cell>
          <cell r="O347">
            <v>60914.009713675121</v>
          </cell>
          <cell r="P347">
            <v>61332.793530456634</v>
          </cell>
          <cell r="Q347">
            <v>91999.190295684952</v>
          </cell>
          <cell r="R347">
            <v>0</v>
          </cell>
          <cell r="S347">
            <v>60914.009713675121</v>
          </cell>
          <cell r="T347">
            <v>0</v>
          </cell>
          <cell r="U347">
            <v>38916.941467511009</v>
          </cell>
          <cell r="V347">
            <v>0</v>
          </cell>
          <cell r="W347">
            <v>22415.852062945487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14223.327398985062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8192.5246639604247</v>
          </cell>
          <cell r="AT347">
            <v>8192.5246639604247</v>
          </cell>
          <cell r="AU347">
            <v>0</v>
          </cell>
        </row>
        <row r="348">
          <cell r="B348">
            <v>334</v>
          </cell>
          <cell r="C348">
            <v>8</v>
          </cell>
          <cell r="D348">
            <v>574316.33544236002</v>
          </cell>
          <cell r="E348">
            <v>574316.33544236002</v>
          </cell>
          <cell r="F348">
            <v>1219030</v>
          </cell>
          <cell r="G348">
            <v>0.47112567815587808</v>
          </cell>
          <cell r="H348">
            <v>6171.7463838420026</v>
          </cell>
          <cell r="I348">
            <v>90889.565829832005</v>
          </cell>
          <cell r="J348">
            <v>45539.008050547178</v>
          </cell>
          <cell r="K348">
            <v>45539.008050547178</v>
          </cell>
          <cell r="L348">
            <v>45444.782914916002</v>
          </cell>
          <cell r="M348">
            <v>45444.782914916002</v>
          </cell>
          <cell r="N348">
            <v>45444.782914916002</v>
          </cell>
          <cell r="O348">
            <v>45228.065102964298</v>
          </cell>
          <cell r="P348">
            <v>45539.008050547178</v>
          </cell>
          <cell r="Q348">
            <v>68308.512075820763</v>
          </cell>
          <cell r="R348">
            <v>0</v>
          </cell>
          <cell r="S348">
            <v>42762.698893672277</v>
          </cell>
          <cell r="T348">
            <v>0</v>
          </cell>
          <cell r="U348">
            <v>22616.093377615314</v>
          </cell>
          <cell r="V348">
            <v>0</v>
          </cell>
          <cell r="W348">
            <v>25388.280882223858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11961.071047849629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13427.209834374229</v>
          </cell>
          <cell r="AT348">
            <v>13427.209834374229</v>
          </cell>
          <cell r="AU348">
            <v>0</v>
          </cell>
        </row>
        <row r="349">
          <cell r="B349">
            <v>335</v>
          </cell>
          <cell r="C349">
            <v>8</v>
          </cell>
          <cell r="D349">
            <v>522306.79280969</v>
          </cell>
          <cell r="E349">
            <v>522306.79280969</v>
          </cell>
          <cell r="F349">
            <v>1219030</v>
          </cell>
          <cell r="G349">
            <v>0.42846098357685208</v>
          </cell>
          <cell r="H349">
            <v>5612.838884856762</v>
          </cell>
          <cell r="I349">
            <v>82658.692951646299</v>
          </cell>
          <cell r="J349">
            <v>41415.038672538525</v>
          </cell>
          <cell r="K349">
            <v>41415.038672538525</v>
          </cell>
          <cell r="L349">
            <v>41329.346475823149</v>
          </cell>
          <cell r="M349">
            <v>41329.346475823149</v>
          </cell>
          <cell r="N349">
            <v>41329.346475823149</v>
          </cell>
          <cell r="O349">
            <v>41132.254423377803</v>
          </cell>
          <cell r="P349">
            <v>41415.038672538525</v>
          </cell>
          <cell r="Q349">
            <v>61985.386698246832</v>
          </cell>
          <cell r="R349">
            <v>0</v>
          </cell>
          <cell r="S349">
            <v>35427.066946124476</v>
          </cell>
          <cell r="T349">
            <v>0</v>
          </cell>
          <cell r="U349">
            <v>20247.950997144995</v>
          </cell>
          <cell r="V349">
            <v>0</v>
          </cell>
          <cell r="W349">
            <v>27009.446463207831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11572.493997492356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15436.952465715474</v>
          </cell>
          <cell r="AT349">
            <v>15436.952465715474</v>
          </cell>
          <cell r="AU349">
            <v>0</v>
          </cell>
        </row>
        <row r="350">
          <cell r="B350">
            <v>336</v>
          </cell>
          <cell r="C350">
            <v>9</v>
          </cell>
          <cell r="D350">
            <v>622598.00338090595</v>
          </cell>
          <cell r="E350">
            <v>622598.00338090595</v>
          </cell>
          <cell r="F350">
            <v>1219030</v>
          </cell>
          <cell r="G350">
            <v>0.51073230632626432</v>
          </cell>
          <cell r="H350">
            <v>6690.5932128740624</v>
          </cell>
          <cell r="I350">
            <v>98530.476536462913</v>
          </cell>
          <cell r="J350">
            <v>49367.384729496705</v>
          </cell>
          <cell r="K350">
            <v>49367.384729496705</v>
          </cell>
          <cell r="L350">
            <v>49265.238268231456</v>
          </cell>
          <cell r="M350">
            <v>49265.238268231456</v>
          </cell>
          <cell r="N350">
            <v>49265.238268231456</v>
          </cell>
          <cell r="O350">
            <v>49030.301407321378</v>
          </cell>
          <cell r="P350">
            <v>49367.384729496705</v>
          </cell>
          <cell r="Q350">
            <v>74051.077094245062</v>
          </cell>
          <cell r="R350">
            <v>0</v>
          </cell>
          <cell r="S350">
            <v>49030.301407321378</v>
          </cell>
          <cell r="T350">
            <v>0</v>
          </cell>
          <cell r="U350">
            <v>25213.518260191835</v>
          </cell>
          <cell r="V350">
            <v>0</v>
          </cell>
          <cell r="W350">
            <v>24153.866469304892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12336.15992856471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11817.706540740182</v>
          </cell>
          <cell r="AT350">
            <v>11817.706540740182</v>
          </cell>
          <cell r="AU350">
            <v>0</v>
          </cell>
        </row>
        <row r="351">
          <cell r="B351">
            <v>337</v>
          </cell>
          <cell r="C351">
            <v>9</v>
          </cell>
          <cell r="D351">
            <v>779060.91769882594</v>
          </cell>
          <cell r="E351">
            <v>779060.91769882594</v>
          </cell>
          <cell r="F351">
            <v>1219030</v>
          </cell>
          <cell r="G351">
            <v>0.63908264579118312</v>
          </cell>
          <cell r="H351">
            <v>8371.9826598644995</v>
          </cell>
          <cell r="I351">
            <v>123291.82402603504</v>
          </cell>
          <cell r="J351">
            <v>61773.728542175762</v>
          </cell>
          <cell r="K351">
            <v>61773.728542175762</v>
          </cell>
          <cell r="L351">
            <v>61645.912013017522</v>
          </cell>
          <cell r="M351">
            <v>61645.912013017522</v>
          </cell>
          <cell r="N351">
            <v>61645.912013017522</v>
          </cell>
          <cell r="O351">
            <v>61351.933995953579</v>
          </cell>
          <cell r="P351">
            <v>61773.728542175762</v>
          </cell>
          <cell r="Q351">
            <v>92660.592813263647</v>
          </cell>
          <cell r="R351">
            <v>0</v>
          </cell>
          <cell r="S351">
            <v>61351.933995953579</v>
          </cell>
          <cell r="T351">
            <v>0</v>
          </cell>
          <cell r="U351">
            <v>39478.517877120066</v>
          </cell>
          <cell r="V351">
            <v>0</v>
          </cell>
          <cell r="W351">
            <v>22295.210665055783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14248.482220295653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8046.7284447601305</v>
          </cell>
          <cell r="AT351">
            <v>8046.7284447601305</v>
          </cell>
          <cell r="AU351">
            <v>0</v>
          </cell>
        </row>
        <row r="352">
          <cell r="B352">
            <v>338</v>
          </cell>
          <cell r="C352">
            <v>9</v>
          </cell>
          <cell r="D352">
            <v>809747.49629370798</v>
          </cell>
          <cell r="E352">
            <v>809747.49629370798</v>
          </cell>
          <cell r="F352">
            <v>1219030</v>
          </cell>
          <cell r="G352">
            <v>0.66425559362255893</v>
          </cell>
          <cell r="H352">
            <v>8701.7482764555225</v>
          </cell>
          <cell r="I352">
            <v>128148.18912166407</v>
          </cell>
          <cell r="J352">
            <v>64206.945679556549</v>
          </cell>
          <cell r="K352">
            <v>64206.945679556549</v>
          </cell>
          <cell r="L352">
            <v>64074.094560832033</v>
          </cell>
          <cell r="M352">
            <v>64074.094560832033</v>
          </cell>
          <cell r="N352">
            <v>64074.094560832033</v>
          </cell>
          <cell r="O352">
            <v>63768.536987765656</v>
          </cell>
          <cell r="P352">
            <v>64206.945679556549</v>
          </cell>
          <cell r="Q352">
            <v>96310.418519334824</v>
          </cell>
          <cell r="R352">
            <v>0</v>
          </cell>
          <cell r="S352">
            <v>63768.536987765656</v>
          </cell>
          <cell r="T352">
            <v>0</v>
          </cell>
          <cell r="U352">
            <v>42649.822817065171</v>
          </cell>
          <cell r="V352">
            <v>0</v>
          </cell>
          <cell r="W352">
            <v>21557.122862491291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14319.43944381859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7237.683418672701</v>
          </cell>
          <cell r="AT352">
            <v>7237.683418672701</v>
          </cell>
          <cell r="AU352">
            <v>0</v>
          </cell>
        </row>
        <row r="353">
          <cell r="B353">
            <v>339</v>
          </cell>
          <cell r="C353">
            <v>9</v>
          </cell>
          <cell r="D353">
            <v>818510.09838003002</v>
          </cell>
          <cell r="E353">
            <v>818510.09838003002</v>
          </cell>
          <cell r="F353">
            <v>1219030</v>
          </cell>
          <cell r="G353">
            <v>0.67144376953810003</v>
          </cell>
          <cell r="H353">
            <v>8795.9133809491104</v>
          </cell>
          <cell r="I353">
            <v>129534.93201929025</v>
          </cell>
          <cell r="J353">
            <v>64901.754763552752</v>
          </cell>
          <cell r="K353">
            <v>64901.754763552752</v>
          </cell>
          <cell r="L353">
            <v>64767.466009645126</v>
          </cell>
          <cell r="M353">
            <v>64767.466009645126</v>
          </cell>
          <cell r="N353">
            <v>64767.466009645126</v>
          </cell>
          <cell r="O353">
            <v>64458.601875657601</v>
          </cell>
          <cell r="P353">
            <v>64901.754763552752</v>
          </cell>
          <cell r="Q353">
            <v>97352.632145329117</v>
          </cell>
          <cell r="R353">
            <v>0</v>
          </cell>
          <cell r="S353">
            <v>64458.601875657601</v>
          </cell>
          <cell r="T353">
            <v>0</v>
          </cell>
          <cell r="U353">
            <v>43577.878868077081</v>
          </cell>
          <cell r="V353">
            <v>0</v>
          </cell>
          <cell r="W353">
            <v>21323.875895475503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14317.783612420701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7006.0922830548025</v>
          </cell>
          <cell r="AT353">
            <v>7006.0922830548025</v>
          </cell>
          <cell r="AU353">
            <v>0</v>
          </cell>
        </row>
        <row r="354">
          <cell r="B354">
            <v>340</v>
          </cell>
          <cell r="C354">
            <v>9</v>
          </cell>
          <cell r="D354">
            <v>765398.36676441599</v>
          </cell>
          <cell r="E354">
            <v>765398.36676441599</v>
          </cell>
          <cell r="F354">
            <v>1219030</v>
          </cell>
          <cell r="G354">
            <v>0.62787492249117416</v>
          </cell>
          <cell r="H354">
            <v>8225.1614846343818</v>
          </cell>
          <cell r="I354">
            <v>121129.63004699732</v>
          </cell>
          <cell r="J354">
            <v>60690.390007996895</v>
          </cell>
          <cell r="K354">
            <v>60690.390007996895</v>
          </cell>
          <cell r="L354">
            <v>60564.815023498661</v>
          </cell>
          <cell r="M354">
            <v>60564.815023498661</v>
          </cell>
          <cell r="N354">
            <v>60564.815023498661</v>
          </cell>
          <cell r="O354">
            <v>60275.992559152721</v>
          </cell>
          <cell r="P354">
            <v>60690.390007996895</v>
          </cell>
          <cell r="Q354">
            <v>91035.585011995339</v>
          </cell>
          <cell r="R354">
            <v>0</v>
          </cell>
          <cell r="S354">
            <v>60275.992559152721</v>
          </cell>
          <cell r="T354">
            <v>0</v>
          </cell>
          <cell r="U354">
            <v>38105.973922230129</v>
          </cell>
          <cell r="V354">
            <v>0</v>
          </cell>
          <cell r="W354">
            <v>22584.416085766628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14180.188499359148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8404.22758640748</v>
          </cell>
          <cell r="AT354">
            <v>8404.22758640748</v>
          </cell>
          <cell r="AU354">
            <v>0</v>
          </cell>
        </row>
        <row r="355">
          <cell r="B355">
            <v>341</v>
          </cell>
          <cell r="C355">
            <v>9</v>
          </cell>
          <cell r="D355">
            <v>686517.975874556</v>
          </cell>
          <cell r="E355">
            <v>686517.975874556</v>
          </cell>
          <cell r="F355">
            <v>1219030</v>
          </cell>
          <cell r="G355">
            <v>0.56316741661366498</v>
          </cell>
          <cell r="H355">
            <v>7377.4931576390109</v>
          </cell>
          <cell r="I355">
            <v>108646.25801310825</v>
          </cell>
          <cell r="J355">
            <v>54435.762489876855</v>
          </cell>
          <cell r="K355">
            <v>54435.762489876855</v>
          </cell>
          <cell r="L355">
            <v>54323.129006554125</v>
          </cell>
          <cell r="M355">
            <v>54323.129006554125</v>
          </cell>
          <cell r="N355">
            <v>54323.129006554125</v>
          </cell>
          <cell r="O355">
            <v>54064.071994911836</v>
          </cell>
          <cell r="P355">
            <v>54435.762489876855</v>
          </cell>
          <cell r="Q355">
            <v>81653.643734815283</v>
          </cell>
          <cell r="R355">
            <v>0</v>
          </cell>
          <cell r="S355">
            <v>54064.071994911836</v>
          </cell>
          <cell r="T355">
            <v>0</v>
          </cell>
          <cell r="U355">
            <v>30656.447732818979</v>
          </cell>
          <cell r="V355">
            <v>0</v>
          </cell>
          <cell r="W355">
            <v>23779.314757057815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13391.73526057545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10387.579496482365</v>
          </cell>
          <cell r="AT355">
            <v>10387.579496482365</v>
          </cell>
          <cell r="AU355">
            <v>0</v>
          </cell>
        </row>
        <row r="356">
          <cell r="B356">
            <v>342</v>
          </cell>
          <cell r="C356">
            <v>9</v>
          </cell>
          <cell r="D356">
            <v>721955.74773921201</v>
          </cell>
          <cell r="E356">
            <v>721955.74773921201</v>
          </cell>
          <cell r="F356">
            <v>1219030</v>
          </cell>
          <cell r="G356">
            <v>0.5922378840054896</v>
          </cell>
          <cell r="H356">
            <v>7758.3162804719141</v>
          </cell>
          <cell r="I356">
            <v>114254.53258233906</v>
          </cell>
          <cell r="J356">
            <v>57245.713867970626</v>
          </cell>
          <cell r="K356">
            <v>57245.713867970626</v>
          </cell>
          <cell r="L356">
            <v>57127.26629116953</v>
          </cell>
          <cell r="M356">
            <v>57127.26629116953</v>
          </cell>
          <cell r="N356">
            <v>57127.26629116953</v>
          </cell>
          <cell r="O356">
            <v>56854.836864527002</v>
          </cell>
          <cell r="P356">
            <v>57245.713867970626</v>
          </cell>
          <cell r="Q356">
            <v>85868.570801955939</v>
          </cell>
          <cell r="R356">
            <v>0</v>
          </cell>
          <cell r="S356">
            <v>56854.836864527002</v>
          </cell>
          <cell r="T356">
            <v>0</v>
          </cell>
          <cell r="U356">
            <v>33903.080449550704</v>
          </cell>
          <cell r="V356">
            <v>0</v>
          </cell>
          <cell r="W356">
            <v>23342.63341841998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13824.391822840878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9518.2415955791021</v>
          </cell>
          <cell r="AT356">
            <v>9518.2415955791021</v>
          </cell>
          <cell r="AU356">
            <v>0</v>
          </cell>
        </row>
        <row r="357">
          <cell r="B357">
            <v>343</v>
          </cell>
          <cell r="C357">
            <v>9</v>
          </cell>
          <cell r="D357">
            <v>929537.66793908994</v>
          </cell>
          <cell r="E357">
            <v>929537.66793908994</v>
          </cell>
          <cell r="F357">
            <v>1219030</v>
          </cell>
          <cell r="G357">
            <v>0.7625223890626891</v>
          </cell>
          <cell r="H357">
            <v>9989.0432967212273</v>
          </cell>
          <cell r="I357">
            <v>147105.81929797397</v>
          </cell>
          <cell r="J357">
            <v>73705.414126799529</v>
          </cell>
          <cell r="K357">
            <v>73705.414126799529</v>
          </cell>
          <cell r="L357">
            <v>73552.909648986984</v>
          </cell>
          <cell r="M357">
            <v>73552.909648986984</v>
          </cell>
          <cell r="N357">
            <v>73552.909648986984</v>
          </cell>
          <cell r="O357">
            <v>73202.149350018153</v>
          </cell>
          <cell r="P357">
            <v>73705.414126799529</v>
          </cell>
          <cell r="Q357">
            <v>110558.12119019929</v>
          </cell>
          <cell r="R357">
            <v>0</v>
          </cell>
          <cell r="S357">
            <v>73202.149350018153</v>
          </cell>
          <cell r="T357">
            <v>0</v>
          </cell>
          <cell r="U357">
            <v>56202.028466822077</v>
          </cell>
          <cell r="V357">
            <v>0</v>
          </cell>
          <cell r="W357">
            <v>17503.385659977444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13346.723450131614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4156.6622098458301</v>
          </cell>
          <cell r="AT357">
            <v>4156.6622098458301</v>
          </cell>
          <cell r="AU357">
            <v>0</v>
          </cell>
        </row>
        <row r="358">
          <cell r="B358">
            <v>344</v>
          </cell>
          <cell r="C358">
            <v>9</v>
          </cell>
          <cell r="D358">
            <v>927573.89463342796</v>
          </cell>
          <cell r="E358">
            <v>927573.89463342796</v>
          </cell>
          <cell r="F358">
            <v>1219030</v>
          </cell>
          <cell r="G358">
            <v>0.76091145798990012</v>
          </cell>
          <cell r="H358">
            <v>9967.9400996676923</v>
          </cell>
          <cell r="I358">
            <v>146795.03847541154</v>
          </cell>
          <cell r="J358">
            <v>73549.70152930374</v>
          </cell>
          <cell r="K358">
            <v>73549.70152930374</v>
          </cell>
          <cell r="L358">
            <v>73397.519237705768</v>
          </cell>
          <cell r="M358">
            <v>73397.519237705768</v>
          </cell>
          <cell r="N358">
            <v>73397.519237705768</v>
          </cell>
          <cell r="O358">
            <v>73047.49996703041</v>
          </cell>
          <cell r="P358">
            <v>73549.70152930374</v>
          </cell>
          <cell r="Q358">
            <v>110324.55229395562</v>
          </cell>
          <cell r="R358">
            <v>0</v>
          </cell>
          <cell r="S358">
            <v>73047.49996703041</v>
          </cell>
          <cell r="T358">
            <v>0</v>
          </cell>
          <cell r="U358">
            <v>55964.810625384627</v>
          </cell>
          <cell r="V358">
            <v>0</v>
          </cell>
          <cell r="W358">
            <v>17584.890903919237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13380.544976294519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4204.3459276247177</v>
          </cell>
          <cell r="AT358">
            <v>4204.3459276247177</v>
          </cell>
          <cell r="AU358">
            <v>0</v>
          </cell>
        </row>
        <row r="359">
          <cell r="B359">
            <v>345</v>
          </cell>
          <cell r="C359">
            <v>9</v>
          </cell>
          <cell r="D359">
            <v>914877.755778266</v>
          </cell>
          <cell r="E359">
            <v>914877.755778266</v>
          </cell>
          <cell r="F359">
            <v>1219030</v>
          </cell>
          <cell r="G359">
            <v>0.75049650605667295</v>
          </cell>
          <cell r="H359">
            <v>9831.5042293424158</v>
          </cell>
          <cell r="I359">
            <v>144785.78594845335</v>
          </cell>
          <cell r="J359">
            <v>72542.99227543801</v>
          </cell>
          <cell r="K359">
            <v>72542.99227543801</v>
          </cell>
          <cell r="L359">
            <v>72392.892974226677</v>
          </cell>
          <cell r="M359">
            <v>72392.892974226677</v>
          </cell>
          <cell r="N359">
            <v>72392.892974226677</v>
          </cell>
          <cell r="O359">
            <v>72047.664581440607</v>
          </cell>
          <cell r="P359">
            <v>72542.99227543801</v>
          </cell>
          <cell r="Q359">
            <v>108814.48841315701</v>
          </cell>
          <cell r="R359">
            <v>0</v>
          </cell>
          <cell r="S359">
            <v>72047.664581440607</v>
          </cell>
          <cell r="T359">
            <v>0</v>
          </cell>
          <cell r="U359">
            <v>54443.262241612378</v>
          </cell>
          <cell r="V359">
            <v>0</v>
          </cell>
          <cell r="W359">
            <v>18099.730033825501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13583.784150955065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4515.9458828704355</v>
          </cell>
          <cell r="AT359">
            <v>4515.9458828704355</v>
          </cell>
          <cell r="AU359">
            <v>0</v>
          </cell>
        </row>
        <row r="360">
          <cell r="B360">
            <v>346</v>
          </cell>
          <cell r="C360">
            <v>9</v>
          </cell>
          <cell r="D360">
            <v>936810.71752309997</v>
          </cell>
          <cell r="E360">
            <v>936810.71752309997</v>
          </cell>
          <cell r="F360">
            <v>1219030</v>
          </cell>
          <cell r="G360">
            <v>0.7684886487806698</v>
          </cell>
          <cell r="H360">
            <v>10067.201299026774</v>
          </cell>
          <cell r="I360">
            <v>148256.83012276681</v>
          </cell>
          <cell r="J360">
            <v>74282.112791139545</v>
          </cell>
          <cell r="K360">
            <v>74282.112791139545</v>
          </cell>
          <cell r="L360">
            <v>74128.415061383406</v>
          </cell>
          <cell r="M360">
            <v>74128.415061383406</v>
          </cell>
          <cell r="N360">
            <v>74128.415061383406</v>
          </cell>
          <cell r="O360">
            <v>73774.9102829443</v>
          </cell>
          <cell r="P360">
            <v>74282.112791139545</v>
          </cell>
          <cell r="Q360">
            <v>111423.16918670932</v>
          </cell>
          <cell r="R360">
            <v>0</v>
          </cell>
          <cell r="S360">
            <v>73774.9102829443</v>
          </cell>
          <cell r="T360">
            <v>0</v>
          </cell>
          <cell r="U360">
            <v>57084.960487436205</v>
          </cell>
          <cell r="V360">
            <v>0</v>
          </cell>
          <cell r="W360">
            <v>17197.152303703479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13215.816336748469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3981.33596695501</v>
          </cell>
          <cell r="AT360">
            <v>3981.33596695501</v>
          </cell>
          <cell r="AU360">
            <v>0</v>
          </cell>
        </row>
        <row r="361">
          <cell r="B361">
            <v>347</v>
          </cell>
          <cell r="C361">
            <v>9</v>
          </cell>
          <cell r="D361">
            <v>961878.52836797398</v>
          </cell>
          <cell r="E361">
            <v>961878.52836797398</v>
          </cell>
          <cell r="F361">
            <v>1219030</v>
          </cell>
          <cell r="G361">
            <v>0.78905238457459947</v>
          </cell>
          <cell r="H361">
            <v>10336.586237927253</v>
          </cell>
          <cell r="I361">
            <v>152223.98603213174</v>
          </cell>
          <cell r="J361">
            <v>76269.803492980791</v>
          </cell>
          <cell r="K361">
            <v>76269.803492980791</v>
          </cell>
          <cell r="L361">
            <v>76111.99301606587</v>
          </cell>
          <cell r="M361">
            <v>76111.99301606587</v>
          </cell>
          <cell r="N361">
            <v>76111.99301606587</v>
          </cell>
          <cell r="O361">
            <v>75749.028919161545</v>
          </cell>
          <cell r="P361">
            <v>76269.803492980791</v>
          </cell>
          <cell r="Q361">
            <v>114404.70523947118</v>
          </cell>
          <cell r="R361">
            <v>0</v>
          </cell>
          <cell r="S361">
            <v>75749.028919161545</v>
          </cell>
          <cell r="T361">
            <v>0</v>
          </cell>
          <cell r="U361">
            <v>60180.870317172601</v>
          </cell>
          <cell r="V361">
            <v>0</v>
          </cell>
          <cell r="W361">
            <v>16088.933175808168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12695.011087632818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3393.9220881753499</v>
          </cell>
          <cell r="AT361">
            <v>3393.9220881753499</v>
          </cell>
          <cell r="AU361">
            <v>0</v>
          </cell>
        </row>
        <row r="362">
          <cell r="B362">
            <v>348</v>
          </cell>
          <cell r="C362">
            <v>9</v>
          </cell>
          <cell r="D362">
            <v>781515.88392079994</v>
          </cell>
          <cell r="E362">
            <v>781515.88392079994</v>
          </cell>
          <cell r="F362">
            <v>1219030</v>
          </cell>
          <cell r="G362">
            <v>0.64109651437684056</v>
          </cell>
          <cell r="H362">
            <v>8398.3643383366107</v>
          </cell>
          <cell r="I362">
            <v>123680.33955358008</v>
          </cell>
          <cell r="J362">
            <v>61968.389079665409</v>
          </cell>
          <cell r="K362">
            <v>61968.389079665409</v>
          </cell>
          <cell r="L362">
            <v>61840.16977679004</v>
          </cell>
          <cell r="M362">
            <v>61840.16977679004</v>
          </cell>
          <cell r="N362">
            <v>61840.16977679004</v>
          </cell>
          <cell r="O362">
            <v>61545.265380176694</v>
          </cell>
          <cell r="P362">
            <v>61968.389079665409</v>
          </cell>
          <cell r="Q362">
            <v>92952.583619498109</v>
          </cell>
          <cell r="R362">
            <v>0</v>
          </cell>
          <cell r="S362">
            <v>61545.265380176694</v>
          </cell>
          <cell r="T362">
            <v>0</v>
          </cell>
          <cell r="U362">
            <v>39727.718240521368</v>
          </cell>
          <cell r="V362">
            <v>0</v>
          </cell>
          <cell r="W362">
            <v>22240.670839144033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14258.416552377881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7982.2542867661523</v>
          </cell>
          <cell r="AT362">
            <v>7982.2542867661523</v>
          </cell>
          <cell r="AU362">
            <v>0</v>
          </cell>
        </row>
        <row r="363">
          <cell r="B363">
            <v>349</v>
          </cell>
          <cell r="C363">
            <v>9</v>
          </cell>
          <cell r="D363">
            <v>748168.67702922795</v>
          </cell>
          <cell r="E363">
            <v>748168.67702922795</v>
          </cell>
          <cell r="F363">
            <v>1219030</v>
          </cell>
          <cell r="G363">
            <v>0.61374098835076085</v>
          </cell>
          <cell r="H363">
            <v>8040.006947394967</v>
          </cell>
          <cell r="I363">
            <v>118402.91147262878</v>
          </cell>
          <cell r="J363">
            <v>59324.203933984543</v>
          </cell>
          <cell r="K363">
            <v>59324.203933984543</v>
          </cell>
          <cell r="L363">
            <v>59201.45573631439</v>
          </cell>
          <cell r="M363">
            <v>59201.45573631439</v>
          </cell>
          <cell r="N363">
            <v>59201.45573631439</v>
          </cell>
          <cell r="O363">
            <v>58919.134881673039</v>
          </cell>
          <cell r="P363">
            <v>59324.203933984543</v>
          </cell>
          <cell r="Q363">
            <v>88986.305900976819</v>
          </cell>
          <cell r="R363">
            <v>0</v>
          </cell>
          <cell r="S363">
            <v>58919.134881673039</v>
          </cell>
          <cell r="T363">
            <v>0</v>
          </cell>
          <cell r="U363">
            <v>36409.695555565748</v>
          </cell>
          <cell r="V363">
            <v>0</v>
          </cell>
          <cell r="W363">
            <v>22914.508378418745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14063.573019742511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8850.9353586762336</v>
          </cell>
          <cell r="AT363">
            <v>8850.9353586762336</v>
          </cell>
          <cell r="AU363">
            <v>0</v>
          </cell>
        </row>
        <row r="364">
          <cell r="B364">
            <v>350</v>
          </cell>
          <cell r="C364">
            <v>9</v>
          </cell>
          <cell r="D364">
            <v>1042746.65319356</v>
          </cell>
          <cell r="E364">
            <v>1042746.65319356</v>
          </cell>
          <cell r="F364">
            <v>1219030</v>
          </cell>
          <cell r="G364">
            <v>0.85539047701333026</v>
          </cell>
          <cell r="H364">
            <v>11205.615248874627</v>
          </cell>
          <cell r="I364">
            <v>165021.93082541166</v>
          </cell>
          <cell r="J364">
            <v>82682.043508108502</v>
          </cell>
          <cell r="K364">
            <v>82682.043508108502</v>
          </cell>
          <cell r="L364">
            <v>82510.965412705831</v>
          </cell>
          <cell r="M364">
            <v>82510.965412705831</v>
          </cell>
          <cell r="N364">
            <v>82510.965412705831</v>
          </cell>
          <cell r="O364">
            <v>82117.485793279702</v>
          </cell>
          <cell r="P364">
            <v>82682.043508108502</v>
          </cell>
          <cell r="Q364">
            <v>124023.06526216275</v>
          </cell>
          <cell r="R364">
            <v>0</v>
          </cell>
          <cell r="S364">
            <v>82117.485793279702</v>
          </cell>
          <cell r="T364">
            <v>0</v>
          </cell>
          <cell r="U364">
            <v>70725.432636837926</v>
          </cell>
          <cell r="V364">
            <v>0</v>
          </cell>
          <cell r="W364">
            <v>11956.610871270648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10227.571076638969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1729.0397946316789</v>
          </cell>
          <cell r="AT364">
            <v>1729.0397946316789</v>
          </cell>
          <cell r="AU364">
            <v>0</v>
          </cell>
        </row>
        <row r="365">
          <cell r="B365">
            <v>351</v>
          </cell>
          <cell r="C365">
            <v>9</v>
          </cell>
          <cell r="D365">
            <v>1102062.191276578</v>
          </cell>
          <cell r="E365">
            <v>1102062.191276578</v>
          </cell>
          <cell r="F365">
            <v>1219030</v>
          </cell>
          <cell r="G365">
            <v>0.90404845760693175</v>
          </cell>
          <cell r="H365">
            <v>11843.034794650806</v>
          </cell>
          <cell r="I365">
            <v>174409.02844152928</v>
          </cell>
          <cell r="J365">
            <v>87385.323912286025</v>
          </cell>
          <cell r="K365">
            <v>87385.323912286025</v>
          </cell>
          <cell r="L365">
            <v>87204.514220764642</v>
          </cell>
          <cell r="M365">
            <v>87204.514220764642</v>
          </cell>
          <cell r="N365">
            <v>87204.514220764642</v>
          </cell>
          <cell r="O365">
            <v>86788.651930265449</v>
          </cell>
          <cell r="P365">
            <v>87385.323912286025</v>
          </cell>
          <cell r="Q365">
            <v>131077.98586842904</v>
          </cell>
          <cell r="R365">
            <v>0</v>
          </cell>
          <cell r="S365">
            <v>86788.651930265449</v>
          </cell>
          <cell r="T365">
            <v>0</v>
          </cell>
          <cell r="U365">
            <v>79000.567300384151</v>
          </cell>
          <cell r="V365">
            <v>0</v>
          </cell>
          <cell r="W365">
            <v>8384.7566119018011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7580.226282399346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804.53032950245506</v>
          </cell>
          <cell r="AT365">
            <v>804.53032950245506</v>
          </cell>
          <cell r="AU365">
            <v>0</v>
          </cell>
        </row>
        <row r="366">
          <cell r="B366">
            <v>352</v>
          </cell>
          <cell r="C366">
            <v>9</v>
          </cell>
          <cell r="D366">
            <v>1129331.3850085819</v>
          </cell>
          <cell r="E366">
            <v>1129331.3850085819</v>
          </cell>
          <cell r="F366">
            <v>1219030</v>
          </cell>
          <cell r="G366">
            <v>0.92641804140060702</v>
          </cell>
          <cell r="H366">
            <v>12136.076342347951</v>
          </cell>
          <cell r="I366">
            <v>178724.5685470051</v>
          </cell>
          <cell r="J366">
            <v>89547.56788178267</v>
          </cell>
          <cell r="K366">
            <v>89547.56788178267</v>
          </cell>
          <cell r="L366">
            <v>89362.284273502548</v>
          </cell>
          <cell r="M366">
            <v>89362.284273502548</v>
          </cell>
          <cell r="N366">
            <v>89362.284273502548</v>
          </cell>
          <cell r="O366">
            <v>88936.131974458272</v>
          </cell>
          <cell r="P366">
            <v>89547.56788178267</v>
          </cell>
          <cell r="Q366">
            <v>134321.35182267401</v>
          </cell>
          <cell r="R366">
            <v>0</v>
          </cell>
          <cell r="S366">
            <v>88936.131974458272</v>
          </cell>
          <cell r="T366">
            <v>0</v>
          </cell>
          <cell r="U366">
            <v>82958.482449229094</v>
          </cell>
          <cell r="V366">
            <v>0</v>
          </cell>
          <cell r="W366">
            <v>6589.0854325536638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6104.247621047637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484.83781150602681</v>
          </cell>
          <cell r="AT366">
            <v>484.83781150602681</v>
          </cell>
          <cell r="AU366">
            <v>0</v>
          </cell>
        </row>
        <row r="367">
          <cell r="B367">
            <v>353</v>
          </cell>
          <cell r="C367">
            <v>9</v>
          </cell>
          <cell r="D367">
            <v>984652.10888422001</v>
          </cell>
          <cell r="E367">
            <v>984652.10888422001</v>
          </cell>
          <cell r="F367">
            <v>1219030</v>
          </cell>
          <cell r="G367">
            <v>0.80773410735110707</v>
          </cell>
          <cell r="H367">
            <v>10581.316806299503</v>
          </cell>
          <cell r="I367">
            <v>155828.06399017558</v>
          </cell>
          <cell r="J367">
            <v>78075.578816558016</v>
          </cell>
          <cell r="K367">
            <v>78075.578816558016</v>
          </cell>
          <cell r="L367">
            <v>77914.031995087789</v>
          </cell>
          <cell r="M367">
            <v>77914.031995087789</v>
          </cell>
          <cell r="N367">
            <v>77914.031995087789</v>
          </cell>
          <cell r="O367">
            <v>77542.474305706273</v>
          </cell>
          <cell r="P367">
            <v>78075.578816558016</v>
          </cell>
          <cell r="Q367">
            <v>117113.36822483702</v>
          </cell>
          <cell r="R367">
            <v>0</v>
          </cell>
          <cell r="S367">
            <v>77542.474305706273</v>
          </cell>
          <cell r="T367">
            <v>0</v>
          </cell>
          <cell r="U367">
            <v>63064.307961313483</v>
          </cell>
          <cell r="V367">
            <v>0</v>
          </cell>
          <cell r="W367">
            <v>15011.270855244482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12125.115464466591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2886.1553907778907</v>
          </cell>
          <cell r="AT367">
            <v>2886.1553907778907</v>
          </cell>
          <cell r="AU367">
            <v>0</v>
          </cell>
        </row>
        <row r="368">
          <cell r="B368">
            <v>354</v>
          </cell>
          <cell r="C368">
            <v>9</v>
          </cell>
          <cell r="D368">
            <v>967005.10484208399</v>
          </cell>
          <cell r="E368">
            <v>967005.10484208399</v>
          </cell>
          <cell r="F368">
            <v>1219030</v>
          </cell>
          <cell r="G368">
            <v>0.7932578401204925</v>
          </cell>
          <cell r="H368">
            <v>10391.677705578451</v>
          </cell>
          <cell r="I368">
            <v>153035.3025160454</v>
          </cell>
          <cell r="J368">
            <v>76676.302826046798</v>
          </cell>
          <cell r="K368">
            <v>76676.302826046798</v>
          </cell>
          <cell r="L368">
            <v>76517.651258022699</v>
          </cell>
          <cell r="M368">
            <v>76517.651258022699</v>
          </cell>
          <cell r="N368">
            <v>76517.651258022699</v>
          </cell>
          <cell r="O368">
            <v>76152.75265156728</v>
          </cell>
          <cell r="P368">
            <v>76676.302826046798</v>
          </cell>
          <cell r="Q368">
            <v>115014.45423907021</v>
          </cell>
          <cell r="R368">
            <v>0</v>
          </cell>
          <cell r="S368">
            <v>76152.75265156728</v>
          </cell>
          <cell r="T368">
            <v>0</v>
          </cell>
          <cell r="U368">
            <v>60824.07836821481</v>
          </cell>
          <cell r="V368">
            <v>0</v>
          </cell>
          <cell r="W368">
            <v>15852.22445783217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12574.901334525191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3277.3231233069782</v>
          </cell>
          <cell r="AT368">
            <v>3277.3231233069782</v>
          </cell>
          <cell r="AU368">
            <v>0</v>
          </cell>
        </row>
        <row r="369">
          <cell r="B369">
            <v>355</v>
          </cell>
          <cell r="C369">
            <v>9</v>
          </cell>
          <cell r="D369">
            <v>880965.47736101795</v>
          </cell>
          <cell r="E369">
            <v>880965.47736101795</v>
          </cell>
          <cell r="F369">
            <v>1219030</v>
          </cell>
          <cell r="G369">
            <v>0.72267743809505747</v>
          </cell>
          <cell r="H369">
            <v>9467.0744390452528</v>
          </cell>
          <cell r="I369">
            <v>139418.93135729848</v>
          </cell>
          <cell r="J369">
            <v>69854.001166268252</v>
          </cell>
          <cell r="K369">
            <v>69854.001166268252</v>
          </cell>
          <cell r="L369">
            <v>69709.465678649241</v>
          </cell>
          <cell r="M369">
            <v>69709.465678649241</v>
          </cell>
          <cell r="N369">
            <v>69709.465678649241</v>
          </cell>
          <cell r="O369">
            <v>69377.034057125522</v>
          </cell>
          <cell r="P369">
            <v>69854.001166268252</v>
          </cell>
          <cell r="Q369">
            <v>104781.00174940238</v>
          </cell>
          <cell r="R369">
            <v>0</v>
          </cell>
          <cell r="S369">
            <v>69377.034057125522</v>
          </cell>
          <cell r="T369">
            <v>0</v>
          </cell>
          <cell r="U369">
            <v>50481.910603527896</v>
          </cell>
          <cell r="V369">
            <v>0</v>
          </cell>
          <cell r="W369">
            <v>19372.090562740341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13999.77277842663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5372.3177843137109</v>
          </cell>
          <cell r="AT369">
            <v>5372.3177843137109</v>
          </cell>
          <cell r="AU369">
            <v>0</v>
          </cell>
        </row>
        <row r="370">
          <cell r="B370">
            <v>356</v>
          </cell>
          <cell r="C370">
            <v>9</v>
          </cell>
          <cell r="D370">
            <v>838153.82159416599</v>
          </cell>
          <cell r="E370">
            <v>838153.82159416599</v>
          </cell>
          <cell r="F370">
            <v>1219030</v>
          </cell>
          <cell r="G370">
            <v>0.68755799413809826</v>
          </cell>
          <cell r="H370">
            <v>9007.0097232090866</v>
          </cell>
          <cell r="I370">
            <v>132643.68822912191</v>
          </cell>
          <cell r="J370">
            <v>66459.355713388577</v>
          </cell>
          <cell r="K370">
            <v>66459.355713388577</v>
          </cell>
          <cell r="L370">
            <v>66321.844114560954</v>
          </cell>
          <cell r="M370">
            <v>66321.844114560954</v>
          </cell>
          <cell r="N370">
            <v>66321.844114560954</v>
          </cell>
          <cell r="O370">
            <v>66005.567437257429</v>
          </cell>
          <cell r="P370">
            <v>66459.355713388577</v>
          </cell>
          <cell r="Q370">
            <v>99689.033570082873</v>
          </cell>
          <cell r="R370">
            <v>0</v>
          </cell>
          <cell r="S370">
            <v>66005.567437257429</v>
          </cell>
          <cell r="T370">
            <v>0</v>
          </cell>
          <cell r="U370">
            <v>45694.66130600794</v>
          </cell>
          <cell r="V370">
            <v>0</v>
          </cell>
          <cell r="W370">
            <v>20764.694407380768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14276.931635629307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6487.7627717514606</v>
          </cell>
          <cell r="AT370">
            <v>6487.7627717514606</v>
          </cell>
          <cell r="AU370">
            <v>0</v>
          </cell>
        </row>
        <row r="371">
          <cell r="B371">
            <v>357</v>
          </cell>
          <cell r="C371">
            <v>9</v>
          </cell>
          <cell r="D371">
            <v>902636.86889431998</v>
          </cell>
          <cell r="E371">
            <v>902636.86889431998</v>
          </cell>
          <cell r="F371">
            <v>1219030</v>
          </cell>
          <cell r="G371">
            <v>0.74045500840366518</v>
          </cell>
          <cell r="H371">
            <v>9699.9606100880137</v>
          </cell>
          <cell r="I371">
            <v>142848.58022123508</v>
          </cell>
          <cell r="J371">
            <v>71572.381112298273</v>
          </cell>
          <cell r="K371">
            <v>71572.381112298273</v>
          </cell>
          <cell r="L371">
            <v>71424.290110617541</v>
          </cell>
          <cell r="M371">
            <v>71424.290110617541</v>
          </cell>
          <cell r="N371">
            <v>71424.290110617541</v>
          </cell>
          <cell r="O371">
            <v>71083.680806751858</v>
          </cell>
          <cell r="P371">
            <v>71572.381112298273</v>
          </cell>
          <cell r="Q371">
            <v>107358.57166844742</v>
          </cell>
          <cell r="R371">
            <v>0</v>
          </cell>
          <cell r="S371">
            <v>71083.680806751858</v>
          </cell>
          <cell r="T371">
            <v>0</v>
          </cell>
          <cell r="U371">
            <v>52996.128057977199</v>
          </cell>
          <cell r="V371">
            <v>0</v>
          </cell>
          <cell r="W371">
            <v>18576.253054321161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13754.879611445987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4821.3734428751741</v>
          </cell>
          <cell r="AT371">
            <v>4821.3734428751741</v>
          </cell>
          <cell r="AU371">
            <v>0</v>
          </cell>
        </row>
        <row r="372">
          <cell r="B372">
            <v>358</v>
          </cell>
          <cell r="C372">
            <v>9</v>
          </cell>
          <cell r="D372">
            <v>903744.04967519396</v>
          </cell>
          <cell r="E372">
            <v>903744.04967519396</v>
          </cell>
          <cell r="F372">
            <v>1219030</v>
          </cell>
          <cell r="G372">
            <v>0.74136325576498852</v>
          </cell>
          <cell r="H372">
            <v>9711.8586505213498</v>
          </cell>
          <cell r="I372">
            <v>143023.79930218158</v>
          </cell>
          <cell r="J372">
            <v>71660.172302243795</v>
          </cell>
          <cell r="K372">
            <v>71660.172302243795</v>
          </cell>
          <cell r="L372">
            <v>71511.899651090789</v>
          </cell>
          <cell r="M372">
            <v>71511.899651090789</v>
          </cell>
          <cell r="N372">
            <v>71511.899651090789</v>
          </cell>
          <cell r="O372">
            <v>71170.872553438894</v>
          </cell>
          <cell r="P372">
            <v>71660.172302243795</v>
          </cell>
          <cell r="Q372">
            <v>107490.25845336569</v>
          </cell>
          <cell r="R372">
            <v>0</v>
          </cell>
          <cell r="S372">
            <v>71170.872553438894</v>
          </cell>
          <cell r="T372">
            <v>0</v>
          </cell>
          <cell r="U372">
            <v>53126.218646671579</v>
          </cell>
          <cell r="V372">
            <v>0</v>
          </cell>
          <cell r="W372">
            <v>18533.953655572259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13740.39222429246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4793.5614312797989</v>
          </cell>
          <cell r="AT372">
            <v>4793.5614312797989</v>
          </cell>
          <cell r="AU372">
            <v>0</v>
          </cell>
        </row>
        <row r="373">
          <cell r="B373">
            <v>359</v>
          </cell>
          <cell r="C373">
            <v>9</v>
          </cell>
          <cell r="D373">
            <v>905948.42764108197</v>
          </cell>
          <cell r="E373">
            <v>905948.42764108197</v>
          </cell>
          <cell r="F373">
            <v>1219030</v>
          </cell>
          <cell r="G373">
            <v>0.74317156070078827</v>
          </cell>
          <cell r="H373">
            <v>9735.5474451803257</v>
          </cell>
          <cell r="I373">
            <v>143372.65749039609</v>
          </cell>
          <cell r="J373">
            <v>71834.963057338187</v>
          </cell>
          <cell r="K373">
            <v>71834.963057338187</v>
          </cell>
          <cell r="L373">
            <v>71686.328745198043</v>
          </cell>
          <cell r="M373">
            <v>71686.328745198043</v>
          </cell>
          <cell r="N373">
            <v>71686.328745198043</v>
          </cell>
          <cell r="O373">
            <v>71344.46982727568</v>
          </cell>
          <cell r="P373">
            <v>71834.963057338187</v>
          </cell>
          <cell r="Q373">
            <v>107752.44458600729</v>
          </cell>
          <cell r="R373">
            <v>0</v>
          </cell>
          <cell r="S373">
            <v>71344.46982727568</v>
          </cell>
          <cell r="T373">
            <v>0</v>
          </cell>
          <cell r="U373">
            <v>53385.701608205542</v>
          </cell>
          <cell r="V373">
            <v>0</v>
          </cell>
          <cell r="W373">
            <v>18449.261449132697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13710.966424928833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4738.2950242038642</v>
          </cell>
          <cell r="AT373">
            <v>4738.2950242038642</v>
          </cell>
          <cell r="AU373">
            <v>0</v>
          </cell>
        </row>
        <row r="374">
          <cell r="B374">
            <v>360</v>
          </cell>
          <cell r="C374">
            <v>9</v>
          </cell>
          <cell r="D374">
            <v>901371.94729885797</v>
          </cell>
          <cell r="E374">
            <v>901371.94729885797</v>
          </cell>
          <cell r="F374">
            <v>1219030</v>
          </cell>
          <cell r="G374">
            <v>0.73941736241016054</v>
          </cell>
          <cell r="H374">
            <v>9686.3674475731023</v>
          </cell>
          <cell r="I374">
            <v>142648.39755616817</v>
          </cell>
          <cell r="J374">
            <v>71472.08225056612</v>
          </cell>
          <cell r="K374">
            <v>71472.08225056612</v>
          </cell>
          <cell r="L374">
            <v>71324.198778084086</v>
          </cell>
          <cell r="M374">
            <v>71324.198778084086</v>
          </cell>
          <cell r="N374">
            <v>71324.198778084086</v>
          </cell>
          <cell r="O374">
            <v>70984.066791375415</v>
          </cell>
          <cell r="P374">
            <v>71472.08225056612</v>
          </cell>
          <cell r="Q374">
            <v>107208.12337584917</v>
          </cell>
          <cell r="R374">
            <v>0</v>
          </cell>
          <cell r="S374">
            <v>70984.066791375415</v>
          </cell>
          <cell r="T374">
            <v>0</v>
          </cell>
          <cell r="U374">
            <v>52847.698543675644</v>
          </cell>
          <cell r="V374">
            <v>0</v>
          </cell>
          <cell r="W374">
            <v>18624.383706890512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13771.192677063751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4853.1910298267612</v>
          </cell>
          <cell r="AT374">
            <v>4853.1910298267612</v>
          </cell>
          <cell r="AU374">
            <v>0</v>
          </cell>
        </row>
        <row r="375">
          <cell r="B375">
            <v>361</v>
          </cell>
          <cell r="C375">
            <v>9</v>
          </cell>
          <cell r="D375">
            <v>791631.26324615197</v>
          </cell>
          <cell r="E375">
            <v>791631.26324615197</v>
          </cell>
          <cell r="F375">
            <v>1219030</v>
          </cell>
          <cell r="G375">
            <v>0.64939440641013924</v>
          </cell>
          <cell r="H375">
            <v>8507.0667239728245</v>
          </cell>
          <cell r="I375">
            <v>125281.16888464407</v>
          </cell>
          <cell r="J375">
            <v>62770.463323604061</v>
          </cell>
          <cell r="K375">
            <v>62770.463323604061</v>
          </cell>
          <cell r="L375">
            <v>62640.584442322033</v>
          </cell>
          <cell r="M375">
            <v>62640.584442322033</v>
          </cell>
          <cell r="N375">
            <v>62640.584442322033</v>
          </cell>
          <cell r="O375">
            <v>62341.863015373368</v>
          </cell>
          <cell r="P375">
            <v>62770.463323604061</v>
          </cell>
          <cell r="Q375">
            <v>94155.694985406095</v>
          </cell>
          <cell r="R375">
            <v>0</v>
          </cell>
          <cell r="S375">
            <v>62341.863015373368</v>
          </cell>
          <cell r="T375">
            <v>0</v>
          </cell>
          <cell r="U375">
            <v>40762.787770121213</v>
          </cell>
          <cell r="V375">
            <v>0</v>
          </cell>
          <cell r="W375">
            <v>22007.675553482724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14291.661402520846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7716.0141509618788</v>
          </cell>
          <cell r="AT375">
            <v>7716.0141509618788</v>
          </cell>
          <cell r="AU375">
            <v>0</v>
          </cell>
        </row>
        <row r="376">
          <cell r="B376">
            <v>362</v>
          </cell>
          <cell r="C376">
            <v>9</v>
          </cell>
          <cell r="D376">
            <v>688536.65895744797</v>
          </cell>
          <cell r="E376">
            <v>688536.65895744797</v>
          </cell>
          <cell r="F376">
            <v>1219030</v>
          </cell>
          <cell r="G376">
            <v>0.56482339151411198</v>
          </cell>
          <cell r="H376">
            <v>7399.186428834867</v>
          </cell>
          <cell r="I376">
            <v>108965.72869090248</v>
          </cell>
          <cell r="J376">
            <v>54595.829023754064</v>
          </cell>
          <cell r="K376">
            <v>54595.829023754064</v>
          </cell>
          <cell r="L376">
            <v>54482.864345451242</v>
          </cell>
          <cell r="M376">
            <v>54482.864345451242</v>
          </cell>
          <cell r="N376">
            <v>54482.864345451242</v>
          </cell>
          <cell r="O376">
            <v>54223.045585354754</v>
          </cell>
          <cell r="P376">
            <v>54595.829023754064</v>
          </cell>
          <cell r="Q376">
            <v>81893.743535631103</v>
          </cell>
          <cell r="R376">
            <v>0</v>
          </cell>
          <cell r="S376">
            <v>54223.045585354754</v>
          </cell>
          <cell r="T376">
            <v>0</v>
          </cell>
          <cell r="U376">
            <v>30837.001311721386</v>
          </cell>
          <cell r="V376">
            <v>0</v>
          </cell>
          <cell r="W376">
            <v>23758.827712032711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13419.541646709786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10339.286065322925</v>
          </cell>
          <cell r="AT376">
            <v>10339.286065322925</v>
          </cell>
          <cell r="AU376">
            <v>0</v>
          </cell>
        </row>
        <row r="377">
          <cell r="B377">
            <v>363</v>
          </cell>
          <cell r="C377">
            <v>9</v>
          </cell>
          <cell r="D377">
            <v>683121.55656298401</v>
          </cell>
          <cell r="E377">
            <v>683121.55656298401</v>
          </cell>
          <cell r="F377">
            <v>1219030</v>
          </cell>
          <cell r="G377">
            <v>0.56038125112834303</v>
          </cell>
          <cell r="H377">
            <v>7340.9943897812936</v>
          </cell>
          <cell r="I377">
            <v>108108.75096767994</v>
          </cell>
          <cell r="J377">
            <v>54166.451734065638</v>
          </cell>
          <cell r="K377">
            <v>54166.451734065638</v>
          </cell>
          <cell r="L377">
            <v>54054.375483839969</v>
          </cell>
          <cell r="M377">
            <v>54054.375483839969</v>
          </cell>
          <cell r="N377">
            <v>54054.375483839969</v>
          </cell>
          <cell r="O377">
            <v>53796.600108320934</v>
          </cell>
          <cell r="P377">
            <v>54166.451734065638</v>
          </cell>
          <cell r="Q377">
            <v>81249.677601098461</v>
          </cell>
          <cell r="R377">
            <v>0</v>
          </cell>
          <cell r="S377">
            <v>53796.600108320934</v>
          </cell>
          <cell r="T377">
            <v>0</v>
          </cell>
          <cell r="U377">
            <v>30353.863991918719</v>
          </cell>
          <cell r="V377">
            <v>0</v>
          </cell>
          <cell r="W377">
            <v>23812.587742146919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13344.127711547735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10468.460030599184</v>
          </cell>
          <cell r="AT377">
            <v>10468.460030599184</v>
          </cell>
          <cell r="AU377">
            <v>0</v>
          </cell>
        </row>
        <row r="378">
          <cell r="B378">
            <v>364</v>
          </cell>
          <cell r="C378">
            <v>9</v>
          </cell>
          <cell r="D378">
            <v>928025.15316629992</v>
          </cell>
          <cell r="E378">
            <v>928025.15316629992</v>
          </cell>
          <cell r="F378">
            <v>1219030</v>
          </cell>
          <cell r="G378">
            <v>0.76128163635538082</v>
          </cell>
          <cell r="H378">
            <v>9972.7894362554889</v>
          </cell>
          <cell r="I378">
            <v>146866.45328568007</v>
          </cell>
          <cell r="J378">
            <v>73585.482970111116</v>
          </cell>
          <cell r="K378">
            <v>73585.482970111116</v>
          </cell>
          <cell r="L378">
            <v>73433.226642840033</v>
          </cell>
          <cell r="M378">
            <v>73433.226642840033</v>
          </cell>
          <cell r="N378">
            <v>73433.226642840033</v>
          </cell>
          <cell r="O378">
            <v>73083.037090116559</v>
          </cell>
          <cell r="P378">
            <v>73585.482970111116</v>
          </cell>
          <cell r="Q378">
            <v>110378.22445516667</v>
          </cell>
          <cell r="R378">
            <v>0</v>
          </cell>
          <cell r="S378">
            <v>73083.037090116559</v>
          </cell>
          <cell r="T378">
            <v>0</v>
          </cell>
          <cell r="U378">
            <v>56019.276887487256</v>
          </cell>
          <cell r="V378">
            <v>0</v>
          </cell>
          <cell r="W378">
            <v>17566.206082623918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13372.83011113578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4193.375971488138</v>
          </cell>
          <cell r="AT378">
            <v>4193.375971488138</v>
          </cell>
          <cell r="AU378">
            <v>0</v>
          </cell>
        </row>
        <row r="379">
          <cell r="B379">
            <v>365</v>
          </cell>
          <cell r="C379">
            <v>9</v>
          </cell>
          <cell r="D379">
            <v>963671.58218442998</v>
          </cell>
          <cell r="E379">
            <v>963671.58218442998</v>
          </cell>
          <cell r="F379">
            <v>1219030</v>
          </cell>
          <cell r="G379">
            <v>0.79052327029230618</v>
          </cell>
          <cell r="H379">
            <v>10355.854840829212</v>
          </cell>
          <cell r="I379">
            <v>0</v>
          </cell>
          <cell r="J379">
            <v>0</v>
          </cell>
          <cell r="K379">
            <v>76411.979306454319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876903.7480371464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876903.7480371464</v>
          </cell>
          <cell r="AT379">
            <v>876903.7480371464</v>
          </cell>
          <cell r="AU379">
            <v>0</v>
          </cell>
        </row>
        <row r="380">
          <cell r="D380">
            <v>613878162.03401196</v>
          </cell>
          <cell r="E380">
            <v>613878162.03401196</v>
          </cell>
          <cell r="F380">
            <v>428506340</v>
          </cell>
          <cell r="H380" t="str">
            <v>Mist Production</v>
          </cell>
          <cell r="I380" t="str">
            <v>DukeBCS2BS</v>
          </cell>
          <cell r="J380" t="str">
            <v>Duke1ABSTBS</v>
          </cell>
          <cell r="K380" t="str">
            <v>CoralABSTBS</v>
          </cell>
          <cell r="L380" t="str">
            <v>CoralBCS2BS</v>
          </cell>
          <cell r="M380" t="str">
            <v>SempraBCS2BS</v>
          </cell>
          <cell r="N380" t="str">
            <v>BPCanadaBCS2BS</v>
          </cell>
          <cell r="O380" t="str">
            <v>SempraABTCBS</v>
          </cell>
          <cell r="P380" t="str">
            <v>HuskeyABSTBS</v>
          </cell>
          <cell r="Q380" t="str">
            <v>BurlingtonABSTBS</v>
          </cell>
          <cell r="R380" t="str">
            <v>Unused "R"</v>
          </cell>
          <cell r="S380" t="str">
            <v>BPCanadaABTCBS</v>
          </cell>
          <cell r="T380" t="str">
            <v>Unused "T"</v>
          </cell>
          <cell r="U380" t="str">
            <v>BPCanadaABSTBS</v>
          </cell>
          <cell r="V380" t="str">
            <v>Unused "V"</v>
          </cell>
          <cell r="X380" t="str">
            <v>Winter Only Load</v>
          </cell>
          <cell r="Y380" t="str">
            <v>Duke2ABSTBS</v>
          </cell>
          <cell r="Z380" t="str">
            <v>Duke3ABSTBS</v>
          </cell>
          <cell r="AA380" t="str">
            <v>SempraABSTBS</v>
          </cell>
          <cell r="AB380" t="str">
            <v>CanadianresABTCBS</v>
          </cell>
          <cell r="AC380" t="str">
            <v>NationalFuelRKBS</v>
          </cell>
          <cell r="AD380" t="str">
            <v>OneokRKBS</v>
          </cell>
          <cell r="AE380" t="str">
            <v>EnsercoRKBS</v>
          </cell>
          <cell r="AF380" t="str">
            <v>WesternGasRKBS</v>
          </cell>
          <cell r="AG380" t="str">
            <v>ConocoPhRKBS</v>
          </cell>
          <cell r="AH380" t="str">
            <v>SempraRKBS</v>
          </cell>
          <cell r="AI380" t="str">
            <v>NationalFuelRKBS</v>
          </cell>
          <cell r="AJ380" t="str">
            <v>Unused "AJ"</v>
          </cell>
          <cell r="AK380" t="str">
            <v>Unused "AK"</v>
          </cell>
          <cell r="AL380" t="str">
            <v>Unused "AL"</v>
          </cell>
          <cell r="AM380" t="str">
            <v>Unused "AM"</v>
          </cell>
          <cell r="AN380" t="str">
            <v>Unused "AN"</v>
          </cell>
          <cell r="AO380" t="str">
            <v>Unused "AO"</v>
          </cell>
          <cell r="AP380" t="str">
            <v>Unused "AP"</v>
          </cell>
          <cell r="AQ380" t="str">
            <v>Unused "AQ"</v>
          </cell>
          <cell r="AR380" t="str">
            <v>Unused "AR"</v>
          </cell>
          <cell r="AS380" t="str">
            <v>Swing to Dispatch</v>
          </cell>
          <cell r="AT380" t="str">
            <v>Swing</v>
          </cell>
          <cell r="AU380" t="str">
            <v>SEMPRAABSTSW</v>
          </cell>
        </row>
        <row r="381">
          <cell r="E381" t="str">
            <v>TOTAL FLOWING</v>
          </cell>
          <cell r="F381">
            <v>613878162.03401184</v>
          </cell>
          <cell r="H381">
            <v>4261967.8272013497</v>
          </cell>
          <cell r="I381">
            <v>62612288.679984048</v>
          </cell>
          <cell r="J381">
            <v>31371054.446440294</v>
          </cell>
          <cell r="K381">
            <v>31447466.42574675</v>
          </cell>
          <cell r="L381">
            <v>31306144.339992024</v>
          </cell>
          <cell r="M381">
            <v>31306144.339992024</v>
          </cell>
          <cell r="N381">
            <v>31306144.339992024</v>
          </cell>
          <cell r="O381">
            <v>28180851.095161095</v>
          </cell>
          <cell r="P381">
            <v>28374594.446440294</v>
          </cell>
          <cell r="Q381">
            <v>42555104.820402652</v>
          </cell>
          <cell r="R381">
            <v>0</v>
          </cell>
          <cell r="S381">
            <v>28149447.306126852</v>
          </cell>
          <cell r="T381">
            <v>0</v>
          </cell>
          <cell r="U381">
            <v>26012505.837385863</v>
          </cell>
          <cell r="V381">
            <v>0</v>
          </cell>
          <cell r="W381">
            <v>236994448.1291464</v>
          </cell>
          <cell r="X381">
            <v>0</v>
          </cell>
          <cell r="Y381">
            <v>7249500</v>
          </cell>
          <cell r="Z381">
            <v>13049100</v>
          </cell>
          <cell r="AA381">
            <v>14499000</v>
          </cell>
          <cell r="AB381">
            <v>14162149.896067377</v>
          </cell>
          <cell r="AC381">
            <v>14500015.854411952</v>
          </cell>
          <cell r="AD381">
            <v>21583322.902745333</v>
          </cell>
          <cell r="AE381">
            <v>14189567.109728632</v>
          </cell>
          <cell r="AF381">
            <v>13953792.612503203</v>
          </cell>
          <cell r="AG381">
            <v>6906200</v>
          </cell>
          <cell r="AH381">
            <v>10941013.065498121</v>
          </cell>
          <cell r="AI381">
            <v>3810501.0248442767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102150285.66334772</v>
          </cell>
          <cell r="AT381">
            <v>102150285.66334772</v>
          </cell>
          <cell r="AU381">
            <v>12146382.799119866</v>
          </cell>
        </row>
        <row r="382">
          <cell r="D382">
            <v>613878162.03401196</v>
          </cell>
          <cell r="E382">
            <v>613878162.03401196</v>
          </cell>
          <cell r="F382">
            <v>613878162.03401196</v>
          </cell>
          <cell r="H382">
            <v>4261967.8272013497</v>
          </cell>
          <cell r="I382">
            <v>62612288.679984093</v>
          </cell>
          <cell r="J382">
            <v>31371054.446440294</v>
          </cell>
          <cell r="K382">
            <v>31447466.425746754</v>
          </cell>
          <cell r="L382">
            <v>31306144.339992046</v>
          </cell>
          <cell r="M382">
            <v>31306144.339992046</v>
          </cell>
          <cell r="N382">
            <v>31306144.339992046</v>
          </cell>
          <cell r="O382">
            <v>28180851.095161065</v>
          </cell>
          <cell r="P382">
            <v>28374594.446440294</v>
          </cell>
          <cell r="Q382">
            <v>42555104.820402637</v>
          </cell>
          <cell r="R382">
            <v>0</v>
          </cell>
          <cell r="S382">
            <v>28149447.306126822</v>
          </cell>
          <cell r="T382">
            <v>0</v>
          </cell>
          <cell r="U382">
            <v>26012505.837385863</v>
          </cell>
          <cell r="V382">
            <v>0</v>
          </cell>
          <cell r="Y382">
            <v>7249500</v>
          </cell>
          <cell r="Z382">
            <v>13049100</v>
          </cell>
          <cell r="AA382">
            <v>14499000</v>
          </cell>
          <cell r="AB382">
            <v>14162149.896067377</v>
          </cell>
          <cell r="AC382">
            <v>14500015.854411952</v>
          </cell>
          <cell r="AD382">
            <v>21583322.902745336</v>
          </cell>
          <cell r="AE382">
            <v>14189567.109728634</v>
          </cell>
          <cell r="AF382">
            <v>13953792.612503204</v>
          </cell>
          <cell r="AG382">
            <v>6906200</v>
          </cell>
          <cell r="AH382">
            <v>10941013.06549811</v>
          </cell>
          <cell r="AI382">
            <v>3810501.0248442767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U382">
            <v>12146382.799119866</v>
          </cell>
        </row>
        <row r="383">
          <cell r="B383" t="str">
            <v>Load Adjustment</v>
          </cell>
          <cell r="D383">
            <v>0.99835958599999997</v>
          </cell>
          <cell r="F383">
            <v>613878162.03401208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D384">
            <v>613878162.03401196</v>
          </cell>
          <cell r="E384">
            <v>1.194623449538218</v>
          </cell>
          <cell r="F384">
            <v>0</v>
          </cell>
          <cell r="G384" t="str">
            <v>Day</v>
          </cell>
          <cell r="H384">
            <v>9825</v>
          </cell>
          <cell r="I384">
            <v>192920</v>
          </cell>
          <cell r="J384">
            <v>96660</v>
          </cell>
          <cell r="K384">
            <v>96660</v>
          </cell>
          <cell r="L384">
            <v>96460</v>
          </cell>
          <cell r="M384">
            <v>96460</v>
          </cell>
          <cell r="N384">
            <v>96460</v>
          </cell>
          <cell r="O384">
            <v>96000</v>
          </cell>
          <cell r="P384">
            <v>96660</v>
          </cell>
          <cell r="Q384">
            <v>144990</v>
          </cell>
          <cell r="R384">
            <v>0</v>
          </cell>
          <cell r="S384">
            <v>96000</v>
          </cell>
          <cell r="T384">
            <v>0</v>
          </cell>
          <cell r="U384">
            <v>96660</v>
          </cell>
          <cell r="V384">
            <v>0</v>
          </cell>
          <cell r="W384" t="e">
            <v>#DIV/0!</v>
          </cell>
          <cell r="Y384">
            <v>48330</v>
          </cell>
          <cell r="Z384">
            <v>144990</v>
          </cell>
          <cell r="AA384">
            <v>96660</v>
          </cell>
          <cell r="AB384">
            <v>96000</v>
          </cell>
          <cell r="AC384">
            <v>98660</v>
          </cell>
          <cell r="AT384">
            <v>65125698.66834271</v>
          </cell>
          <cell r="AU384" t="str">
            <v>swing gas</v>
          </cell>
        </row>
        <row r="385">
          <cell r="D385">
            <v>733353247.52525246</v>
          </cell>
          <cell r="F385">
            <v>0</v>
          </cell>
          <cell r="G385" t="str">
            <v>Year</v>
          </cell>
          <cell r="H385">
            <v>3586125</v>
          </cell>
          <cell r="I385">
            <v>70415800</v>
          </cell>
          <cell r="J385">
            <v>35280900</v>
          </cell>
          <cell r="K385">
            <v>35280900</v>
          </cell>
          <cell r="L385">
            <v>35207900</v>
          </cell>
          <cell r="M385">
            <v>0</v>
          </cell>
          <cell r="N385">
            <v>0</v>
          </cell>
          <cell r="O385">
            <v>-2976000</v>
          </cell>
          <cell r="P385">
            <v>-2996460</v>
          </cell>
          <cell r="Q385">
            <v>-4494690</v>
          </cell>
          <cell r="R385">
            <v>0</v>
          </cell>
          <cell r="S385">
            <v>-2976000</v>
          </cell>
          <cell r="T385">
            <v>0</v>
          </cell>
          <cell r="U385">
            <v>-2996460</v>
          </cell>
          <cell r="V385">
            <v>0</v>
          </cell>
          <cell r="W385" t="e">
            <v>#DIV/0!</v>
          </cell>
          <cell r="Y385">
            <v>-36827460</v>
          </cell>
          <cell r="Z385">
            <v>-114832080</v>
          </cell>
          <cell r="AA385">
            <v>-73654920</v>
          </cell>
          <cell r="AB385">
            <v>-73152000</v>
          </cell>
          <cell r="AC385">
            <v>-75178920</v>
          </cell>
          <cell r="AT385">
            <v>37024586.995005012</v>
          </cell>
          <cell r="AU385" t="str">
            <v>net</v>
          </cell>
        </row>
        <row r="386">
          <cell r="D386">
            <v>613878162.52525246</v>
          </cell>
          <cell r="E386">
            <v>0.49124050140380859</v>
          </cell>
          <cell r="F386">
            <v>0</v>
          </cell>
          <cell r="G386" t="str">
            <v>28 day mo.</v>
          </cell>
          <cell r="H386">
            <v>275100</v>
          </cell>
          <cell r="I386">
            <v>5401760</v>
          </cell>
          <cell r="J386">
            <v>2706480</v>
          </cell>
          <cell r="K386">
            <v>2706480</v>
          </cell>
          <cell r="L386">
            <v>2700880</v>
          </cell>
          <cell r="M386">
            <v>2700880</v>
          </cell>
          <cell r="N386">
            <v>2700880</v>
          </cell>
          <cell r="O386">
            <v>2688000</v>
          </cell>
          <cell r="P386">
            <v>2706480</v>
          </cell>
          <cell r="Q386">
            <v>4059720</v>
          </cell>
          <cell r="R386">
            <v>0</v>
          </cell>
          <cell r="S386">
            <v>2688000</v>
          </cell>
          <cell r="T386">
            <v>0</v>
          </cell>
          <cell r="U386">
            <v>2706480</v>
          </cell>
          <cell r="Y386">
            <v>1353240</v>
          </cell>
          <cell r="Z386">
            <v>4059720</v>
          </cell>
          <cell r="AA386">
            <v>2706480</v>
          </cell>
          <cell r="AB386">
            <v>2688000</v>
          </cell>
          <cell r="AC386">
            <v>2762480</v>
          </cell>
          <cell r="AT386">
            <v>37024586.995005012</v>
          </cell>
          <cell r="AU386" t="str">
            <v>spot</v>
          </cell>
        </row>
        <row r="387">
          <cell r="B387" t="str">
            <v>Daily Flowing</v>
          </cell>
          <cell r="D387" t="str">
            <v>Adjusted Daily</v>
          </cell>
          <cell r="F387">
            <v>119475085</v>
          </cell>
          <cell r="G387" t="str">
            <v>30 day mo.</v>
          </cell>
          <cell r="H387">
            <v>294750</v>
          </cell>
          <cell r="I387">
            <v>5787600</v>
          </cell>
          <cell r="J387">
            <v>2899800</v>
          </cell>
          <cell r="K387">
            <v>2899800</v>
          </cell>
          <cell r="L387">
            <v>2893800</v>
          </cell>
          <cell r="M387">
            <v>2893800</v>
          </cell>
          <cell r="N387">
            <v>2893800</v>
          </cell>
          <cell r="O387">
            <v>2880000</v>
          </cell>
          <cell r="P387">
            <v>2899800</v>
          </cell>
          <cell r="Q387">
            <v>4349700</v>
          </cell>
          <cell r="R387">
            <v>0</v>
          </cell>
          <cell r="S387">
            <v>2880000</v>
          </cell>
          <cell r="T387">
            <v>0</v>
          </cell>
          <cell r="U387">
            <v>2899800</v>
          </cell>
          <cell r="Y387">
            <v>1449900</v>
          </cell>
          <cell r="Z387">
            <v>4349700</v>
          </cell>
          <cell r="AA387">
            <v>2899800</v>
          </cell>
          <cell r="AB387">
            <v>2880000</v>
          </cell>
          <cell r="AC387">
            <v>2959800</v>
          </cell>
          <cell r="AT387">
            <v>0</v>
          </cell>
          <cell r="AU387" t="str">
            <v>Curtailment</v>
          </cell>
        </row>
        <row r="388">
          <cell r="B388" t="str">
            <v>Load</v>
          </cell>
          <cell r="D388" t="str">
            <v>Flowing Load</v>
          </cell>
          <cell r="F388">
            <v>-119475085</v>
          </cell>
          <cell r="G388" t="str">
            <v>31 day mo.</v>
          </cell>
          <cell r="H388">
            <v>304575</v>
          </cell>
          <cell r="I388">
            <v>5980520</v>
          </cell>
          <cell r="J388">
            <v>2996460</v>
          </cell>
          <cell r="K388">
            <v>2996460</v>
          </cell>
          <cell r="L388">
            <v>2990260</v>
          </cell>
          <cell r="M388">
            <v>2990260</v>
          </cell>
          <cell r="N388">
            <v>2990260</v>
          </cell>
          <cell r="O388">
            <v>2976000</v>
          </cell>
          <cell r="P388">
            <v>2996460</v>
          </cell>
          <cell r="Q388">
            <v>4494690</v>
          </cell>
          <cell r="R388">
            <v>0</v>
          </cell>
          <cell r="S388">
            <v>2976000</v>
          </cell>
          <cell r="T388">
            <v>0</v>
          </cell>
          <cell r="U388">
            <v>2996460</v>
          </cell>
          <cell r="Y388">
            <v>1498230</v>
          </cell>
          <cell r="Z388">
            <v>4494690</v>
          </cell>
          <cell r="AA388">
            <v>2996460</v>
          </cell>
          <cell r="AB388">
            <v>2976000</v>
          </cell>
          <cell r="AC388">
            <v>3058460</v>
          </cell>
          <cell r="AE388">
            <v>3100000</v>
          </cell>
          <cell r="AF388">
            <v>3100000</v>
          </cell>
          <cell r="AG388">
            <v>6200000</v>
          </cell>
        </row>
        <row r="389">
          <cell r="B389">
            <v>983886</v>
          </cell>
          <cell r="C389">
            <v>1</v>
          </cell>
          <cell r="D389">
            <v>982272.01963119593</v>
          </cell>
          <cell r="F389">
            <v>-119475085</v>
          </cell>
          <cell r="I389">
            <v>38261</v>
          </cell>
          <cell r="J389">
            <v>38261</v>
          </cell>
          <cell r="K389">
            <v>37895</v>
          </cell>
          <cell r="L389">
            <v>38261</v>
          </cell>
          <cell r="M389">
            <v>38261</v>
          </cell>
          <cell r="N389">
            <v>38261</v>
          </cell>
          <cell r="O389">
            <v>38292</v>
          </cell>
          <cell r="P389">
            <v>38292</v>
          </cell>
          <cell r="Q389">
            <v>38292</v>
          </cell>
          <cell r="R389">
            <v>38292</v>
          </cell>
          <cell r="S389">
            <v>38292</v>
          </cell>
          <cell r="T389">
            <v>38292</v>
          </cell>
          <cell r="U389">
            <v>38292</v>
          </cell>
          <cell r="Y389">
            <v>38292</v>
          </cell>
          <cell r="Z389">
            <v>38322</v>
          </cell>
          <cell r="AA389">
            <v>38292</v>
          </cell>
          <cell r="AB389">
            <v>38292</v>
          </cell>
          <cell r="AC389">
            <v>38292</v>
          </cell>
          <cell r="AE389">
            <v>3100000</v>
          </cell>
          <cell r="AF389">
            <v>3100000</v>
          </cell>
          <cell r="AG389">
            <v>6200000</v>
          </cell>
          <cell r="AU389">
            <v>2875556.8055170779</v>
          </cell>
        </row>
        <row r="390">
          <cell r="B390">
            <v>1049840</v>
          </cell>
          <cell r="C390">
            <v>2</v>
          </cell>
          <cell r="D390">
            <v>1048117.82776624</v>
          </cell>
          <cell r="I390">
            <v>38625</v>
          </cell>
          <cell r="J390">
            <v>38625</v>
          </cell>
          <cell r="K390">
            <v>39752</v>
          </cell>
          <cell r="L390">
            <v>38625</v>
          </cell>
          <cell r="M390">
            <v>38625</v>
          </cell>
          <cell r="N390">
            <v>38625</v>
          </cell>
          <cell r="O390">
            <v>38625</v>
          </cell>
          <cell r="P390">
            <v>38625</v>
          </cell>
          <cell r="Q390">
            <v>38625</v>
          </cell>
          <cell r="R390">
            <v>38442</v>
          </cell>
          <cell r="S390">
            <v>38625</v>
          </cell>
          <cell r="T390">
            <v>38625</v>
          </cell>
          <cell r="U390">
            <v>38625</v>
          </cell>
          <cell r="Y390">
            <v>38442</v>
          </cell>
          <cell r="Z390">
            <v>38411</v>
          </cell>
          <cell r="AA390">
            <v>38442</v>
          </cell>
          <cell r="AB390">
            <v>38442</v>
          </cell>
          <cell r="AC390">
            <v>38442</v>
          </cell>
          <cell r="AE390">
            <v>12400000</v>
          </cell>
          <cell r="AF390">
            <v>280550</v>
          </cell>
        </row>
        <row r="391">
          <cell r="B391">
            <v>958972</v>
          </cell>
          <cell r="C391">
            <v>3</v>
          </cell>
          <cell r="D391">
            <v>957398.88890559191</v>
          </cell>
          <cell r="I391">
            <v>37895</v>
          </cell>
          <cell r="J391">
            <v>37895</v>
          </cell>
          <cell r="K391">
            <v>37895</v>
          </cell>
          <cell r="L391">
            <v>37895</v>
          </cell>
          <cell r="M391">
            <v>37895</v>
          </cell>
          <cell r="N391">
            <v>37895</v>
          </cell>
          <cell r="O391">
            <v>37895</v>
          </cell>
          <cell r="P391">
            <v>37895</v>
          </cell>
          <cell r="Q391">
            <v>37895</v>
          </cell>
          <cell r="R391">
            <v>37895</v>
          </cell>
          <cell r="S391">
            <v>37895</v>
          </cell>
          <cell r="T391">
            <v>37895</v>
          </cell>
          <cell r="U391">
            <v>37895</v>
          </cell>
          <cell r="Y391">
            <v>37165</v>
          </cell>
          <cell r="Z391">
            <v>37165</v>
          </cell>
          <cell r="AA391">
            <v>37165</v>
          </cell>
          <cell r="AB391">
            <v>37165</v>
          </cell>
          <cell r="AC391">
            <v>37165</v>
          </cell>
          <cell r="AE391">
            <v>2.2624999999999999E-2</v>
          </cell>
          <cell r="AF391">
            <v>280550</v>
          </cell>
        </row>
        <row r="392">
          <cell r="B392">
            <v>936200</v>
          </cell>
          <cell r="C392">
            <v>4</v>
          </cell>
          <cell r="D392">
            <v>934664.24441319995</v>
          </cell>
          <cell r="I392">
            <v>38260</v>
          </cell>
          <cell r="J392">
            <v>38260</v>
          </cell>
          <cell r="K392">
            <v>38260</v>
          </cell>
          <cell r="L392">
            <v>38260</v>
          </cell>
          <cell r="M392">
            <v>38260</v>
          </cell>
          <cell r="N392">
            <v>38260</v>
          </cell>
          <cell r="O392">
            <v>38260</v>
          </cell>
          <cell r="P392">
            <v>38260</v>
          </cell>
          <cell r="Q392">
            <v>38260</v>
          </cell>
          <cell r="R392">
            <v>38260</v>
          </cell>
          <cell r="S392">
            <v>38260</v>
          </cell>
          <cell r="T392">
            <v>38260</v>
          </cell>
          <cell r="U392">
            <v>38260</v>
          </cell>
          <cell r="Y392">
            <v>37529</v>
          </cell>
          <cell r="Z392">
            <v>37529</v>
          </cell>
          <cell r="AA392">
            <v>37529</v>
          </cell>
          <cell r="AB392">
            <v>37529</v>
          </cell>
          <cell r="AC392">
            <v>37529</v>
          </cell>
          <cell r="AE392">
            <v>0</v>
          </cell>
          <cell r="AF392">
            <v>0</v>
          </cell>
        </row>
        <row r="393">
          <cell r="B393">
            <v>892736</v>
          </cell>
          <cell r="C393">
            <v>5</v>
          </cell>
          <cell r="D393">
            <v>891271.54336729599</v>
          </cell>
          <cell r="I393">
            <v>38261</v>
          </cell>
          <cell r="J393">
            <v>38261</v>
          </cell>
          <cell r="K393">
            <v>37895</v>
          </cell>
          <cell r="L393">
            <v>38261</v>
          </cell>
          <cell r="M393">
            <v>38261</v>
          </cell>
          <cell r="N393">
            <v>38261</v>
          </cell>
          <cell r="O393">
            <v>38292</v>
          </cell>
          <cell r="P393">
            <v>38292</v>
          </cell>
          <cell r="Q393">
            <v>38292</v>
          </cell>
          <cell r="R393">
            <v>38292</v>
          </cell>
          <cell r="S393">
            <v>38292</v>
          </cell>
          <cell r="T393">
            <v>38292</v>
          </cell>
          <cell r="U393">
            <v>38292</v>
          </cell>
          <cell r="Y393">
            <v>38292</v>
          </cell>
          <cell r="Z393">
            <v>38322</v>
          </cell>
          <cell r="AA393">
            <v>38292</v>
          </cell>
          <cell r="AB393">
            <v>38292</v>
          </cell>
          <cell r="AC393">
            <v>38292</v>
          </cell>
          <cell r="AE393" t="e">
            <v>#DIV/0!</v>
          </cell>
        </row>
        <row r="394">
          <cell r="B394">
            <v>1057142</v>
          </cell>
          <cell r="C394">
            <v>6</v>
          </cell>
          <cell r="D394">
            <v>1055407.8494632121</v>
          </cell>
          <cell r="I394">
            <v>38260</v>
          </cell>
          <cell r="J394">
            <v>38260</v>
          </cell>
          <cell r="K394">
            <v>38260</v>
          </cell>
          <cell r="L394">
            <v>38260</v>
          </cell>
          <cell r="M394">
            <v>38260</v>
          </cell>
          <cell r="N394">
            <v>38260</v>
          </cell>
          <cell r="O394">
            <v>38260</v>
          </cell>
          <cell r="P394">
            <v>38260</v>
          </cell>
          <cell r="Q394">
            <v>38260</v>
          </cell>
          <cell r="R394">
            <v>38260</v>
          </cell>
          <cell r="S394">
            <v>38260</v>
          </cell>
          <cell r="T394">
            <v>38260</v>
          </cell>
          <cell r="U394">
            <v>38260</v>
          </cell>
          <cell r="Y394">
            <v>37529</v>
          </cell>
          <cell r="Z394">
            <v>37529</v>
          </cell>
          <cell r="AA394">
            <v>37529</v>
          </cell>
          <cell r="AB394">
            <v>37529</v>
          </cell>
          <cell r="AC394">
            <v>37529</v>
          </cell>
        </row>
        <row r="395">
          <cell r="B395">
            <v>1080403</v>
          </cell>
          <cell r="C395">
            <v>7</v>
          </cell>
          <cell r="D395">
            <v>1078630.691793158</v>
          </cell>
          <cell r="I395">
            <v>0</v>
          </cell>
          <cell r="J395">
            <v>0</v>
          </cell>
          <cell r="K395">
            <v>366</v>
          </cell>
          <cell r="L395">
            <v>0</v>
          </cell>
          <cell r="M395">
            <v>0</v>
          </cell>
          <cell r="N395">
            <v>0</v>
          </cell>
          <cell r="O395">
            <v>-31</v>
          </cell>
          <cell r="P395">
            <v>-31</v>
          </cell>
          <cell r="Q395">
            <v>-31</v>
          </cell>
          <cell r="R395">
            <v>-31</v>
          </cell>
          <cell r="S395">
            <v>-31</v>
          </cell>
          <cell r="T395">
            <v>-31</v>
          </cell>
          <cell r="U395">
            <v>-31</v>
          </cell>
          <cell r="Y395">
            <v>-762</v>
          </cell>
          <cell r="Z395">
            <v>-792</v>
          </cell>
          <cell r="AA395">
            <v>-762</v>
          </cell>
          <cell r="AB395">
            <v>-762</v>
          </cell>
          <cell r="AC395">
            <v>-762</v>
          </cell>
        </row>
        <row r="396">
          <cell r="B396">
            <v>1283718</v>
          </cell>
          <cell r="C396">
            <v>8</v>
          </cell>
          <cell r="D396">
            <v>1281612.1710207479</v>
          </cell>
          <cell r="F396">
            <v>19448546.107836813</v>
          </cell>
          <cell r="H396">
            <v>0</v>
          </cell>
          <cell r="I396">
            <v>7803511.3200159073</v>
          </cell>
          <cell r="J396">
            <v>3909845.5535597056</v>
          </cell>
          <cell r="K396">
            <v>3833433.5742532462</v>
          </cell>
          <cell r="L396">
            <v>3901755.6600079536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B397">
            <v>1662200</v>
          </cell>
          <cell r="C397">
            <v>9</v>
          </cell>
          <cell r="D397">
            <v>1659473.3038492</v>
          </cell>
        </row>
        <row r="398">
          <cell r="B398">
            <v>1564577</v>
          </cell>
          <cell r="C398">
            <v>10</v>
          </cell>
          <cell r="D398">
            <v>1562010.4459851219</v>
          </cell>
        </row>
        <row r="399">
          <cell r="B399">
            <v>1755143</v>
          </cell>
          <cell r="C399">
            <v>11</v>
          </cell>
          <cell r="D399">
            <v>1752263.8388507979</v>
          </cell>
        </row>
        <row r="400">
          <cell r="B400">
            <v>1513924</v>
          </cell>
          <cell r="C400">
            <v>12</v>
          </cell>
          <cell r="D400">
            <v>1511440.537875464</v>
          </cell>
        </row>
        <row r="401">
          <cell r="B401">
            <v>1613486</v>
          </cell>
          <cell r="C401">
            <v>13</v>
          </cell>
          <cell r="D401">
            <v>1610839.2149767959</v>
          </cell>
        </row>
        <row r="402">
          <cell r="B402">
            <v>1637080</v>
          </cell>
          <cell r="C402">
            <v>14</v>
          </cell>
          <cell r="D402">
            <v>1634394.5110488799</v>
          </cell>
        </row>
        <row r="403">
          <cell r="B403">
            <v>1836458</v>
          </cell>
          <cell r="C403">
            <v>15</v>
          </cell>
          <cell r="D403">
            <v>1833445.448586388</v>
          </cell>
          <cell r="AS403">
            <v>568116</v>
          </cell>
        </row>
        <row r="404">
          <cell r="B404">
            <v>1257357</v>
          </cell>
          <cell r="C404">
            <v>16</v>
          </cell>
          <cell r="D404">
            <v>1255294.413974202</v>
          </cell>
          <cell r="AS404">
            <v>376613</v>
          </cell>
        </row>
        <row r="405">
          <cell r="B405">
            <v>1004185</v>
          </cell>
          <cell r="C405">
            <v>17</v>
          </cell>
          <cell r="D405">
            <v>1002537.72086741</v>
          </cell>
          <cell r="AS405">
            <v>214281</v>
          </cell>
        </row>
        <row r="406">
          <cell r="B406">
            <v>978272</v>
          </cell>
          <cell r="C406">
            <v>18</v>
          </cell>
          <cell r="D406">
            <v>976667.22891539196</v>
          </cell>
          <cell r="AS406">
            <v>455327</v>
          </cell>
        </row>
        <row r="407">
          <cell r="B407">
            <v>954461</v>
          </cell>
          <cell r="C407">
            <v>19</v>
          </cell>
          <cell r="D407">
            <v>952895.28881314595</v>
          </cell>
          <cell r="AS407">
            <v>183167</v>
          </cell>
        </row>
        <row r="408">
          <cell r="B408">
            <v>934150</v>
          </cell>
          <cell r="C408">
            <v>20</v>
          </cell>
          <cell r="D408">
            <v>932617.60726189998</v>
          </cell>
          <cell r="AS408">
            <v>334039</v>
          </cell>
        </row>
        <row r="409">
          <cell r="B409">
            <v>867682</v>
          </cell>
          <cell r="C409">
            <v>21</v>
          </cell>
          <cell r="D409">
            <v>866258.64229965198</v>
          </cell>
          <cell r="U409">
            <v>1010753</v>
          </cell>
          <cell r="AS409">
            <v>515834</v>
          </cell>
        </row>
        <row r="410">
          <cell r="B410">
            <v>1116242</v>
          </cell>
          <cell r="C410">
            <v>22</v>
          </cell>
          <cell r="D410">
            <v>1114410.9009958119</v>
          </cell>
          <cell r="U410">
            <v>547210</v>
          </cell>
          <cell r="AS410">
            <v>404373</v>
          </cell>
        </row>
        <row r="411">
          <cell r="B411">
            <v>1616191</v>
          </cell>
          <cell r="C411">
            <v>23</v>
          </cell>
          <cell r="D411">
            <v>1613539.7776569258</v>
          </cell>
          <cell r="U411">
            <v>692187</v>
          </cell>
          <cell r="AS411">
            <v>440725</v>
          </cell>
        </row>
        <row r="412">
          <cell r="B412">
            <v>1763287</v>
          </cell>
          <cell r="C412">
            <v>24</v>
          </cell>
          <cell r="D412">
            <v>1760394.479319182</v>
          </cell>
          <cell r="U412">
            <v>865961</v>
          </cell>
          <cell r="AS412">
            <v>422215</v>
          </cell>
        </row>
        <row r="413">
          <cell r="B413">
            <v>1451920</v>
          </cell>
          <cell r="C413">
            <v>25</v>
          </cell>
          <cell r="D413">
            <v>1449538.25010512</v>
          </cell>
          <cell r="U413">
            <v>856729</v>
          </cell>
          <cell r="AS413">
            <v>347658</v>
          </cell>
        </row>
        <row r="414">
          <cell r="B414">
            <v>1236136</v>
          </cell>
          <cell r="C414">
            <v>26</v>
          </cell>
          <cell r="D414">
            <v>1234108.2251996959</v>
          </cell>
          <cell r="U414">
            <v>0</v>
          </cell>
          <cell r="AS414">
            <v>57691</v>
          </cell>
        </row>
        <row r="415">
          <cell r="B415">
            <v>1243414</v>
          </cell>
          <cell r="C415">
            <v>27</v>
          </cell>
          <cell r="D415">
            <v>1241374.286266604</v>
          </cell>
          <cell r="U415">
            <v>128134</v>
          </cell>
          <cell r="AS415">
            <v>294351</v>
          </cell>
        </row>
        <row r="416">
          <cell r="B416">
            <v>1322097</v>
          </cell>
          <cell r="C416">
            <v>28</v>
          </cell>
          <cell r="D416">
            <v>1319928.2135718421</v>
          </cell>
          <cell r="U416">
            <v>429315</v>
          </cell>
          <cell r="W416" t="e">
            <v>#DIV/0!</v>
          </cell>
          <cell r="AS416">
            <v>418457</v>
          </cell>
        </row>
        <row r="417">
          <cell r="B417">
            <v>1525960</v>
          </cell>
          <cell r="C417">
            <v>29</v>
          </cell>
          <cell r="D417">
            <v>1523456.79385256</v>
          </cell>
          <cell r="U417">
            <v>428633</v>
          </cell>
          <cell r="AS417">
            <v>338937</v>
          </cell>
        </row>
        <row r="418">
          <cell r="B418">
            <v>1525960</v>
          </cell>
          <cell r="C418">
            <v>30</v>
          </cell>
          <cell r="D418">
            <v>1523456.79385256</v>
          </cell>
          <cell r="U418">
            <v>221364</v>
          </cell>
          <cell r="AS418">
            <v>567763</v>
          </cell>
        </row>
        <row r="419">
          <cell r="B419">
            <v>1525960</v>
          </cell>
          <cell r="C419">
            <v>31</v>
          </cell>
          <cell r="D419">
            <v>1523456.79385256</v>
          </cell>
          <cell r="U419">
            <v>0</v>
          </cell>
          <cell r="W419" t="e">
            <v>#DIV/0!</v>
          </cell>
          <cell r="X419">
            <v>1</v>
          </cell>
          <cell r="Y419">
            <v>0</v>
          </cell>
          <cell r="AS419">
            <v>870809</v>
          </cell>
        </row>
        <row r="420">
          <cell r="B420">
            <v>2476730</v>
          </cell>
          <cell r="C420">
            <v>32</v>
          </cell>
          <cell r="D420">
            <v>2472667.1374337799</v>
          </cell>
          <cell r="U420">
            <v>0</v>
          </cell>
          <cell r="W420" t="e">
            <v>#DIV/0!</v>
          </cell>
          <cell r="X420">
            <v>2</v>
          </cell>
          <cell r="Y420">
            <v>0</v>
          </cell>
          <cell r="AS420">
            <v>869353</v>
          </cell>
        </row>
        <row r="421">
          <cell r="B421">
            <v>2476730</v>
          </cell>
          <cell r="C421">
            <v>33</v>
          </cell>
          <cell r="D421">
            <v>2472667.1374337799</v>
          </cell>
          <cell r="U421">
            <v>0</v>
          </cell>
          <cell r="W421" t="e">
            <v>#DIV/0!</v>
          </cell>
          <cell r="X421">
            <v>3</v>
          </cell>
          <cell r="Y421">
            <v>0</v>
          </cell>
          <cell r="AH421">
            <v>0</v>
          </cell>
          <cell r="AS421">
            <v>745406</v>
          </cell>
        </row>
        <row r="422">
          <cell r="B422">
            <v>2476730</v>
          </cell>
          <cell r="C422">
            <v>34</v>
          </cell>
          <cell r="D422">
            <v>2472667.1374337799</v>
          </cell>
          <cell r="U422">
            <v>0</v>
          </cell>
          <cell r="W422" t="e">
            <v>#DIV/0!</v>
          </cell>
          <cell r="X422">
            <v>4</v>
          </cell>
          <cell r="Y422">
            <v>0</v>
          </cell>
          <cell r="AH422">
            <v>0</v>
          </cell>
          <cell r="AS422">
            <v>559305</v>
          </cell>
        </row>
        <row r="423">
          <cell r="B423">
            <v>2476730</v>
          </cell>
          <cell r="C423">
            <v>35</v>
          </cell>
          <cell r="D423">
            <v>2472667.1374337799</v>
          </cell>
          <cell r="U423">
            <v>0</v>
          </cell>
          <cell r="W423" t="e">
            <v>#DIV/0!</v>
          </cell>
          <cell r="X423">
            <v>5</v>
          </cell>
          <cell r="Y423">
            <v>0</v>
          </cell>
          <cell r="AH423">
            <v>0</v>
          </cell>
          <cell r="AS423">
            <v>1106590</v>
          </cell>
        </row>
        <row r="424">
          <cell r="B424">
            <v>2476730</v>
          </cell>
          <cell r="C424">
            <v>36</v>
          </cell>
          <cell r="D424">
            <v>2472667.1374337799</v>
          </cell>
          <cell r="U424">
            <v>0</v>
          </cell>
          <cell r="W424" t="e">
            <v>#DIV/0!</v>
          </cell>
          <cell r="X424">
            <v>6</v>
          </cell>
          <cell r="Y424">
            <v>0</v>
          </cell>
          <cell r="AH424">
            <v>0</v>
          </cell>
          <cell r="AS424">
            <v>459453</v>
          </cell>
        </row>
        <row r="425">
          <cell r="B425">
            <v>2476730</v>
          </cell>
          <cell r="C425">
            <v>37</v>
          </cell>
          <cell r="D425">
            <v>2472667.1374337799</v>
          </cell>
          <cell r="U425">
            <v>0</v>
          </cell>
          <cell r="W425" t="e">
            <v>#DIV/0!</v>
          </cell>
          <cell r="X425">
            <v>7</v>
          </cell>
          <cell r="Y425">
            <v>0</v>
          </cell>
          <cell r="AH425">
            <v>0</v>
          </cell>
          <cell r="AS425">
            <v>343672</v>
          </cell>
        </row>
        <row r="426">
          <cell r="B426">
            <v>2476730</v>
          </cell>
          <cell r="C426">
            <v>38</v>
          </cell>
          <cell r="D426">
            <v>2472667.1374337799</v>
          </cell>
          <cell r="U426">
            <v>545334</v>
          </cell>
          <cell r="W426" t="e">
            <v>#DIV/0!</v>
          </cell>
          <cell r="X426">
            <v>8</v>
          </cell>
          <cell r="Y426">
            <v>0</v>
          </cell>
          <cell r="AH426">
            <v>0</v>
          </cell>
          <cell r="AS426">
            <v>0</v>
          </cell>
        </row>
        <row r="427">
          <cell r="B427">
            <v>2476730</v>
          </cell>
          <cell r="C427">
            <v>39</v>
          </cell>
          <cell r="D427">
            <v>2472667.1374337799</v>
          </cell>
          <cell r="U427">
            <v>752312</v>
          </cell>
          <cell r="W427" t="e">
            <v>#DIV/0!</v>
          </cell>
          <cell r="X427">
            <v>9</v>
          </cell>
          <cell r="Y427">
            <v>0</v>
          </cell>
          <cell r="AH427">
            <v>0</v>
          </cell>
          <cell r="AS427">
            <v>224757</v>
          </cell>
        </row>
        <row r="428">
          <cell r="B428">
            <v>2243798</v>
          </cell>
          <cell r="C428">
            <v>40</v>
          </cell>
          <cell r="D428">
            <v>2240117.2423476279</v>
          </cell>
          <cell r="U428">
            <v>568991</v>
          </cell>
          <cell r="W428" t="e">
            <v>#DIV/0!</v>
          </cell>
          <cell r="X428">
            <v>10</v>
          </cell>
          <cell r="Y428">
            <v>0</v>
          </cell>
          <cell r="AH428">
            <v>0</v>
          </cell>
          <cell r="AS428">
            <v>424407</v>
          </cell>
        </row>
        <row r="429">
          <cell r="B429">
            <v>2434030</v>
          </cell>
          <cell r="C429">
            <v>41</v>
          </cell>
          <cell r="D429">
            <v>2430037.1831115801</v>
          </cell>
          <cell r="U429">
            <v>893258</v>
          </cell>
          <cell r="W429" t="e">
            <v>#DIV/0!</v>
          </cell>
          <cell r="X429">
            <v>11</v>
          </cell>
          <cell r="Y429">
            <v>0</v>
          </cell>
          <cell r="AH429">
            <v>0</v>
          </cell>
          <cell r="AS429">
            <v>354609</v>
          </cell>
        </row>
        <row r="430">
          <cell r="B430">
            <v>2388816</v>
          </cell>
          <cell r="C430">
            <v>42</v>
          </cell>
          <cell r="D430">
            <v>2384897.3527901759</v>
          </cell>
          <cell r="U430">
            <v>1128283</v>
          </cell>
          <cell r="W430" t="e">
            <v>#DIV/0!</v>
          </cell>
          <cell r="X430">
            <v>12</v>
          </cell>
          <cell r="Y430">
            <v>0</v>
          </cell>
          <cell r="AH430">
            <v>0</v>
          </cell>
          <cell r="AS430">
            <v>427933</v>
          </cell>
        </row>
        <row r="431">
          <cell r="B431">
            <v>2476730</v>
          </cell>
          <cell r="C431">
            <v>43</v>
          </cell>
          <cell r="D431">
            <v>2472667.1374337799</v>
          </cell>
          <cell r="U431">
            <v>787514</v>
          </cell>
          <cell r="W431" t="e">
            <v>#DIV/0!</v>
          </cell>
          <cell r="X431">
            <v>13</v>
          </cell>
          <cell r="Y431">
            <v>0</v>
          </cell>
          <cell r="AH431">
            <v>0</v>
          </cell>
          <cell r="AS431">
            <v>82597</v>
          </cell>
        </row>
        <row r="432">
          <cell r="B432">
            <v>2476730</v>
          </cell>
          <cell r="C432">
            <v>44</v>
          </cell>
          <cell r="D432">
            <v>2472667.1374337799</v>
          </cell>
          <cell r="U432">
            <v>528143</v>
          </cell>
          <cell r="W432" t="e">
            <v>#DIV/0!</v>
          </cell>
          <cell r="X432">
            <v>14</v>
          </cell>
          <cell r="Y432">
            <v>0</v>
          </cell>
          <cell r="AH432">
            <v>0</v>
          </cell>
          <cell r="AS432">
            <v>0</v>
          </cell>
        </row>
        <row r="433">
          <cell r="B433">
            <v>2329656</v>
          </cell>
          <cell r="C433">
            <v>45</v>
          </cell>
          <cell r="D433">
            <v>2325834.3996824161</v>
          </cell>
          <cell r="U433">
            <v>0</v>
          </cell>
          <cell r="W433" t="e">
            <v>#DIV/0!</v>
          </cell>
          <cell r="X433">
            <v>15</v>
          </cell>
          <cell r="Y433">
            <v>0</v>
          </cell>
          <cell r="AH433">
            <v>0</v>
          </cell>
          <cell r="AS433">
            <v>215813</v>
          </cell>
        </row>
        <row r="434">
          <cell r="B434">
            <v>2461729</v>
          </cell>
          <cell r="C434">
            <v>46</v>
          </cell>
          <cell r="D434">
            <v>2457690.7452841941</v>
          </cell>
          <cell r="U434">
            <v>0</v>
          </cell>
          <cell r="W434" t="e">
            <v>#DIV/0!</v>
          </cell>
          <cell r="X434">
            <v>16</v>
          </cell>
          <cell r="Y434">
            <v>0</v>
          </cell>
          <cell r="AH434">
            <v>0</v>
          </cell>
          <cell r="AS434">
            <v>418287</v>
          </cell>
        </row>
        <row r="435">
          <cell r="B435">
            <v>2476730</v>
          </cell>
          <cell r="C435">
            <v>47</v>
          </cell>
          <cell r="D435">
            <v>2472667.1374337799</v>
          </cell>
          <cell r="U435">
            <v>489406</v>
          </cell>
          <cell r="W435" t="e">
            <v>#DIV/0!</v>
          </cell>
          <cell r="X435">
            <v>17</v>
          </cell>
          <cell r="Y435">
            <v>0</v>
          </cell>
          <cell r="AH435">
            <v>0</v>
          </cell>
          <cell r="AS435">
            <v>418551</v>
          </cell>
        </row>
        <row r="436">
          <cell r="B436">
            <v>2476730</v>
          </cell>
          <cell r="C436">
            <v>48</v>
          </cell>
          <cell r="D436">
            <v>2472667.1374337799</v>
          </cell>
          <cell r="U436">
            <v>608918</v>
          </cell>
          <cell r="W436" t="e">
            <v>#DIV/0!</v>
          </cell>
          <cell r="X436">
            <v>18</v>
          </cell>
          <cell r="Y436">
            <v>0</v>
          </cell>
          <cell r="AH436">
            <v>0</v>
          </cell>
          <cell r="AS436">
            <v>409761</v>
          </cell>
        </row>
        <row r="437">
          <cell r="B437">
            <v>2108123</v>
          </cell>
          <cell r="C437">
            <v>49</v>
          </cell>
          <cell r="D437">
            <v>2104664.8055170779</v>
          </cell>
          <cell r="U437">
            <v>644591</v>
          </cell>
          <cell r="W437" t="e">
            <v>#DIV/0!</v>
          </cell>
          <cell r="X437">
            <v>19</v>
          </cell>
          <cell r="Y437">
            <v>0</v>
          </cell>
          <cell r="AH437">
            <v>0</v>
          </cell>
          <cell r="AS437">
            <v>1106590</v>
          </cell>
        </row>
        <row r="438">
          <cell r="B438">
            <v>2476730</v>
          </cell>
          <cell r="C438">
            <v>50</v>
          </cell>
          <cell r="D438">
            <v>2472667.1374337799</v>
          </cell>
          <cell r="U438">
            <v>618734</v>
          </cell>
          <cell r="W438" t="e">
            <v>#DIV/0!</v>
          </cell>
          <cell r="X438">
            <v>20</v>
          </cell>
          <cell r="Y438">
            <v>0</v>
          </cell>
          <cell r="AH438">
            <v>0</v>
          </cell>
          <cell r="AS438">
            <v>776444</v>
          </cell>
        </row>
        <row r="439">
          <cell r="B439">
            <v>2476730</v>
          </cell>
          <cell r="C439">
            <v>51</v>
          </cell>
          <cell r="D439">
            <v>2472667.1374337799</v>
          </cell>
          <cell r="U439">
            <v>904955</v>
          </cell>
          <cell r="W439" t="e">
            <v>#DIV/0!</v>
          </cell>
          <cell r="X439">
            <v>21</v>
          </cell>
          <cell r="Y439">
            <v>0</v>
          </cell>
          <cell r="AH439">
            <v>0</v>
          </cell>
          <cell r="AS439">
            <v>607225</v>
          </cell>
        </row>
        <row r="440">
          <cell r="B440">
            <v>2476730</v>
          </cell>
          <cell r="C440">
            <v>52</v>
          </cell>
          <cell r="D440">
            <v>2472667.1374337799</v>
          </cell>
          <cell r="U440">
            <v>938738</v>
          </cell>
          <cell r="W440" t="e">
            <v>#DIV/0!</v>
          </cell>
          <cell r="X440">
            <v>22</v>
          </cell>
          <cell r="Y440">
            <v>0</v>
          </cell>
          <cell r="AH440">
            <v>0</v>
          </cell>
          <cell r="AS440">
            <v>1106590</v>
          </cell>
        </row>
        <row r="441">
          <cell r="B441">
            <v>2476730</v>
          </cell>
          <cell r="C441">
            <v>53</v>
          </cell>
          <cell r="D441">
            <v>2472667.1374337799</v>
          </cell>
          <cell r="U441">
            <v>1071696</v>
          </cell>
          <cell r="W441" t="e">
            <v>#DIV/0!</v>
          </cell>
          <cell r="X441">
            <v>23</v>
          </cell>
          <cell r="Y441">
            <v>0</v>
          </cell>
          <cell r="AH441">
            <v>0</v>
          </cell>
          <cell r="AS441">
            <v>905265</v>
          </cell>
        </row>
        <row r="442">
          <cell r="B442">
            <v>2476730</v>
          </cell>
          <cell r="C442">
            <v>54</v>
          </cell>
          <cell r="D442">
            <v>2472667.1374337799</v>
          </cell>
          <cell r="U442">
            <v>736598</v>
          </cell>
          <cell r="W442" t="e">
            <v>#DIV/0!</v>
          </cell>
          <cell r="X442">
            <v>24</v>
          </cell>
          <cell r="Y442">
            <v>0</v>
          </cell>
          <cell r="AH442">
            <v>0</v>
          </cell>
          <cell r="AS442">
            <v>500668</v>
          </cell>
        </row>
        <row r="443">
          <cell r="B443">
            <v>2476730</v>
          </cell>
          <cell r="C443">
            <v>55</v>
          </cell>
          <cell r="D443">
            <v>2472667.1374337799</v>
          </cell>
          <cell r="U443">
            <v>573554</v>
          </cell>
          <cell r="W443" t="e">
            <v>#DIV/0!</v>
          </cell>
          <cell r="X443">
            <v>25</v>
          </cell>
          <cell r="Y443">
            <v>0</v>
          </cell>
          <cell r="AH443">
            <v>0</v>
          </cell>
          <cell r="AS443">
            <v>90773</v>
          </cell>
        </row>
        <row r="444">
          <cell r="B444">
            <v>2476730</v>
          </cell>
          <cell r="C444">
            <v>56</v>
          </cell>
          <cell r="D444">
            <v>2472667.1374337799</v>
          </cell>
          <cell r="U444">
            <v>777684</v>
          </cell>
          <cell r="W444" t="e">
            <v>#DIV/0!</v>
          </cell>
          <cell r="X444">
            <v>26</v>
          </cell>
          <cell r="Y444">
            <v>0</v>
          </cell>
          <cell r="AH444">
            <v>0</v>
          </cell>
          <cell r="AS444">
            <v>446276</v>
          </cell>
        </row>
        <row r="445">
          <cell r="B445">
            <v>2476730</v>
          </cell>
          <cell r="C445">
            <v>57</v>
          </cell>
          <cell r="D445">
            <v>2472667.1374337799</v>
          </cell>
          <cell r="U445">
            <v>1071976</v>
          </cell>
          <cell r="W445" t="e">
            <v>#DIV/0!</v>
          </cell>
          <cell r="X445">
            <v>27</v>
          </cell>
          <cell r="Y445">
            <v>0</v>
          </cell>
          <cell r="AH445">
            <v>0</v>
          </cell>
          <cell r="AS445">
            <v>366789</v>
          </cell>
        </row>
        <row r="446">
          <cell r="B446">
            <v>2476730</v>
          </cell>
          <cell r="C446">
            <v>58</v>
          </cell>
          <cell r="D446">
            <v>2472667.1374337799</v>
          </cell>
          <cell r="U446">
            <v>1210809</v>
          </cell>
          <cell r="W446" t="e">
            <v>#DIV/0!</v>
          </cell>
          <cell r="X446">
            <v>28</v>
          </cell>
          <cell r="Y446">
            <v>0</v>
          </cell>
          <cell r="AH446">
            <v>0</v>
          </cell>
          <cell r="AS446">
            <v>312618</v>
          </cell>
        </row>
        <row r="447">
          <cell r="B447">
            <v>2460917</v>
          </cell>
          <cell r="C447">
            <v>59</v>
          </cell>
          <cell r="D447">
            <v>2456880.0773003618</v>
          </cell>
          <cell r="U447">
            <v>1052037</v>
          </cell>
          <cell r="W447" t="e">
            <v>#DIV/0!</v>
          </cell>
          <cell r="X447">
            <v>29</v>
          </cell>
          <cell r="Y447">
            <v>0</v>
          </cell>
          <cell r="AH447">
            <v>0</v>
          </cell>
          <cell r="AS447">
            <v>0</v>
          </cell>
        </row>
        <row r="448">
          <cell r="B448">
            <v>2290574</v>
          </cell>
          <cell r="C448">
            <v>60</v>
          </cell>
          <cell r="D448">
            <v>2286816.5103423637</v>
          </cell>
          <cell r="U448">
            <v>1103127</v>
          </cell>
          <cell r="W448" t="e">
            <v>#DIV/0!</v>
          </cell>
          <cell r="X448">
            <v>30</v>
          </cell>
          <cell r="Y448">
            <v>0</v>
          </cell>
          <cell r="AH448">
            <v>0</v>
          </cell>
          <cell r="AS448">
            <v>0</v>
          </cell>
        </row>
        <row r="449">
          <cell r="B449">
            <v>2476730</v>
          </cell>
          <cell r="C449">
            <v>61</v>
          </cell>
          <cell r="D449">
            <v>2472667.1374337799</v>
          </cell>
          <cell r="U449">
            <v>189345</v>
          </cell>
          <cell r="W449" t="e">
            <v>#DIV/0!</v>
          </cell>
          <cell r="X449">
            <v>31</v>
          </cell>
          <cell r="Y449">
            <v>0</v>
          </cell>
          <cell r="AH449">
            <v>0</v>
          </cell>
          <cell r="AS449">
            <v>0</v>
          </cell>
        </row>
        <row r="450">
          <cell r="B450">
            <v>2621860</v>
          </cell>
          <cell r="C450">
            <v>62</v>
          </cell>
          <cell r="D450">
            <v>2617559.0641499599</v>
          </cell>
          <cell r="U450">
            <v>789701</v>
          </cell>
          <cell r="W450" t="e">
            <v>#DIV/0!</v>
          </cell>
          <cell r="X450">
            <v>32</v>
          </cell>
          <cell r="Y450">
            <v>48330</v>
          </cell>
          <cell r="AH450">
            <v>0</v>
          </cell>
          <cell r="AS450">
            <v>0</v>
          </cell>
        </row>
        <row r="451">
          <cell r="B451">
            <v>2621860</v>
          </cell>
          <cell r="C451">
            <v>63</v>
          </cell>
          <cell r="D451">
            <v>2617559.0641499599</v>
          </cell>
          <cell r="U451">
            <v>1611145</v>
          </cell>
          <cell r="W451" t="e">
            <v>#DIV/0!</v>
          </cell>
          <cell r="X451">
            <v>33</v>
          </cell>
          <cell r="Y451">
            <v>48330</v>
          </cell>
          <cell r="AH451">
            <v>0</v>
          </cell>
          <cell r="AS451">
            <v>0</v>
          </cell>
        </row>
        <row r="452">
          <cell r="B452">
            <v>2621860</v>
          </cell>
          <cell r="C452">
            <v>64</v>
          </cell>
          <cell r="D452">
            <v>2617559.0641499599</v>
          </cell>
          <cell r="U452">
            <v>1188227</v>
          </cell>
          <cell r="W452" t="e">
            <v>#DIV/0!</v>
          </cell>
          <cell r="X452">
            <v>34</v>
          </cell>
          <cell r="Y452">
            <v>48330</v>
          </cell>
          <cell r="AH452">
            <v>0</v>
          </cell>
          <cell r="AS452">
            <v>0</v>
          </cell>
        </row>
        <row r="453">
          <cell r="B453">
            <v>2621860</v>
          </cell>
          <cell r="C453">
            <v>65</v>
          </cell>
          <cell r="D453">
            <v>2617559.0641499599</v>
          </cell>
          <cell r="U453">
            <v>599559</v>
          </cell>
          <cell r="W453" t="e">
            <v>#DIV/0!</v>
          </cell>
          <cell r="X453">
            <v>35</v>
          </cell>
          <cell r="Y453">
            <v>48330</v>
          </cell>
          <cell r="AH453">
            <v>0</v>
          </cell>
          <cell r="AS453">
            <v>0</v>
          </cell>
        </row>
        <row r="454">
          <cell r="B454">
            <v>2621860</v>
          </cell>
          <cell r="C454">
            <v>66</v>
          </cell>
          <cell r="D454">
            <v>2617559.0641499599</v>
          </cell>
          <cell r="U454">
            <v>240383</v>
          </cell>
          <cell r="W454" t="e">
            <v>#DIV/0!</v>
          </cell>
          <cell r="X454">
            <v>36</v>
          </cell>
          <cell r="Y454">
            <v>48330</v>
          </cell>
          <cell r="AH454">
            <v>0</v>
          </cell>
          <cell r="AS454">
            <v>0</v>
          </cell>
        </row>
        <row r="455">
          <cell r="B455">
            <v>2621860</v>
          </cell>
          <cell r="C455">
            <v>67</v>
          </cell>
          <cell r="D455">
            <v>2617559.0641499599</v>
          </cell>
          <cell r="U455">
            <v>296542</v>
          </cell>
          <cell r="W455" t="e">
            <v>#DIV/0!</v>
          </cell>
          <cell r="X455">
            <v>37</v>
          </cell>
          <cell r="Y455">
            <v>48330</v>
          </cell>
          <cell r="AH455">
            <v>0</v>
          </cell>
          <cell r="AS455">
            <v>0</v>
          </cell>
        </row>
        <row r="456">
          <cell r="B456">
            <v>2621860</v>
          </cell>
          <cell r="C456">
            <v>68</v>
          </cell>
          <cell r="D456">
            <v>2617559.0641499599</v>
          </cell>
          <cell r="U456">
            <v>290422</v>
          </cell>
          <cell r="W456" t="e">
            <v>#DIV/0!</v>
          </cell>
          <cell r="X456">
            <v>38</v>
          </cell>
          <cell r="Y456">
            <v>48330</v>
          </cell>
          <cell r="AH456">
            <v>0</v>
          </cell>
          <cell r="AS456">
            <v>0</v>
          </cell>
        </row>
        <row r="457">
          <cell r="B457">
            <v>2621860</v>
          </cell>
          <cell r="C457">
            <v>69</v>
          </cell>
          <cell r="D457">
            <v>2617559.0641499599</v>
          </cell>
          <cell r="U457">
            <v>440710</v>
          </cell>
          <cell r="W457" t="e">
            <v>#DIV/0!</v>
          </cell>
          <cell r="X457">
            <v>39</v>
          </cell>
          <cell r="Y457">
            <v>48330</v>
          </cell>
          <cell r="AH457">
            <v>0</v>
          </cell>
          <cell r="AS457">
            <v>0</v>
          </cell>
        </row>
        <row r="458">
          <cell r="B458">
            <v>2621860</v>
          </cell>
          <cell r="C458">
            <v>70</v>
          </cell>
          <cell r="D458">
            <v>2617559.0641499599</v>
          </cell>
          <cell r="U458">
            <v>827433</v>
          </cell>
          <cell r="W458" t="e">
            <v>#DIV/0!</v>
          </cell>
          <cell r="X458">
            <v>40</v>
          </cell>
          <cell r="Y458">
            <v>48330</v>
          </cell>
          <cell r="AH458">
            <v>0</v>
          </cell>
          <cell r="AS458">
            <v>0</v>
          </cell>
        </row>
        <row r="459">
          <cell r="B459">
            <v>2621860</v>
          </cell>
          <cell r="C459">
            <v>71</v>
          </cell>
          <cell r="D459">
            <v>2617559.0641499599</v>
          </cell>
          <cell r="U459">
            <v>786802</v>
          </cell>
          <cell r="W459" t="e">
            <v>#DIV/0!</v>
          </cell>
          <cell r="X459">
            <v>41</v>
          </cell>
          <cell r="Y459">
            <v>48330</v>
          </cell>
          <cell r="AH459">
            <v>0</v>
          </cell>
          <cell r="AS459">
            <v>0</v>
          </cell>
        </row>
        <row r="460">
          <cell r="B460">
            <v>2621860</v>
          </cell>
          <cell r="C460">
            <v>72</v>
          </cell>
          <cell r="D460">
            <v>2617559.0641499599</v>
          </cell>
          <cell r="U460">
            <v>1164533</v>
          </cell>
          <cell r="W460" t="e">
            <v>#DIV/0!</v>
          </cell>
          <cell r="X460">
            <v>42</v>
          </cell>
          <cell r="Y460">
            <v>48330</v>
          </cell>
          <cell r="AH460">
            <v>0</v>
          </cell>
          <cell r="AS460">
            <v>0</v>
          </cell>
        </row>
        <row r="461">
          <cell r="B461">
            <v>2621860</v>
          </cell>
          <cell r="C461">
            <v>73</v>
          </cell>
          <cell r="D461">
            <v>2617559.0641499599</v>
          </cell>
          <cell r="U461">
            <v>1414350</v>
          </cell>
          <cell r="W461" t="e">
            <v>#DIV/0!</v>
          </cell>
          <cell r="X461">
            <v>43</v>
          </cell>
          <cell r="Y461">
            <v>48330</v>
          </cell>
          <cell r="AH461">
            <v>0</v>
          </cell>
          <cell r="AS461">
            <v>0</v>
          </cell>
        </row>
        <row r="462">
          <cell r="B462">
            <v>2621860</v>
          </cell>
          <cell r="C462">
            <v>74</v>
          </cell>
          <cell r="D462">
            <v>2617559.0641499599</v>
          </cell>
          <cell r="U462">
            <v>1174268</v>
          </cell>
          <cell r="W462" t="e">
            <v>#DIV/0!</v>
          </cell>
          <cell r="X462">
            <v>44</v>
          </cell>
          <cell r="Y462">
            <v>48330</v>
          </cell>
          <cell r="AH462">
            <v>0</v>
          </cell>
          <cell r="AS462">
            <v>0</v>
          </cell>
        </row>
        <row r="463">
          <cell r="B463">
            <v>2621860</v>
          </cell>
          <cell r="C463">
            <v>75</v>
          </cell>
          <cell r="D463">
            <v>2617559.0641499599</v>
          </cell>
          <cell r="U463">
            <v>1198777</v>
          </cell>
          <cell r="W463" t="e">
            <v>#DIV/0!</v>
          </cell>
          <cell r="X463">
            <v>45</v>
          </cell>
          <cell r="Y463">
            <v>48330</v>
          </cell>
          <cell r="AH463">
            <v>0</v>
          </cell>
          <cell r="AS463">
            <v>0</v>
          </cell>
        </row>
        <row r="464">
          <cell r="B464">
            <v>2621860</v>
          </cell>
          <cell r="C464">
            <v>76</v>
          </cell>
          <cell r="D464">
            <v>2617559.0641499599</v>
          </cell>
          <cell r="U464">
            <v>1313786</v>
          </cell>
          <cell r="W464" t="e">
            <v>#DIV/0!</v>
          </cell>
          <cell r="X464">
            <v>46</v>
          </cell>
          <cell r="Y464">
            <v>48330</v>
          </cell>
          <cell r="AH464">
            <v>0</v>
          </cell>
          <cell r="AS464">
            <v>0</v>
          </cell>
        </row>
        <row r="465">
          <cell r="B465">
            <v>2621860</v>
          </cell>
          <cell r="C465">
            <v>77</v>
          </cell>
          <cell r="D465">
            <v>2617559.0641499599</v>
          </cell>
          <cell r="U465">
            <v>1651456</v>
          </cell>
          <cell r="W465" t="e">
            <v>#DIV/0!</v>
          </cell>
          <cell r="X465">
            <v>47</v>
          </cell>
          <cell r="Y465">
            <v>48330</v>
          </cell>
          <cell r="AH465">
            <v>0</v>
          </cell>
          <cell r="AS465">
            <v>0</v>
          </cell>
        </row>
        <row r="466">
          <cell r="B466">
            <v>2621860</v>
          </cell>
          <cell r="C466">
            <v>78</v>
          </cell>
          <cell r="D466">
            <v>2617559.0641499599</v>
          </cell>
          <cell r="U466">
            <v>1706440</v>
          </cell>
          <cell r="W466" t="e">
            <v>#DIV/0!</v>
          </cell>
          <cell r="X466">
            <v>48</v>
          </cell>
          <cell r="Y466">
            <v>48330</v>
          </cell>
          <cell r="AH466">
            <v>0</v>
          </cell>
          <cell r="AS466">
            <v>0</v>
          </cell>
        </row>
        <row r="467">
          <cell r="B467">
            <v>2621860</v>
          </cell>
          <cell r="C467">
            <v>79</v>
          </cell>
          <cell r="D467">
            <v>2617559.0641499599</v>
          </cell>
          <cell r="U467">
            <v>1706440</v>
          </cell>
          <cell r="W467" t="e">
            <v>#DIV/0!</v>
          </cell>
          <cell r="X467">
            <v>49</v>
          </cell>
          <cell r="Y467">
            <v>48330</v>
          </cell>
          <cell r="AH467">
            <v>0</v>
          </cell>
          <cell r="AS467">
            <v>0</v>
          </cell>
        </row>
        <row r="468">
          <cell r="B468">
            <v>2621860</v>
          </cell>
          <cell r="C468">
            <v>80</v>
          </cell>
          <cell r="D468">
            <v>2617559.0641499599</v>
          </cell>
          <cell r="U468">
            <v>1706440</v>
          </cell>
          <cell r="W468" t="e">
            <v>#DIV/0!</v>
          </cell>
          <cell r="X468">
            <v>50</v>
          </cell>
          <cell r="Y468">
            <v>48330</v>
          </cell>
          <cell r="AH468">
            <v>0</v>
          </cell>
          <cell r="AS468">
            <v>0</v>
          </cell>
        </row>
        <row r="469">
          <cell r="B469">
            <v>2621860</v>
          </cell>
          <cell r="C469">
            <v>81</v>
          </cell>
          <cell r="D469">
            <v>2617559.0641499599</v>
          </cell>
          <cell r="U469">
            <v>1273752</v>
          </cell>
          <cell r="W469" t="e">
            <v>#DIV/0!</v>
          </cell>
          <cell r="X469">
            <v>51</v>
          </cell>
          <cell r="Y469">
            <v>48330</v>
          </cell>
          <cell r="AH469">
            <v>0</v>
          </cell>
          <cell r="AS469">
            <v>0</v>
          </cell>
        </row>
        <row r="470">
          <cell r="B470">
            <v>2621860</v>
          </cell>
          <cell r="C470">
            <v>82</v>
          </cell>
          <cell r="D470">
            <v>2617559.0641499599</v>
          </cell>
          <cell r="U470">
            <v>994319</v>
          </cell>
          <cell r="W470" t="e">
            <v>#DIV/0!</v>
          </cell>
          <cell r="X470">
            <v>52</v>
          </cell>
          <cell r="Y470">
            <v>48330</v>
          </cell>
          <cell r="AH470">
            <v>0</v>
          </cell>
          <cell r="AS470">
            <v>0</v>
          </cell>
        </row>
        <row r="471">
          <cell r="B471">
            <v>2621860</v>
          </cell>
          <cell r="C471">
            <v>83</v>
          </cell>
          <cell r="D471">
            <v>2617559.0641499599</v>
          </cell>
          <cell r="U471">
            <v>1032584</v>
          </cell>
          <cell r="W471" t="e">
            <v>#DIV/0!</v>
          </cell>
          <cell r="X471">
            <v>53</v>
          </cell>
          <cell r="Y471">
            <v>48330</v>
          </cell>
          <cell r="AH471">
            <v>0</v>
          </cell>
          <cell r="AS471">
            <v>0</v>
          </cell>
        </row>
        <row r="472">
          <cell r="B472">
            <v>2621860</v>
          </cell>
          <cell r="C472">
            <v>84</v>
          </cell>
          <cell r="D472">
            <v>2617559.0641499599</v>
          </cell>
          <cell r="U472">
            <v>1090534</v>
          </cell>
          <cell r="W472" t="e">
            <v>#DIV/0!</v>
          </cell>
          <cell r="X472">
            <v>54</v>
          </cell>
          <cell r="Y472">
            <v>48330</v>
          </cell>
          <cell r="AH472">
            <v>0</v>
          </cell>
          <cell r="AS472">
            <v>0</v>
          </cell>
        </row>
        <row r="473">
          <cell r="B473">
            <v>2621860</v>
          </cell>
          <cell r="C473">
            <v>85</v>
          </cell>
          <cell r="D473">
            <v>2617559.0641499599</v>
          </cell>
          <cell r="U473">
            <v>680084</v>
          </cell>
          <cell r="W473" t="e">
            <v>#DIV/0!</v>
          </cell>
          <cell r="X473">
            <v>55</v>
          </cell>
          <cell r="Y473">
            <v>48330</v>
          </cell>
          <cell r="AH473">
            <v>0</v>
          </cell>
          <cell r="AS473">
            <v>0</v>
          </cell>
        </row>
        <row r="474">
          <cell r="B474">
            <v>2621860</v>
          </cell>
          <cell r="C474">
            <v>86</v>
          </cell>
          <cell r="D474">
            <v>2617559.0641499599</v>
          </cell>
          <cell r="U474">
            <v>1342416</v>
          </cell>
          <cell r="W474" t="e">
            <v>#DIV/0!</v>
          </cell>
          <cell r="X474">
            <v>56</v>
          </cell>
          <cell r="Y474">
            <v>48330</v>
          </cell>
          <cell r="AH474">
            <v>0</v>
          </cell>
          <cell r="AS474">
            <v>0</v>
          </cell>
        </row>
        <row r="475">
          <cell r="B475">
            <v>2621860</v>
          </cell>
          <cell r="C475">
            <v>87</v>
          </cell>
          <cell r="D475">
            <v>2617559.0641499599</v>
          </cell>
          <cell r="U475">
            <v>1706440</v>
          </cell>
          <cell r="W475" t="e">
            <v>#DIV/0!</v>
          </cell>
          <cell r="X475">
            <v>57</v>
          </cell>
          <cell r="Y475">
            <v>48330</v>
          </cell>
          <cell r="AH475">
            <v>0</v>
          </cell>
          <cell r="AS475">
            <v>0</v>
          </cell>
        </row>
        <row r="476">
          <cell r="B476">
            <v>2621860</v>
          </cell>
          <cell r="C476">
            <v>88</v>
          </cell>
          <cell r="D476">
            <v>2617559.0641499599</v>
          </cell>
          <cell r="U476">
            <v>502083</v>
          </cell>
          <cell r="W476" t="e">
            <v>#DIV/0!</v>
          </cell>
          <cell r="X476">
            <v>58</v>
          </cell>
          <cell r="Y476">
            <v>48330</v>
          </cell>
          <cell r="AH476">
            <v>0</v>
          </cell>
          <cell r="AS476">
            <v>0</v>
          </cell>
        </row>
        <row r="477">
          <cell r="B477">
            <v>2621860</v>
          </cell>
          <cell r="C477">
            <v>89</v>
          </cell>
          <cell r="D477">
            <v>2617559.0641499599</v>
          </cell>
          <cell r="U477">
            <v>637318</v>
          </cell>
          <cell r="W477" t="e">
            <v>#DIV/0!</v>
          </cell>
          <cell r="X477">
            <v>59</v>
          </cell>
          <cell r="Y477">
            <v>48330</v>
          </cell>
          <cell r="AH477">
            <v>0</v>
          </cell>
          <cell r="AS477">
            <v>0</v>
          </cell>
        </row>
        <row r="478">
          <cell r="B478">
            <v>2621860</v>
          </cell>
          <cell r="C478">
            <v>90</v>
          </cell>
          <cell r="D478">
            <v>2617559.0641499599</v>
          </cell>
          <cell r="U478">
            <v>973149</v>
          </cell>
          <cell r="W478" t="e">
            <v>#DIV/0!</v>
          </cell>
          <cell r="X478">
            <v>60</v>
          </cell>
          <cell r="Y478">
            <v>48330</v>
          </cell>
          <cell r="AH478">
            <v>0</v>
          </cell>
          <cell r="AS478">
            <v>0</v>
          </cell>
        </row>
        <row r="479">
          <cell r="B479">
            <v>2824414</v>
          </cell>
          <cell r="C479">
            <v>91</v>
          </cell>
          <cell r="D479">
            <v>2819780.7917326037</v>
          </cell>
          <cell r="U479">
            <v>1517891</v>
          </cell>
          <cell r="W479" t="e">
            <v>#DIV/0!</v>
          </cell>
          <cell r="X479">
            <v>61</v>
          </cell>
          <cell r="Y479">
            <v>48330</v>
          </cell>
          <cell r="AH479">
            <v>0</v>
          </cell>
          <cell r="AS479">
            <v>0</v>
          </cell>
        </row>
        <row r="480">
          <cell r="B480">
            <v>2621860</v>
          </cell>
          <cell r="C480">
            <v>92</v>
          </cell>
          <cell r="D480">
            <v>2617559.0641499599</v>
          </cell>
          <cell r="U480">
            <v>1706440</v>
          </cell>
          <cell r="W480" t="e">
            <v>#DIV/0!</v>
          </cell>
          <cell r="X480">
            <v>62</v>
          </cell>
          <cell r="Y480">
            <v>48330</v>
          </cell>
          <cell r="AH480">
            <v>0</v>
          </cell>
          <cell r="AS480">
            <v>0</v>
          </cell>
        </row>
        <row r="481">
          <cell r="B481">
            <v>2621860</v>
          </cell>
          <cell r="C481">
            <v>93</v>
          </cell>
          <cell r="D481">
            <v>2617559.0641499599</v>
          </cell>
          <cell r="U481">
            <v>1706440</v>
          </cell>
          <cell r="W481" t="e">
            <v>#DIV/0!</v>
          </cell>
          <cell r="X481">
            <v>63</v>
          </cell>
          <cell r="Y481">
            <v>48330</v>
          </cell>
          <cell r="AH481">
            <v>0</v>
          </cell>
          <cell r="AS481">
            <v>0</v>
          </cell>
        </row>
        <row r="482">
          <cell r="B482">
            <v>2621860</v>
          </cell>
          <cell r="C482">
            <v>94</v>
          </cell>
          <cell r="D482">
            <v>2617559.0641499599</v>
          </cell>
          <cell r="U482">
            <v>1572234</v>
          </cell>
          <cell r="W482" t="e">
            <v>#DIV/0!</v>
          </cell>
          <cell r="X482">
            <v>64</v>
          </cell>
          <cell r="Y482">
            <v>48330</v>
          </cell>
          <cell r="AH482">
            <v>0</v>
          </cell>
          <cell r="AS482">
            <v>0</v>
          </cell>
        </row>
        <row r="483">
          <cell r="B483">
            <v>2621860</v>
          </cell>
          <cell r="C483">
            <v>95</v>
          </cell>
          <cell r="D483">
            <v>2617559.0641499599</v>
          </cell>
          <cell r="U483">
            <v>1339242</v>
          </cell>
          <cell r="W483" t="e">
            <v>#DIV/0!</v>
          </cell>
          <cell r="X483">
            <v>65</v>
          </cell>
          <cell r="Y483">
            <v>48330</v>
          </cell>
          <cell r="AH483">
            <v>0</v>
          </cell>
          <cell r="AS483">
            <v>0</v>
          </cell>
        </row>
        <row r="484">
          <cell r="B484">
            <v>3616343</v>
          </cell>
          <cell r="C484">
            <v>96</v>
          </cell>
          <cell r="D484">
            <v>3610410.7003139979</v>
          </cell>
          <cell r="U484">
            <v>1706440</v>
          </cell>
          <cell r="W484" t="e">
            <v>#DIV/0!</v>
          </cell>
          <cell r="X484">
            <v>66</v>
          </cell>
          <cell r="Y484">
            <v>48330</v>
          </cell>
          <cell r="AH484">
            <v>0</v>
          </cell>
          <cell r="AS484">
            <v>0</v>
          </cell>
        </row>
        <row r="485">
          <cell r="B485">
            <v>3829506</v>
          </cell>
          <cell r="C485">
            <v>97</v>
          </cell>
          <cell r="D485">
            <v>3823224.0247445158</v>
          </cell>
          <cell r="U485">
            <v>1238923</v>
          </cell>
          <cell r="W485" t="e">
            <v>#DIV/0!</v>
          </cell>
          <cell r="X485">
            <v>67</v>
          </cell>
          <cell r="Y485">
            <v>48330</v>
          </cell>
          <cell r="AH485">
            <v>0</v>
          </cell>
          <cell r="AS485">
            <v>0</v>
          </cell>
        </row>
        <row r="486">
          <cell r="B486">
            <v>3485064</v>
          </cell>
          <cell r="C486">
            <v>98</v>
          </cell>
          <cell r="D486">
            <v>3479347.0522235041</v>
          </cell>
          <cell r="U486">
            <v>1638158</v>
          </cell>
          <cell r="W486" t="e">
            <v>#DIV/0!</v>
          </cell>
          <cell r="X486">
            <v>68</v>
          </cell>
          <cell r="Y486">
            <v>48330</v>
          </cell>
          <cell r="AH486">
            <v>0</v>
          </cell>
          <cell r="AS486">
            <v>0</v>
          </cell>
        </row>
        <row r="487">
          <cell r="B487">
            <v>4003402</v>
          </cell>
          <cell r="C487">
            <v>99</v>
          </cell>
          <cell r="D487">
            <v>3996834.7633115719</v>
          </cell>
          <cell r="U487">
            <v>1706440</v>
          </cell>
          <cell r="W487" t="e">
            <v>#DIV/0!</v>
          </cell>
          <cell r="X487">
            <v>69</v>
          </cell>
          <cell r="Y487">
            <v>48330</v>
          </cell>
          <cell r="AH487">
            <v>0</v>
          </cell>
          <cell r="AS487">
            <v>0</v>
          </cell>
        </row>
        <row r="488">
          <cell r="B488">
            <v>3638470</v>
          </cell>
          <cell r="C488">
            <v>100</v>
          </cell>
          <cell r="D488">
            <v>3632501.4028734197</v>
          </cell>
          <cell r="U488">
            <v>1706440</v>
          </cell>
          <cell r="W488" t="e">
            <v>#DIV/0!</v>
          </cell>
          <cell r="X488">
            <v>70</v>
          </cell>
          <cell r="Y488">
            <v>48330</v>
          </cell>
          <cell r="AH488">
            <v>0</v>
          </cell>
          <cell r="AS488">
            <v>0</v>
          </cell>
        </row>
        <row r="489">
          <cell r="B489">
            <v>2959527</v>
          </cell>
          <cell r="C489">
            <v>101</v>
          </cell>
          <cell r="D489">
            <v>2954672.1504758219</v>
          </cell>
          <cell r="U489">
            <v>1558745</v>
          </cell>
          <cell r="W489" t="e">
            <v>#DIV/0!</v>
          </cell>
          <cell r="X489">
            <v>71</v>
          </cell>
          <cell r="Y489">
            <v>48330</v>
          </cell>
          <cell r="AH489">
            <v>0</v>
          </cell>
          <cell r="AS489">
            <v>0</v>
          </cell>
        </row>
        <row r="490">
          <cell r="B490">
            <v>2648778</v>
          </cell>
          <cell r="C490">
            <v>102</v>
          </cell>
          <cell r="D490">
            <v>2644432.9074859079</v>
          </cell>
          <cell r="U490">
            <v>1201172</v>
          </cell>
          <cell r="W490" t="e">
            <v>#DIV/0!</v>
          </cell>
          <cell r="X490">
            <v>72</v>
          </cell>
          <cell r="Y490">
            <v>48330</v>
          </cell>
          <cell r="AH490">
            <v>0</v>
          </cell>
          <cell r="AS490">
            <v>0</v>
          </cell>
        </row>
        <row r="491">
          <cell r="B491">
            <v>2772542</v>
          </cell>
          <cell r="C491">
            <v>103</v>
          </cell>
          <cell r="D491">
            <v>2767993.8832876119</v>
          </cell>
          <cell r="U491">
            <v>1176573</v>
          </cell>
          <cell r="W491" t="e">
            <v>#DIV/0!</v>
          </cell>
          <cell r="X491">
            <v>73</v>
          </cell>
          <cell r="Y491">
            <v>48330</v>
          </cell>
          <cell r="AH491">
            <v>0</v>
          </cell>
          <cell r="AS491">
            <v>0</v>
          </cell>
        </row>
        <row r="492">
          <cell r="B492">
            <v>2911575</v>
          </cell>
          <cell r="C492">
            <v>104</v>
          </cell>
          <cell r="D492">
            <v>2906798.8116079499</v>
          </cell>
          <cell r="U492">
            <v>1706440</v>
          </cell>
          <cell r="W492" t="e">
            <v>#DIV/0!</v>
          </cell>
          <cell r="X492">
            <v>74</v>
          </cell>
          <cell r="Y492">
            <v>48330</v>
          </cell>
          <cell r="AH492">
            <v>0</v>
          </cell>
          <cell r="AS492">
            <v>0</v>
          </cell>
        </row>
        <row r="493">
          <cell r="B493">
            <v>2621860</v>
          </cell>
          <cell r="C493">
            <v>105</v>
          </cell>
          <cell r="D493">
            <v>2617559.0641499599</v>
          </cell>
          <cell r="U493">
            <v>1706440</v>
          </cell>
          <cell r="W493" t="e">
            <v>#DIV/0!</v>
          </cell>
          <cell r="X493">
            <v>75</v>
          </cell>
          <cell r="Y493">
            <v>48330</v>
          </cell>
          <cell r="AH493">
            <v>0</v>
          </cell>
          <cell r="AS493">
            <v>588809</v>
          </cell>
        </row>
        <row r="494">
          <cell r="B494">
            <v>2621860</v>
          </cell>
          <cell r="C494">
            <v>106</v>
          </cell>
          <cell r="D494">
            <v>2617559.0641499599</v>
          </cell>
          <cell r="U494">
            <v>1269428</v>
          </cell>
          <cell r="W494" t="e">
            <v>#DIV/0!</v>
          </cell>
          <cell r="X494">
            <v>76</v>
          </cell>
          <cell r="Y494">
            <v>48330</v>
          </cell>
          <cell r="AH494">
            <v>0</v>
          </cell>
          <cell r="AS494">
            <v>354894</v>
          </cell>
        </row>
        <row r="495">
          <cell r="B495">
            <v>2621860</v>
          </cell>
          <cell r="C495">
            <v>107</v>
          </cell>
          <cell r="D495">
            <v>2617559.0641499599</v>
          </cell>
          <cell r="U495">
            <v>1445367</v>
          </cell>
          <cell r="W495" t="e">
            <v>#DIV/0!</v>
          </cell>
          <cell r="X495">
            <v>77</v>
          </cell>
          <cell r="Y495">
            <v>48330</v>
          </cell>
          <cell r="AH495">
            <v>0</v>
          </cell>
          <cell r="AS495">
            <v>0</v>
          </cell>
        </row>
        <row r="496">
          <cell r="B496">
            <v>2621860</v>
          </cell>
          <cell r="C496">
            <v>108</v>
          </cell>
          <cell r="D496">
            <v>2617559.0641499599</v>
          </cell>
          <cell r="U496">
            <v>1706440</v>
          </cell>
          <cell r="W496" t="e">
            <v>#DIV/0!</v>
          </cell>
          <cell r="X496">
            <v>78</v>
          </cell>
          <cell r="Y496">
            <v>48330</v>
          </cell>
          <cell r="AH496">
            <v>0</v>
          </cell>
          <cell r="AS496">
            <v>0</v>
          </cell>
        </row>
        <row r="497">
          <cell r="B497">
            <v>2621860</v>
          </cell>
          <cell r="C497">
            <v>109</v>
          </cell>
          <cell r="D497">
            <v>2617559.0641499599</v>
          </cell>
          <cell r="U497">
            <v>1706440</v>
          </cell>
          <cell r="W497" t="e">
            <v>#DIV/0!</v>
          </cell>
          <cell r="X497">
            <v>79</v>
          </cell>
          <cell r="Y497">
            <v>48330</v>
          </cell>
          <cell r="AH497">
            <v>0</v>
          </cell>
          <cell r="AS497">
            <v>0</v>
          </cell>
        </row>
        <row r="498">
          <cell r="B498">
            <v>2621860</v>
          </cell>
          <cell r="C498">
            <v>110</v>
          </cell>
          <cell r="D498">
            <v>2617559.0641499599</v>
          </cell>
          <cell r="U498">
            <v>1706440</v>
          </cell>
          <cell r="W498" t="e">
            <v>#DIV/0!</v>
          </cell>
          <cell r="X498">
            <v>80</v>
          </cell>
          <cell r="Y498">
            <v>48330</v>
          </cell>
          <cell r="AH498">
            <v>0</v>
          </cell>
          <cell r="AS498">
            <v>0</v>
          </cell>
        </row>
        <row r="499">
          <cell r="B499">
            <v>2621860</v>
          </cell>
          <cell r="C499">
            <v>111</v>
          </cell>
          <cell r="D499">
            <v>2617559.0641499599</v>
          </cell>
          <cell r="U499">
            <v>1706440</v>
          </cell>
          <cell r="W499" t="e">
            <v>#DIV/0!</v>
          </cell>
          <cell r="X499">
            <v>81</v>
          </cell>
          <cell r="Y499">
            <v>48330</v>
          </cell>
          <cell r="AH499">
            <v>0</v>
          </cell>
          <cell r="AS499">
            <v>0</v>
          </cell>
        </row>
        <row r="500">
          <cell r="B500">
            <v>2621860</v>
          </cell>
          <cell r="C500">
            <v>112</v>
          </cell>
          <cell r="D500">
            <v>2617559.0641499599</v>
          </cell>
          <cell r="U500">
            <v>1104258</v>
          </cell>
          <cell r="W500" t="e">
            <v>#DIV/0!</v>
          </cell>
          <cell r="X500">
            <v>82</v>
          </cell>
          <cell r="Y500">
            <v>48330</v>
          </cell>
          <cell r="AH500">
            <v>0</v>
          </cell>
          <cell r="AS500">
            <v>0</v>
          </cell>
        </row>
        <row r="501">
          <cell r="B501">
            <v>3031261</v>
          </cell>
          <cell r="C501">
            <v>113</v>
          </cell>
          <cell r="D501">
            <v>3026288.4770179461</v>
          </cell>
          <cell r="U501">
            <v>729044</v>
          </cell>
          <cell r="W501" t="e">
            <v>#DIV/0!</v>
          </cell>
          <cell r="X501">
            <v>83</v>
          </cell>
          <cell r="Y501">
            <v>48330</v>
          </cell>
          <cell r="AH501">
            <v>0</v>
          </cell>
          <cell r="AS501">
            <v>0</v>
          </cell>
        </row>
        <row r="502">
          <cell r="B502">
            <v>2863752</v>
          </cell>
          <cell r="C502">
            <v>114</v>
          </cell>
          <cell r="D502">
            <v>2859054.2611266719</v>
          </cell>
          <cell r="U502">
            <v>480439</v>
          </cell>
          <cell r="W502" t="e">
            <v>#DIV/0!</v>
          </cell>
          <cell r="X502">
            <v>84</v>
          </cell>
          <cell r="Y502">
            <v>48330</v>
          </cell>
          <cell r="AH502">
            <v>0</v>
          </cell>
          <cell r="AS502">
            <v>0</v>
          </cell>
        </row>
        <row r="503">
          <cell r="B503">
            <v>2621860</v>
          </cell>
          <cell r="C503">
            <v>115</v>
          </cell>
          <cell r="D503">
            <v>2617559.0641499599</v>
          </cell>
          <cell r="U503">
            <v>264898</v>
          </cell>
          <cell r="W503" t="e">
            <v>#DIV/0!</v>
          </cell>
          <cell r="X503">
            <v>85</v>
          </cell>
          <cell r="Y503">
            <v>48330</v>
          </cell>
          <cell r="AH503">
            <v>0</v>
          </cell>
          <cell r="AS503">
            <v>0</v>
          </cell>
        </row>
        <row r="504">
          <cell r="B504">
            <v>2621860</v>
          </cell>
          <cell r="C504">
            <v>116</v>
          </cell>
          <cell r="D504">
            <v>2617559.0641499599</v>
          </cell>
          <cell r="U504">
            <v>187542</v>
          </cell>
          <cell r="W504" t="e">
            <v>#DIV/0!</v>
          </cell>
          <cell r="X504">
            <v>86</v>
          </cell>
          <cell r="Y504">
            <v>48330</v>
          </cell>
          <cell r="AH504">
            <v>0</v>
          </cell>
          <cell r="AS504">
            <v>0</v>
          </cell>
        </row>
        <row r="505">
          <cell r="B505">
            <v>2896234</v>
          </cell>
          <cell r="C505">
            <v>117</v>
          </cell>
          <cell r="D505">
            <v>2891482.9771991237</v>
          </cell>
          <cell r="U505">
            <v>264898</v>
          </cell>
          <cell r="W505" t="e">
            <v>#DIV/0!</v>
          </cell>
          <cell r="X505">
            <v>87</v>
          </cell>
          <cell r="Y505">
            <v>48330</v>
          </cell>
          <cell r="AH505">
            <v>0</v>
          </cell>
          <cell r="AS505">
            <v>0</v>
          </cell>
        </row>
        <row r="506">
          <cell r="B506">
            <v>2895711</v>
          </cell>
          <cell r="C506">
            <v>118</v>
          </cell>
          <cell r="D506">
            <v>2890960.8351356457</v>
          </cell>
          <cell r="U506">
            <v>193768</v>
          </cell>
          <cell r="W506" t="e">
            <v>#DIV/0!</v>
          </cell>
          <cell r="X506">
            <v>88</v>
          </cell>
          <cell r="Y506">
            <v>48330</v>
          </cell>
          <cell r="AH506">
            <v>0</v>
          </cell>
          <cell r="AS506">
            <v>0</v>
          </cell>
        </row>
        <row r="507">
          <cell r="B507">
            <v>2708189</v>
          </cell>
          <cell r="C507">
            <v>119</v>
          </cell>
          <cell r="D507">
            <v>2703746.4488497539</v>
          </cell>
          <cell r="U507">
            <v>185014</v>
          </cell>
          <cell r="W507" t="e">
            <v>#DIV/0!</v>
          </cell>
          <cell r="X507">
            <v>89</v>
          </cell>
          <cell r="Y507">
            <v>48330</v>
          </cell>
          <cell r="AH507">
            <v>0</v>
          </cell>
          <cell r="AS507">
            <v>370601</v>
          </cell>
        </row>
        <row r="508">
          <cell r="B508">
            <v>2621860</v>
          </cell>
          <cell r="C508">
            <v>120</v>
          </cell>
          <cell r="D508">
            <v>2617559.0641499599</v>
          </cell>
          <cell r="U508">
            <v>395775</v>
          </cell>
          <cell r="W508" t="e">
            <v>#DIV/0!</v>
          </cell>
          <cell r="X508">
            <v>90</v>
          </cell>
          <cell r="Y508">
            <v>48330</v>
          </cell>
          <cell r="AH508">
            <v>0</v>
          </cell>
          <cell r="AS508">
            <v>18379</v>
          </cell>
        </row>
        <row r="509">
          <cell r="B509">
            <v>2621860</v>
          </cell>
          <cell r="C509">
            <v>121</v>
          </cell>
          <cell r="D509">
            <v>2617559.0641499599</v>
          </cell>
          <cell r="U509">
            <v>723189</v>
          </cell>
          <cell r="W509" t="e">
            <v>#DIV/0!</v>
          </cell>
          <cell r="X509">
            <v>91</v>
          </cell>
          <cell r="Y509">
            <v>48330</v>
          </cell>
          <cell r="AH509">
            <v>0</v>
          </cell>
          <cell r="AS509">
            <v>0</v>
          </cell>
        </row>
        <row r="510">
          <cell r="B510">
            <v>2896234</v>
          </cell>
          <cell r="C510">
            <v>122</v>
          </cell>
          <cell r="D510">
            <v>2891482.9771991237</v>
          </cell>
          <cell r="U510">
            <v>812438</v>
          </cell>
          <cell r="W510" t="e">
            <v>#DIV/0!</v>
          </cell>
          <cell r="X510">
            <v>92</v>
          </cell>
          <cell r="Y510">
            <v>48330</v>
          </cell>
          <cell r="AH510">
            <v>0</v>
          </cell>
          <cell r="AS510">
            <v>0</v>
          </cell>
        </row>
        <row r="511">
          <cell r="B511">
            <v>2896234</v>
          </cell>
          <cell r="C511">
            <v>123</v>
          </cell>
          <cell r="D511">
            <v>2891482.9771991237</v>
          </cell>
          <cell r="U511">
            <v>439776</v>
          </cell>
          <cell r="W511" t="e">
            <v>#DIV/0!</v>
          </cell>
          <cell r="X511">
            <v>93</v>
          </cell>
          <cell r="Y511">
            <v>48330</v>
          </cell>
          <cell r="AH511">
            <v>0</v>
          </cell>
          <cell r="AS511">
            <v>0</v>
          </cell>
        </row>
        <row r="512">
          <cell r="B512">
            <v>2601594</v>
          </cell>
          <cell r="C512">
            <v>124</v>
          </cell>
          <cell r="D512">
            <v>2597326.3087800839</v>
          </cell>
          <cell r="U512">
            <v>662841</v>
          </cell>
          <cell r="W512" t="e">
            <v>#DIV/0!</v>
          </cell>
          <cell r="X512">
            <v>94</v>
          </cell>
          <cell r="Y512">
            <v>48330</v>
          </cell>
          <cell r="AH512">
            <v>0</v>
          </cell>
          <cell r="AS512">
            <v>0</v>
          </cell>
        </row>
        <row r="513">
          <cell r="B513">
            <v>2592881</v>
          </cell>
          <cell r="C513">
            <v>125</v>
          </cell>
          <cell r="D513">
            <v>2588627.6017072657</v>
          </cell>
          <cell r="U513">
            <v>869744</v>
          </cell>
          <cell r="W513" t="e">
            <v>#DIV/0!</v>
          </cell>
          <cell r="X513">
            <v>95</v>
          </cell>
          <cell r="Y513">
            <v>48330</v>
          </cell>
          <cell r="AH513">
            <v>0</v>
          </cell>
          <cell r="AS513">
            <v>0</v>
          </cell>
        </row>
        <row r="514">
          <cell r="B514">
            <v>2585921</v>
          </cell>
          <cell r="C514">
            <v>126</v>
          </cell>
          <cell r="D514">
            <v>2581679.0189887057</v>
          </cell>
          <cell r="U514">
            <v>823409</v>
          </cell>
          <cell r="W514" t="e">
            <v>#DIV/0!</v>
          </cell>
          <cell r="X514">
            <v>96</v>
          </cell>
          <cell r="Y514">
            <v>48330</v>
          </cell>
          <cell r="AH514">
            <v>0</v>
          </cell>
          <cell r="AS514">
            <v>0</v>
          </cell>
        </row>
        <row r="515">
          <cell r="B515">
            <v>3054604</v>
          </cell>
          <cell r="C515">
            <v>127</v>
          </cell>
          <cell r="D515">
            <v>3049593.1848339438</v>
          </cell>
          <cell r="U515">
            <v>430135</v>
          </cell>
          <cell r="W515" t="e">
            <v>#DIV/0!</v>
          </cell>
          <cell r="X515">
            <v>97</v>
          </cell>
          <cell r="Y515">
            <v>48330</v>
          </cell>
          <cell r="AH515">
            <v>0</v>
          </cell>
          <cell r="AS515">
            <v>0</v>
          </cell>
        </row>
        <row r="516">
          <cell r="B516">
            <v>3227832</v>
          </cell>
          <cell r="C516">
            <v>128</v>
          </cell>
          <cell r="D516">
            <v>3222537.019197552</v>
          </cell>
          <cell r="U516">
            <v>668687</v>
          </cell>
          <cell r="W516" t="e">
            <v>#DIV/0!</v>
          </cell>
          <cell r="X516">
            <v>98</v>
          </cell>
          <cell r="Y516">
            <v>48330</v>
          </cell>
          <cell r="AH516">
            <v>0</v>
          </cell>
          <cell r="AS516">
            <v>0</v>
          </cell>
        </row>
        <row r="517">
          <cell r="B517">
            <v>2888747</v>
          </cell>
          <cell r="C517">
            <v>129</v>
          </cell>
          <cell r="D517">
            <v>2884008.2589787417</v>
          </cell>
          <cell r="U517">
            <v>749198</v>
          </cell>
          <cell r="W517" t="e">
            <v>#DIV/0!</v>
          </cell>
          <cell r="X517">
            <v>99</v>
          </cell>
          <cell r="Y517">
            <v>48330</v>
          </cell>
          <cell r="AH517">
            <v>0</v>
          </cell>
          <cell r="AS517">
            <v>0</v>
          </cell>
        </row>
        <row r="518">
          <cell r="B518">
            <v>2877700</v>
          </cell>
          <cell r="C518">
            <v>130</v>
          </cell>
          <cell r="D518">
            <v>2872979.3806321998</v>
          </cell>
          <cell r="U518">
            <v>982494</v>
          </cell>
          <cell r="W518" t="e">
            <v>#DIV/0!</v>
          </cell>
          <cell r="X518">
            <v>100</v>
          </cell>
          <cell r="Y518">
            <v>48330</v>
          </cell>
          <cell r="AH518">
            <v>0</v>
          </cell>
          <cell r="AS518">
            <v>0</v>
          </cell>
        </row>
        <row r="519">
          <cell r="B519">
            <v>3194750</v>
          </cell>
          <cell r="C519">
            <v>131</v>
          </cell>
          <cell r="D519">
            <v>3189509.2873734999</v>
          </cell>
          <cell r="U519">
            <v>583620</v>
          </cell>
          <cell r="W519" t="e">
            <v>#DIV/0!</v>
          </cell>
          <cell r="X519">
            <v>101</v>
          </cell>
          <cell r="Y519">
            <v>48330</v>
          </cell>
          <cell r="AH519">
            <v>0</v>
          </cell>
          <cell r="AS519">
            <v>0</v>
          </cell>
        </row>
        <row r="520">
          <cell r="B520">
            <v>3562014</v>
          </cell>
          <cell r="C520">
            <v>132</v>
          </cell>
          <cell r="D520">
            <v>3556170.8223662036</v>
          </cell>
          <cell r="U520">
            <v>488428</v>
          </cell>
          <cell r="W520" t="e">
            <v>#DIV/0!</v>
          </cell>
          <cell r="X520">
            <v>102</v>
          </cell>
          <cell r="Y520">
            <v>48330</v>
          </cell>
          <cell r="AH520">
            <v>0</v>
          </cell>
          <cell r="AS520">
            <v>0</v>
          </cell>
        </row>
        <row r="521">
          <cell r="B521">
            <v>3077140</v>
          </cell>
          <cell r="C521">
            <v>133</v>
          </cell>
          <cell r="D521">
            <v>3072092.2164640399</v>
          </cell>
          <cell r="U521">
            <v>600870</v>
          </cell>
          <cell r="W521" t="e">
            <v>#DIV/0!</v>
          </cell>
          <cell r="X521">
            <v>103</v>
          </cell>
          <cell r="Y521">
            <v>48330</v>
          </cell>
          <cell r="AH521">
            <v>0</v>
          </cell>
          <cell r="AS521">
            <v>0</v>
          </cell>
        </row>
        <row r="522">
          <cell r="B522">
            <v>3049731</v>
          </cell>
          <cell r="C522">
            <v>134</v>
          </cell>
          <cell r="D522">
            <v>3044728.1785713658</v>
          </cell>
          <cell r="U522">
            <v>651328</v>
          </cell>
          <cell r="W522" t="e">
            <v>#DIV/0!</v>
          </cell>
          <cell r="X522">
            <v>104</v>
          </cell>
          <cell r="Y522">
            <v>48330</v>
          </cell>
          <cell r="AH522">
            <v>0</v>
          </cell>
          <cell r="AS522">
            <v>0</v>
          </cell>
        </row>
        <row r="523">
          <cell r="B523">
            <v>3173703</v>
          </cell>
          <cell r="C523">
            <v>135</v>
          </cell>
          <cell r="D523">
            <v>3168496.8131669578</v>
          </cell>
          <cell r="U523">
            <v>857180</v>
          </cell>
          <cell r="W523" t="e">
            <v>#DIV/0!</v>
          </cell>
          <cell r="X523">
            <v>105</v>
          </cell>
          <cell r="Y523">
            <v>48330</v>
          </cell>
          <cell r="AH523">
            <v>0</v>
          </cell>
          <cell r="AS523">
            <v>271510</v>
          </cell>
        </row>
        <row r="524">
          <cell r="B524">
            <v>3514959</v>
          </cell>
          <cell r="C524">
            <v>136</v>
          </cell>
          <cell r="D524">
            <v>3509193.0120469737</v>
          </cell>
          <cell r="U524">
            <v>796232</v>
          </cell>
          <cell r="W524" t="e">
            <v>#DIV/0!</v>
          </cell>
          <cell r="X524">
            <v>106</v>
          </cell>
          <cell r="Y524">
            <v>48330</v>
          </cell>
          <cell r="AH524">
            <v>0</v>
          </cell>
          <cell r="AS524">
            <v>0</v>
          </cell>
        </row>
        <row r="525">
          <cell r="B525">
            <v>2472211</v>
          </cell>
          <cell r="C525">
            <v>137</v>
          </cell>
          <cell r="D525">
            <v>2468155.550464646</v>
          </cell>
          <cell r="U525">
            <v>896218</v>
          </cell>
          <cell r="W525" t="e">
            <v>#DIV/0!</v>
          </cell>
          <cell r="X525">
            <v>107</v>
          </cell>
          <cell r="Y525">
            <v>48330</v>
          </cell>
          <cell r="AH525">
            <v>0</v>
          </cell>
          <cell r="AS525">
            <v>0</v>
          </cell>
        </row>
        <row r="526">
          <cell r="B526">
            <v>2403204</v>
          </cell>
          <cell r="C526">
            <v>138</v>
          </cell>
          <cell r="D526">
            <v>2399261.7505135438</v>
          </cell>
          <cell r="U526">
            <v>452487</v>
          </cell>
          <cell r="W526" t="e">
            <v>#DIV/0!</v>
          </cell>
          <cell r="X526">
            <v>108</v>
          </cell>
          <cell r="Y526">
            <v>48330</v>
          </cell>
          <cell r="AH526">
            <v>0</v>
          </cell>
          <cell r="AS526">
            <v>0</v>
          </cell>
        </row>
        <row r="527">
          <cell r="B527">
            <v>2792977</v>
          </cell>
          <cell r="C527">
            <v>139</v>
          </cell>
          <cell r="D527">
            <v>2788395.3614275218</v>
          </cell>
          <cell r="U527">
            <v>264898</v>
          </cell>
          <cell r="W527" t="e">
            <v>#DIV/0!</v>
          </cell>
          <cell r="X527">
            <v>109</v>
          </cell>
          <cell r="Y527">
            <v>48330</v>
          </cell>
          <cell r="AH527">
            <v>0</v>
          </cell>
          <cell r="AS527">
            <v>307572</v>
          </cell>
        </row>
        <row r="528">
          <cell r="B528">
            <v>2866149</v>
          </cell>
          <cell r="C528">
            <v>140</v>
          </cell>
          <cell r="D528">
            <v>2861447.3290543137</v>
          </cell>
          <cell r="U528">
            <v>494709</v>
          </cell>
          <cell r="W528" t="e">
            <v>#DIV/0!</v>
          </cell>
          <cell r="X528">
            <v>110</v>
          </cell>
          <cell r="Y528">
            <v>48330</v>
          </cell>
          <cell r="AH528">
            <v>0</v>
          </cell>
          <cell r="AS528">
            <v>0</v>
          </cell>
        </row>
        <row r="529">
          <cell r="B529">
            <v>2486087</v>
          </cell>
          <cell r="C529">
            <v>141</v>
          </cell>
          <cell r="D529">
            <v>2482008.7880799817</v>
          </cell>
          <cell r="U529">
            <v>880382</v>
          </cell>
          <cell r="W529" t="e">
            <v>#DIV/0!</v>
          </cell>
          <cell r="X529">
            <v>111</v>
          </cell>
          <cell r="Y529">
            <v>48330</v>
          </cell>
          <cell r="AH529">
            <v>0</v>
          </cell>
          <cell r="AS529">
            <v>0</v>
          </cell>
        </row>
        <row r="530">
          <cell r="B530">
            <v>2814306</v>
          </cell>
          <cell r="C530">
            <v>142</v>
          </cell>
          <cell r="D530">
            <v>2809689.3730373159</v>
          </cell>
          <cell r="U530">
            <v>698792</v>
          </cell>
          <cell r="W530" t="e">
            <v>#DIV/0!</v>
          </cell>
          <cell r="X530">
            <v>112</v>
          </cell>
          <cell r="Y530">
            <v>48330</v>
          </cell>
          <cell r="AH530">
            <v>0</v>
          </cell>
          <cell r="AS530">
            <v>0</v>
          </cell>
        </row>
        <row r="531">
          <cell r="B531">
            <v>2721338</v>
          </cell>
          <cell r="C531">
            <v>143</v>
          </cell>
          <cell r="D531">
            <v>2716873.8790460681</v>
          </cell>
          <cell r="U531">
            <v>661923</v>
          </cell>
          <cell r="W531" t="e">
            <v>#DIV/0!</v>
          </cell>
          <cell r="X531">
            <v>113</v>
          </cell>
          <cell r="Y531">
            <v>48330</v>
          </cell>
          <cell r="AH531">
            <v>0</v>
          </cell>
          <cell r="AS531">
            <v>0</v>
          </cell>
        </row>
        <row r="532">
          <cell r="B532">
            <v>2468383</v>
          </cell>
          <cell r="C532">
            <v>144</v>
          </cell>
          <cell r="D532">
            <v>2464333.8299694378</v>
          </cell>
          <cell r="U532">
            <v>969970</v>
          </cell>
          <cell r="W532" t="e">
            <v>#DIV/0!</v>
          </cell>
          <cell r="X532">
            <v>114</v>
          </cell>
          <cell r="Y532">
            <v>48330</v>
          </cell>
          <cell r="AH532">
            <v>0</v>
          </cell>
          <cell r="AS532">
            <v>0</v>
          </cell>
        </row>
        <row r="533">
          <cell r="B533">
            <v>2412069</v>
          </cell>
          <cell r="C533">
            <v>145</v>
          </cell>
          <cell r="D533">
            <v>2408112.2082434339</v>
          </cell>
          <cell r="U533">
            <v>1254728</v>
          </cell>
          <cell r="W533" t="e">
            <v>#DIV/0!</v>
          </cell>
          <cell r="X533">
            <v>115</v>
          </cell>
          <cell r="Y533">
            <v>48330</v>
          </cell>
          <cell r="AH533">
            <v>0</v>
          </cell>
          <cell r="AS533">
            <v>0</v>
          </cell>
        </row>
        <row r="534">
          <cell r="B534">
            <v>2468383</v>
          </cell>
          <cell r="C534">
            <v>146</v>
          </cell>
          <cell r="D534">
            <v>2464333.8299694378</v>
          </cell>
          <cell r="U534">
            <v>1246649</v>
          </cell>
          <cell r="W534" t="e">
            <v>#DIV/0!</v>
          </cell>
          <cell r="X534">
            <v>116</v>
          </cell>
          <cell r="Y534">
            <v>48330</v>
          </cell>
          <cell r="AH534">
            <v>0</v>
          </cell>
          <cell r="AS534">
            <v>0</v>
          </cell>
        </row>
        <row r="535">
          <cell r="B535">
            <v>2468383</v>
          </cell>
          <cell r="C535">
            <v>147</v>
          </cell>
          <cell r="D535">
            <v>2464333.8299694378</v>
          </cell>
          <cell r="U535">
            <v>957073</v>
          </cell>
          <cell r="W535" t="e">
            <v>#DIV/0!</v>
          </cell>
          <cell r="X535">
            <v>117</v>
          </cell>
          <cell r="Y535">
            <v>48330</v>
          </cell>
          <cell r="AH535">
            <v>0</v>
          </cell>
          <cell r="AS535">
            <v>0</v>
          </cell>
        </row>
        <row r="536">
          <cell r="B536">
            <v>2787614</v>
          </cell>
          <cell r="C536">
            <v>148</v>
          </cell>
          <cell r="D536">
            <v>2783041.1589678037</v>
          </cell>
          <cell r="U536">
            <v>867441</v>
          </cell>
          <cell r="W536" t="e">
            <v>#DIV/0!</v>
          </cell>
          <cell r="X536">
            <v>118</v>
          </cell>
          <cell r="Y536">
            <v>48330</v>
          </cell>
          <cell r="AH536">
            <v>0</v>
          </cell>
          <cell r="AS536">
            <v>0</v>
          </cell>
        </row>
        <row r="537">
          <cell r="B537">
            <v>2788877</v>
          </cell>
          <cell r="C537">
            <v>149</v>
          </cell>
          <cell r="D537">
            <v>2784302.0871249218</v>
          </cell>
          <cell r="U537">
            <v>636545</v>
          </cell>
          <cell r="W537" t="e">
            <v>#DIV/0!</v>
          </cell>
          <cell r="X537">
            <v>119</v>
          </cell>
          <cell r="Y537">
            <v>48330</v>
          </cell>
          <cell r="AH537">
            <v>0</v>
          </cell>
          <cell r="AS537">
            <v>0</v>
          </cell>
        </row>
        <row r="538">
          <cell r="B538">
            <v>2684897</v>
          </cell>
          <cell r="C538">
            <v>150</v>
          </cell>
          <cell r="D538">
            <v>2680492.6573726418</v>
          </cell>
          <cell r="U538">
            <v>621598</v>
          </cell>
          <cell r="W538" t="e">
            <v>#DIV/0!</v>
          </cell>
          <cell r="X538">
            <v>120</v>
          </cell>
          <cell r="Y538">
            <v>48330</v>
          </cell>
          <cell r="AH538">
            <v>0</v>
          </cell>
          <cell r="AS538">
            <v>0</v>
          </cell>
        </row>
        <row r="539">
          <cell r="B539">
            <v>2468383</v>
          </cell>
          <cell r="C539">
            <v>151</v>
          </cell>
          <cell r="D539">
            <v>2464333.8299694378</v>
          </cell>
          <cell r="U539">
            <v>657589</v>
          </cell>
          <cell r="W539" t="e">
            <v>#DIV/0!</v>
          </cell>
          <cell r="X539">
            <v>121</v>
          </cell>
          <cell r="AH539">
            <v>0</v>
          </cell>
          <cell r="AS539">
            <v>0</v>
          </cell>
        </row>
        <row r="540">
          <cell r="B540">
            <v>2216972</v>
          </cell>
          <cell r="C540">
            <v>152</v>
          </cell>
          <cell r="D540">
            <v>2213335.248093592</v>
          </cell>
          <cell r="U540">
            <v>412694</v>
          </cell>
          <cell r="W540" t="e">
            <v>#DIV/0!</v>
          </cell>
          <cell r="X540">
            <v>122</v>
          </cell>
          <cell r="AH540">
            <v>0</v>
          </cell>
          <cell r="AS540">
            <v>0</v>
          </cell>
        </row>
        <row r="541">
          <cell r="B541">
            <v>2338757</v>
          </cell>
          <cell r="C541">
            <v>153</v>
          </cell>
          <cell r="D541">
            <v>2334920.4702746021</v>
          </cell>
          <cell r="U541">
            <v>442292</v>
          </cell>
          <cell r="W541" t="e">
            <v>#DIV/0!</v>
          </cell>
          <cell r="X541">
            <v>123</v>
          </cell>
          <cell r="AH541">
            <v>0</v>
          </cell>
          <cell r="AS541">
            <v>241729</v>
          </cell>
        </row>
        <row r="542">
          <cell r="B542">
            <v>3031710</v>
          </cell>
          <cell r="C542">
            <v>154</v>
          </cell>
          <cell r="D542">
            <v>3026736.7404720597</v>
          </cell>
          <cell r="U542">
            <v>922381</v>
          </cell>
          <cell r="W542" t="e">
            <v>#DIV/0!</v>
          </cell>
          <cell r="X542">
            <v>124</v>
          </cell>
          <cell r="AH542">
            <v>0</v>
          </cell>
          <cell r="AS542">
            <v>620326</v>
          </cell>
        </row>
        <row r="543">
          <cell r="B543">
            <v>2581065</v>
          </cell>
          <cell r="C543">
            <v>155</v>
          </cell>
          <cell r="D543">
            <v>2576830.9848390897</v>
          </cell>
          <cell r="U543">
            <v>715243</v>
          </cell>
          <cell r="W543" t="e">
            <v>#DIV/0!</v>
          </cell>
          <cell r="X543">
            <v>125</v>
          </cell>
          <cell r="AH543">
            <v>0</v>
          </cell>
          <cell r="AS543">
            <v>367576</v>
          </cell>
        </row>
        <row r="544">
          <cell r="B544">
            <v>2747739</v>
          </cell>
          <cell r="C544">
            <v>156</v>
          </cell>
          <cell r="D544">
            <v>2743231.5704760537</v>
          </cell>
          <cell r="U544">
            <v>601713</v>
          </cell>
          <cell r="W544" t="e">
            <v>#DIV/0!</v>
          </cell>
          <cell r="X544">
            <v>126</v>
          </cell>
          <cell r="AH544">
            <v>0</v>
          </cell>
          <cell r="AS544">
            <v>230391</v>
          </cell>
        </row>
        <row r="545">
          <cell r="B545">
            <v>2123858</v>
          </cell>
          <cell r="C545">
            <v>157</v>
          </cell>
          <cell r="D545">
            <v>2120373.9936027881</v>
          </cell>
          <cell r="U545">
            <v>819835</v>
          </cell>
          <cell r="W545" t="e">
            <v>#DIV/0!</v>
          </cell>
          <cell r="X545">
            <v>127</v>
          </cell>
          <cell r="AH545">
            <v>0</v>
          </cell>
          <cell r="AS545">
            <v>739986</v>
          </cell>
        </row>
        <row r="546">
          <cell r="B546">
            <v>1759035</v>
          </cell>
          <cell r="C546">
            <v>158</v>
          </cell>
          <cell r="D546">
            <v>1756149.45435951</v>
          </cell>
          <cell r="U546">
            <v>796309</v>
          </cell>
          <cell r="W546" t="e">
            <v>#DIV/0!</v>
          </cell>
          <cell r="X546">
            <v>128</v>
          </cell>
          <cell r="AH546">
            <v>0</v>
          </cell>
          <cell r="AS546">
            <v>655849</v>
          </cell>
        </row>
        <row r="547">
          <cell r="B547">
            <v>1686219</v>
          </cell>
          <cell r="C547">
            <v>159</v>
          </cell>
          <cell r="D547">
            <v>1683452.902745334</v>
          </cell>
          <cell r="U547">
            <v>870834</v>
          </cell>
          <cell r="W547" t="e">
            <v>#DIV/0!</v>
          </cell>
          <cell r="X547">
            <v>129</v>
          </cell>
          <cell r="AH547">
            <v>0</v>
          </cell>
          <cell r="AS547">
            <v>517623</v>
          </cell>
        </row>
        <row r="548">
          <cell r="B548">
            <v>2032760</v>
          </cell>
          <cell r="C548">
            <v>160</v>
          </cell>
          <cell r="D548">
            <v>2029425.43203736</v>
          </cell>
          <cell r="U548">
            <v>518003</v>
          </cell>
          <cell r="W548" t="e">
            <v>#DIV/0!</v>
          </cell>
          <cell r="X548">
            <v>130</v>
          </cell>
          <cell r="AH548">
            <v>0</v>
          </cell>
          <cell r="AS548">
            <v>411369</v>
          </cell>
        </row>
        <row r="549">
          <cell r="B549">
            <v>2032760</v>
          </cell>
          <cell r="C549">
            <v>161</v>
          </cell>
          <cell r="D549">
            <v>2029425.43203736</v>
          </cell>
          <cell r="U549">
            <v>28164</v>
          </cell>
          <cell r="W549" t="e">
            <v>#DIV/0!</v>
          </cell>
          <cell r="X549">
            <v>131</v>
          </cell>
          <cell r="AH549">
            <v>0</v>
          </cell>
          <cell r="AS549">
            <v>58874</v>
          </cell>
        </row>
        <row r="550">
          <cell r="B550">
            <v>2032760</v>
          </cell>
          <cell r="C550">
            <v>162</v>
          </cell>
          <cell r="D550">
            <v>2029425.43203736</v>
          </cell>
          <cell r="U550">
            <v>737860</v>
          </cell>
          <cell r="W550" t="e">
            <v>#DIV/0!</v>
          </cell>
          <cell r="X550">
            <v>132</v>
          </cell>
          <cell r="AH550">
            <v>0</v>
          </cell>
          <cell r="AS550">
            <v>0</v>
          </cell>
        </row>
        <row r="551">
          <cell r="B551">
            <v>2032760</v>
          </cell>
          <cell r="C551">
            <v>163</v>
          </cell>
          <cell r="D551">
            <v>2029425.43203736</v>
          </cell>
          <cell r="U551">
            <v>762557</v>
          </cell>
          <cell r="W551" t="e">
            <v>#DIV/0!</v>
          </cell>
          <cell r="X551">
            <v>133</v>
          </cell>
          <cell r="AH551">
            <v>0</v>
          </cell>
          <cell r="AS551">
            <v>0</v>
          </cell>
        </row>
        <row r="552">
          <cell r="B552">
            <v>2004493</v>
          </cell>
          <cell r="C552">
            <v>164</v>
          </cell>
          <cell r="D552">
            <v>2001204.8016198978</v>
          </cell>
          <cell r="U552">
            <v>280529</v>
          </cell>
          <cell r="W552" t="e">
            <v>#DIV/0!</v>
          </cell>
          <cell r="X552">
            <v>134</v>
          </cell>
          <cell r="AH552">
            <v>0</v>
          </cell>
          <cell r="AS552">
            <v>0</v>
          </cell>
        </row>
        <row r="553">
          <cell r="B553">
            <v>1858904</v>
          </cell>
          <cell r="C553">
            <v>165</v>
          </cell>
          <cell r="D553">
            <v>1855854.627853744</v>
          </cell>
          <cell r="U553">
            <v>467271</v>
          </cell>
          <cell r="W553" t="e">
            <v>#DIV/0!</v>
          </cell>
          <cell r="X553">
            <v>135</v>
          </cell>
          <cell r="AH553">
            <v>0</v>
          </cell>
          <cell r="AS553">
            <v>0</v>
          </cell>
        </row>
        <row r="554">
          <cell r="B554">
            <v>2032760</v>
          </cell>
          <cell r="C554">
            <v>166</v>
          </cell>
          <cell r="D554">
            <v>2029425.43203736</v>
          </cell>
          <cell r="U554">
            <v>139895</v>
          </cell>
          <cell r="W554" t="e">
            <v>#DIV/0!</v>
          </cell>
          <cell r="X554">
            <v>136</v>
          </cell>
          <cell r="AH554">
            <v>0</v>
          </cell>
          <cell r="AS554">
            <v>0</v>
          </cell>
        </row>
        <row r="555">
          <cell r="B555">
            <v>1991522</v>
          </cell>
          <cell r="C555">
            <v>167</v>
          </cell>
          <cell r="D555">
            <v>1988255.0794298919</v>
          </cell>
          <cell r="U555">
            <v>754328</v>
          </cell>
          <cell r="W555" t="e">
            <v>#DIV/0!</v>
          </cell>
          <cell r="X555">
            <v>137</v>
          </cell>
          <cell r="AH555">
            <v>0</v>
          </cell>
          <cell r="AS555">
            <v>25397</v>
          </cell>
        </row>
        <row r="556">
          <cell r="B556">
            <v>1877799</v>
          </cell>
          <cell r="C556">
            <v>168</v>
          </cell>
          <cell r="D556">
            <v>1874718.6322312139</v>
          </cell>
          <cell r="U556">
            <v>1004283</v>
          </cell>
          <cell r="W556" t="e">
            <v>#DIV/0!</v>
          </cell>
          <cell r="X556">
            <v>138</v>
          </cell>
          <cell r="AH556">
            <v>0</v>
          </cell>
          <cell r="AS556">
            <v>714563</v>
          </cell>
        </row>
        <row r="557">
          <cell r="B557">
            <v>2032760</v>
          </cell>
          <cell r="C557">
            <v>169</v>
          </cell>
          <cell r="D557">
            <v>2029425.43203736</v>
          </cell>
          <cell r="U557">
            <v>793706</v>
          </cell>
          <cell r="W557" t="e">
            <v>#DIV/0!</v>
          </cell>
          <cell r="X557">
            <v>139</v>
          </cell>
          <cell r="AH557">
            <v>0</v>
          </cell>
          <cell r="AS557">
            <v>428133</v>
          </cell>
        </row>
        <row r="558">
          <cell r="B558">
            <v>2032760</v>
          </cell>
          <cell r="C558">
            <v>170</v>
          </cell>
          <cell r="D558">
            <v>2029425.43203736</v>
          </cell>
          <cell r="U558">
            <v>189291</v>
          </cell>
          <cell r="W558" t="e">
            <v>#DIV/0!</v>
          </cell>
          <cell r="X558">
            <v>140</v>
          </cell>
          <cell r="AH558">
            <v>0</v>
          </cell>
          <cell r="AS558">
            <v>0</v>
          </cell>
        </row>
        <row r="559">
          <cell r="B559">
            <v>1829811</v>
          </cell>
          <cell r="C559">
            <v>171</v>
          </cell>
          <cell r="D559">
            <v>1826809.352418246</v>
          </cell>
          <cell r="U559">
            <v>0</v>
          </cell>
          <cell r="W559" t="e">
            <v>#DIV/0!</v>
          </cell>
          <cell r="X559">
            <v>141</v>
          </cell>
          <cell r="AH559">
            <v>0</v>
          </cell>
          <cell r="AS559">
            <v>324337</v>
          </cell>
        </row>
        <row r="560">
          <cell r="B560">
            <v>1370210</v>
          </cell>
          <cell r="C560">
            <v>172</v>
          </cell>
          <cell r="D560">
            <v>1367962.28833306</v>
          </cell>
          <cell r="U560">
            <v>0</v>
          </cell>
          <cell r="W560" t="e">
            <v>#DIV/0!</v>
          </cell>
          <cell r="X560">
            <v>142</v>
          </cell>
          <cell r="AH560">
            <v>0</v>
          </cell>
          <cell r="AS560">
            <v>681993</v>
          </cell>
        </row>
        <row r="561">
          <cell r="B561">
            <v>1374141</v>
          </cell>
          <cell r="C561">
            <v>173</v>
          </cell>
          <cell r="D561">
            <v>1371886.8398656261</v>
          </cell>
          <cell r="U561">
            <v>0</v>
          </cell>
          <cell r="W561" t="e">
            <v>#DIV/0!</v>
          </cell>
          <cell r="X561">
            <v>143</v>
          </cell>
          <cell r="AH561">
            <v>0</v>
          </cell>
          <cell r="AS561">
            <v>676064</v>
          </cell>
        </row>
        <row r="562">
          <cell r="B562">
            <v>1558232</v>
          </cell>
          <cell r="C562">
            <v>174</v>
          </cell>
          <cell r="D562">
            <v>1555675.854411952</v>
          </cell>
          <cell r="U562">
            <v>0</v>
          </cell>
          <cell r="W562" t="e">
            <v>#DIV/0!</v>
          </cell>
          <cell r="X562">
            <v>144</v>
          </cell>
          <cell r="AH562">
            <v>0</v>
          </cell>
          <cell r="AS562">
            <v>882997</v>
          </cell>
        </row>
        <row r="563">
          <cell r="B563">
            <v>2032760</v>
          </cell>
          <cell r="C563">
            <v>175</v>
          </cell>
          <cell r="D563">
            <v>2029425.43203736</v>
          </cell>
          <cell r="U563">
            <v>276000</v>
          </cell>
          <cell r="W563" t="e">
            <v>#DIV/0!</v>
          </cell>
          <cell r="X563">
            <v>145</v>
          </cell>
          <cell r="AH563">
            <v>0</v>
          </cell>
          <cell r="AS563">
            <v>545510</v>
          </cell>
        </row>
        <row r="564">
          <cell r="B564">
            <v>2032760</v>
          </cell>
          <cell r="C564">
            <v>176</v>
          </cell>
          <cell r="D564">
            <v>2029425.43203736</v>
          </cell>
          <cell r="U564">
            <v>1036650</v>
          </cell>
          <cell r="W564" t="e">
            <v>#DIV/0!</v>
          </cell>
          <cell r="X564">
            <v>146</v>
          </cell>
          <cell r="AH564">
            <v>0</v>
          </cell>
          <cell r="AS564">
            <v>860902</v>
          </cell>
        </row>
        <row r="565">
          <cell r="B565">
            <v>2032760</v>
          </cell>
          <cell r="C565">
            <v>177</v>
          </cell>
          <cell r="D565">
            <v>2029425.43203736</v>
          </cell>
          <cell r="U565">
            <v>1209931</v>
          </cell>
          <cell r="W565" t="e">
            <v>#DIV/0!</v>
          </cell>
          <cell r="X565">
            <v>147</v>
          </cell>
          <cell r="AH565">
            <v>0</v>
          </cell>
          <cell r="AS565">
            <v>1054935</v>
          </cell>
        </row>
        <row r="566">
          <cell r="B566">
            <v>2032760</v>
          </cell>
          <cell r="C566">
            <v>178</v>
          </cell>
          <cell r="D566">
            <v>2029425.43203736</v>
          </cell>
          <cell r="U566">
            <v>394703</v>
          </cell>
          <cell r="W566" t="e">
            <v>#DIV/0!</v>
          </cell>
          <cell r="X566">
            <v>148</v>
          </cell>
          <cell r="AH566">
            <v>0</v>
          </cell>
          <cell r="AS566">
            <v>723752</v>
          </cell>
        </row>
        <row r="567">
          <cell r="B567">
            <v>1741234</v>
          </cell>
          <cell r="C567">
            <v>179</v>
          </cell>
          <cell r="D567">
            <v>1738377.6553691239</v>
          </cell>
          <cell r="U567">
            <v>160006</v>
          </cell>
          <cell r="W567" t="e">
            <v>#DIV/0!</v>
          </cell>
          <cell r="X567">
            <v>149</v>
          </cell>
          <cell r="AH567">
            <v>0</v>
          </cell>
          <cell r="AS567">
            <v>12707</v>
          </cell>
        </row>
        <row r="568">
          <cell r="B568">
            <v>1404665</v>
          </cell>
          <cell r="C568">
            <v>180</v>
          </cell>
          <cell r="D568">
            <v>1402360.76786869</v>
          </cell>
          <cell r="U568">
            <v>613338</v>
          </cell>
          <cell r="W568" t="e">
            <v>#DIV/0!</v>
          </cell>
          <cell r="X568">
            <v>150</v>
          </cell>
          <cell r="AH568">
            <v>0</v>
          </cell>
          <cell r="AS568">
            <v>0</v>
          </cell>
        </row>
        <row r="569">
          <cell r="B569">
            <v>2032760</v>
          </cell>
          <cell r="C569">
            <v>181</v>
          </cell>
          <cell r="D569">
            <v>2029425.43203736</v>
          </cell>
          <cell r="U569">
            <v>487355</v>
          </cell>
          <cell r="W569" t="e">
            <v>#DIV/0!</v>
          </cell>
          <cell r="X569">
            <v>151</v>
          </cell>
          <cell r="AH569">
            <v>0</v>
          </cell>
          <cell r="AS569">
            <v>1143169</v>
          </cell>
        </row>
        <row r="570">
          <cell r="B570">
            <v>2032760</v>
          </cell>
          <cell r="C570">
            <v>182</v>
          </cell>
          <cell r="D570">
            <v>2029425.43203736</v>
          </cell>
          <cell r="U570">
            <v>153955</v>
          </cell>
          <cell r="W570" t="e">
            <v>#DIV/0!</v>
          </cell>
          <cell r="X570">
            <v>152</v>
          </cell>
          <cell r="AH570">
            <v>0</v>
          </cell>
          <cell r="AS570">
            <v>1218137</v>
          </cell>
        </row>
        <row r="571">
          <cell r="B571">
            <v>1415874</v>
          </cell>
          <cell r="C571">
            <v>183</v>
          </cell>
          <cell r="D571">
            <v>1413551.3804681639</v>
          </cell>
          <cell r="U571">
            <v>97481</v>
          </cell>
          <cell r="W571" t="e">
            <v>#DIV/0!</v>
          </cell>
          <cell r="X571">
            <v>153</v>
          </cell>
          <cell r="AH571">
            <v>0</v>
          </cell>
          <cell r="AS571">
            <v>864351</v>
          </cell>
        </row>
        <row r="572">
          <cell r="B572">
            <v>1268690</v>
          </cell>
          <cell r="C572">
            <v>184</v>
          </cell>
          <cell r="D572">
            <v>1266608.8231623399</v>
          </cell>
          <cell r="U572">
            <v>652863</v>
          </cell>
          <cell r="W572" t="e">
            <v>#DIV/0!</v>
          </cell>
          <cell r="X572">
            <v>154</v>
          </cell>
          <cell r="AH572">
            <v>68320</v>
          </cell>
          <cell r="AS572">
            <v>681061</v>
          </cell>
        </row>
        <row r="573">
          <cell r="B573">
            <v>1229404</v>
          </cell>
          <cell r="C573">
            <v>185</v>
          </cell>
          <cell r="D573">
            <v>1227387.2684667439</v>
          </cell>
          <cell r="U573">
            <v>754190</v>
          </cell>
          <cell r="W573" t="e">
            <v>#DIV/0!</v>
          </cell>
          <cell r="X573">
            <v>155</v>
          </cell>
          <cell r="AH573">
            <v>68320</v>
          </cell>
          <cell r="AS573">
            <v>726910</v>
          </cell>
        </row>
        <row r="574">
          <cell r="B574">
            <v>1268690</v>
          </cell>
          <cell r="C574">
            <v>186</v>
          </cell>
          <cell r="D574">
            <v>1266608.8231623399</v>
          </cell>
          <cell r="U574">
            <v>542770</v>
          </cell>
          <cell r="W574" t="e">
            <v>#DIV/0!</v>
          </cell>
          <cell r="X574">
            <v>156</v>
          </cell>
          <cell r="AH574">
            <v>68320</v>
          </cell>
          <cell r="AS574">
            <v>0</v>
          </cell>
        </row>
        <row r="575">
          <cell r="B575">
            <v>1268690</v>
          </cell>
          <cell r="C575">
            <v>187</v>
          </cell>
          <cell r="D575">
            <v>1266608.8231623399</v>
          </cell>
          <cell r="U575">
            <v>690315</v>
          </cell>
          <cell r="W575" t="e">
            <v>#DIV/0!</v>
          </cell>
          <cell r="X575">
            <v>157</v>
          </cell>
          <cell r="AH575">
            <v>68320</v>
          </cell>
          <cell r="AS575">
            <v>0</v>
          </cell>
        </row>
        <row r="576">
          <cell r="B576">
            <v>1485026</v>
          </cell>
          <cell r="C576">
            <v>188</v>
          </cell>
          <cell r="D576">
            <v>1482589.942559236</v>
          </cell>
          <cell r="U576">
            <v>636097</v>
          </cell>
          <cell r="W576" t="e">
            <v>#DIV/0!</v>
          </cell>
          <cell r="X576">
            <v>158</v>
          </cell>
          <cell r="AH576">
            <v>68320</v>
          </cell>
          <cell r="AS576">
            <v>0</v>
          </cell>
        </row>
        <row r="577">
          <cell r="B577">
            <v>1636631</v>
          </cell>
          <cell r="C577">
            <v>189</v>
          </cell>
          <cell r="D577">
            <v>1633946.2475947659</v>
          </cell>
          <cell r="U577">
            <v>647094</v>
          </cell>
          <cell r="W577" t="e">
            <v>#DIV/0!</v>
          </cell>
          <cell r="X577">
            <v>159</v>
          </cell>
          <cell r="AH577">
            <v>0</v>
          </cell>
          <cell r="AS577">
            <v>0</v>
          </cell>
        </row>
        <row r="578">
          <cell r="B578">
            <v>1695961</v>
          </cell>
          <cell r="C578">
            <v>190</v>
          </cell>
          <cell r="D578">
            <v>1693178.9218321459</v>
          </cell>
          <cell r="U578">
            <v>738578</v>
          </cell>
          <cell r="W578" t="e">
            <v>#DIV/0!</v>
          </cell>
          <cell r="X578">
            <v>160</v>
          </cell>
          <cell r="AH578">
            <v>68320</v>
          </cell>
          <cell r="AS578">
            <v>407143</v>
          </cell>
        </row>
        <row r="579">
          <cell r="B579">
            <v>1271213</v>
          </cell>
          <cell r="C579">
            <v>191</v>
          </cell>
          <cell r="D579">
            <v>1269127.6843978181</v>
          </cell>
          <cell r="U579">
            <v>495337</v>
          </cell>
          <cell r="W579" t="e">
            <v>#DIV/0!</v>
          </cell>
          <cell r="X579">
            <v>161</v>
          </cell>
          <cell r="AH579">
            <v>68320</v>
          </cell>
          <cell r="AS579">
            <v>714013</v>
          </cell>
        </row>
        <row r="580">
          <cell r="B580">
            <v>1101447</v>
          </cell>
          <cell r="C580">
            <v>192</v>
          </cell>
          <cell r="D580">
            <v>1099640.170920942</v>
          </cell>
          <cell r="U580">
            <v>450662</v>
          </cell>
          <cell r="W580" t="e">
            <v>#DIV/0!</v>
          </cell>
          <cell r="X580">
            <v>162</v>
          </cell>
          <cell r="AH580">
            <v>68319</v>
          </cell>
          <cell r="AS580">
            <v>406973</v>
          </cell>
        </row>
        <row r="581">
          <cell r="B581">
            <v>1076094</v>
          </cell>
          <cell r="C581">
            <v>193</v>
          </cell>
          <cell r="D581">
            <v>1074328.7603370841</v>
          </cell>
          <cell r="U581">
            <v>816475</v>
          </cell>
          <cell r="W581" t="e">
            <v>#DIV/0!</v>
          </cell>
          <cell r="X581">
            <v>163</v>
          </cell>
          <cell r="AH581">
            <v>68320</v>
          </cell>
          <cell r="AS581">
            <v>206011</v>
          </cell>
        </row>
        <row r="582">
          <cell r="B582">
            <v>1268690</v>
          </cell>
          <cell r="C582">
            <v>194</v>
          </cell>
          <cell r="D582">
            <v>1266608.8231623399</v>
          </cell>
          <cell r="U582">
            <v>1466910</v>
          </cell>
          <cell r="W582" t="e">
            <v>#DIV/0!</v>
          </cell>
          <cell r="X582">
            <v>164</v>
          </cell>
          <cell r="AH582">
            <v>68320</v>
          </cell>
          <cell r="AS582">
            <v>0</v>
          </cell>
        </row>
        <row r="583">
          <cell r="B583">
            <v>1564536</v>
          </cell>
          <cell r="C583">
            <v>195</v>
          </cell>
          <cell r="D583">
            <v>1561969.5132420959</v>
          </cell>
          <cell r="U583">
            <v>1421600</v>
          </cell>
          <cell r="W583" t="e">
            <v>#DIV/0!</v>
          </cell>
          <cell r="X583">
            <v>165</v>
          </cell>
          <cell r="AH583">
            <v>0</v>
          </cell>
          <cell r="AS583">
            <v>434600</v>
          </cell>
        </row>
        <row r="584">
          <cell r="B584">
            <v>2137806</v>
          </cell>
          <cell r="C584">
            <v>196</v>
          </cell>
          <cell r="D584">
            <v>2134299.113108316</v>
          </cell>
          <cell r="U584">
            <v>1261015</v>
          </cell>
          <cell r="W584" t="e">
            <v>#DIV/0!</v>
          </cell>
          <cell r="X584">
            <v>166</v>
          </cell>
          <cell r="AH584">
            <v>68320</v>
          </cell>
          <cell r="AS584">
            <v>0</v>
          </cell>
        </row>
        <row r="585">
          <cell r="B585">
            <v>2312123</v>
          </cell>
          <cell r="C585">
            <v>197</v>
          </cell>
          <cell r="D585">
            <v>2308330.1610610778</v>
          </cell>
          <cell r="U585">
            <v>645625</v>
          </cell>
          <cell r="W585" t="e">
            <v>#DIV/0!</v>
          </cell>
          <cell r="X585">
            <v>167</v>
          </cell>
          <cell r="AH585">
            <v>68320</v>
          </cell>
          <cell r="AS585">
            <v>0</v>
          </cell>
        </row>
        <row r="586">
          <cell r="B586">
            <v>1892072</v>
          </cell>
          <cell r="C586">
            <v>198</v>
          </cell>
          <cell r="D586">
            <v>1888968.2186021919</v>
          </cell>
          <cell r="U586">
            <v>1212149</v>
          </cell>
          <cell r="W586" t="e">
            <v>#DIV/0!</v>
          </cell>
          <cell r="X586">
            <v>168</v>
          </cell>
          <cell r="AH586">
            <v>0</v>
          </cell>
          <cell r="AS586">
            <v>0</v>
          </cell>
        </row>
        <row r="587">
          <cell r="B587">
            <v>1801749</v>
          </cell>
          <cell r="C587">
            <v>199</v>
          </cell>
          <cell r="D587">
            <v>1798793.385715914</v>
          </cell>
          <cell r="U587">
            <v>1530215</v>
          </cell>
          <cell r="W587" t="e">
            <v>#DIV/0!</v>
          </cell>
          <cell r="X587">
            <v>169</v>
          </cell>
          <cell r="AH587">
            <v>0</v>
          </cell>
          <cell r="AS587">
            <v>0</v>
          </cell>
        </row>
        <row r="588">
          <cell r="B588">
            <v>2092529</v>
          </cell>
          <cell r="C588">
            <v>200</v>
          </cell>
          <cell r="D588">
            <v>2089096.386132994</v>
          </cell>
          <cell r="U588">
            <v>697426</v>
          </cell>
          <cell r="W588" t="e">
            <v>#DIV/0!</v>
          </cell>
          <cell r="X588">
            <v>170</v>
          </cell>
          <cell r="AH588">
            <v>0</v>
          </cell>
          <cell r="AS588">
            <v>0</v>
          </cell>
        </row>
        <row r="589">
          <cell r="B589">
            <v>2335075</v>
          </cell>
          <cell r="C589">
            <v>201</v>
          </cell>
          <cell r="D589">
            <v>2331244.51027895</v>
          </cell>
          <cell r="U589">
            <v>346550</v>
          </cell>
          <cell r="W589" t="e">
            <v>#DIV/0!</v>
          </cell>
          <cell r="X589">
            <v>171</v>
          </cell>
          <cell r="AH589">
            <v>0</v>
          </cell>
          <cell r="AS589">
            <v>0</v>
          </cell>
        </row>
        <row r="590">
          <cell r="B590">
            <v>2664831</v>
          </cell>
          <cell r="C590">
            <v>202</v>
          </cell>
          <cell r="D590">
            <v>2660459.5739199659</v>
          </cell>
          <cell r="U590">
            <v>512801</v>
          </cell>
          <cell r="W590" t="e">
            <v>#DIV/0!</v>
          </cell>
          <cell r="X590">
            <v>172</v>
          </cell>
          <cell r="AH590">
            <v>0</v>
          </cell>
          <cell r="AS590">
            <v>0</v>
          </cell>
        </row>
        <row r="591">
          <cell r="B591">
            <v>2118160</v>
          </cell>
          <cell r="C591">
            <v>203</v>
          </cell>
          <cell r="D591">
            <v>2114685.3406817601</v>
          </cell>
          <cell r="U591">
            <v>403866</v>
          </cell>
          <cell r="W591" t="e">
            <v>#DIV/0!</v>
          </cell>
          <cell r="X591">
            <v>173</v>
          </cell>
          <cell r="AH591">
            <v>0</v>
          </cell>
          <cell r="AS591">
            <v>0</v>
          </cell>
        </row>
        <row r="592">
          <cell r="B592">
            <v>1763015</v>
          </cell>
          <cell r="C592">
            <v>204</v>
          </cell>
          <cell r="D592">
            <v>1760122.92551179</v>
          </cell>
          <cell r="U592">
            <v>797436</v>
          </cell>
          <cell r="W592" t="e">
            <v>#DIV/0!</v>
          </cell>
          <cell r="X592">
            <v>174</v>
          </cell>
          <cell r="AH592">
            <v>46174</v>
          </cell>
          <cell r="AS592">
            <v>0</v>
          </cell>
        </row>
        <row r="593">
          <cell r="B593">
            <v>2016231</v>
          </cell>
          <cell r="C593">
            <v>205</v>
          </cell>
          <cell r="D593">
            <v>2012923.546440366</v>
          </cell>
          <cell r="U593">
            <v>975414</v>
          </cell>
          <cell r="W593" t="e">
            <v>#DIV/0!</v>
          </cell>
          <cell r="X593">
            <v>175</v>
          </cell>
          <cell r="AH593">
            <v>64883</v>
          </cell>
          <cell r="AS593">
            <v>0</v>
          </cell>
        </row>
        <row r="594">
          <cell r="B594">
            <v>1725352</v>
          </cell>
          <cell r="C594">
            <v>206</v>
          </cell>
          <cell r="D594">
            <v>1722521.708424272</v>
          </cell>
          <cell r="U594">
            <v>1019638</v>
          </cell>
          <cell r="W594" t="e">
            <v>#DIV/0!</v>
          </cell>
          <cell r="X594">
            <v>176</v>
          </cell>
          <cell r="AH594">
            <v>68320</v>
          </cell>
          <cell r="AS594">
            <v>0</v>
          </cell>
        </row>
        <row r="595">
          <cell r="B595">
            <v>1227411</v>
          </cell>
          <cell r="C595">
            <v>207</v>
          </cell>
          <cell r="D595">
            <v>1225397.537811846</v>
          </cell>
          <cell r="U595">
            <v>689308</v>
          </cell>
          <cell r="W595" t="e">
            <v>#DIV/0!</v>
          </cell>
          <cell r="X595">
            <v>177</v>
          </cell>
          <cell r="AH595">
            <v>68320</v>
          </cell>
          <cell r="AS595">
            <v>0</v>
          </cell>
        </row>
        <row r="596">
          <cell r="B596">
            <v>1108979</v>
          </cell>
          <cell r="C596">
            <v>208</v>
          </cell>
          <cell r="D596">
            <v>1107159.8153226939</v>
          </cell>
          <cell r="U596">
            <v>422024</v>
          </cell>
          <cell r="W596" t="e">
            <v>#DIV/0!</v>
          </cell>
          <cell r="X596">
            <v>178</v>
          </cell>
          <cell r="AH596">
            <v>0</v>
          </cell>
          <cell r="AS596">
            <v>0</v>
          </cell>
        </row>
        <row r="597">
          <cell r="B597">
            <v>1300748</v>
          </cell>
          <cell r="C597">
            <v>209</v>
          </cell>
          <cell r="D597">
            <v>1298614.234770328</v>
          </cell>
          <cell r="U597">
            <v>555202</v>
          </cell>
          <cell r="W597" t="e">
            <v>#DIV/0!</v>
          </cell>
          <cell r="X597">
            <v>179</v>
          </cell>
          <cell r="AH597">
            <v>0</v>
          </cell>
          <cell r="AS597">
            <v>0</v>
          </cell>
        </row>
        <row r="598">
          <cell r="B598">
            <v>1447149</v>
          </cell>
          <cell r="C598">
            <v>210</v>
          </cell>
          <cell r="D598">
            <v>1444775.076520314</v>
          </cell>
          <cell r="U598">
            <v>1088120</v>
          </cell>
          <cell r="W598" t="e">
            <v>#DIV/0!</v>
          </cell>
          <cell r="X598">
            <v>180</v>
          </cell>
          <cell r="AH598">
            <v>0</v>
          </cell>
          <cell r="AS598">
            <v>0</v>
          </cell>
        </row>
        <row r="599">
          <cell r="B599">
            <v>1261038</v>
          </cell>
          <cell r="C599">
            <v>211</v>
          </cell>
          <cell r="D599">
            <v>1258969.375610268</v>
          </cell>
          <cell r="U599">
            <v>2087271</v>
          </cell>
          <cell r="W599" t="e">
            <v>#DIV/0!</v>
          </cell>
          <cell r="X599">
            <v>181</v>
          </cell>
          <cell r="AH599">
            <v>68320</v>
          </cell>
          <cell r="AS599">
            <v>0</v>
          </cell>
        </row>
        <row r="600">
          <cell r="B600">
            <v>1034027</v>
          </cell>
          <cell r="C600">
            <v>212</v>
          </cell>
          <cell r="D600">
            <v>1032330.7676328219</v>
          </cell>
        </row>
        <row r="601">
          <cell r="B601">
            <v>917602</v>
          </cell>
          <cell r="C601">
            <v>213</v>
          </cell>
          <cell r="D601">
            <v>916096.75283277198</v>
          </cell>
        </row>
        <row r="602">
          <cell r="B602">
            <v>929748</v>
          </cell>
          <cell r="C602">
            <v>214</v>
          </cell>
          <cell r="D602">
            <v>928222.82836432802</v>
          </cell>
        </row>
        <row r="603">
          <cell r="B603">
            <v>1030876</v>
          </cell>
          <cell r="C603">
            <v>215</v>
          </cell>
          <cell r="D603">
            <v>1029184.9365773359</v>
          </cell>
        </row>
        <row r="604">
          <cell r="B604">
            <v>1173261</v>
          </cell>
          <cell r="C604">
            <v>216</v>
          </cell>
          <cell r="D604">
            <v>1171336.366229946</v>
          </cell>
        </row>
        <row r="605">
          <cell r="B605">
            <v>1354866</v>
          </cell>
          <cell r="C605">
            <v>217</v>
          </cell>
          <cell r="D605">
            <v>1352643.4588454759</v>
          </cell>
        </row>
      </sheetData>
      <sheetData sheetId="8" refreshError="1">
        <row r="3">
          <cell r="K3">
            <v>0</v>
          </cell>
        </row>
        <row r="5">
          <cell r="J5">
            <v>700000</v>
          </cell>
          <cell r="K5">
            <v>70000</v>
          </cell>
        </row>
        <row r="6">
          <cell r="H6" t="str">
            <v>PRICES REFERENCED IN EACH COLUMN</v>
          </cell>
          <cell r="J6">
            <v>690620</v>
          </cell>
          <cell r="K6">
            <v>69062</v>
          </cell>
        </row>
        <row r="7">
          <cell r="J7">
            <v>700000</v>
          </cell>
          <cell r="K7">
            <v>50000</v>
          </cell>
          <cell r="M7">
            <v>100000</v>
          </cell>
          <cell r="N7">
            <v>0</v>
          </cell>
        </row>
        <row r="8">
          <cell r="J8">
            <v>690620</v>
          </cell>
          <cell r="K8">
            <v>49330</v>
          </cell>
          <cell r="M8">
            <v>0</v>
          </cell>
          <cell r="N8">
            <v>0</v>
          </cell>
          <cell r="O8">
            <v>0.57314297537761227</v>
          </cell>
          <cell r="Q8">
            <v>0</v>
          </cell>
        </row>
        <row r="9">
          <cell r="I9" t="str">
            <v>October Pricing</v>
          </cell>
          <cell r="J9">
            <v>0</v>
          </cell>
          <cell r="K9">
            <v>96660</v>
          </cell>
          <cell r="M9">
            <v>0</v>
          </cell>
          <cell r="O9">
            <v>0.57314297537761227</v>
          </cell>
          <cell r="Q9">
            <v>0</v>
          </cell>
        </row>
        <row r="10">
          <cell r="I10" t="str">
            <v>DukeBCS2BS</v>
          </cell>
          <cell r="J10" t="str">
            <v>Duke1ABSTBS</v>
          </cell>
          <cell r="K10" t="str">
            <v>CoralABSTBS</v>
          </cell>
          <cell r="O10">
            <v>1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W11" t="str">
            <v>Load after annual</v>
          </cell>
          <cell r="X11" t="str">
            <v>Winter Only Load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U11" t="str">
            <v>SEMPRAABSTSW</v>
          </cell>
        </row>
        <row r="12">
          <cell r="F12" t="str">
            <v>Total Flowing</v>
          </cell>
          <cell r="G12" t="str">
            <v>Total Storage</v>
          </cell>
          <cell r="H12" t="str">
            <v>Mist Production</v>
          </cell>
          <cell r="I12" t="str">
            <v>DukeBCS2BS</v>
          </cell>
          <cell r="J12" t="str">
            <v>Duke1ABSTBS</v>
          </cell>
          <cell r="K12" t="str">
            <v>CoralABSTBS</v>
          </cell>
          <cell r="L12" t="str">
            <v>CoralBCS2BS</v>
          </cell>
          <cell r="M12" t="str">
            <v>SempraBCS2BS</v>
          </cell>
          <cell r="N12" t="str">
            <v>BPCanadaBCS2BS</v>
          </cell>
          <cell r="O12" t="str">
            <v>SempraABTCBS</v>
          </cell>
          <cell r="P12" t="str">
            <v>HuskeyABSTBS</v>
          </cell>
          <cell r="Q12" t="str">
            <v>BurlingtonABSTBS</v>
          </cell>
          <cell r="R12" t="str">
            <v>Unused "R"</v>
          </cell>
          <cell r="S12" t="str">
            <v>BPCanadaABTCBS</v>
          </cell>
          <cell r="T12" t="str">
            <v>Unused "T"</v>
          </cell>
          <cell r="U12" t="str">
            <v>BPCanadaABSTBS</v>
          </cell>
          <cell r="V12" t="str">
            <v>Unused "V"</v>
          </cell>
          <cell r="W12" t="str">
            <v>Load after annual</v>
          </cell>
          <cell r="X12" t="str">
            <v>Winter Only Load</v>
          </cell>
          <cell r="Y12" t="str">
            <v>Duke2ABSTBS</v>
          </cell>
          <cell r="Z12" t="str">
            <v>Duke3ABSTBS</v>
          </cell>
          <cell r="AA12" t="str">
            <v>SempraABSTBS</v>
          </cell>
          <cell r="AB12" t="str">
            <v>CanadianresABTCBS</v>
          </cell>
          <cell r="AC12" t="str">
            <v>NationalFuelRKBS</v>
          </cell>
          <cell r="AD12" t="str">
            <v>OneokRKBS</v>
          </cell>
          <cell r="AE12" t="str">
            <v>EnsercoRKBS</v>
          </cell>
          <cell r="AF12" t="str">
            <v>WesternGasRKBS</v>
          </cell>
          <cell r="AG12" t="str">
            <v>ConocoPhRKBS</v>
          </cell>
          <cell r="AH12" t="str">
            <v>SempraRKBS</v>
          </cell>
          <cell r="AI12" t="str">
            <v>NationalFuelRKBS</v>
          </cell>
          <cell r="AJ12" t="str">
            <v>Unused "AJ"</v>
          </cell>
          <cell r="AK12" t="str">
            <v>Unused "AK"</v>
          </cell>
          <cell r="AL12" t="str">
            <v>Unused "AL"</v>
          </cell>
          <cell r="AM12" t="str">
            <v>Unused "AM"</v>
          </cell>
          <cell r="AN12" t="str">
            <v>Unused "AN"</v>
          </cell>
          <cell r="AO12" t="str">
            <v>Unused "AO"</v>
          </cell>
          <cell r="AP12" t="str">
            <v>Unused "AP"</v>
          </cell>
          <cell r="AQ12" t="str">
            <v>Unused "AQ"</v>
          </cell>
          <cell r="AR12" t="str">
            <v>Unused "AR"</v>
          </cell>
          <cell r="AS12" t="str">
            <v>Swing to Dispatch</v>
          </cell>
          <cell r="AT12" t="str">
            <v>Swing</v>
          </cell>
          <cell r="AU12" t="str">
            <v>SEMPRAABSTSW</v>
          </cell>
        </row>
        <row r="13">
          <cell r="H13" t="str">
            <v>Mist Production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L13" t="str">
            <v>CoralBCS2BS</v>
          </cell>
          <cell r="M13" t="str">
            <v>SempraBCS2BS</v>
          </cell>
          <cell r="N13" t="str">
            <v>BPCanadaBCS2BS</v>
          </cell>
          <cell r="O13" t="str">
            <v>SempraABTCBS</v>
          </cell>
          <cell r="P13" t="str">
            <v>HuskeyABSTBS</v>
          </cell>
          <cell r="Q13" t="str">
            <v>BurlingtonABSTBS</v>
          </cell>
          <cell r="R13" t="str">
            <v>Unused "R"</v>
          </cell>
          <cell r="S13" t="str">
            <v>BPCanadaABTCBS</v>
          </cell>
          <cell r="T13" t="str">
            <v>Unused "T"</v>
          </cell>
          <cell r="U13" t="str">
            <v>BPCanadaABSTBS</v>
          </cell>
          <cell r="V13" t="str">
            <v>Unused "V"</v>
          </cell>
          <cell r="Y13" t="str">
            <v>Duke2ABSTBS</v>
          </cell>
          <cell r="AU13" t="str">
            <v>swing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982272.01963119593</v>
          </cell>
          <cell r="G15">
            <v>7000</v>
          </cell>
          <cell r="H15">
            <v>6420.5720000000001</v>
          </cell>
          <cell r="I15">
            <v>52531.083333333343</v>
          </cell>
          <cell r="J15">
            <v>44750</v>
          </cell>
          <cell r="K15">
            <v>45700.000000000007</v>
          </cell>
          <cell r="L15">
            <v>38790.541666666664</v>
          </cell>
          <cell r="M15">
            <v>37140.541666666672</v>
          </cell>
          <cell r="N15">
            <v>36440.541666666672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U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1048117.82776624</v>
          </cell>
          <cell r="G16">
            <v>7000</v>
          </cell>
          <cell r="H16">
            <v>6420.5720000000001</v>
          </cell>
          <cell r="I16">
            <v>52531.083333333343</v>
          </cell>
          <cell r="J16">
            <v>44750</v>
          </cell>
          <cell r="K16">
            <v>45700.000000000007</v>
          </cell>
          <cell r="L16">
            <v>38790.541666666664</v>
          </cell>
          <cell r="M16">
            <v>37140.541666666672</v>
          </cell>
          <cell r="N16">
            <v>36440.541666666672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U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957398.88890559191</v>
          </cell>
          <cell r="G17">
            <v>7000</v>
          </cell>
          <cell r="H17">
            <v>6420.5720000000001</v>
          </cell>
          <cell r="I17">
            <v>52531.083333333343</v>
          </cell>
          <cell r="J17">
            <v>44750</v>
          </cell>
          <cell r="K17">
            <v>45700.000000000007</v>
          </cell>
          <cell r="L17">
            <v>38790.541666666664</v>
          </cell>
          <cell r="M17">
            <v>37140.541666666672</v>
          </cell>
          <cell r="N17">
            <v>36440.541666666672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U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934664.24441319995</v>
          </cell>
          <cell r="G18">
            <v>7000</v>
          </cell>
          <cell r="H18">
            <v>6420.5720000000001</v>
          </cell>
          <cell r="I18">
            <v>52531.083333333343</v>
          </cell>
          <cell r="J18">
            <v>44750</v>
          </cell>
          <cell r="K18">
            <v>45700.000000000007</v>
          </cell>
          <cell r="L18">
            <v>38790.541666666664</v>
          </cell>
          <cell r="M18">
            <v>37140.541666666672</v>
          </cell>
          <cell r="N18">
            <v>36440.541666666672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U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891271.54336729599</v>
          </cell>
          <cell r="G19">
            <v>7000</v>
          </cell>
          <cell r="H19">
            <v>6420.5720000000001</v>
          </cell>
          <cell r="I19">
            <v>52531.083333333343</v>
          </cell>
          <cell r="J19">
            <v>44750</v>
          </cell>
          <cell r="K19">
            <v>45700.000000000007</v>
          </cell>
          <cell r="L19">
            <v>38790.541666666664</v>
          </cell>
          <cell r="M19">
            <v>37140.541666666672</v>
          </cell>
          <cell r="N19">
            <v>36440.541666666672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U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1055407.8494632121</v>
          </cell>
          <cell r="G20">
            <v>7000</v>
          </cell>
          <cell r="H20">
            <v>6420.5720000000001</v>
          </cell>
          <cell r="I20">
            <v>52531.083333333343</v>
          </cell>
          <cell r="J20">
            <v>44750</v>
          </cell>
          <cell r="K20">
            <v>45700.000000000007</v>
          </cell>
          <cell r="L20">
            <v>38790.541666666664</v>
          </cell>
          <cell r="M20">
            <v>37140.541666666672</v>
          </cell>
          <cell r="N20">
            <v>36440.541666666672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U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1078630.691793158</v>
          </cell>
          <cell r="G21">
            <v>7000</v>
          </cell>
          <cell r="H21">
            <v>6420.5720000000001</v>
          </cell>
          <cell r="I21">
            <v>52531.083333333343</v>
          </cell>
          <cell r="J21">
            <v>44750</v>
          </cell>
          <cell r="K21">
            <v>45700.000000000007</v>
          </cell>
          <cell r="L21">
            <v>38790.541666666664</v>
          </cell>
          <cell r="M21">
            <v>37140.541666666672</v>
          </cell>
          <cell r="N21">
            <v>36440.541666666672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U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1281612.1710207479</v>
          </cell>
          <cell r="G22">
            <v>7000</v>
          </cell>
          <cell r="H22">
            <v>6420.5720000000001</v>
          </cell>
          <cell r="I22">
            <v>52531.083333333343</v>
          </cell>
          <cell r="J22">
            <v>44750</v>
          </cell>
          <cell r="K22">
            <v>45700.000000000007</v>
          </cell>
          <cell r="L22">
            <v>38790.541666666664</v>
          </cell>
          <cell r="M22">
            <v>37140.541666666672</v>
          </cell>
          <cell r="N22">
            <v>36440.541666666672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U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1659473.3038492</v>
          </cell>
          <cell r="G23">
            <v>7000</v>
          </cell>
          <cell r="H23">
            <v>6420.5720000000001</v>
          </cell>
          <cell r="I23">
            <v>52531.083333333343</v>
          </cell>
          <cell r="J23">
            <v>44750</v>
          </cell>
          <cell r="K23">
            <v>45700.000000000007</v>
          </cell>
          <cell r="L23">
            <v>38790.541666666664</v>
          </cell>
          <cell r="M23">
            <v>37140.541666666672</v>
          </cell>
          <cell r="N23">
            <v>36440.541666666672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1562010.4459851219</v>
          </cell>
          <cell r="G24">
            <v>7000</v>
          </cell>
          <cell r="H24">
            <v>6420.5720000000001</v>
          </cell>
          <cell r="I24">
            <v>52531.083333333343</v>
          </cell>
          <cell r="J24">
            <v>44750</v>
          </cell>
          <cell r="K24">
            <v>45700.000000000007</v>
          </cell>
          <cell r="L24">
            <v>38790.541666666664</v>
          </cell>
          <cell r="M24">
            <v>37140.541666666672</v>
          </cell>
          <cell r="N24">
            <v>36440.541666666672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U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1752263.8388507979</v>
          </cell>
          <cell r="G25">
            <v>7000</v>
          </cell>
          <cell r="H25">
            <v>6420.5720000000001</v>
          </cell>
          <cell r="I25">
            <v>52531.083333333343</v>
          </cell>
          <cell r="J25">
            <v>44750</v>
          </cell>
          <cell r="K25">
            <v>45700.000000000007</v>
          </cell>
          <cell r="L25">
            <v>38790.541666666664</v>
          </cell>
          <cell r="M25">
            <v>37140.541666666672</v>
          </cell>
          <cell r="N25">
            <v>36440.541666666672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U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1511440.537875464</v>
          </cell>
          <cell r="G26">
            <v>7000</v>
          </cell>
          <cell r="H26">
            <v>6420.5720000000001</v>
          </cell>
          <cell r="I26">
            <v>52531.083333333343</v>
          </cell>
          <cell r="J26">
            <v>44750</v>
          </cell>
          <cell r="K26">
            <v>45700.000000000007</v>
          </cell>
          <cell r="L26">
            <v>38790.541666666664</v>
          </cell>
          <cell r="M26">
            <v>37140.541666666672</v>
          </cell>
          <cell r="N26">
            <v>36440.541666666672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U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1610839.2149767959</v>
          </cell>
          <cell r="G27">
            <v>7000</v>
          </cell>
          <cell r="H27">
            <v>6420.5720000000001</v>
          </cell>
          <cell r="I27">
            <v>52531.083333333343</v>
          </cell>
          <cell r="J27">
            <v>44750</v>
          </cell>
          <cell r="K27">
            <v>45700.000000000007</v>
          </cell>
          <cell r="L27">
            <v>38790.541666666664</v>
          </cell>
          <cell r="M27">
            <v>37140.541666666672</v>
          </cell>
          <cell r="N27">
            <v>36440.541666666672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U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1634394.5110488799</v>
          </cell>
          <cell r="G28">
            <v>7000</v>
          </cell>
          <cell r="H28">
            <v>6420.5720000000001</v>
          </cell>
          <cell r="I28">
            <v>52531.083333333343</v>
          </cell>
          <cell r="J28">
            <v>44750</v>
          </cell>
          <cell r="K28">
            <v>45700.000000000007</v>
          </cell>
          <cell r="L28">
            <v>38790.541666666664</v>
          </cell>
          <cell r="M28">
            <v>37140.541666666672</v>
          </cell>
          <cell r="N28">
            <v>36440.541666666672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U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1833445.448586388</v>
          </cell>
          <cell r="G29">
            <v>7000</v>
          </cell>
          <cell r="H29">
            <v>6420.5720000000001</v>
          </cell>
          <cell r="I29">
            <v>52531.083333333343</v>
          </cell>
          <cell r="J29">
            <v>44750</v>
          </cell>
          <cell r="K29">
            <v>45700.000000000007</v>
          </cell>
          <cell r="L29">
            <v>38790.541666666664</v>
          </cell>
          <cell r="M29">
            <v>37140.541666666672</v>
          </cell>
          <cell r="N29">
            <v>36440.541666666672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U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1255294.413974202</v>
          </cell>
          <cell r="G30">
            <v>7000</v>
          </cell>
          <cell r="H30">
            <v>6420.5720000000001</v>
          </cell>
          <cell r="I30">
            <v>52531.083333333343</v>
          </cell>
          <cell r="J30">
            <v>44750</v>
          </cell>
          <cell r="K30">
            <v>45700.000000000007</v>
          </cell>
          <cell r="L30">
            <v>38790.541666666664</v>
          </cell>
          <cell r="M30">
            <v>37140.541666666672</v>
          </cell>
          <cell r="N30">
            <v>36440.541666666672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U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1002537.72086741</v>
          </cell>
          <cell r="G31">
            <v>7000</v>
          </cell>
          <cell r="H31">
            <v>6420.5720000000001</v>
          </cell>
          <cell r="I31">
            <v>52531.083333333343</v>
          </cell>
          <cell r="J31">
            <v>44750</v>
          </cell>
          <cell r="K31">
            <v>45700.000000000007</v>
          </cell>
          <cell r="L31">
            <v>38790.541666666664</v>
          </cell>
          <cell r="M31">
            <v>37140.541666666672</v>
          </cell>
          <cell r="N31">
            <v>36440.541666666672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U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976667.22891539196</v>
          </cell>
          <cell r="G32">
            <v>7000</v>
          </cell>
          <cell r="H32">
            <v>6420.5720000000001</v>
          </cell>
          <cell r="I32">
            <v>52531.083333333343</v>
          </cell>
          <cell r="J32">
            <v>44750</v>
          </cell>
          <cell r="K32">
            <v>45700.000000000007</v>
          </cell>
          <cell r="L32">
            <v>38790.541666666664</v>
          </cell>
          <cell r="M32">
            <v>37140.541666666672</v>
          </cell>
          <cell r="N32">
            <v>36440.541666666672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U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952895.28881314595</v>
          </cell>
          <cell r="G33">
            <v>7000</v>
          </cell>
          <cell r="H33">
            <v>6420.5720000000001</v>
          </cell>
          <cell r="I33">
            <v>52531.083333333343</v>
          </cell>
          <cell r="J33">
            <v>44750</v>
          </cell>
          <cell r="K33">
            <v>45700.000000000007</v>
          </cell>
          <cell r="L33">
            <v>38790.541666666664</v>
          </cell>
          <cell r="M33">
            <v>37140.541666666672</v>
          </cell>
          <cell r="N33">
            <v>36440.541666666672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U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932617.60726189998</v>
          </cell>
          <cell r="G34">
            <v>7000</v>
          </cell>
          <cell r="H34">
            <v>6420.5720000000001</v>
          </cell>
          <cell r="I34">
            <v>52531.083333333343</v>
          </cell>
          <cell r="J34">
            <v>44750</v>
          </cell>
          <cell r="K34">
            <v>45700.000000000007</v>
          </cell>
          <cell r="L34">
            <v>38790.541666666664</v>
          </cell>
          <cell r="M34">
            <v>37140.541666666672</v>
          </cell>
          <cell r="N34">
            <v>36440.541666666672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U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866258.64229965198</v>
          </cell>
          <cell r="G35">
            <v>7000</v>
          </cell>
          <cell r="H35">
            <v>6420.5720000000001</v>
          </cell>
          <cell r="I35">
            <v>52531.083333333343</v>
          </cell>
          <cell r="J35">
            <v>44750</v>
          </cell>
          <cell r="K35">
            <v>45700.000000000007</v>
          </cell>
          <cell r="L35">
            <v>38790.541666666664</v>
          </cell>
          <cell r="M35">
            <v>37140.541666666672</v>
          </cell>
          <cell r="N35">
            <v>36440.541666666672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U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1114410.9009958119</v>
          </cell>
          <cell r="G36">
            <v>7000</v>
          </cell>
          <cell r="H36">
            <v>6420.5720000000001</v>
          </cell>
          <cell r="I36">
            <v>52531.083333333343</v>
          </cell>
          <cell r="J36">
            <v>44750</v>
          </cell>
          <cell r="K36">
            <v>45700.000000000007</v>
          </cell>
          <cell r="L36">
            <v>38790.541666666664</v>
          </cell>
          <cell r="M36">
            <v>37140.541666666672</v>
          </cell>
          <cell r="N36">
            <v>36440.541666666672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1613539.7776569258</v>
          </cell>
          <cell r="G37">
            <v>7000</v>
          </cell>
          <cell r="H37">
            <v>6420.5720000000001</v>
          </cell>
          <cell r="I37">
            <v>52531.083333333343</v>
          </cell>
          <cell r="J37">
            <v>44750</v>
          </cell>
          <cell r="K37">
            <v>45700.000000000007</v>
          </cell>
          <cell r="L37">
            <v>38790.541666666664</v>
          </cell>
          <cell r="M37">
            <v>37140.541666666672</v>
          </cell>
          <cell r="N37">
            <v>36440.541666666672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U37">
            <v>0</v>
          </cell>
        </row>
        <row r="38">
          <cell r="B38">
            <v>38284</v>
          </cell>
          <cell r="C38">
            <v>10</v>
          </cell>
          <cell r="D38">
            <v>24</v>
          </cell>
          <cell r="E38">
            <v>24</v>
          </cell>
          <cell r="F38">
            <v>1760394.479319182</v>
          </cell>
          <cell r="G38">
            <v>7000</v>
          </cell>
          <cell r="H38">
            <v>6420.5720000000001</v>
          </cell>
          <cell r="I38">
            <v>52531.083333333343</v>
          </cell>
          <cell r="J38">
            <v>44750</v>
          </cell>
          <cell r="K38">
            <v>45700.000000000007</v>
          </cell>
          <cell r="L38">
            <v>38790.541666666664</v>
          </cell>
          <cell r="M38">
            <v>37140.541666666672</v>
          </cell>
          <cell r="N38">
            <v>36440.541666666672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U38">
            <v>0</v>
          </cell>
        </row>
        <row r="39">
          <cell r="B39">
            <v>38285</v>
          </cell>
          <cell r="C39">
            <v>10</v>
          </cell>
          <cell r="D39">
            <v>25</v>
          </cell>
          <cell r="E39">
            <v>25</v>
          </cell>
          <cell r="F39">
            <v>1449538.25010512</v>
          </cell>
          <cell r="G39">
            <v>7000</v>
          </cell>
          <cell r="H39">
            <v>6420.5720000000001</v>
          </cell>
          <cell r="I39">
            <v>52531.083333333343</v>
          </cell>
          <cell r="J39">
            <v>44750</v>
          </cell>
          <cell r="K39">
            <v>45700.000000000007</v>
          </cell>
          <cell r="L39">
            <v>38790.541666666664</v>
          </cell>
          <cell r="M39">
            <v>37140.541666666672</v>
          </cell>
          <cell r="N39">
            <v>36440.541666666672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U39">
            <v>0</v>
          </cell>
        </row>
        <row r="40">
          <cell r="B40">
            <v>38286</v>
          </cell>
          <cell r="C40">
            <v>10</v>
          </cell>
          <cell r="D40">
            <v>26</v>
          </cell>
          <cell r="E40">
            <v>26</v>
          </cell>
          <cell r="F40">
            <v>1234108.2251996959</v>
          </cell>
          <cell r="G40">
            <v>7000</v>
          </cell>
          <cell r="H40">
            <v>6420.5720000000001</v>
          </cell>
          <cell r="I40">
            <v>52531.083333333343</v>
          </cell>
          <cell r="J40">
            <v>44750</v>
          </cell>
          <cell r="K40">
            <v>45700.000000000007</v>
          </cell>
          <cell r="L40">
            <v>38790.541666666664</v>
          </cell>
          <cell r="M40">
            <v>37140.541666666672</v>
          </cell>
          <cell r="N40">
            <v>36440.541666666672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U40">
            <v>0</v>
          </cell>
        </row>
        <row r="41">
          <cell r="B41">
            <v>38287</v>
          </cell>
          <cell r="C41">
            <v>10</v>
          </cell>
          <cell r="D41">
            <v>27</v>
          </cell>
          <cell r="E41">
            <v>27</v>
          </cell>
          <cell r="F41">
            <v>1241374.286266604</v>
          </cell>
          <cell r="G41">
            <v>7000</v>
          </cell>
          <cell r="H41">
            <v>6420.5720000000001</v>
          </cell>
          <cell r="I41">
            <v>52531.083333333343</v>
          </cell>
          <cell r="J41">
            <v>44750</v>
          </cell>
          <cell r="K41">
            <v>45700.000000000007</v>
          </cell>
          <cell r="L41">
            <v>38790.541666666664</v>
          </cell>
          <cell r="M41">
            <v>37140.541666666672</v>
          </cell>
          <cell r="N41">
            <v>36440.541666666672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U41">
            <v>0</v>
          </cell>
        </row>
        <row r="42">
          <cell r="B42">
            <v>38288</v>
          </cell>
          <cell r="C42">
            <v>10</v>
          </cell>
          <cell r="D42">
            <v>28</v>
          </cell>
          <cell r="E42">
            <v>28</v>
          </cell>
          <cell r="F42">
            <v>1319928.2135718421</v>
          </cell>
          <cell r="G42">
            <v>7000</v>
          </cell>
          <cell r="H42">
            <v>6420.5720000000001</v>
          </cell>
          <cell r="I42">
            <v>52531.083333333343</v>
          </cell>
          <cell r="J42">
            <v>44750</v>
          </cell>
          <cell r="K42">
            <v>45700.000000000007</v>
          </cell>
          <cell r="L42">
            <v>38790.541666666664</v>
          </cell>
          <cell r="M42">
            <v>37140.541666666672</v>
          </cell>
          <cell r="N42">
            <v>36440.541666666672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U42">
            <v>0</v>
          </cell>
        </row>
        <row r="43">
          <cell r="B43">
            <v>38289</v>
          </cell>
          <cell r="C43">
            <v>10</v>
          </cell>
          <cell r="D43">
            <v>29</v>
          </cell>
          <cell r="E43">
            <v>29</v>
          </cell>
          <cell r="F43">
            <v>1523456.79385256</v>
          </cell>
          <cell r="G43">
            <v>885516</v>
          </cell>
          <cell r="H43">
            <v>6420.5720000000001</v>
          </cell>
          <cell r="I43">
            <v>52531.083333333343</v>
          </cell>
          <cell r="J43">
            <v>44750</v>
          </cell>
          <cell r="K43">
            <v>45700.000000000007</v>
          </cell>
          <cell r="L43">
            <v>38790.541666666664</v>
          </cell>
          <cell r="M43">
            <v>37140.541666666672</v>
          </cell>
          <cell r="N43">
            <v>36440.541666666672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U43">
            <v>0</v>
          </cell>
        </row>
        <row r="44">
          <cell r="B44">
            <v>38290</v>
          </cell>
          <cell r="C44">
            <v>10</v>
          </cell>
          <cell r="D44">
            <v>30</v>
          </cell>
          <cell r="E44">
            <v>30</v>
          </cell>
          <cell r="F44">
            <v>1523456.79385256</v>
          </cell>
          <cell r="G44">
            <v>1813976</v>
          </cell>
          <cell r="H44">
            <v>6420.5720000000001</v>
          </cell>
          <cell r="I44">
            <v>52531.083333333343</v>
          </cell>
          <cell r="J44">
            <v>44750</v>
          </cell>
          <cell r="K44">
            <v>45700.000000000007</v>
          </cell>
          <cell r="L44">
            <v>38790.541666666664</v>
          </cell>
          <cell r="M44">
            <v>37140.541666666672</v>
          </cell>
          <cell r="N44">
            <v>36440.541666666672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U44">
            <v>0</v>
          </cell>
        </row>
        <row r="45">
          <cell r="B45">
            <v>38291</v>
          </cell>
          <cell r="C45">
            <v>10</v>
          </cell>
          <cell r="D45">
            <v>31</v>
          </cell>
          <cell r="E45">
            <v>31</v>
          </cell>
          <cell r="F45">
            <v>1523456.79385256</v>
          </cell>
          <cell r="G45">
            <v>2345879</v>
          </cell>
          <cell r="H45">
            <v>6420.5720000000001</v>
          </cell>
          <cell r="I45">
            <v>52531.083333333343</v>
          </cell>
          <cell r="J45">
            <v>44750</v>
          </cell>
          <cell r="K45">
            <v>45700.000000000007</v>
          </cell>
          <cell r="L45">
            <v>38790.541666666664</v>
          </cell>
          <cell r="M45">
            <v>37140.541666666672</v>
          </cell>
          <cell r="N45">
            <v>36440.541666666672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U45">
            <v>0</v>
          </cell>
        </row>
        <row r="46">
          <cell r="B46">
            <v>38292</v>
          </cell>
          <cell r="C46">
            <v>11</v>
          </cell>
          <cell r="D46">
            <v>1</v>
          </cell>
          <cell r="E46">
            <v>32</v>
          </cell>
          <cell r="F46">
            <v>2472667.1374337799</v>
          </cell>
          <cell r="G46">
            <v>888968</v>
          </cell>
          <cell r="H46">
            <v>6420.5720000000001</v>
          </cell>
          <cell r="I46">
            <v>94361.403902474252</v>
          </cell>
          <cell r="J46">
            <v>44775</v>
          </cell>
          <cell r="K46">
            <v>45700.000000000007</v>
          </cell>
          <cell r="L46">
            <v>36680.701951237126</v>
          </cell>
          <cell r="M46">
            <v>37080.701951237126</v>
          </cell>
          <cell r="N46">
            <v>36380.701951237126</v>
          </cell>
          <cell r="O46">
            <v>46980.701951237133</v>
          </cell>
          <cell r="P46">
            <v>53550</v>
          </cell>
          <cell r="Q46">
            <v>82275</v>
          </cell>
          <cell r="R46">
            <v>0</v>
          </cell>
          <cell r="S46">
            <v>43430.701951237126</v>
          </cell>
          <cell r="T46">
            <v>0</v>
          </cell>
          <cell r="U46">
            <v>55400</v>
          </cell>
          <cell r="V46">
            <v>0</v>
          </cell>
          <cell r="Y46">
            <v>27987.5</v>
          </cell>
          <cell r="Z46">
            <v>0</v>
          </cell>
          <cell r="AA46">
            <v>59899.999999999993</v>
          </cell>
          <cell r="AB46">
            <v>51930.701951237119</v>
          </cell>
          <cell r="AC46">
            <v>61500</v>
          </cell>
          <cell r="AD46">
            <v>89475</v>
          </cell>
          <cell r="AE46">
            <v>59449.999999999993</v>
          </cell>
          <cell r="AF46">
            <v>59599.999999999993</v>
          </cell>
          <cell r="AG46">
            <v>30200</v>
          </cell>
          <cell r="AH46">
            <v>47519.999999999993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U46">
            <v>70650</v>
          </cell>
        </row>
        <row r="47">
          <cell r="B47">
            <v>38293</v>
          </cell>
          <cell r="C47">
            <v>11</v>
          </cell>
          <cell r="D47">
            <v>2</v>
          </cell>
          <cell r="E47">
            <v>33</v>
          </cell>
          <cell r="F47">
            <v>2472667.1374337799</v>
          </cell>
          <cell r="G47">
            <v>1344069</v>
          </cell>
          <cell r="H47">
            <v>6420.5720000000001</v>
          </cell>
          <cell r="I47">
            <v>94361.403902474252</v>
          </cell>
          <cell r="J47">
            <v>44775</v>
          </cell>
          <cell r="K47">
            <v>45700.000000000007</v>
          </cell>
          <cell r="L47">
            <v>36680.701951237126</v>
          </cell>
          <cell r="M47">
            <v>37080.701951237126</v>
          </cell>
          <cell r="N47">
            <v>36380.701951237126</v>
          </cell>
          <cell r="O47">
            <v>46980.701951237133</v>
          </cell>
          <cell r="P47">
            <v>53550</v>
          </cell>
          <cell r="Q47">
            <v>82275</v>
          </cell>
          <cell r="R47">
            <v>0</v>
          </cell>
          <cell r="S47">
            <v>43430.701951237126</v>
          </cell>
          <cell r="T47">
            <v>0</v>
          </cell>
          <cell r="U47">
            <v>55400</v>
          </cell>
          <cell r="V47">
            <v>0</v>
          </cell>
          <cell r="Y47">
            <v>27987.5</v>
          </cell>
          <cell r="Z47">
            <v>0</v>
          </cell>
          <cell r="AA47">
            <v>59899.999999999993</v>
          </cell>
          <cell r="AB47">
            <v>51930.701951237119</v>
          </cell>
          <cell r="AC47">
            <v>61500</v>
          </cell>
          <cell r="AD47">
            <v>89475</v>
          </cell>
          <cell r="AE47">
            <v>59449.999999999993</v>
          </cell>
          <cell r="AF47">
            <v>59599.999999999993</v>
          </cell>
          <cell r="AG47">
            <v>30200</v>
          </cell>
          <cell r="AH47">
            <v>47519.999999999993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U47">
            <v>70650</v>
          </cell>
        </row>
        <row r="48">
          <cell r="B48">
            <v>38294</v>
          </cell>
          <cell r="C48">
            <v>11</v>
          </cell>
          <cell r="D48">
            <v>3</v>
          </cell>
          <cell r="E48">
            <v>34</v>
          </cell>
          <cell r="F48">
            <v>2472667.1374337799</v>
          </cell>
          <cell r="G48">
            <v>1147122</v>
          </cell>
          <cell r="H48">
            <v>6420.5720000000001</v>
          </cell>
          <cell r="I48">
            <v>94361.403902474252</v>
          </cell>
          <cell r="J48">
            <v>44775</v>
          </cell>
          <cell r="K48">
            <v>45700.000000000007</v>
          </cell>
          <cell r="L48">
            <v>36680.701951237126</v>
          </cell>
          <cell r="M48">
            <v>37080.701951237126</v>
          </cell>
          <cell r="N48">
            <v>36380.701951237126</v>
          </cell>
          <cell r="O48">
            <v>46980.701951237133</v>
          </cell>
          <cell r="P48">
            <v>53550</v>
          </cell>
          <cell r="Q48">
            <v>82275</v>
          </cell>
          <cell r="R48">
            <v>0</v>
          </cell>
          <cell r="S48">
            <v>43430.701951237126</v>
          </cell>
          <cell r="T48">
            <v>0</v>
          </cell>
          <cell r="U48">
            <v>55400</v>
          </cell>
          <cell r="V48">
            <v>0</v>
          </cell>
          <cell r="Y48">
            <v>27987.5</v>
          </cell>
          <cell r="Z48">
            <v>0</v>
          </cell>
          <cell r="AA48">
            <v>59899.999999999993</v>
          </cell>
          <cell r="AB48">
            <v>51930.701951237119</v>
          </cell>
          <cell r="AC48">
            <v>61500</v>
          </cell>
          <cell r="AD48">
            <v>89475</v>
          </cell>
          <cell r="AE48">
            <v>59449.999999999993</v>
          </cell>
          <cell r="AF48">
            <v>59599.999999999993</v>
          </cell>
          <cell r="AG48">
            <v>30200</v>
          </cell>
          <cell r="AH48">
            <v>47519.999999999993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U48">
            <v>70650</v>
          </cell>
        </row>
        <row r="49">
          <cell r="B49">
            <v>38295</v>
          </cell>
          <cell r="C49">
            <v>11</v>
          </cell>
          <cell r="D49">
            <v>4</v>
          </cell>
          <cell r="E49">
            <v>35</v>
          </cell>
          <cell r="F49">
            <v>2472667.1374337799</v>
          </cell>
          <cell r="G49">
            <v>1498130</v>
          </cell>
          <cell r="H49">
            <v>6420.5720000000001</v>
          </cell>
          <cell r="I49">
            <v>94361.403902474252</v>
          </cell>
          <cell r="J49">
            <v>44775</v>
          </cell>
          <cell r="K49">
            <v>45700.000000000007</v>
          </cell>
          <cell r="L49">
            <v>36680.701951237126</v>
          </cell>
          <cell r="M49">
            <v>37080.701951237126</v>
          </cell>
          <cell r="N49">
            <v>36380.701951237126</v>
          </cell>
          <cell r="O49">
            <v>46980.701951237133</v>
          </cell>
          <cell r="P49">
            <v>53550</v>
          </cell>
          <cell r="Q49">
            <v>82275</v>
          </cell>
          <cell r="R49">
            <v>0</v>
          </cell>
          <cell r="S49">
            <v>43430.701951237126</v>
          </cell>
          <cell r="T49">
            <v>0</v>
          </cell>
          <cell r="U49">
            <v>55400</v>
          </cell>
          <cell r="V49">
            <v>0</v>
          </cell>
          <cell r="Y49">
            <v>27987.5</v>
          </cell>
          <cell r="Z49">
            <v>0</v>
          </cell>
          <cell r="AA49">
            <v>59899.999999999993</v>
          </cell>
          <cell r="AB49">
            <v>51930.701951237119</v>
          </cell>
          <cell r="AC49">
            <v>61500</v>
          </cell>
          <cell r="AD49">
            <v>89475</v>
          </cell>
          <cell r="AE49">
            <v>59449.999999999993</v>
          </cell>
          <cell r="AF49">
            <v>59599.999999999993</v>
          </cell>
          <cell r="AG49">
            <v>30200</v>
          </cell>
          <cell r="AH49">
            <v>47519.999999999993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U49">
            <v>70650</v>
          </cell>
        </row>
        <row r="50">
          <cell r="B50">
            <v>38296</v>
          </cell>
          <cell r="C50">
            <v>11</v>
          </cell>
          <cell r="D50">
            <v>5</v>
          </cell>
          <cell r="E50">
            <v>36</v>
          </cell>
          <cell r="F50">
            <v>2472667.1374337799</v>
          </cell>
          <cell r="G50">
            <v>1256349</v>
          </cell>
          <cell r="H50">
            <v>6420.5720000000001</v>
          </cell>
          <cell r="I50">
            <v>94361.403902474252</v>
          </cell>
          <cell r="J50">
            <v>44775</v>
          </cell>
          <cell r="K50">
            <v>45700.000000000007</v>
          </cell>
          <cell r="L50">
            <v>36680.701951237126</v>
          </cell>
          <cell r="M50">
            <v>37080.701951237126</v>
          </cell>
          <cell r="N50">
            <v>36380.701951237126</v>
          </cell>
          <cell r="O50">
            <v>46980.701951237133</v>
          </cell>
          <cell r="P50">
            <v>53550</v>
          </cell>
          <cell r="Q50">
            <v>82275</v>
          </cell>
          <cell r="R50">
            <v>0</v>
          </cell>
          <cell r="S50">
            <v>43430.701951237126</v>
          </cell>
          <cell r="T50">
            <v>0</v>
          </cell>
          <cell r="U50">
            <v>55400</v>
          </cell>
          <cell r="V50">
            <v>0</v>
          </cell>
          <cell r="Y50">
            <v>27987.5</v>
          </cell>
          <cell r="Z50">
            <v>0</v>
          </cell>
          <cell r="AA50">
            <v>59899.999999999993</v>
          </cell>
          <cell r="AB50">
            <v>51930.701951237119</v>
          </cell>
          <cell r="AC50">
            <v>61500</v>
          </cell>
          <cell r="AD50">
            <v>89475</v>
          </cell>
          <cell r="AE50">
            <v>59449.999999999993</v>
          </cell>
          <cell r="AF50">
            <v>59599.999999999993</v>
          </cell>
          <cell r="AG50">
            <v>30200</v>
          </cell>
          <cell r="AH50">
            <v>47519.999999999993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U50">
            <v>70650</v>
          </cell>
        </row>
        <row r="51">
          <cell r="B51">
            <v>38297</v>
          </cell>
          <cell r="C51">
            <v>11</v>
          </cell>
          <cell r="D51">
            <v>6</v>
          </cell>
          <cell r="E51">
            <v>37</v>
          </cell>
          <cell r="F51">
            <v>2472667.1374337799</v>
          </cell>
          <cell r="G51">
            <v>886012</v>
          </cell>
          <cell r="H51">
            <v>6420.5720000000001</v>
          </cell>
          <cell r="I51">
            <v>94361.403902474252</v>
          </cell>
          <cell r="J51">
            <v>44775</v>
          </cell>
          <cell r="K51">
            <v>45700.000000000007</v>
          </cell>
          <cell r="L51">
            <v>36680.701951237126</v>
          </cell>
          <cell r="M51">
            <v>37080.701951237126</v>
          </cell>
          <cell r="N51">
            <v>36380.701951237126</v>
          </cell>
          <cell r="O51">
            <v>46980.701951237133</v>
          </cell>
          <cell r="P51">
            <v>53550</v>
          </cell>
          <cell r="Q51">
            <v>82275</v>
          </cell>
          <cell r="R51">
            <v>0</v>
          </cell>
          <cell r="S51">
            <v>43430.701951237126</v>
          </cell>
          <cell r="T51">
            <v>0</v>
          </cell>
          <cell r="U51">
            <v>55400</v>
          </cell>
          <cell r="V51">
            <v>0</v>
          </cell>
          <cell r="Y51">
            <v>27987.5</v>
          </cell>
          <cell r="Z51">
            <v>0</v>
          </cell>
          <cell r="AA51">
            <v>59899.999999999993</v>
          </cell>
          <cell r="AB51">
            <v>51930.701951237119</v>
          </cell>
          <cell r="AC51">
            <v>61500</v>
          </cell>
          <cell r="AD51">
            <v>89475</v>
          </cell>
          <cell r="AE51">
            <v>59449.999999999993</v>
          </cell>
          <cell r="AF51">
            <v>59599.999999999993</v>
          </cell>
          <cell r="AG51">
            <v>30200</v>
          </cell>
          <cell r="AH51">
            <v>47519.999999999993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U51">
            <v>70650</v>
          </cell>
        </row>
        <row r="52">
          <cell r="B52">
            <v>38298</v>
          </cell>
          <cell r="C52">
            <v>11</v>
          </cell>
          <cell r="D52">
            <v>7</v>
          </cell>
          <cell r="E52">
            <v>38</v>
          </cell>
          <cell r="F52">
            <v>2472667.1374337799</v>
          </cell>
          <cell r="G52">
            <v>574985</v>
          </cell>
          <cell r="H52">
            <v>6420.5720000000001</v>
          </cell>
          <cell r="I52">
            <v>94361.403902474252</v>
          </cell>
          <cell r="J52">
            <v>44775</v>
          </cell>
          <cell r="K52">
            <v>45700.000000000007</v>
          </cell>
          <cell r="L52">
            <v>36680.701951237126</v>
          </cell>
          <cell r="M52">
            <v>37080.701951237126</v>
          </cell>
          <cell r="N52">
            <v>36380.701951237126</v>
          </cell>
          <cell r="O52">
            <v>46980.701951237133</v>
          </cell>
          <cell r="P52">
            <v>53550</v>
          </cell>
          <cell r="Q52">
            <v>82275</v>
          </cell>
          <cell r="R52">
            <v>0</v>
          </cell>
          <cell r="S52">
            <v>43430.701951237126</v>
          </cell>
          <cell r="T52">
            <v>0</v>
          </cell>
          <cell r="U52">
            <v>55400</v>
          </cell>
          <cell r="V52">
            <v>0</v>
          </cell>
          <cell r="Y52">
            <v>27987.5</v>
          </cell>
          <cell r="Z52">
            <v>0</v>
          </cell>
          <cell r="AA52">
            <v>59899.999999999993</v>
          </cell>
          <cell r="AB52">
            <v>51930.701951237119</v>
          </cell>
          <cell r="AC52">
            <v>61500</v>
          </cell>
          <cell r="AD52">
            <v>89475</v>
          </cell>
          <cell r="AE52">
            <v>59449.999999999993</v>
          </cell>
          <cell r="AF52">
            <v>59599.999999999993</v>
          </cell>
          <cell r="AG52">
            <v>30200</v>
          </cell>
          <cell r="AH52">
            <v>47519.999999999993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U52">
            <v>70650</v>
          </cell>
        </row>
        <row r="53">
          <cell r="B53">
            <v>38299</v>
          </cell>
          <cell r="C53">
            <v>11</v>
          </cell>
          <cell r="D53">
            <v>8</v>
          </cell>
          <cell r="E53">
            <v>39</v>
          </cell>
          <cell r="F53">
            <v>2472667.1374337799</v>
          </cell>
          <cell r="G53">
            <v>226488</v>
          </cell>
          <cell r="H53">
            <v>6420.5720000000001</v>
          </cell>
          <cell r="I53">
            <v>94361.403902474252</v>
          </cell>
          <cell r="J53">
            <v>44775</v>
          </cell>
          <cell r="K53">
            <v>45700.000000000007</v>
          </cell>
          <cell r="L53">
            <v>36680.701951237126</v>
          </cell>
          <cell r="M53">
            <v>37080.701951237126</v>
          </cell>
          <cell r="N53">
            <v>36380.701951237126</v>
          </cell>
          <cell r="O53">
            <v>46980.701951237133</v>
          </cell>
          <cell r="P53">
            <v>53550</v>
          </cell>
          <cell r="Q53">
            <v>82275</v>
          </cell>
          <cell r="R53">
            <v>0</v>
          </cell>
          <cell r="S53">
            <v>43430.701951237126</v>
          </cell>
          <cell r="T53">
            <v>0</v>
          </cell>
          <cell r="U53">
            <v>55400</v>
          </cell>
          <cell r="V53">
            <v>0</v>
          </cell>
          <cell r="Y53">
            <v>27987.5</v>
          </cell>
          <cell r="Z53">
            <v>0</v>
          </cell>
          <cell r="AA53">
            <v>59899.999999999993</v>
          </cell>
          <cell r="AB53">
            <v>51930.701951237119</v>
          </cell>
          <cell r="AC53">
            <v>61500</v>
          </cell>
          <cell r="AD53">
            <v>89475</v>
          </cell>
          <cell r="AE53">
            <v>59449.999999999993</v>
          </cell>
          <cell r="AF53">
            <v>59599.999999999993</v>
          </cell>
          <cell r="AG53">
            <v>30200</v>
          </cell>
          <cell r="AH53">
            <v>47519.999999999993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U53">
            <v>70650</v>
          </cell>
        </row>
        <row r="54">
          <cell r="B54">
            <v>38300</v>
          </cell>
          <cell r="C54">
            <v>11</v>
          </cell>
          <cell r="D54">
            <v>9</v>
          </cell>
          <cell r="E54">
            <v>40</v>
          </cell>
          <cell r="F54">
            <v>2240117.2423476279</v>
          </cell>
          <cell r="G54">
            <v>7000</v>
          </cell>
          <cell r="H54">
            <v>6420.5720000000001</v>
          </cell>
          <cell r="I54">
            <v>94361.403902474252</v>
          </cell>
          <cell r="J54">
            <v>44775</v>
          </cell>
          <cell r="K54">
            <v>45700.000000000007</v>
          </cell>
          <cell r="L54">
            <v>36680.701951237126</v>
          </cell>
          <cell r="M54">
            <v>37080.701951237126</v>
          </cell>
          <cell r="N54">
            <v>36380.701951237126</v>
          </cell>
          <cell r="O54">
            <v>46980.701951237133</v>
          </cell>
          <cell r="P54">
            <v>53550</v>
          </cell>
          <cell r="Q54">
            <v>82275</v>
          </cell>
          <cell r="R54">
            <v>0</v>
          </cell>
          <cell r="S54">
            <v>43430.701951237126</v>
          </cell>
          <cell r="T54">
            <v>0</v>
          </cell>
          <cell r="U54">
            <v>55400</v>
          </cell>
          <cell r="V54">
            <v>0</v>
          </cell>
          <cell r="Y54">
            <v>27987.5</v>
          </cell>
          <cell r="Z54">
            <v>0</v>
          </cell>
          <cell r="AA54">
            <v>59899.999999999993</v>
          </cell>
          <cell r="AB54">
            <v>51930.701951237119</v>
          </cell>
          <cell r="AC54">
            <v>61500</v>
          </cell>
          <cell r="AD54">
            <v>89475</v>
          </cell>
          <cell r="AE54">
            <v>59449.999999999993</v>
          </cell>
          <cell r="AF54">
            <v>59599.999999999993</v>
          </cell>
          <cell r="AG54">
            <v>30200</v>
          </cell>
          <cell r="AH54">
            <v>47519.999999999993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U54">
            <v>70650</v>
          </cell>
        </row>
        <row r="55">
          <cell r="B55">
            <v>38301</v>
          </cell>
          <cell r="C55">
            <v>11</v>
          </cell>
          <cell r="D55">
            <v>10</v>
          </cell>
          <cell r="E55">
            <v>41</v>
          </cell>
          <cell r="F55">
            <v>2430037.1831115801</v>
          </cell>
          <cell r="G55">
            <v>7000</v>
          </cell>
          <cell r="H55">
            <v>6420.5720000000001</v>
          </cell>
          <cell r="I55">
            <v>94361.403902474252</v>
          </cell>
          <cell r="J55">
            <v>44775</v>
          </cell>
          <cell r="K55">
            <v>45700.000000000007</v>
          </cell>
          <cell r="L55">
            <v>36680.701951237126</v>
          </cell>
          <cell r="M55">
            <v>37080.701951237126</v>
          </cell>
          <cell r="N55">
            <v>36380.701951237126</v>
          </cell>
          <cell r="O55">
            <v>46980.701951237133</v>
          </cell>
          <cell r="P55">
            <v>53550</v>
          </cell>
          <cell r="Q55">
            <v>82275</v>
          </cell>
          <cell r="R55">
            <v>0</v>
          </cell>
          <cell r="S55">
            <v>43430.701951237126</v>
          </cell>
          <cell r="T55">
            <v>0</v>
          </cell>
          <cell r="U55">
            <v>55400</v>
          </cell>
          <cell r="V55">
            <v>0</v>
          </cell>
          <cell r="Y55">
            <v>27987.5</v>
          </cell>
          <cell r="Z55">
            <v>0</v>
          </cell>
          <cell r="AA55">
            <v>59899.999999999993</v>
          </cell>
          <cell r="AB55">
            <v>51930.701951237119</v>
          </cell>
          <cell r="AC55">
            <v>61500</v>
          </cell>
          <cell r="AD55">
            <v>89475</v>
          </cell>
          <cell r="AE55">
            <v>59449.999999999993</v>
          </cell>
          <cell r="AF55">
            <v>59599.999999999993</v>
          </cell>
          <cell r="AG55">
            <v>30200</v>
          </cell>
          <cell r="AH55">
            <v>47519.999999999993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U55">
            <v>70650</v>
          </cell>
        </row>
        <row r="56">
          <cell r="B56">
            <v>38302</v>
          </cell>
          <cell r="C56">
            <v>11</v>
          </cell>
          <cell r="D56">
            <v>11</v>
          </cell>
          <cell r="E56">
            <v>42</v>
          </cell>
          <cell r="F56">
            <v>2384897.3527901759</v>
          </cell>
          <cell r="G56">
            <v>7000</v>
          </cell>
          <cell r="H56">
            <v>6420.5720000000001</v>
          </cell>
          <cell r="I56">
            <v>94361.403902474252</v>
          </cell>
          <cell r="J56">
            <v>44775</v>
          </cell>
          <cell r="K56">
            <v>45700.000000000007</v>
          </cell>
          <cell r="L56">
            <v>36680.701951237126</v>
          </cell>
          <cell r="M56">
            <v>37080.701951237126</v>
          </cell>
          <cell r="N56">
            <v>36380.701951237126</v>
          </cell>
          <cell r="O56">
            <v>46980.701951237133</v>
          </cell>
          <cell r="P56">
            <v>53550</v>
          </cell>
          <cell r="Q56">
            <v>82275</v>
          </cell>
          <cell r="R56">
            <v>0</v>
          </cell>
          <cell r="S56">
            <v>43430.701951237126</v>
          </cell>
          <cell r="T56">
            <v>0</v>
          </cell>
          <cell r="U56">
            <v>55400</v>
          </cell>
          <cell r="V56">
            <v>0</v>
          </cell>
          <cell r="Y56">
            <v>27987.5</v>
          </cell>
          <cell r="Z56">
            <v>0</v>
          </cell>
          <cell r="AA56">
            <v>59899.999999999993</v>
          </cell>
          <cell r="AB56">
            <v>51930.701951237119</v>
          </cell>
          <cell r="AC56">
            <v>61500</v>
          </cell>
          <cell r="AD56">
            <v>89475</v>
          </cell>
          <cell r="AE56">
            <v>59449.999999999993</v>
          </cell>
          <cell r="AF56">
            <v>59599.999999999993</v>
          </cell>
          <cell r="AG56">
            <v>30200</v>
          </cell>
          <cell r="AH56">
            <v>47519.999999999993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U56">
            <v>70650</v>
          </cell>
        </row>
        <row r="57">
          <cell r="B57">
            <v>38303</v>
          </cell>
          <cell r="C57">
            <v>11</v>
          </cell>
          <cell r="D57">
            <v>12</v>
          </cell>
          <cell r="E57">
            <v>43</v>
          </cell>
          <cell r="F57">
            <v>2472667.1374337799</v>
          </cell>
          <cell r="G57">
            <v>575506</v>
          </cell>
          <cell r="H57">
            <v>6420.5720000000001</v>
          </cell>
          <cell r="I57">
            <v>94361.403902474252</v>
          </cell>
          <cell r="J57">
            <v>44775</v>
          </cell>
          <cell r="K57">
            <v>45700.000000000007</v>
          </cell>
          <cell r="L57">
            <v>36680.701951237126</v>
          </cell>
          <cell r="M57">
            <v>37080.701951237126</v>
          </cell>
          <cell r="N57">
            <v>36380.701951237126</v>
          </cell>
          <cell r="O57">
            <v>46980.701951237133</v>
          </cell>
          <cell r="P57">
            <v>53550</v>
          </cell>
          <cell r="Q57">
            <v>82275</v>
          </cell>
          <cell r="R57">
            <v>0</v>
          </cell>
          <cell r="S57">
            <v>43430.701951237126</v>
          </cell>
          <cell r="T57">
            <v>0</v>
          </cell>
          <cell r="U57">
            <v>55400</v>
          </cell>
          <cell r="V57">
            <v>0</v>
          </cell>
          <cell r="Y57">
            <v>27987.5</v>
          </cell>
          <cell r="Z57">
            <v>0</v>
          </cell>
          <cell r="AA57">
            <v>59899.999999999993</v>
          </cell>
          <cell r="AB57">
            <v>51930.701951237119</v>
          </cell>
          <cell r="AC57">
            <v>61500</v>
          </cell>
          <cell r="AD57">
            <v>89475</v>
          </cell>
          <cell r="AE57">
            <v>59449.999999999993</v>
          </cell>
          <cell r="AF57">
            <v>59599.999999999993</v>
          </cell>
          <cell r="AG57">
            <v>30200</v>
          </cell>
          <cell r="AH57">
            <v>47519.999999999993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U57">
            <v>70650</v>
          </cell>
        </row>
        <row r="58">
          <cell r="B58">
            <v>38304</v>
          </cell>
          <cell r="C58">
            <v>11</v>
          </cell>
          <cell r="D58">
            <v>13</v>
          </cell>
          <cell r="E58">
            <v>44</v>
          </cell>
          <cell r="F58">
            <v>2472667.1374337799</v>
          </cell>
          <cell r="G58">
            <v>179371</v>
          </cell>
          <cell r="H58">
            <v>6420.5720000000001</v>
          </cell>
          <cell r="I58">
            <v>94361.403902474252</v>
          </cell>
          <cell r="J58">
            <v>44775</v>
          </cell>
          <cell r="K58">
            <v>45700.000000000007</v>
          </cell>
          <cell r="L58">
            <v>36680.701951237126</v>
          </cell>
          <cell r="M58">
            <v>37080.701951237126</v>
          </cell>
          <cell r="N58">
            <v>36380.701951237126</v>
          </cell>
          <cell r="O58">
            <v>46980.701951237133</v>
          </cell>
          <cell r="P58">
            <v>53550</v>
          </cell>
          <cell r="Q58">
            <v>82275</v>
          </cell>
          <cell r="R58">
            <v>0</v>
          </cell>
          <cell r="S58">
            <v>43430.701951237126</v>
          </cell>
          <cell r="T58">
            <v>0</v>
          </cell>
          <cell r="U58">
            <v>55400</v>
          </cell>
          <cell r="V58">
            <v>0</v>
          </cell>
          <cell r="Y58">
            <v>27987.5</v>
          </cell>
          <cell r="Z58">
            <v>0</v>
          </cell>
          <cell r="AA58">
            <v>59899.999999999993</v>
          </cell>
          <cell r="AB58">
            <v>51930.701951237119</v>
          </cell>
          <cell r="AC58">
            <v>61500</v>
          </cell>
          <cell r="AD58">
            <v>89475</v>
          </cell>
          <cell r="AE58">
            <v>59449.999999999993</v>
          </cell>
          <cell r="AF58">
            <v>59599.999999999993</v>
          </cell>
          <cell r="AG58">
            <v>30200</v>
          </cell>
          <cell r="AH58">
            <v>47519.999999999993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U58">
            <v>70650</v>
          </cell>
        </row>
        <row r="59">
          <cell r="B59">
            <v>38305</v>
          </cell>
          <cell r="C59">
            <v>11</v>
          </cell>
          <cell r="D59">
            <v>14</v>
          </cell>
          <cell r="E59">
            <v>45</v>
          </cell>
          <cell r="F59">
            <v>2325834.3996824161</v>
          </cell>
          <cell r="G59">
            <v>7000</v>
          </cell>
          <cell r="H59">
            <v>6420.5720000000001</v>
          </cell>
          <cell r="I59">
            <v>94361.403902474252</v>
          </cell>
          <cell r="J59">
            <v>44775</v>
          </cell>
          <cell r="K59">
            <v>45700.000000000007</v>
          </cell>
          <cell r="L59">
            <v>36680.701951237126</v>
          </cell>
          <cell r="M59">
            <v>37080.701951237126</v>
          </cell>
          <cell r="N59">
            <v>36380.701951237126</v>
          </cell>
          <cell r="O59">
            <v>46980.701951237133</v>
          </cell>
          <cell r="P59">
            <v>53550</v>
          </cell>
          <cell r="Q59">
            <v>82275</v>
          </cell>
          <cell r="R59">
            <v>0</v>
          </cell>
          <cell r="S59">
            <v>43430.701951237126</v>
          </cell>
          <cell r="T59">
            <v>0</v>
          </cell>
          <cell r="U59">
            <v>55400</v>
          </cell>
          <cell r="V59">
            <v>0</v>
          </cell>
          <cell r="Y59">
            <v>27987.5</v>
          </cell>
          <cell r="Z59">
            <v>0</v>
          </cell>
          <cell r="AA59">
            <v>59899.999999999993</v>
          </cell>
          <cell r="AB59">
            <v>51930.701951237119</v>
          </cell>
          <cell r="AC59">
            <v>61500</v>
          </cell>
          <cell r="AD59">
            <v>89475</v>
          </cell>
          <cell r="AE59">
            <v>59449.999999999993</v>
          </cell>
          <cell r="AF59">
            <v>59599.999999999993</v>
          </cell>
          <cell r="AG59">
            <v>30200</v>
          </cell>
          <cell r="AH59">
            <v>47519.999999999993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U59">
            <v>70650</v>
          </cell>
        </row>
        <row r="60">
          <cell r="B60">
            <v>38306</v>
          </cell>
          <cell r="C60">
            <v>11</v>
          </cell>
          <cell r="D60">
            <v>15</v>
          </cell>
          <cell r="E60">
            <v>46</v>
          </cell>
          <cell r="F60">
            <v>2457690.7452841941</v>
          </cell>
          <cell r="G60">
            <v>7000</v>
          </cell>
          <cell r="H60">
            <v>6420.5720000000001</v>
          </cell>
          <cell r="I60">
            <v>94361.403902474252</v>
          </cell>
          <cell r="J60">
            <v>44775</v>
          </cell>
          <cell r="K60">
            <v>45700.000000000007</v>
          </cell>
          <cell r="L60">
            <v>36680.701951237126</v>
          </cell>
          <cell r="M60">
            <v>37080.701951237126</v>
          </cell>
          <cell r="N60">
            <v>36380.701951237126</v>
          </cell>
          <cell r="O60">
            <v>46980.701951237133</v>
          </cell>
          <cell r="P60">
            <v>53550</v>
          </cell>
          <cell r="Q60">
            <v>82275</v>
          </cell>
          <cell r="R60">
            <v>0</v>
          </cell>
          <cell r="S60">
            <v>43430.701951237126</v>
          </cell>
          <cell r="T60">
            <v>0</v>
          </cell>
          <cell r="U60">
            <v>55400</v>
          </cell>
          <cell r="V60">
            <v>0</v>
          </cell>
          <cell r="Y60">
            <v>27987.5</v>
          </cell>
          <cell r="Z60">
            <v>0</v>
          </cell>
          <cell r="AA60">
            <v>59899.999999999993</v>
          </cell>
          <cell r="AB60">
            <v>51930.701951237119</v>
          </cell>
          <cell r="AC60">
            <v>61500</v>
          </cell>
          <cell r="AD60">
            <v>89475</v>
          </cell>
          <cell r="AE60">
            <v>59449.999999999993</v>
          </cell>
          <cell r="AF60">
            <v>59599.999999999993</v>
          </cell>
          <cell r="AG60">
            <v>30200</v>
          </cell>
          <cell r="AH60">
            <v>47519.999999999993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U60">
            <v>70650</v>
          </cell>
        </row>
        <row r="61">
          <cell r="B61">
            <v>38307</v>
          </cell>
          <cell r="C61">
            <v>11</v>
          </cell>
          <cell r="D61">
            <v>16</v>
          </cell>
          <cell r="E61">
            <v>47</v>
          </cell>
          <cell r="F61">
            <v>2472667.1374337799</v>
          </cell>
          <cell r="G61">
            <v>249343</v>
          </cell>
          <cell r="H61">
            <v>6420.5720000000001</v>
          </cell>
          <cell r="I61">
            <v>94361.403902474252</v>
          </cell>
          <cell r="J61">
            <v>44775</v>
          </cell>
          <cell r="K61">
            <v>45700.000000000007</v>
          </cell>
          <cell r="L61">
            <v>36680.701951237126</v>
          </cell>
          <cell r="M61">
            <v>37080.701951237126</v>
          </cell>
          <cell r="N61">
            <v>36380.701951237126</v>
          </cell>
          <cell r="O61">
            <v>46980.701951237133</v>
          </cell>
          <cell r="P61">
            <v>53550</v>
          </cell>
          <cell r="Q61">
            <v>82275</v>
          </cell>
          <cell r="R61">
            <v>0</v>
          </cell>
          <cell r="S61">
            <v>43430.701951237126</v>
          </cell>
          <cell r="T61">
            <v>0</v>
          </cell>
          <cell r="U61">
            <v>55400</v>
          </cell>
          <cell r="V61">
            <v>0</v>
          </cell>
          <cell r="Y61">
            <v>27987.5</v>
          </cell>
          <cell r="Z61">
            <v>0</v>
          </cell>
          <cell r="AA61">
            <v>59899.999999999993</v>
          </cell>
          <cell r="AB61">
            <v>51930.701951237119</v>
          </cell>
          <cell r="AC61">
            <v>61500</v>
          </cell>
          <cell r="AD61">
            <v>89475</v>
          </cell>
          <cell r="AE61">
            <v>59449.999999999993</v>
          </cell>
          <cell r="AF61">
            <v>59599.999999999993</v>
          </cell>
          <cell r="AG61">
            <v>30200</v>
          </cell>
          <cell r="AH61">
            <v>47519.999999999993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U61">
            <v>70650</v>
          </cell>
        </row>
        <row r="62">
          <cell r="B62">
            <v>38308</v>
          </cell>
          <cell r="C62">
            <v>11</v>
          </cell>
          <cell r="D62">
            <v>17</v>
          </cell>
          <cell r="E62">
            <v>48</v>
          </cell>
          <cell r="F62">
            <v>2472667.1374337799</v>
          </cell>
          <cell r="G62">
            <v>238225</v>
          </cell>
          <cell r="H62">
            <v>6420.5720000000001</v>
          </cell>
          <cell r="I62">
            <v>94361.403902474252</v>
          </cell>
          <cell r="J62">
            <v>44775</v>
          </cell>
          <cell r="K62">
            <v>45700.000000000007</v>
          </cell>
          <cell r="L62">
            <v>36680.701951237126</v>
          </cell>
          <cell r="M62">
            <v>37080.701951237126</v>
          </cell>
          <cell r="N62">
            <v>36380.701951237126</v>
          </cell>
          <cell r="O62">
            <v>46980.701951237133</v>
          </cell>
          <cell r="P62">
            <v>53550</v>
          </cell>
          <cell r="Q62">
            <v>82275</v>
          </cell>
          <cell r="R62">
            <v>0</v>
          </cell>
          <cell r="S62">
            <v>43430.701951237126</v>
          </cell>
          <cell r="T62">
            <v>0</v>
          </cell>
          <cell r="U62">
            <v>55400</v>
          </cell>
          <cell r="V62">
            <v>0</v>
          </cell>
          <cell r="Y62">
            <v>27987.5</v>
          </cell>
          <cell r="Z62">
            <v>0</v>
          </cell>
          <cell r="AA62">
            <v>59899.999999999993</v>
          </cell>
          <cell r="AB62">
            <v>51930.701951237119</v>
          </cell>
          <cell r="AC62">
            <v>61500</v>
          </cell>
          <cell r="AD62">
            <v>89475</v>
          </cell>
          <cell r="AE62">
            <v>59449.999999999993</v>
          </cell>
          <cell r="AF62">
            <v>59599.999999999993</v>
          </cell>
          <cell r="AG62">
            <v>30200</v>
          </cell>
          <cell r="AH62">
            <v>47519.999999999993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U62">
            <v>70650</v>
          </cell>
        </row>
        <row r="63">
          <cell r="B63">
            <v>38309</v>
          </cell>
          <cell r="C63">
            <v>11</v>
          </cell>
          <cell r="D63">
            <v>18</v>
          </cell>
          <cell r="E63">
            <v>49</v>
          </cell>
          <cell r="F63">
            <v>2104664.8055170779</v>
          </cell>
          <cell r="G63">
            <v>7000</v>
          </cell>
          <cell r="H63">
            <v>6420.5720000000001</v>
          </cell>
          <cell r="I63">
            <v>94361.403902474252</v>
          </cell>
          <cell r="J63">
            <v>44775</v>
          </cell>
          <cell r="K63">
            <v>45700.000000000007</v>
          </cell>
          <cell r="L63">
            <v>36680.701951237126</v>
          </cell>
          <cell r="M63">
            <v>37080.701951237126</v>
          </cell>
          <cell r="N63">
            <v>36380.701951237126</v>
          </cell>
          <cell r="O63">
            <v>46980.701951237133</v>
          </cell>
          <cell r="P63">
            <v>53550</v>
          </cell>
          <cell r="Q63">
            <v>82275</v>
          </cell>
          <cell r="R63">
            <v>0</v>
          </cell>
          <cell r="S63">
            <v>43430.701951237126</v>
          </cell>
          <cell r="T63">
            <v>0</v>
          </cell>
          <cell r="U63">
            <v>55400</v>
          </cell>
          <cell r="V63">
            <v>0</v>
          </cell>
          <cell r="Y63">
            <v>27987.5</v>
          </cell>
          <cell r="Z63">
            <v>0</v>
          </cell>
          <cell r="AA63">
            <v>59899.999999999993</v>
          </cell>
          <cell r="AB63">
            <v>51930.701951237119</v>
          </cell>
          <cell r="AC63">
            <v>61500</v>
          </cell>
          <cell r="AD63">
            <v>89475</v>
          </cell>
          <cell r="AE63">
            <v>59449.999999999993</v>
          </cell>
          <cell r="AF63">
            <v>59599.999999999993</v>
          </cell>
          <cell r="AG63">
            <v>30200</v>
          </cell>
          <cell r="AH63">
            <v>47519.999999999993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U63">
            <v>55751.947524461277</v>
          </cell>
        </row>
        <row r="64">
          <cell r="B64">
            <v>38310</v>
          </cell>
          <cell r="C64">
            <v>11</v>
          </cell>
          <cell r="D64">
            <v>19</v>
          </cell>
          <cell r="E64">
            <v>50</v>
          </cell>
          <cell r="F64">
            <v>2472667.1374337799</v>
          </cell>
          <cell r="G64">
            <v>1458847</v>
          </cell>
          <cell r="H64">
            <v>6420.5720000000001</v>
          </cell>
          <cell r="I64">
            <v>94361.403902474252</v>
          </cell>
          <cell r="J64">
            <v>44775</v>
          </cell>
          <cell r="K64">
            <v>45700.000000000007</v>
          </cell>
          <cell r="L64">
            <v>36680.701951237126</v>
          </cell>
          <cell r="M64">
            <v>37080.701951237126</v>
          </cell>
          <cell r="N64">
            <v>36380.701951237126</v>
          </cell>
          <cell r="O64">
            <v>46980.701951237133</v>
          </cell>
          <cell r="P64">
            <v>53550</v>
          </cell>
          <cell r="Q64">
            <v>82275</v>
          </cell>
          <cell r="R64">
            <v>0</v>
          </cell>
          <cell r="S64">
            <v>43430.701951237126</v>
          </cell>
          <cell r="T64">
            <v>0</v>
          </cell>
          <cell r="U64">
            <v>55400</v>
          </cell>
          <cell r="V64">
            <v>0</v>
          </cell>
          <cell r="Y64">
            <v>27987.5</v>
          </cell>
          <cell r="Z64">
            <v>0</v>
          </cell>
          <cell r="AA64">
            <v>59899.999999999993</v>
          </cell>
          <cell r="AB64">
            <v>51930.701951237119</v>
          </cell>
          <cell r="AC64">
            <v>61500</v>
          </cell>
          <cell r="AD64">
            <v>89475</v>
          </cell>
          <cell r="AE64">
            <v>59449.999999999993</v>
          </cell>
          <cell r="AF64">
            <v>59599.999999999993</v>
          </cell>
          <cell r="AG64">
            <v>30200</v>
          </cell>
          <cell r="AH64">
            <v>47519.999999999993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U64">
            <v>70650</v>
          </cell>
        </row>
        <row r="65">
          <cell r="B65">
            <v>38311</v>
          </cell>
          <cell r="C65">
            <v>11</v>
          </cell>
          <cell r="D65">
            <v>20</v>
          </cell>
          <cell r="E65">
            <v>51</v>
          </cell>
          <cell r="F65">
            <v>2472667.1374337799</v>
          </cell>
          <cell r="G65">
            <v>1464446</v>
          </cell>
          <cell r="H65">
            <v>6420.5720000000001</v>
          </cell>
          <cell r="I65">
            <v>94361.403902474252</v>
          </cell>
          <cell r="J65">
            <v>44775</v>
          </cell>
          <cell r="K65">
            <v>45700.000000000007</v>
          </cell>
          <cell r="L65">
            <v>36680.701951237126</v>
          </cell>
          <cell r="M65">
            <v>37080.701951237126</v>
          </cell>
          <cell r="N65">
            <v>36380.701951237126</v>
          </cell>
          <cell r="O65">
            <v>46980.701951237133</v>
          </cell>
          <cell r="P65">
            <v>53550</v>
          </cell>
          <cell r="Q65">
            <v>82275</v>
          </cell>
          <cell r="R65">
            <v>0</v>
          </cell>
          <cell r="S65">
            <v>43430.701951237126</v>
          </cell>
          <cell r="T65">
            <v>0</v>
          </cell>
          <cell r="U65">
            <v>55400</v>
          </cell>
          <cell r="V65">
            <v>0</v>
          </cell>
          <cell r="Y65">
            <v>27987.5</v>
          </cell>
          <cell r="Z65">
            <v>0</v>
          </cell>
          <cell r="AA65">
            <v>59899.999999999993</v>
          </cell>
          <cell r="AB65">
            <v>51930.701951237119</v>
          </cell>
          <cell r="AC65">
            <v>61500</v>
          </cell>
          <cell r="AD65">
            <v>89475</v>
          </cell>
          <cell r="AE65">
            <v>59449.999999999993</v>
          </cell>
          <cell r="AF65">
            <v>59599.999999999993</v>
          </cell>
          <cell r="AG65">
            <v>30200</v>
          </cell>
          <cell r="AH65">
            <v>47519.999999999993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U65">
            <v>70650</v>
          </cell>
        </row>
        <row r="66">
          <cell r="B66">
            <v>38312</v>
          </cell>
          <cell r="C66">
            <v>11</v>
          </cell>
          <cell r="D66">
            <v>21</v>
          </cell>
          <cell r="E66">
            <v>52</v>
          </cell>
          <cell r="F66">
            <v>2472667.1374337799</v>
          </cell>
          <cell r="G66">
            <v>1848748</v>
          </cell>
          <cell r="H66">
            <v>6420.5720000000001</v>
          </cell>
          <cell r="I66">
            <v>94361.403902474252</v>
          </cell>
          <cell r="J66">
            <v>44775</v>
          </cell>
          <cell r="K66">
            <v>45700.000000000007</v>
          </cell>
          <cell r="L66">
            <v>36680.701951237126</v>
          </cell>
          <cell r="M66">
            <v>37080.701951237126</v>
          </cell>
          <cell r="N66">
            <v>36380.701951237126</v>
          </cell>
          <cell r="O66">
            <v>46980.701951237133</v>
          </cell>
          <cell r="P66">
            <v>53550</v>
          </cell>
          <cell r="Q66">
            <v>82275</v>
          </cell>
          <cell r="R66">
            <v>0</v>
          </cell>
          <cell r="S66">
            <v>43430.701951237126</v>
          </cell>
          <cell r="T66">
            <v>0</v>
          </cell>
          <cell r="U66">
            <v>55400</v>
          </cell>
          <cell r="V66">
            <v>0</v>
          </cell>
          <cell r="Y66">
            <v>27987.5</v>
          </cell>
          <cell r="Z66">
            <v>0</v>
          </cell>
          <cell r="AA66">
            <v>59899.999999999993</v>
          </cell>
          <cell r="AB66">
            <v>51930.701951237119</v>
          </cell>
          <cell r="AC66">
            <v>61500</v>
          </cell>
          <cell r="AD66">
            <v>89475</v>
          </cell>
          <cell r="AE66">
            <v>59449.999999999993</v>
          </cell>
          <cell r="AF66">
            <v>59599.999999999993</v>
          </cell>
          <cell r="AG66">
            <v>30200</v>
          </cell>
          <cell r="AH66">
            <v>47519.999999999993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U66">
            <v>70650</v>
          </cell>
        </row>
        <row r="67">
          <cell r="B67">
            <v>38313</v>
          </cell>
          <cell r="C67">
            <v>11</v>
          </cell>
          <cell r="D67">
            <v>22</v>
          </cell>
          <cell r="E67">
            <v>53</v>
          </cell>
          <cell r="F67">
            <v>2472667.1374337799</v>
          </cell>
          <cell r="G67">
            <v>1646125</v>
          </cell>
          <cell r="H67">
            <v>6420.5720000000001</v>
          </cell>
          <cell r="I67">
            <v>94361.403902474252</v>
          </cell>
          <cell r="J67">
            <v>44775</v>
          </cell>
          <cell r="K67">
            <v>45700.000000000007</v>
          </cell>
          <cell r="L67">
            <v>36680.701951237126</v>
          </cell>
          <cell r="M67">
            <v>37080.701951237126</v>
          </cell>
          <cell r="N67">
            <v>36380.701951237126</v>
          </cell>
          <cell r="O67">
            <v>46980.701951237133</v>
          </cell>
          <cell r="P67">
            <v>53550</v>
          </cell>
          <cell r="Q67">
            <v>82275</v>
          </cell>
          <cell r="R67">
            <v>0</v>
          </cell>
          <cell r="S67">
            <v>43430.701951237126</v>
          </cell>
          <cell r="T67">
            <v>0</v>
          </cell>
          <cell r="U67">
            <v>55400</v>
          </cell>
          <cell r="V67">
            <v>0</v>
          </cell>
          <cell r="Y67">
            <v>27987.5</v>
          </cell>
          <cell r="Z67">
            <v>0</v>
          </cell>
          <cell r="AA67">
            <v>59899.999999999993</v>
          </cell>
          <cell r="AB67">
            <v>51930.701951237119</v>
          </cell>
          <cell r="AC67">
            <v>61500</v>
          </cell>
          <cell r="AD67">
            <v>89475</v>
          </cell>
          <cell r="AE67">
            <v>59449.999999999993</v>
          </cell>
          <cell r="AF67">
            <v>59599.999999999993</v>
          </cell>
          <cell r="AG67">
            <v>30200</v>
          </cell>
          <cell r="AH67">
            <v>47519.999999999993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U67">
            <v>70650</v>
          </cell>
        </row>
        <row r="68">
          <cell r="B68">
            <v>38314</v>
          </cell>
          <cell r="C68">
            <v>11</v>
          </cell>
          <cell r="D68">
            <v>23</v>
          </cell>
          <cell r="E68">
            <v>54</v>
          </cell>
          <cell r="F68">
            <v>2472667.1374337799</v>
          </cell>
          <cell r="G68">
            <v>904160</v>
          </cell>
          <cell r="H68">
            <v>6420.5720000000001</v>
          </cell>
          <cell r="I68">
            <v>94361.403902474252</v>
          </cell>
          <cell r="J68">
            <v>44775</v>
          </cell>
          <cell r="K68">
            <v>45700.000000000007</v>
          </cell>
          <cell r="L68">
            <v>36680.701951237126</v>
          </cell>
          <cell r="M68">
            <v>37080.701951237126</v>
          </cell>
          <cell r="N68">
            <v>36380.701951237126</v>
          </cell>
          <cell r="O68">
            <v>46980.701951237133</v>
          </cell>
          <cell r="P68">
            <v>53550</v>
          </cell>
          <cell r="Q68">
            <v>82275</v>
          </cell>
          <cell r="R68">
            <v>0</v>
          </cell>
          <cell r="S68">
            <v>43430.701951237126</v>
          </cell>
          <cell r="T68">
            <v>0</v>
          </cell>
          <cell r="U68">
            <v>55400</v>
          </cell>
          <cell r="V68">
            <v>0</v>
          </cell>
          <cell r="Y68">
            <v>27987.5</v>
          </cell>
          <cell r="Z68">
            <v>0</v>
          </cell>
          <cell r="AA68">
            <v>59899.999999999993</v>
          </cell>
          <cell r="AB68">
            <v>51930.701951237119</v>
          </cell>
          <cell r="AC68">
            <v>61500</v>
          </cell>
          <cell r="AD68">
            <v>89475</v>
          </cell>
          <cell r="AE68">
            <v>59449.999999999993</v>
          </cell>
          <cell r="AF68">
            <v>59599.999999999993</v>
          </cell>
          <cell r="AG68">
            <v>30200</v>
          </cell>
          <cell r="AH68">
            <v>47519.999999999993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U68">
            <v>70650</v>
          </cell>
        </row>
        <row r="69">
          <cell r="B69">
            <v>38315</v>
          </cell>
          <cell r="C69">
            <v>11</v>
          </cell>
          <cell r="D69">
            <v>24</v>
          </cell>
          <cell r="E69">
            <v>55</v>
          </cell>
          <cell r="F69">
            <v>2472667.1374337799</v>
          </cell>
          <cell r="G69">
            <v>1262205</v>
          </cell>
          <cell r="H69">
            <v>6420.5720000000001</v>
          </cell>
          <cell r="I69">
            <v>94361.403902474252</v>
          </cell>
          <cell r="J69">
            <v>44775</v>
          </cell>
          <cell r="K69">
            <v>45700.000000000007</v>
          </cell>
          <cell r="L69">
            <v>36680.701951237126</v>
          </cell>
          <cell r="M69">
            <v>37080.701951237126</v>
          </cell>
          <cell r="N69">
            <v>36380.701951237126</v>
          </cell>
          <cell r="O69">
            <v>46980.701951237133</v>
          </cell>
          <cell r="P69">
            <v>53550</v>
          </cell>
          <cell r="Q69">
            <v>82275</v>
          </cell>
          <cell r="R69">
            <v>0</v>
          </cell>
          <cell r="S69">
            <v>43430.701951237126</v>
          </cell>
          <cell r="T69">
            <v>0</v>
          </cell>
          <cell r="U69">
            <v>55400</v>
          </cell>
          <cell r="V69">
            <v>0</v>
          </cell>
          <cell r="Y69">
            <v>27987.5</v>
          </cell>
          <cell r="Z69">
            <v>0</v>
          </cell>
          <cell r="AA69">
            <v>59899.999999999993</v>
          </cell>
          <cell r="AB69">
            <v>51930.701951237119</v>
          </cell>
          <cell r="AC69">
            <v>61500</v>
          </cell>
          <cell r="AD69">
            <v>89475</v>
          </cell>
          <cell r="AE69">
            <v>59449.999999999993</v>
          </cell>
          <cell r="AF69">
            <v>59599.999999999993</v>
          </cell>
          <cell r="AG69">
            <v>30200</v>
          </cell>
          <cell r="AH69">
            <v>47519.999999999993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U69">
            <v>70650</v>
          </cell>
        </row>
        <row r="70">
          <cell r="B70">
            <v>38316</v>
          </cell>
          <cell r="C70">
            <v>11</v>
          </cell>
          <cell r="D70">
            <v>25</v>
          </cell>
          <cell r="E70">
            <v>56</v>
          </cell>
          <cell r="F70">
            <v>2472667.1374337799</v>
          </cell>
          <cell r="G70">
            <v>1065832</v>
          </cell>
          <cell r="H70">
            <v>6420.5720000000001</v>
          </cell>
          <cell r="I70">
            <v>94361.403902474252</v>
          </cell>
          <cell r="J70">
            <v>44775</v>
          </cell>
          <cell r="K70">
            <v>45700.000000000007</v>
          </cell>
          <cell r="L70">
            <v>36680.701951237126</v>
          </cell>
          <cell r="M70">
            <v>37080.701951237126</v>
          </cell>
          <cell r="N70">
            <v>36380.701951237126</v>
          </cell>
          <cell r="O70">
            <v>46980.701951237133</v>
          </cell>
          <cell r="P70">
            <v>53550</v>
          </cell>
          <cell r="Q70">
            <v>82275</v>
          </cell>
          <cell r="R70">
            <v>0</v>
          </cell>
          <cell r="S70">
            <v>43430.701951237126</v>
          </cell>
          <cell r="T70">
            <v>0</v>
          </cell>
          <cell r="U70">
            <v>55400</v>
          </cell>
          <cell r="V70">
            <v>0</v>
          </cell>
          <cell r="Y70">
            <v>27987.5</v>
          </cell>
          <cell r="Z70">
            <v>0</v>
          </cell>
          <cell r="AA70">
            <v>59899.999999999993</v>
          </cell>
          <cell r="AB70">
            <v>51930.701951237119</v>
          </cell>
          <cell r="AC70">
            <v>61500</v>
          </cell>
          <cell r="AD70">
            <v>89475</v>
          </cell>
          <cell r="AE70">
            <v>59449.999999999993</v>
          </cell>
          <cell r="AF70">
            <v>59599.999999999993</v>
          </cell>
          <cell r="AG70">
            <v>30200</v>
          </cell>
          <cell r="AH70">
            <v>47519.999999999993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U70">
            <v>70650</v>
          </cell>
        </row>
        <row r="71">
          <cell r="B71">
            <v>38317</v>
          </cell>
          <cell r="C71">
            <v>11</v>
          </cell>
          <cell r="D71">
            <v>26</v>
          </cell>
          <cell r="E71">
            <v>57</v>
          </cell>
          <cell r="F71">
            <v>2472667.1374337799</v>
          </cell>
          <cell r="G71">
            <v>780512</v>
          </cell>
          <cell r="H71">
            <v>6420.5720000000001</v>
          </cell>
          <cell r="I71">
            <v>94361.403902474252</v>
          </cell>
          <cell r="J71">
            <v>44775</v>
          </cell>
          <cell r="K71">
            <v>45700.000000000007</v>
          </cell>
          <cell r="L71">
            <v>36680.701951237126</v>
          </cell>
          <cell r="M71">
            <v>37080.701951237126</v>
          </cell>
          <cell r="N71">
            <v>36380.701951237126</v>
          </cell>
          <cell r="O71">
            <v>46980.701951237133</v>
          </cell>
          <cell r="P71">
            <v>53550</v>
          </cell>
          <cell r="Q71">
            <v>82275</v>
          </cell>
          <cell r="R71">
            <v>0</v>
          </cell>
          <cell r="S71">
            <v>43430.701951237126</v>
          </cell>
          <cell r="T71">
            <v>0</v>
          </cell>
          <cell r="U71">
            <v>55400</v>
          </cell>
          <cell r="V71">
            <v>0</v>
          </cell>
          <cell r="Y71">
            <v>27987.5</v>
          </cell>
          <cell r="Z71">
            <v>0</v>
          </cell>
          <cell r="AA71">
            <v>59899.999999999993</v>
          </cell>
          <cell r="AB71">
            <v>51930.701951237119</v>
          </cell>
          <cell r="AC71">
            <v>61500</v>
          </cell>
          <cell r="AD71">
            <v>89475</v>
          </cell>
          <cell r="AE71">
            <v>59449.999999999993</v>
          </cell>
          <cell r="AF71">
            <v>59599.999999999993</v>
          </cell>
          <cell r="AG71">
            <v>30200</v>
          </cell>
          <cell r="AH71">
            <v>47519.999999999993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U71">
            <v>70650</v>
          </cell>
        </row>
        <row r="72">
          <cell r="B72">
            <v>38318</v>
          </cell>
          <cell r="C72">
            <v>11</v>
          </cell>
          <cell r="D72">
            <v>27</v>
          </cell>
          <cell r="E72">
            <v>58</v>
          </cell>
          <cell r="F72">
            <v>2472667.1374337799</v>
          </cell>
          <cell r="G72">
            <v>492929</v>
          </cell>
          <cell r="H72">
            <v>6420.5720000000001</v>
          </cell>
          <cell r="I72">
            <v>94361.403902474252</v>
          </cell>
          <cell r="J72">
            <v>44775</v>
          </cell>
          <cell r="K72">
            <v>45700.000000000007</v>
          </cell>
          <cell r="L72">
            <v>36680.701951237126</v>
          </cell>
          <cell r="M72">
            <v>37080.701951237126</v>
          </cell>
          <cell r="N72">
            <v>36380.701951237126</v>
          </cell>
          <cell r="O72">
            <v>46980.701951237133</v>
          </cell>
          <cell r="P72">
            <v>53550</v>
          </cell>
          <cell r="Q72">
            <v>82275</v>
          </cell>
          <cell r="R72">
            <v>0</v>
          </cell>
          <cell r="S72">
            <v>43430.701951237126</v>
          </cell>
          <cell r="T72">
            <v>0</v>
          </cell>
          <cell r="U72">
            <v>55400</v>
          </cell>
          <cell r="V72">
            <v>0</v>
          </cell>
          <cell r="Y72">
            <v>27987.5</v>
          </cell>
          <cell r="Z72">
            <v>0</v>
          </cell>
          <cell r="AA72">
            <v>59899.999999999993</v>
          </cell>
          <cell r="AB72">
            <v>51930.701951237119</v>
          </cell>
          <cell r="AC72">
            <v>61500</v>
          </cell>
          <cell r="AD72">
            <v>89475</v>
          </cell>
          <cell r="AE72">
            <v>59449.999999999993</v>
          </cell>
          <cell r="AF72">
            <v>59599.999999999993</v>
          </cell>
          <cell r="AG72">
            <v>30200</v>
          </cell>
          <cell r="AH72">
            <v>47519.999999999993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U72">
            <v>70650</v>
          </cell>
        </row>
        <row r="73">
          <cell r="B73">
            <v>38319</v>
          </cell>
          <cell r="C73">
            <v>11</v>
          </cell>
          <cell r="D73">
            <v>28</v>
          </cell>
          <cell r="E73">
            <v>59</v>
          </cell>
          <cell r="F73">
            <v>2456880.0773003618</v>
          </cell>
          <cell r="G73">
            <v>7000</v>
          </cell>
          <cell r="H73">
            <v>6420.5720000000001</v>
          </cell>
          <cell r="I73">
            <v>94361.403902474252</v>
          </cell>
          <cell r="J73">
            <v>44775</v>
          </cell>
          <cell r="K73">
            <v>45700.000000000007</v>
          </cell>
          <cell r="L73">
            <v>36680.701951237126</v>
          </cell>
          <cell r="M73">
            <v>37080.701951237126</v>
          </cell>
          <cell r="N73">
            <v>36380.701951237126</v>
          </cell>
          <cell r="O73">
            <v>46980.701951237133</v>
          </cell>
          <cell r="P73">
            <v>53550</v>
          </cell>
          <cell r="Q73">
            <v>82275</v>
          </cell>
          <cell r="R73">
            <v>0</v>
          </cell>
          <cell r="S73">
            <v>43430.701951237126</v>
          </cell>
          <cell r="T73">
            <v>0</v>
          </cell>
          <cell r="U73">
            <v>55400</v>
          </cell>
          <cell r="V73">
            <v>0</v>
          </cell>
          <cell r="Y73">
            <v>27987.5</v>
          </cell>
          <cell r="Z73">
            <v>0</v>
          </cell>
          <cell r="AA73">
            <v>59899.999999999993</v>
          </cell>
          <cell r="AB73">
            <v>51930.701951237119</v>
          </cell>
          <cell r="AC73">
            <v>61500</v>
          </cell>
          <cell r="AD73">
            <v>89475</v>
          </cell>
          <cell r="AE73">
            <v>59449.999999999993</v>
          </cell>
          <cell r="AF73">
            <v>59599.999999999993</v>
          </cell>
          <cell r="AG73">
            <v>30200</v>
          </cell>
          <cell r="AH73">
            <v>47519.999999999993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U73">
            <v>70650</v>
          </cell>
        </row>
        <row r="74">
          <cell r="B74">
            <v>38320</v>
          </cell>
          <cell r="C74">
            <v>11</v>
          </cell>
          <cell r="D74">
            <v>29</v>
          </cell>
          <cell r="E74">
            <v>60</v>
          </cell>
          <cell r="F74">
            <v>2286816.5103423637</v>
          </cell>
          <cell r="G74">
            <v>7000</v>
          </cell>
          <cell r="H74">
            <v>6420.5720000000001</v>
          </cell>
          <cell r="I74">
            <v>94361.403902474252</v>
          </cell>
          <cell r="J74">
            <v>44775</v>
          </cell>
          <cell r="K74">
            <v>45700.000000000007</v>
          </cell>
          <cell r="L74">
            <v>36680.701951237126</v>
          </cell>
          <cell r="M74">
            <v>37080.701951237126</v>
          </cell>
          <cell r="N74">
            <v>36380.701951237126</v>
          </cell>
          <cell r="O74">
            <v>46980.701951237133</v>
          </cell>
          <cell r="P74">
            <v>53550</v>
          </cell>
          <cell r="Q74">
            <v>82275</v>
          </cell>
          <cell r="R74">
            <v>0</v>
          </cell>
          <cell r="S74">
            <v>43430.701951237126</v>
          </cell>
          <cell r="T74">
            <v>0</v>
          </cell>
          <cell r="U74">
            <v>55400</v>
          </cell>
          <cell r="V74">
            <v>0</v>
          </cell>
          <cell r="Y74">
            <v>27987.5</v>
          </cell>
          <cell r="Z74">
            <v>0</v>
          </cell>
          <cell r="AA74">
            <v>59899.999999999993</v>
          </cell>
          <cell r="AB74">
            <v>51930.701951237119</v>
          </cell>
          <cell r="AC74">
            <v>61500</v>
          </cell>
          <cell r="AD74">
            <v>89475</v>
          </cell>
          <cell r="AE74">
            <v>59449.999999999993</v>
          </cell>
          <cell r="AF74">
            <v>59599.999999999993</v>
          </cell>
          <cell r="AG74">
            <v>30200</v>
          </cell>
          <cell r="AH74">
            <v>47519.999999999993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U74">
            <v>70650</v>
          </cell>
        </row>
        <row r="75">
          <cell r="B75">
            <v>38321</v>
          </cell>
          <cell r="C75">
            <v>11</v>
          </cell>
          <cell r="D75">
            <v>30</v>
          </cell>
          <cell r="E75">
            <v>61</v>
          </cell>
          <cell r="F75">
            <v>2472667.1374337799</v>
          </cell>
          <cell r="G75">
            <v>406729</v>
          </cell>
          <cell r="H75">
            <v>6420.5720000000001</v>
          </cell>
          <cell r="I75">
            <v>94361.403902474252</v>
          </cell>
          <cell r="J75">
            <v>44775</v>
          </cell>
          <cell r="K75">
            <v>45700.000000000007</v>
          </cell>
          <cell r="L75">
            <v>36680.701951237126</v>
          </cell>
          <cell r="M75">
            <v>37080.701951237126</v>
          </cell>
          <cell r="N75">
            <v>36380.701951237126</v>
          </cell>
          <cell r="O75">
            <v>46980.701951237133</v>
          </cell>
          <cell r="P75">
            <v>53550</v>
          </cell>
          <cell r="Q75">
            <v>82275</v>
          </cell>
          <cell r="R75">
            <v>0</v>
          </cell>
          <cell r="S75">
            <v>43430.701951237126</v>
          </cell>
          <cell r="T75">
            <v>0</v>
          </cell>
          <cell r="U75">
            <v>55400</v>
          </cell>
          <cell r="V75">
            <v>0</v>
          </cell>
          <cell r="Y75">
            <v>27987.5</v>
          </cell>
          <cell r="Z75">
            <v>0</v>
          </cell>
          <cell r="AA75">
            <v>59899.999999999993</v>
          </cell>
          <cell r="AB75">
            <v>51930.701951237119</v>
          </cell>
          <cell r="AC75">
            <v>61500</v>
          </cell>
          <cell r="AD75">
            <v>89475</v>
          </cell>
          <cell r="AE75">
            <v>59449.999999999993</v>
          </cell>
          <cell r="AF75">
            <v>59599.999999999993</v>
          </cell>
          <cell r="AG75">
            <v>30200</v>
          </cell>
          <cell r="AH75">
            <v>47519.999999999993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U75">
            <v>70650</v>
          </cell>
        </row>
        <row r="76">
          <cell r="B76">
            <v>38322</v>
          </cell>
          <cell r="C76">
            <v>12</v>
          </cell>
          <cell r="D76">
            <v>1</v>
          </cell>
          <cell r="E76">
            <v>62</v>
          </cell>
          <cell r="F76">
            <v>2617559.0641499599</v>
          </cell>
          <cell r="G76">
            <v>551086</v>
          </cell>
          <cell r="H76">
            <v>6420.5720000000001</v>
          </cell>
          <cell r="I76">
            <v>94361.403902474252</v>
          </cell>
          <cell r="J76">
            <v>44775</v>
          </cell>
          <cell r="K76">
            <v>45700.000000000007</v>
          </cell>
          <cell r="L76">
            <v>36680.701951237126</v>
          </cell>
          <cell r="M76">
            <v>37080.701951237126</v>
          </cell>
          <cell r="N76">
            <v>36380.701951237126</v>
          </cell>
          <cell r="O76">
            <v>46980.701951237133</v>
          </cell>
          <cell r="P76">
            <v>53550</v>
          </cell>
          <cell r="Q76">
            <v>82275</v>
          </cell>
          <cell r="R76">
            <v>0</v>
          </cell>
          <cell r="S76">
            <v>43430.701951237126</v>
          </cell>
          <cell r="T76">
            <v>0</v>
          </cell>
          <cell r="U76">
            <v>55400</v>
          </cell>
          <cell r="V76">
            <v>0</v>
          </cell>
          <cell r="Y76">
            <v>27987.5</v>
          </cell>
          <cell r="Z76">
            <v>90262.499999999985</v>
          </cell>
          <cell r="AA76">
            <v>59899.999999999993</v>
          </cell>
          <cell r="AB76">
            <v>51930.701951237119</v>
          </cell>
          <cell r="AC76">
            <v>61500</v>
          </cell>
          <cell r="AD76">
            <v>89475</v>
          </cell>
          <cell r="AE76">
            <v>59449.999999999993</v>
          </cell>
          <cell r="AF76">
            <v>59599.999999999993</v>
          </cell>
          <cell r="AG76">
            <v>30200</v>
          </cell>
          <cell r="AH76">
            <v>47519.999999999993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U76">
            <v>70650</v>
          </cell>
        </row>
        <row r="77">
          <cell r="B77">
            <v>38323</v>
          </cell>
          <cell r="C77">
            <v>12</v>
          </cell>
          <cell r="D77">
            <v>2</v>
          </cell>
          <cell r="E77">
            <v>63</v>
          </cell>
          <cell r="F77">
            <v>2617559.0641499599</v>
          </cell>
          <cell r="G77">
            <v>983063</v>
          </cell>
          <cell r="H77">
            <v>6420.5720000000001</v>
          </cell>
          <cell r="I77">
            <v>94361.403902474252</v>
          </cell>
          <cell r="J77">
            <v>44775</v>
          </cell>
          <cell r="K77">
            <v>45700.000000000007</v>
          </cell>
          <cell r="L77">
            <v>36680.701951237126</v>
          </cell>
          <cell r="M77">
            <v>37080.701951237126</v>
          </cell>
          <cell r="N77">
            <v>36380.701951237126</v>
          </cell>
          <cell r="O77">
            <v>46980.701951237133</v>
          </cell>
          <cell r="P77">
            <v>53550</v>
          </cell>
          <cell r="Q77">
            <v>82275</v>
          </cell>
          <cell r="R77">
            <v>0</v>
          </cell>
          <cell r="S77">
            <v>43430.701951237126</v>
          </cell>
          <cell r="T77">
            <v>0</v>
          </cell>
          <cell r="U77">
            <v>55400</v>
          </cell>
          <cell r="V77">
            <v>0</v>
          </cell>
          <cell r="Y77">
            <v>27987.5</v>
          </cell>
          <cell r="Z77">
            <v>90262.499999999985</v>
          </cell>
          <cell r="AA77">
            <v>59899.999999999993</v>
          </cell>
          <cell r="AB77">
            <v>51930.701951237119</v>
          </cell>
          <cell r="AC77">
            <v>61500</v>
          </cell>
          <cell r="AD77">
            <v>89475</v>
          </cell>
          <cell r="AE77">
            <v>59449.999999999993</v>
          </cell>
          <cell r="AF77">
            <v>59599.999999999993</v>
          </cell>
          <cell r="AG77">
            <v>30200</v>
          </cell>
          <cell r="AH77">
            <v>47519.999999999993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U77">
            <v>70650</v>
          </cell>
        </row>
        <row r="78">
          <cell r="B78">
            <v>38324</v>
          </cell>
          <cell r="C78">
            <v>12</v>
          </cell>
          <cell r="D78">
            <v>3</v>
          </cell>
          <cell r="E78">
            <v>64</v>
          </cell>
          <cell r="F78">
            <v>2617559.0641499599</v>
          </cell>
          <cell r="G78">
            <v>954031</v>
          </cell>
          <cell r="H78">
            <v>6420.5720000000001</v>
          </cell>
          <cell r="I78">
            <v>94361.403902474252</v>
          </cell>
          <cell r="J78">
            <v>44775</v>
          </cell>
          <cell r="K78">
            <v>45700.000000000007</v>
          </cell>
          <cell r="L78">
            <v>36680.701951237126</v>
          </cell>
          <cell r="M78">
            <v>37080.701951237126</v>
          </cell>
          <cell r="N78">
            <v>36380.701951237126</v>
          </cell>
          <cell r="O78">
            <v>46980.701951237133</v>
          </cell>
          <cell r="P78">
            <v>53550</v>
          </cell>
          <cell r="Q78">
            <v>82275</v>
          </cell>
          <cell r="R78">
            <v>0</v>
          </cell>
          <cell r="S78">
            <v>43430.701951237126</v>
          </cell>
          <cell r="T78">
            <v>0</v>
          </cell>
          <cell r="U78">
            <v>55400</v>
          </cell>
          <cell r="V78">
            <v>0</v>
          </cell>
          <cell r="Y78">
            <v>27987.5</v>
          </cell>
          <cell r="Z78">
            <v>90262.499999999985</v>
          </cell>
          <cell r="AA78">
            <v>59899.999999999993</v>
          </cell>
          <cell r="AB78">
            <v>51930.701951237119</v>
          </cell>
          <cell r="AC78">
            <v>61500</v>
          </cell>
          <cell r="AD78">
            <v>89475</v>
          </cell>
          <cell r="AE78">
            <v>59449.999999999993</v>
          </cell>
          <cell r="AF78">
            <v>59599.999999999993</v>
          </cell>
          <cell r="AG78">
            <v>30200</v>
          </cell>
          <cell r="AH78">
            <v>47519.999999999993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U78">
            <v>70650</v>
          </cell>
        </row>
        <row r="79">
          <cell r="B79">
            <v>38325</v>
          </cell>
          <cell r="C79">
            <v>12</v>
          </cell>
          <cell r="D79">
            <v>4</v>
          </cell>
          <cell r="E79">
            <v>65</v>
          </cell>
          <cell r="F79">
            <v>2617559.0641499599</v>
          </cell>
          <cell r="G79">
            <v>950066</v>
          </cell>
          <cell r="H79">
            <v>6420.5720000000001</v>
          </cell>
          <cell r="I79">
            <v>94361.403902474252</v>
          </cell>
          <cell r="J79">
            <v>44775</v>
          </cell>
          <cell r="K79">
            <v>45700.000000000007</v>
          </cell>
          <cell r="L79">
            <v>36680.701951237126</v>
          </cell>
          <cell r="M79">
            <v>37080.701951237126</v>
          </cell>
          <cell r="N79">
            <v>36380.701951237126</v>
          </cell>
          <cell r="O79">
            <v>46980.701951237133</v>
          </cell>
          <cell r="P79">
            <v>53550</v>
          </cell>
          <cell r="Q79">
            <v>82275</v>
          </cell>
          <cell r="R79">
            <v>0</v>
          </cell>
          <cell r="S79">
            <v>43430.701951237126</v>
          </cell>
          <cell r="T79">
            <v>0</v>
          </cell>
          <cell r="U79">
            <v>55400</v>
          </cell>
          <cell r="V79">
            <v>0</v>
          </cell>
          <cell r="Y79">
            <v>27987.5</v>
          </cell>
          <cell r="Z79">
            <v>90262.499999999985</v>
          </cell>
          <cell r="AA79">
            <v>59899.999999999993</v>
          </cell>
          <cell r="AB79">
            <v>51930.701951237119</v>
          </cell>
          <cell r="AC79">
            <v>61500</v>
          </cell>
          <cell r="AD79">
            <v>89475</v>
          </cell>
          <cell r="AE79">
            <v>59449.999999999993</v>
          </cell>
          <cell r="AF79">
            <v>59599.999999999993</v>
          </cell>
          <cell r="AG79">
            <v>30200</v>
          </cell>
          <cell r="AH79">
            <v>47519.999999999993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U79">
            <v>70650</v>
          </cell>
        </row>
        <row r="80">
          <cell r="B80">
            <v>38326</v>
          </cell>
          <cell r="C80">
            <v>12</v>
          </cell>
          <cell r="D80">
            <v>5</v>
          </cell>
          <cell r="E80">
            <v>66</v>
          </cell>
          <cell r="F80">
            <v>2617559.0641499599</v>
          </cell>
          <cell r="G80">
            <v>274591</v>
          </cell>
          <cell r="H80">
            <v>6420.5720000000001</v>
          </cell>
          <cell r="I80">
            <v>94361.403902474252</v>
          </cell>
          <cell r="J80">
            <v>44775</v>
          </cell>
          <cell r="K80">
            <v>45700.000000000007</v>
          </cell>
          <cell r="L80">
            <v>36680.701951237126</v>
          </cell>
          <cell r="M80">
            <v>37080.701951237126</v>
          </cell>
          <cell r="N80">
            <v>36380.701951237126</v>
          </cell>
          <cell r="O80">
            <v>46980.701951237133</v>
          </cell>
          <cell r="P80">
            <v>53550</v>
          </cell>
          <cell r="Q80">
            <v>82275</v>
          </cell>
          <cell r="R80">
            <v>0</v>
          </cell>
          <cell r="S80">
            <v>43430.701951237126</v>
          </cell>
          <cell r="T80">
            <v>0</v>
          </cell>
          <cell r="U80">
            <v>55400</v>
          </cell>
          <cell r="V80">
            <v>0</v>
          </cell>
          <cell r="Y80">
            <v>27987.5</v>
          </cell>
          <cell r="Z80">
            <v>90262.499999999985</v>
          </cell>
          <cell r="AA80">
            <v>59899.999999999993</v>
          </cell>
          <cell r="AB80">
            <v>51930.701951237119</v>
          </cell>
          <cell r="AC80">
            <v>61500</v>
          </cell>
          <cell r="AD80">
            <v>89475</v>
          </cell>
          <cell r="AE80">
            <v>59449.999999999993</v>
          </cell>
          <cell r="AF80">
            <v>59599.999999999993</v>
          </cell>
          <cell r="AG80">
            <v>30200</v>
          </cell>
          <cell r="AH80">
            <v>47519.999999999993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U80">
            <v>70650</v>
          </cell>
        </row>
        <row r="81">
          <cell r="B81">
            <v>38327</v>
          </cell>
          <cell r="C81">
            <v>12</v>
          </cell>
          <cell r="D81">
            <v>6</v>
          </cell>
          <cell r="E81">
            <v>67</v>
          </cell>
          <cell r="F81">
            <v>2617559.0641499599</v>
          </cell>
          <cell r="G81">
            <v>419216</v>
          </cell>
          <cell r="H81">
            <v>6420.5720000000001</v>
          </cell>
          <cell r="I81">
            <v>94361.403902474252</v>
          </cell>
          <cell r="J81">
            <v>44775</v>
          </cell>
          <cell r="K81">
            <v>45700.000000000007</v>
          </cell>
          <cell r="L81">
            <v>36680.701951237126</v>
          </cell>
          <cell r="M81">
            <v>37080.701951237126</v>
          </cell>
          <cell r="N81">
            <v>36380.701951237126</v>
          </cell>
          <cell r="O81">
            <v>46980.701951237133</v>
          </cell>
          <cell r="P81">
            <v>53550</v>
          </cell>
          <cell r="Q81">
            <v>82275</v>
          </cell>
          <cell r="R81">
            <v>0</v>
          </cell>
          <cell r="S81">
            <v>43430.701951237126</v>
          </cell>
          <cell r="T81">
            <v>0</v>
          </cell>
          <cell r="U81">
            <v>55400</v>
          </cell>
          <cell r="V81">
            <v>0</v>
          </cell>
          <cell r="Y81">
            <v>27987.5</v>
          </cell>
          <cell r="Z81">
            <v>90262.499999999985</v>
          </cell>
          <cell r="AA81">
            <v>59899.999999999993</v>
          </cell>
          <cell r="AB81">
            <v>51930.701951237119</v>
          </cell>
          <cell r="AC81">
            <v>61500</v>
          </cell>
          <cell r="AD81">
            <v>89475</v>
          </cell>
          <cell r="AE81">
            <v>59449.999999999993</v>
          </cell>
          <cell r="AF81">
            <v>59599.999999999993</v>
          </cell>
          <cell r="AG81">
            <v>30200</v>
          </cell>
          <cell r="AH81">
            <v>47519.999999999993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U81">
            <v>70650</v>
          </cell>
        </row>
        <row r="82">
          <cell r="B82">
            <v>38328</v>
          </cell>
          <cell r="C82">
            <v>12</v>
          </cell>
          <cell r="D82">
            <v>7</v>
          </cell>
          <cell r="E82">
            <v>68</v>
          </cell>
          <cell r="F82">
            <v>2617559.0641499599</v>
          </cell>
          <cell r="G82">
            <v>708252</v>
          </cell>
          <cell r="H82">
            <v>6420.5720000000001</v>
          </cell>
          <cell r="I82">
            <v>94361.403902474252</v>
          </cell>
          <cell r="J82">
            <v>44775</v>
          </cell>
          <cell r="K82">
            <v>45700.000000000007</v>
          </cell>
          <cell r="L82">
            <v>36680.701951237126</v>
          </cell>
          <cell r="M82">
            <v>37080.701951237126</v>
          </cell>
          <cell r="N82">
            <v>36380.701951237126</v>
          </cell>
          <cell r="O82">
            <v>46980.701951237133</v>
          </cell>
          <cell r="P82">
            <v>53550</v>
          </cell>
          <cell r="Q82">
            <v>82275</v>
          </cell>
          <cell r="R82">
            <v>0</v>
          </cell>
          <cell r="S82">
            <v>43430.701951237126</v>
          </cell>
          <cell r="T82">
            <v>0</v>
          </cell>
          <cell r="U82">
            <v>55400</v>
          </cell>
          <cell r="V82">
            <v>0</v>
          </cell>
          <cell r="Y82">
            <v>27987.5</v>
          </cell>
          <cell r="Z82">
            <v>90262.499999999985</v>
          </cell>
          <cell r="AA82">
            <v>59899.999999999993</v>
          </cell>
          <cell r="AB82">
            <v>51930.701951237119</v>
          </cell>
          <cell r="AC82">
            <v>61500</v>
          </cell>
          <cell r="AD82">
            <v>89475</v>
          </cell>
          <cell r="AE82">
            <v>59449.999999999993</v>
          </cell>
          <cell r="AF82">
            <v>59599.999999999993</v>
          </cell>
          <cell r="AG82">
            <v>30200</v>
          </cell>
          <cell r="AH82">
            <v>47519.999999999993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U82">
            <v>70650</v>
          </cell>
        </row>
        <row r="83">
          <cell r="B83">
            <v>38329</v>
          </cell>
          <cell r="C83">
            <v>12</v>
          </cell>
          <cell r="D83">
            <v>8</v>
          </cell>
          <cell r="E83">
            <v>69</v>
          </cell>
          <cell r="F83">
            <v>2617559.0641499599</v>
          </cell>
          <cell r="G83">
            <v>794241</v>
          </cell>
          <cell r="H83">
            <v>6420.5720000000001</v>
          </cell>
          <cell r="I83">
            <v>94361.403902474252</v>
          </cell>
          <cell r="J83">
            <v>44775</v>
          </cell>
          <cell r="K83">
            <v>45700.000000000007</v>
          </cell>
          <cell r="L83">
            <v>36680.701951237126</v>
          </cell>
          <cell r="M83">
            <v>37080.701951237126</v>
          </cell>
          <cell r="N83">
            <v>36380.701951237126</v>
          </cell>
          <cell r="O83">
            <v>46980.701951237133</v>
          </cell>
          <cell r="P83">
            <v>53550</v>
          </cell>
          <cell r="Q83">
            <v>82275</v>
          </cell>
          <cell r="R83">
            <v>0</v>
          </cell>
          <cell r="S83">
            <v>43430.701951237126</v>
          </cell>
          <cell r="T83">
            <v>0</v>
          </cell>
          <cell r="U83">
            <v>55400</v>
          </cell>
          <cell r="V83">
            <v>0</v>
          </cell>
          <cell r="Y83">
            <v>27987.5</v>
          </cell>
          <cell r="Z83">
            <v>90262.499999999985</v>
          </cell>
          <cell r="AA83">
            <v>59899.999999999993</v>
          </cell>
          <cell r="AB83">
            <v>51930.701951237119</v>
          </cell>
          <cell r="AC83">
            <v>61500</v>
          </cell>
          <cell r="AD83">
            <v>89475</v>
          </cell>
          <cell r="AE83">
            <v>59449.999999999993</v>
          </cell>
          <cell r="AF83">
            <v>59599.999999999993</v>
          </cell>
          <cell r="AG83">
            <v>30200</v>
          </cell>
          <cell r="AH83">
            <v>47519.999999999993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U83">
            <v>70650</v>
          </cell>
        </row>
        <row r="84">
          <cell r="B84">
            <v>38330</v>
          </cell>
          <cell r="C84">
            <v>12</v>
          </cell>
          <cell r="D84">
            <v>9</v>
          </cell>
          <cell r="E84">
            <v>70</v>
          </cell>
          <cell r="F84">
            <v>2617559.0641499599</v>
          </cell>
          <cell r="G84">
            <v>1293144</v>
          </cell>
          <cell r="H84">
            <v>6420.5720000000001</v>
          </cell>
          <cell r="I84">
            <v>94361.403902474252</v>
          </cell>
          <cell r="J84">
            <v>44775</v>
          </cell>
          <cell r="K84">
            <v>45700.000000000007</v>
          </cell>
          <cell r="L84">
            <v>36680.701951237126</v>
          </cell>
          <cell r="M84">
            <v>37080.701951237126</v>
          </cell>
          <cell r="N84">
            <v>36380.701951237126</v>
          </cell>
          <cell r="O84">
            <v>46980.701951237133</v>
          </cell>
          <cell r="P84">
            <v>53550</v>
          </cell>
          <cell r="Q84">
            <v>82275</v>
          </cell>
          <cell r="R84">
            <v>0</v>
          </cell>
          <cell r="S84">
            <v>43430.701951237126</v>
          </cell>
          <cell r="T84">
            <v>0</v>
          </cell>
          <cell r="U84">
            <v>55400</v>
          </cell>
          <cell r="V84">
            <v>0</v>
          </cell>
          <cell r="Y84">
            <v>27987.5</v>
          </cell>
          <cell r="Z84">
            <v>90262.499999999985</v>
          </cell>
          <cell r="AA84">
            <v>59899.999999999993</v>
          </cell>
          <cell r="AB84">
            <v>51930.701951237119</v>
          </cell>
          <cell r="AC84">
            <v>61500</v>
          </cell>
          <cell r="AD84">
            <v>89475</v>
          </cell>
          <cell r="AE84">
            <v>59449.999999999993</v>
          </cell>
          <cell r="AF84">
            <v>59599.999999999993</v>
          </cell>
          <cell r="AG84">
            <v>30200</v>
          </cell>
          <cell r="AH84">
            <v>47519.999999999993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U84">
            <v>70650</v>
          </cell>
        </row>
        <row r="85">
          <cell r="B85">
            <v>38331</v>
          </cell>
          <cell r="C85">
            <v>12</v>
          </cell>
          <cell r="D85">
            <v>10</v>
          </cell>
          <cell r="E85">
            <v>71</v>
          </cell>
          <cell r="F85">
            <v>2617559.0641499599</v>
          </cell>
          <cell r="G85">
            <v>1123791</v>
          </cell>
          <cell r="H85">
            <v>6420.5720000000001</v>
          </cell>
          <cell r="I85">
            <v>94361.403902474252</v>
          </cell>
          <cell r="J85">
            <v>44775</v>
          </cell>
          <cell r="K85">
            <v>45700.000000000007</v>
          </cell>
          <cell r="L85">
            <v>36680.701951237126</v>
          </cell>
          <cell r="M85">
            <v>37080.701951237126</v>
          </cell>
          <cell r="N85">
            <v>36380.701951237126</v>
          </cell>
          <cell r="O85">
            <v>46980.701951237133</v>
          </cell>
          <cell r="P85">
            <v>53550</v>
          </cell>
          <cell r="Q85">
            <v>82275</v>
          </cell>
          <cell r="R85">
            <v>0</v>
          </cell>
          <cell r="S85">
            <v>43430.701951237126</v>
          </cell>
          <cell r="T85">
            <v>0</v>
          </cell>
          <cell r="U85">
            <v>55400</v>
          </cell>
          <cell r="V85">
            <v>0</v>
          </cell>
          <cell r="Y85">
            <v>27987.5</v>
          </cell>
          <cell r="Z85">
            <v>90262.499999999985</v>
          </cell>
          <cell r="AA85">
            <v>59899.999999999993</v>
          </cell>
          <cell r="AB85">
            <v>51930.701951237119</v>
          </cell>
          <cell r="AC85">
            <v>61500</v>
          </cell>
          <cell r="AD85">
            <v>89475</v>
          </cell>
          <cell r="AE85">
            <v>59449.999999999993</v>
          </cell>
          <cell r="AF85">
            <v>59599.999999999993</v>
          </cell>
          <cell r="AG85">
            <v>30200</v>
          </cell>
          <cell r="AH85">
            <v>47519.999999999993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U85">
            <v>70650</v>
          </cell>
        </row>
        <row r="86">
          <cell r="B86">
            <v>38332</v>
          </cell>
          <cell r="C86">
            <v>12</v>
          </cell>
          <cell r="D86">
            <v>11</v>
          </cell>
          <cell r="E86">
            <v>72</v>
          </cell>
          <cell r="F86">
            <v>2617559.0641499599</v>
          </cell>
          <cell r="G86">
            <v>861037</v>
          </cell>
          <cell r="H86">
            <v>6420.5720000000001</v>
          </cell>
          <cell r="I86">
            <v>94361.403902474252</v>
          </cell>
          <cell r="J86">
            <v>44775</v>
          </cell>
          <cell r="K86">
            <v>45700.000000000007</v>
          </cell>
          <cell r="L86">
            <v>36680.701951237126</v>
          </cell>
          <cell r="M86">
            <v>37080.701951237126</v>
          </cell>
          <cell r="N86">
            <v>36380.701951237126</v>
          </cell>
          <cell r="O86">
            <v>46980.701951237133</v>
          </cell>
          <cell r="P86">
            <v>53550</v>
          </cell>
          <cell r="Q86">
            <v>82275</v>
          </cell>
          <cell r="R86">
            <v>0</v>
          </cell>
          <cell r="S86">
            <v>43430.701951237126</v>
          </cell>
          <cell r="T86">
            <v>0</v>
          </cell>
          <cell r="U86">
            <v>55400</v>
          </cell>
          <cell r="V86">
            <v>0</v>
          </cell>
          <cell r="Y86">
            <v>27987.5</v>
          </cell>
          <cell r="Z86">
            <v>90262.499999999985</v>
          </cell>
          <cell r="AA86">
            <v>59899.999999999993</v>
          </cell>
          <cell r="AB86">
            <v>51930.701951237119</v>
          </cell>
          <cell r="AC86">
            <v>61500</v>
          </cell>
          <cell r="AD86">
            <v>89475</v>
          </cell>
          <cell r="AE86">
            <v>59449.999999999993</v>
          </cell>
          <cell r="AF86">
            <v>59599.999999999993</v>
          </cell>
          <cell r="AG86">
            <v>30200</v>
          </cell>
          <cell r="AH86">
            <v>47519.999999999993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U86">
            <v>70650</v>
          </cell>
        </row>
        <row r="87">
          <cell r="B87">
            <v>38333</v>
          </cell>
          <cell r="C87">
            <v>12</v>
          </cell>
          <cell r="D87">
            <v>12</v>
          </cell>
          <cell r="E87">
            <v>73</v>
          </cell>
          <cell r="F87">
            <v>2617559.0641499599</v>
          </cell>
          <cell r="G87">
            <v>334699</v>
          </cell>
          <cell r="H87">
            <v>6420.5720000000001</v>
          </cell>
          <cell r="I87">
            <v>94361.403902474252</v>
          </cell>
          <cell r="J87">
            <v>44775</v>
          </cell>
          <cell r="K87">
            <v>45700.000000000007</v>
          </cell>
          <cell r="L87">
            <v>36680.701951237126</v>
          </cell>
          <cell r="M87">
            <v>37080.701951237126</v>
          </cell>
          <cell r="N87">
            <v>36380.701951237126</v>
          </cell>
          <cell r="O87">
            <v>46980.701951237133</v>
          </cell>
          <cell r="P87">
            <v>53550</v>
          </cell>
          <cell r="Q87">
            <v>82275</v>
          </cell>
          <cell r="R87">
            <v>0</v>
          </cell>
          <cell r="S87">
            <v>43430.701951237126</v>
          </cell>
          <cell r="T87">
            <v>0</v>
          </cell>
          <cell r="U87">
            <v>55400</v>
          </cell>
          <cell r="V87">
            <v>0</v>
          </cell>
          <cell r="Y87">
            <v>27987.5</v>
          </cell>
          <cell r="Z87">
            <v>90262.499999999985</v>
          </cell>
          <cell r="AA87">
            <v>59899.999999999993</v>
          </cell>
          <cell r="AB87">
            <v>51930.701951237119</v>
          </cell>
          <cell r="AC87">
            <v>61500</v>
          </cell>
          <cell r="AD87">
            <v>89475</v>
          </cell>
          <cell r="AE87">
            <v>59449.999999999993</v>
          </cell>
          <cell r="AF87">
            <v>59599.999999999993</v>
          </cell>
          <cell r="AG87">
            <v>30200</v>
          </cell>
          <cell r="AH87">
            <v>47519.999999999993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U87">
            <v>70650</v>
          </cell>
        </row>
        <row r="88">
          <cell r="B88">
            <v>38334</v>
          </cell>
          <cell r="C88">
            <v>12</v>
          </cell>
          <cell r="D88">
            <v>13</v>
          </cell>
          <cell r="E88">
            <v>74</v>
          </cell>
          <cell r="F88">
            <v>2617559.0641499599</v>
          </cell>
          <cell r="G88">
            <v>678005</v>
          </cell>
          <cell r="H88">
            <v>6420.5720000000001</v>
          </cell>
          <cell r="I88">
            <v>94361.403902474252</v>
          </cell>
          <cell r="J88">
            <v>44775</v>
          </cell>
          <cell r="K88">
            <v>45700.000000000007</v>
          </cell>
          <cell r="L88">
            <v>36680.701951237126</v>
          </cell>
          <cell r="M88">
            <v>37080.701951237126</v>
          </cell>
          <cell r="N88">
            <v>36380.701951237126</v>
          </cell>
          <cell r="O88">
            <v>46980.701951237133</v>
          </cell>
          <cell r="P88">
            <v>53550</v>
          </cell>
          <cell r="Q88">
            <v>82275</v>
          </cell>
          <cell r="R88">
            <v>0</v>
          </cell>
          <cell r="S88">
            <v>43430.701951237126</v>
          </cell>
          <cell r="T88">
            <v>0</v>
          </cell>
          <cell r="U88">
            <v>55400</v>
          </cell>
          <cell r="V88">
            <v>0</v>
          </cell>
          <cell r="Y88">
            <v>27987.5</v>
          </cell>
          <cell r="Z88">
            <v>90262.499999999985</v>
          </cell>
          <cell r="AA88">
            <v>59899.999999999993</v>
          </cell>
          <cell r="AB88">
            <v>51930.701951237119</v>
          </cell>
          <cell r="AC88">
            <v>61500</v>
          </cell>
          <cell r="AD88">
            <v>89475</v>
          </cell>
          <cell r="AE88">
            <v>59449.999999999993</v>
          </cell>
          <cell r="AF88">
            <v>59599.999999999993</v>
          </cell>
          <cell r="AG88">
            <v>30200</v>
          </cell>
          <cell r="AH88">
            <v>47519.999999999993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U88">
            <v>70650</v>
          </cell>
        </row>
        <row r="89">
          <cell r="B89">
            <v>38335</v>
          </cell>
          <cell r="C89">
            <v>12</v>
          </cell>
          <cell r="D89">
            <v>14</v>
          </cell>
          <cell r="E89">
            <v>75</v>
          </cell>
          <cell r="F89">
            <v>2617559.0641499599</v>
          </cell>
          <cell r="G89">
            <v>1162337</v>
          </cell>
          <cell r="H89">
            <v>6420.5720000000001</v>
          </cell>
          <cell r="I89">
            <v>94361.403902474252</v>
          </cell>
          <cell r="J89">
            <v>44775</v>
          </cell>
          <cell r="K89">
            <v>45700.000000000007</v>
          </cell>
          <cell r="L89">
            <v>36680.701951237126</v>
          </cell>
          <cell r="M89">
            <v>37080.701951237126</v>
          </cell>
          <cell r="N89">
            <v>36380.701951237126</v>
          </cell>
          <cell r="O89">
            <v>46980.701951237133</v>
          </cell>
          <cell r="P89">
            <v>53550</v>
          </cell>
          <cell r="Q89">
            <v>82275</v>
          </cell>
          <cell r="R89">
            <v>0</v>
          </cell>
          <cell r="S89">
            <v>43430.701951237126</v>
          </cell>
          <cell r="T89">
            <v>0</v>
          </cell>
          <cell r="U89">
            <v>55400</v>
          </cell>
          <cell r="V89">
            <v>0</v>
          </cell>
          <cell r="Y89">
            <v>27987.5</v>
          </cell>
          <cell r="Z89">
            <v>90262.499999999985</v>
          </cell>
          <cell r="AA89">
            <v>59899.999999999993</v>
          </cell>
          <cell r="AB89">
            <v>51930.701951237119</v>
          </cell>
          <cell r="AC89">
            <v>61500</v>
          </cell>
          <cell r="AD89">
            <v>89475</v>
          </cell>
          <cell r="AE89">
            <v>59449.999999999993</v>
          </cell>
          <cell r="AF89">
            <v>59599.999999999993</v>
          </cell>
          <cell r="AG89">
            <v>30200</v>
          </cell>
          <cell r="AH89">
            <v>47519.999999999993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U89">
            <v>70650</v>
          </cell>
        </row>
        <row r="90">
          <cell r="B90">
            <v>38336</v>
          </cell>
          <cell r="C90">
            <v>12</v>
          </cell>
          <cell r="D90">
            <v>15</v>
          </cell>
          <cell r="E90">
            <v>76</v>
          </cell>
          <cell r="F90">
            <v>2617559.0641499599</v>
          </cell>
          <cell r="G90">
            <v>1431404</v>
          </cell>
          <cell r="H90">
            <v>6420.5720000000001</v>
          </cell>
          <cell r="I90">
            <v>94361.403902474252</v>
          </cell>
          <cell r="J90">
            <v>44775</v>
          </cell>
          <cell r="K90">
            <v>45700.000000000007</v>
          </cell>
          <cell r="L90">
            <v>36680.701951237126</v>
          </cell>
          <cell r="M90">
            <v>37080.701951237126</v>
          </cell>
          <cell r="N90">
            <v>36380.701951237126</v>
          </cell>
          <cell r="O90">
            <v>46980.701951237133</v>
          </cell>
          <cell r="P90">
            <v>53550</v>
          </cell>
          <cell r="Q90">
            <v>82275</v>
          </cell>
          <cell r="R90">
            <v>0</v>
          </cell>
          <cell r="S90">
            <v>43430.701951237126</v>
          </cell>
          <cell r="T90">
            <v>0</v>
          </cell>
          <cell r="U90">
            <v>55400</v>
          </cell>
          <cell r="V90">
            <v>0</v>
          </cell>
          <cell r="Y90">
            <v>27987.5</v>
          </cell>
          <cell r="Z90">
            <v>90262.499999999985</v>
          </cell>
          <cell r="AA90">
            <v>59899.999999999993</v>
          </cell>
          <cell r="AB90">
            <v>51930.701951237119</v>
          </cell>
          <cell r="AC90">
            <v>61500</v>
          </cell>
          <cell r="AD90">
            <v>89475</v>
          </cell>
          <cell r="AE90">
            <v>59449.999999999993</v>
          </cell>
          <cell r="AF90">
            <v>59599.999999999993</v>
          </cell>
          <cell r="AG90">
            <v>30200</v>
          </cell>
          <cell r="AH90">
            <v>47519.999999999993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U90">
            <v>70650</v>
          </cell>
        </row>
        <row r="91">
          <cell r="B91">
            <v>38337</v>
          </cell>
          <cell r="C91">
            <v>12</v>
          </cell>
          <cell r="D91">
            <v>16</v>
          </cell>
          <cell r="E91">
            <v>77</v>
          </cell>
          <cell r="F91">
            <v>2617559.0641499599</v>
          </cell>
          <cell r="G91">
            <v>983063</v>
          </cell>
          <cell r="H91">
            <v>6420.5720000000001</v>
          </cell>
          <cell r="I91">
            <v>94361.403902474252</v>
          </cell>
          <cell r="J91">
            <v>44775</v>
          </cell>
          <cell r="K91">
            <v>45700.000000000007</v>
          </cell>
          <cell r="L91">
            <v>36680.701951237126</v>
          </cell>
          <cell r="M91">
            <v>37080.701951237126</v>
          </cell>
          <cell r="N91">
            <v>36380.701951237126</v>
          </cell>
          <cell r="O91">
            <v>46980.701951237133</v>
          </cell>
          <cell r="P91">
            <v>53550</v>
          </cell>
          <cell r="Q91">
            <v>82275</v>
          </cell>
          <cell r="R91">
            <v>0</v>
          </cell>
          <cell r="S91">
            <v>43430.701951237126</v>
          </cell>
          <cell r="T91">
            <v>0</v>
          </cell>
          <cell r="U91">
            <v>55400</v>
          </cell>
          <cell r="V91">
            <v>0</v>
          </cell>
          <cell r="Y91">
            <v>27987.5</v>
          </cell>
          <cell r="Z91">
            <v>90262.499999999985</v>
          </cell>
          <cell r="AA91">
            <v>59899.999999999993</v>
          </cell>
          <cell r="AB91">
            <v>51930.701951237119</v>
          </cell>
          <cell r="AC91">
            <v>61500</v>
          </cell>
          <cell r="AD91">
            <v>89475</v>
          </cell>
          <cell r="AE91">
            <v>59449.999999999993</v>
          </cell>
          <cell r="AF91">
            <v>59599.999999999993</v>
          </cell>
          <cell r="AG91">
            <v>30200</v>
          </cell>
          <cell r="AH91">
            <v>47519.999999999993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U91">
            <v>70650</v>
          </cell>
        </row>
        <row r="92">
          <cell r="B92">
            <v>38338</v>
          </cell>
          <cell r="C92">
            <v>12</v>
          </cell>
          <cell r="D92">
            <v>17</v>
          </cell>
          <cell r="E92">
            <v>78</v>
          </cell>
          <cell r="F92">
            <v>2617559.0641499599</v>
          </cell>
          <cell r="G92">
            <v>908964</v>
          </cell>
          <cell r="H92">
            <v>6420.5720000000001</v>
          </cell>
          <cell r="I92">
            <v>94361.403902474252</v>
          </cell>
          <cell r="J92">
            <v>44775</v>
          </cell>
          <cell r="K92">
            <v>45700.000000000007</v>
          </cell>
          <cell r="L92">
            <v>36680.701951237126</v>
          </cell>
          <cell r="M92">
            <v>37080.701951237126</v>
          </cell>
          <cell r="N92">
            <v>36380.701951237126</v>
          </cell>
          <cell r="O92">
            <v>46980.701951237133</v>
          </cell>
          <cell r="P92">
            <v>53550</v>
          </cell>
          <cell r="Q92">
            <v>82275</v>
          </cell>
          <cell r="R92">
            <v>0</v>
          </cell>
          <cell r="S92">
            <v>43430.701951237126</v>
          </cell>
          <cell r="T92">
            <v>0</v>
          </cell>
          <cell r="U92">
            <v>55400</v>
          </cell>
          <cell r="V92">
            <v>0</v>
          </cell>
          <cell r="Y92">
            <v>27987.5</v>
          </cell>
          <cell r="Z92">
            <v>90262.499999999985</v>
          </cell>
          <cell r="AA92">
            <v>59899.999999999993</v>
          </cell>
          <cell r="AB92">
            <v>51930.701951237119</v>
          </cell>
          <cell r="AC92">
            <v>61500</v>
          </cell>
          <cell r="AD92">
            <v>89475</v>
          </cell>
          <cell r="AE92">
            <v>59449.999999999993</v>
          </cell>
          <cell r="AF92">
            <v>59599.999999999993</v>
          </cell>
          <cell r="AG92">
            <v>30200</v>
          </cell>
          <cell r="AH92">
            <v>47519.999999999993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U92">
            <v>70650</v>
          </cell>
        </row>
        <row r="93">
          <cell r="B93">
            <v>38339</v>
          </cell>
          <cell r="C93">
            <v>12</v>
          </cell>
          <cell r="D93">
            <v>18</v>
          </cell>
          <cell r="E93">
            <v>79</v>
          </cell>
          <cell r="F93">
            <v>2617559.0641499599</v>
          </cell>
          <cell r="G93">
            <v>1082162</v>
          </cell>
          <cell r="H93">
            <v>6420.5720000000001</v>
          </cell>
          <cell r="I93">
            <v>94361.403902474252</v>
          </cell>
          <cell r="J93">
            <v>44775</v>
          </cell>
          <cell r="K93">
            <v>45700.000000000007</v>
          </cell>
          <cell r="L93">
            <v>36680.701951237126</v>
          </cell>
          <cell r="M93">
            <v>37080.701951237126</v>
          </cell>
          <cell r="N93">
            <v>36380.701951237126</v>
          </cell>
          <cell r="O93">
            <v>46980.701951237133</v>
          </cell>
          <cell r="P93">
            <v>53550</v>
          </cell>
          <cell r="Q93">
            <v>82275</v>
          </cell>
          <cell r="R93">
            <v>0</v>
          </cell>
          <cell r="S93">
            <v>43430.701951237126</v>
          </cell>
          <cell r="T93">
            <v>0</v>
          </cell>
          <cell r="U93">
            <v>55400</v>
          </cell>
          <cell r="V93">
            <v>0</v>
          </cell>
          <cell r="Y93">
            <v>27987.5</v>
          </cell>
          <cell r="Z93">
            <v>90262.499999999985</v>
          </cell>
          <cell r="AA93">
            <v>59899.999999999993</v>
          </cell>
          <cell r="AB93">
            <v>51930.701951237119</v>
          </cell>
          <cell r="AC93">
            <v>61500</v>
          </cell>
          <cell r="AD93">
            <v>89475</v>
          </cell>
          <cell r="AE93">
            <v>59449.999999999993</v>
          </cell>
          <cell r="AF93">
            <v>59599.999999999993</v>
          </cell>
          <cell r="AG93">
            <v>30200</v>
          </cell>
          <cell r="AH93">
            <v>47519.999999999993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U93">
            <v>70650</v>
          </cell>
        </row>
        <row r="94">
          <cell r="B94">
            <v>38340</v>
          </cell>
          <cell r="C94">
            <v>12</v>
          </cell>
          <cell r="D94">
            <v>19</v>
          </cell>
          <cell r="E94">
            <v>80</v>
          </cell>
          <cell r="F94">
            <v>2617559.0641499599</v>
          </cell>
          <cell r="G94">
            <v>889058</v>
          </cell>
          <cell r="H94">
            <v>6420.5720000000001</v>
          </cell>
          <cell r="I94">
            <v>94361.403902474252</v>
          </cell>
          <cell r="J94">
            <v>44775</v>
          </cell>
          <cell r="K94">
            <v>45700.000000000007</v>
          </cell>
          <cell r="L94">
            <v>36680.701951237126</v>
          </cell>
          <cell r="M94">
            <v>37080.701951237126</v>
          </cell>
          <cell r="N94">
            <v>36380.701951237126</v>
          </cell>
          <cell r="O94">
            <v>46980.701951237133</v>
          </cell>
          <cell r="P94">
            <v>53550</v>
          </cell>
          <cell r="Q94">
            <v>82275</v>
          </cell>
          <cell r="R94">
            <v>0</v>
          </cell>
          <cell r="S94">
            <v>43430.701951237126</v>
          </cell>
          <cell r="T94">
            <v>0</v>
          </cell>
          <cell r="U94">
            <v>55400</v>
          </cell>
          <cell r="V94">
            <v>0</v>
          </cell>
          <cell r="Y94">
            <v>27987.5</v>
          </cell>
          <cell r="Z94">
            <v>90262.499999999985</v>
          </cell>
          <cell r="AA94">
            <v>59899.999999999993</v>
          </cell>
          <cell r="AB94">
            <v>51930.701951237119</v>
          </cell>
          <cell r="AC94">
            <v>61500</v>
          </cell>
          <cell r="AD94">
            <v>89475</v>
          </cell>
          <cell r="AE94">
            <v>59449.999999999993</v>
          </cell>
          <cell r="AF94">
            <v>59599.999999999993</v>
          </cell>
          <cell r="AG94">
            <v>30200</v>
          </cell>
          <cell r="AH94">
            <v>47519.999999999993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U94">
            <v>70650</v>
          </cell>
        </row>
        <row r="95">
          <cell r="B95">
            <v>38341</v>
          </cell>
          <cell r="C95">
            <v>12</v>
          </cell>
          <cell r="D95">
            <v>20</v>
          </cell>
          <cell r="E95">
            <v>81</v>
          </cell>
          <cell r="F95">
            <v>2617559.0641499599</v>
          </cell>
          <cell r="G95">
            <v>175875</v>
          </cell>
          <cell r="H95">
            <v>6420.5720000000001</v>
          </cell>
          <cell r="I95">
            <v>94361.403902474252</v>
          </cell>
          <cell r="J95">
            <v>44775</v>
          </cell>
          <cell r="K95">
            <v>45700.000000000007</v>
          </cell>
          <cell r="L95">
            <v>36680.701951237126</v>
          </cell>
          <cell r="M95">
            <v>37080.701951237126</v>
          </cell>
          <cell r="N95">
            <v>36380.701951237126</v>
          </cell>
          <cell r="O95">
            <v>46980.701951237133</v>
          </cell>
          <cell r="P95">
            <v>53550</v>
          </cell>
          <cell r="Q95">
            <v>82275</v>
          </cell>
          <cell r="R95">
            <v>0</v>
          </cell>
          <cell r="S95">
            <v>43430.701951237126</v>
          </cell>
          <cell r="T95">
            <v>0</v>
          </cell>
          <cell r="U95">
            <v>55400</v>
          </cell>
          <cell r="V95">
            <v>0</v>
          </cell>
          <cell r="Y95">
            <v>27987.5</v>
          </cell>
          <cell r="Z95">
            <v>90262.499999999985</v>
          </cell>
          <cell r="AA95">
            <v>59899.999999999993</v>
          </cell>
          <cell r="AB95">
            <v>51930.701951237119</v>
          </cell>
          <cell r="AC95">
            <v>61500</v>
          </cell>
          <cell r="AD95">
            <v>89475</v>
          </cell>
          <cell r="AE95">
            <v>59449.999999999993</v>
          </cell>
          <cell r="AF95">
            <v>59599.999999999993</v>
          </cell>
          <cell r="AG95">
            <v>30200</v>
          </cell>
          <cell r="AH95">
            <v>47519.999999999993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U95">
            <v>70650</v>
          </cell>
        </row>
        <row r="96">
          <cell r="B96">
            <v>38342</v>
          </cell>
          <cell r="C96">
            <v>12</v>
          </cell>
          <cell r="D96">
            <v>21</v>
          </cell>
          <cell r="E96">
            <v>82</v>
          </cell>
          <cell r="F96">
            <v>2617559.0641499599</v>
          </cell>
          <cell r="G96">
            <v>217762</v>
          </cell>
          <cell r="H96">
            <v>6420.5720000000001</v>
          </cell>
          <cell r="I96">
            <v>94361.403902474252</v>
          </cell>
          <cell r="J96">
            <v>44775</v>
          </cell>
          <cell r="K96">
            <v>45700.000000000007</v>
          </cell>
          <cell r="L96">
            <v>36680.701951237126</v>
          </cell>
          <cell r="M96">
            <v>37080.701951237126</v>
          </cell>
          <cell r="N96">
            <v>36380.701951237126</v>
          </cell>
          <cell r="O96">
            <v>46980.701951237133</v>
          </cell>
          <cell r="P96">
            <v>53550</v>
          </cell>
          <cell r="Q96">
            <v>82275</v>
          </cell>
          <cell r="R96">
            <v>0</v>
          </cell>
          <cell r="S96">
            <v>43430.701951237126</v>
          </cell>
          <cell r="T96">
            <v>0</v>
          </cell>
          <cell r="U96">
            <v>55400</v>
          </cell>
          <cell r="V96">
            <v>0</v>
          </cell>
          <cell r="Y96">
            <v>27987.5</v>
          </cell>
          <cell r="Z96">
            <v>90262.499999999985</v>
          </cell>
          <cell r="AA96">
            <v>59899.999999999993</v>
          </cell>
          <cell r="AB96">
            <v>51930.701951237119</v>
          </cell>
          <cell r="AC96">
            <v>61500</v>
          </cell>
          <cell r="AD96">
            <v>89475</v>
          </cell>
          <cell r="AE96">
            <v>59449.999999999993</v>
          </cell>
          <cell r="AF96">
            <v>59599.999999999993</v>
          </cell>
          <cell r="AG96">
            <v>30200</v>
          </cell>
          <cell r="AH96">
            <v>47519.999999999993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U96">
            <v>70650</v>
          </cell>
        </row>
        <row r="97">
          <cell r="B97">
            <v>38343</v>
          </cell>
          <cell r="C97">
            <v>12</v>
          </cell>
          <cell r="D97">
            <v>22</v>
          </cell>
          <cell r="E97">
            <v>83</v>
          </cell>
          <cell r="F97">
            <v>2617559.0641499599</v>
          </cell>
          <cell r="G97">
            <v>1104307</v>
          </cell>
          <cell r="H97">
            <v>6420.5720000000001</v>
          </cell>
          <cell r="I97">
            <v>94361.403902474252</v>
          </cell>
          <cell r="J97">
            <v>44775</v>
          </cell>
          <cell r="K97">
            <v>45700.000000000007</v>
          </cell>
          <cell r="L97">
            <v>36680.701951237126</v>
          </cell>
          <cell r="M97">
            <v>37080.701951237126</v>
          </cell>
          <cell r="N97">
            <v>36380.701951237126</v>
          </cell>
          <cell r="O97">
            <v>46980.701951237133</v>
          </cell>
          <cell r="P97">
            <v>53550</v>
          </cell>
          <cell r="Q97">
            <v>82275</v>
          </cell>
          <cell r="R97">
            <v>0</v>
          </cell>
          <cell r="S97">
            <v>43430.701951237126</v>
          </cell>
          <cell r="T97">
            <v>0</v>
          </cell>
          <cell r="U97">
            <v>55400</v>
          </cell>
          <cell r="V97">
            <v>0</v>
          </cell>
          <cell r="Y97">
            <v>27987.5</v>
          </cell>
          <cell r="Z97">
            <v>90262.499999999985</v>
          </cell>
          <cell r="AA97">
            <v>59899.999999999993</v>
          </cell>
          <cell r="AB97">
            <v>51930.701951237119</v>
          </cell>
          <cell r="AC97">
            <v>61500</v>
          </cell>
          <cell r="AD97">
            <v>89475</v>
          </cell>
          <cell r="AE97">
            <v>59449.999999999993</v>
          </cell>
          <cell r="AF97">
            <v>59599.999999999993</v>
          </cell>
          <cell r="AG97">
            <v>30200</v>
          </cell>
          <cell r="AH97">
            <v>47519.999999999993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U97">
            <v>70650</v>
          </cell>
        </row>
        <row r="98">
          <cell r="B98">
            <v>38344</v>
          </cell>
          <cell r="C98">
            <v>12</v>
          </cell>
          <cell r="D98">
            <v>23</v>
          </cell>
          <cell r="E98">
            <v>84</v>
          </cell>
          <cell r="F98">
            <v>2617559.0641499599</v>
          </cell>
          <cell r="G98">
            <v>760706</v>
          </cell>
          <cell r="H98">
            <v>6420.5720000000001</v>
          </cell>
          <cell r="I98">
            <v>94361.403902474252</v>
          </cell>
          <cell r="J98">
            <v>44775</v>
          </cell>
          <cell r="K98">
            <v>45700.000000000007</v>
          </cell>
          <cell r="L98">
            <v>36680.701951237126</v>
          </cell>
          <cell r="M98">
            <v>37080.701951237126</v>
          </cell>
          <cell r="N98">
            <v>36380.701951237126</v>
          </cell>
          <cell r="O98">
            <v>46980.701951237133</v>
          </cell>
          <cell r="P98">
            <v>53550</v>
          </cell>
          <cell r="Q98">
            <v>82275</v>
          </cell>
          <cell r="R98">
            <v>0</v>
          </cell>
          <cell r="S98">
            <v>43430.701951237126</v>
          </cell>
          <cell r="T98">
            <v>0</v>
          </cell>
          <cell r="U98">
            <v>55400</v>
          </cell>
          <cell r="V98">
            <v>0</v>
          </cell>
          <cell r="Y98">
            <v>27987.5</v>
          </cell>
          <cell r="Z98">
            <v>90262.499999999985</v>
          </cell>
          <cell r="AA98">
            <v>59899.999999999993</v>
          </cell>
          <cell r="AB98">
            <v>51930.701951237119</v>
          </cell>
          <cell r="AC98">
            <v>61500</v>
          </cell>
          <cell r="AD98">
            <v>89475</v>
          </cell>
          <cell r="AE98">
            <v>59449.999999999993</v>
          </cell>
          <cell r="AF98">
            <v>59599.999999999993</v>
          </cell>
          <cell r="AG98">
            <v>30200</v>
          </cell>
          <cell r="AH98">
            <v>47519.999999999993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U98">
            <v>70650</v>
          </cell>
        </row>
        <row r="99">
          <cell r="B99">
            <v>38345</v>
          </cell>
          <cell r="C99">
            <v>12</v>
          </cell>
          <cell r="D99">
            <v>24</v>
          </cell>
          <cell r="E99">
            <v>85</v>
          </cell>
          <cell r="F99">
            <v>2617559.0641499599</v>
          </cell>
          <cell r="G99">
            <v>464026</v>
          </cell>
          <cell r="H99">
            <v>6420.5720000000001</v>
          </cell>
          <cell r="I99">
            <v>94361.403902474252</v>
          </cell>
          <cell r="J99">
            <v>44775</v>
          </cell>
          <cell r="K99">
            <v>45700.000000000007</v>
          </cell>
          <cell r="L99">
            <v>36680.701951237126</v>
          </cell>
          <cell r="M99">
            <v>37080.701951237126</v>
          </cell>
          <cell r="N99">
            <v>36380.701951237126</v>
          </cell>
          <cell r="O99">
            <v>46980.701951237133</v>
          </cell>
          <cell r="P99">
            <v>53550</v>
          </cell>
          <cell r="Q99">
            <v>82275</v>
          </cell>
          <cell r="R99">
            <v>0</v>
          </cell>
          <cell r="S99">
            <v>43430.701951237126</v>
          </cell>
          <cell r="T99">
            <v>0</v>
          </cell>
          <cell r="U99">
            <v>55400</v>
          </cell>
          <cell r="V99">
            <v>0</v>
          </cell>
          <cell r="Y99">
            <v>27987.5</v>
          </cell>
          <cell r="Z99">
            <v>90262.499999999985</v>
          </cell>
          <cell r="AA99">
            <v>59899.999999999993</v>
          </cell>
          <cell r="AB99">
            <v>51930.701951237119</v>
          </cell>
          <cell r="AC99">
            <v>61500</v>
          </cell>
          <cell r="AD99">
            <v>89475</v>
          </cell>
          <cell r="AE99">
            <v>59449.999999999993</v>
          </cell>
          <cell r="AF99">
            <v>59599.999999999993</v>
          </cell>
          <cell r="AG99">
            <v>30200</v>
          </cell>
          <cell r="AH99">
            <v>47519.999999999993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U99">
            <v>70650</v>
          </cell>
        </row>
        <row r="100">
          <cell r="B100">
            <v>38346</v>
          </cell>
          <cell r="C100">
            <v>12</v>
          </cell>
          <cell r="D100">
            <v>25</v>
          </cell>
          <cell r="E100">
            <v>86</v>
          </cell>
          <cell r="F100">
            <v>2617559.0641499599</v>
          </cell>
          <cell r="G100">
            <v>716335</v>
          </cell>
          <cell r="H100">
            <v>6420.5720000000001</v>
          </cell>
          <cell r="I100">
            <v>94361.403902474252</v>
          </cell>
          <cell r="J100">
            <v>44775</v>
          </cell>
          <cell r="K100">
            <v>45700.000000000007</v>
          </cell>
          <cell r="L100">
            <v>36680.701951237126</v>
          </cell>
          <cell r="M100">
            <v>37080.701951237126</v>
          </cell>
          <cell r="N100">
            <v>36380.701951237126</v>
          </cell>
          <cell r="O100">
            <v>46980.701951237133</v>
          </cell>
          <cell r="P100">
            <v>53550</v>
          </cell>
          <cell r="Q100">
            <v>82275</v>
          </cell>
          <cell r="R100">
            <v>0</v>
          </cell>
          <cell r="S100">
            <v>43430.701951237126</v>
          </cell>
          <cell r="T100">
            <v>0</v>
          </cell>
          <cell r="U100">
            <v>55400</v>
          </cell>
          <cell r="V100">
            <v>0</v>
          </cell>
          <cell r="Y100">
            <v>27987.5</v>
          </cell>
          <cell r="Z100">
            <v>90262.499999999985</v>
          </cell>
          <cell r="AA100">
            <v>59899.999999999993</v>
          </cell>
          <cell r="AB100">
            <v>51930.701951237119</v>
          </cell>
          <cell r="AC100">
            <v>61500</v>
          </cell>
          <cell r="AD100">
            <v>89475</v>
          </cell>
          <cell r="AE100">
            <v>59449.999999999993</v>
          </cell>
          <cell r="AF100">
            <v>59599.999999999993</v>
          </cell>
          <cell r="AG100">
            <v>30200</v>
          </cell>
          <cell r="AH100">
            <v>47519.999999999993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U100">
            <v>70650</v>
          </cell>
        </row>
        <row r="101">
          <cell r="B101">
            <v>38347</v>
          </cell>
          <cell r="C101">
            <v>12</v>
          </cell>
          <cell r="D101">
            <v>26</v>
          </cell>
          <cell r="E101">
            <v>87</v>
          </cell>
          <cell r="F101">
            <v>2617559.0641499599</v>
          </cell>
          <cell r="G101">
            <v>1248057</v>
          </cell>
          <cell r="H101">
            <v>6420.5720000000001</v>
          </cell>
          <cell r="I101">
            <v>94361.403902474252</v>
          </cell>
          <cell r="J101">
            <v>44775</v>
          </cell>
          <cell r="K101">
            <v>45700.000000000007</v>
          </cell>
          <cell r="L101">
            <v>36680.701951237126</v>
          </cell>
          <cell r="M101">
            <v>37080.701951237126</v>
          </cell>
          <cell r="N101">
            <v>36380.701951237126</v>
          </cell>
          <cell r="O101">
            <v>46980.701951237133</v>
          </cell>
          <cell r="P101">
            <v>53550</v>
          </cell>
          <cell r="Q101">
            <v>82275</v>
          </cell>
          <cell r="R101">
            <v>0</v>
          </cell>
          <cell r="S101">
            <v>43430.701951237126</v>
          </cell>
          <cell r="T101">
            <v>0</v>
          </cell>
          <cell r="U101">
            <v>55400</v>
          </cell>
          <cell r="V101">
            <v>0</v>
          </cell>
          <cell r="Y101">
            <v>27987.5</v>
          </cell>
          <cell r="Z101">
            <v>90262.499999999985</v>
          </cell>
          <cell r="AA101">
            <v>59899.999999999993</v>
          </cell>
          <cell r="AB101">
            <v>51930.701951237119</v>
          </cell>
          <cell r="AC101">
            <v>61500</v>
          </cell>
          <cell r="AD101">
            <v>89475</v>
          </cell>
          <cell r="AE101">
            <v>59449.999999999993</v>
          </cell>
          <cell r="AF101">
            <v>59599.999999999993</v>
          </cell>
          <cell r="AG101">
            <v>30200</v>
          </cell>
          <cell r="AH101">
            <v>47519.999999999993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U101">
            <v>70650</v>
          </cell>
        </row>
        <row r="102">
          <cell r="B102">
            <v>38348</v>
          </cell>
          <cell r="C102">
            <v>12</v>
          </cell>
          <cell r="D102">
            <v>27</v>
          </cell>
          <cell r="E102">
            <v>88</v>
          </cell>
          <cell r="F102">
            <v>2617559.0641499599</v>
          </cell>
          <cell r="G102">
            <v>1230818</v>
          </cell>
          <cell r="H102">
            <v>6420.5720000000001</v>
          </cell>
          <cell r="I102">
            <v>94361.403902474252</v>
          </cell>
          <cell r="J102">
            <v>44775</v>
          </cell>
          <cell r="K102">
            <v>45700.000000000007</v>
          </cell>
          <cell r="L102">
            <v>36680.701951237126</v>
          </cell>
          <cell r="M102">
            <v>37080.701951237126</v>
          </cell>
          <cell r="N102">
            <v>36380.701951237126</v>
          </cell>
          <cell r="O102">
            <v>46980.701951237133</v>
          </cell>
          <cell r="P102">
            <v>53550</v>
          </cell>
          <cell r="Q102">
            <v>82275</v>
          </cell>
          <cell r="R102">
            <v>0</v>
          </cell>
          <cell r="S102">
            <v>43430.701951237126</v>
          </cell>
          <cell r="T102">
            <v>0</v>
          </cell>
          <cell r="U102">
            <v>55400</v>
          </cell>
          <cell r="V102">
            <v>0</v>
          </cell>
          <cell r="Y102">
            <v>27987.5</v>
          </cell>
          <cell r="Z102">
            <v>90262.499999999985</v>
          </cell>
          <cell r="AA102">
            <v>59899.999999999993</v>
          </cell>
          <cell r="AB102">
            <v>51930.701951237119</v>
          </cell>
          <cell r="AC102">
            <v>61500</v>
          </cell>
          <cell r="AD102">
            <v>89475</v>
          </cell>
          <cell r="AE102">
            <v>59449.999999999993</v>
          </cell>
          <cell r="AF102">
            <v>59599.999999999993</v>
          </cell>
          <cell r="AG102">
            <v>30200</v>
          </cell>
          <cell r="AH102">
            <v>47519.999999999993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U102">
            <v>70650</v>
          </cell>
        </row>
        <row r="103">
          <cell r="B103">
            <v>38349</v>
          </cell>
          <cell r="C103">
            <v>12</v>
          </cell>
          <cell r="D103">
            <v>28</v>
          </cell>
          <cell r="E103">
            <v>89</v>
          </cell>
          <cell r="F103">
            <v>2617559.0641499599</v>
          </cell>
          <cell r="G103">
            <v>1336627</v>
          </cell>
          <cell r="H103">
            <v>6420.5720000000001</v>
          </cell>
          <cell r="I103">
            <v>94361.403902474252</v>
          </cell>
          <cell r="J103">
            <v>44775</v>
          </cell>
          <cell r="K103">
            <v>45700.000000000007</v>
          </cell>
          <cell r="L103">
            <v>36680.701951237126</v>
          </cell>
          <cell r="M103">
            <v>37080.701951237126</v>
          </cell>
          <cell r="N103">
            <v>36380.701951237126</v>
          </cell>
          <cell r="O103">
            <v>46980.701951237133</v>
          </cell>
          <cell r="P103">
            <v>53550</v>
          </cell>
          <cell r="Q103">
            <v>82275</v>
          </cell>
          <cell r="R103">
            <v>0</v>
          </cell>
          <cell r="S103">
            <v>43430.701951237126</v>
          </cell>
          <cell r="T103">
            <v>0</v>
          </cell>
          <cell r="U103">
            <v>55400</v>
          </cell>
          <cell r="V103">
            <v>0</v>
          </cell>
          <cell r="Y103">
            <v>27987.5</v>
          </cell>
          <cell r="Z103">
            <v>90262.499999999985</v>
          </cell>
          <cell r="AA103">
            <v>59899.999999999993</v>
          </cell>
          <cell r="AB103">
            <v>51930.701951237119</v>
          </cell>
          <cell r="AC103">
            <v>61500</v>
          </cell>
          <cell r="AD103">
            <v>89475</v>
          </cell>
          <cell r="AE103">
            <v>59449.999999999993</v>
          </cell>
          <cell r="AF103">
            <v>59599.999999999993</v>
          </cell>
          <cell r="AG103">
            <v>30200</v>
          </cell>
          <cell r="AH103">
            <v>47519.999999999993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U103">
            <v>70650</v>
          </cell>
        </row>
        <row r="104">
          <cell r="B104">
            <v>38350</v>
          </cell>
          <cell r="C104">
            <v>12</v>
          </cell>
          <cell r="D104">
            <v>29</v>
          </cell>
          <cell r="E104">
            <v>90</v>
          </cell>
          <cell r="F104">
            <v>2617559.0641499599</v>
          </cell>
          <cell r="G104">
            <v>2319538</v>
          </cell>
          <cell r="H104">
            <v>6420.5720000000001</v>
          </cell>
          <cell r="I104">
            <v>94361.403902474252</v>
          </cell>
          <cell r="J104">
            <v>44775</v>
          </cell>
          <cell r="K104">
            <v>45700.000000000007</v>
          </cell>
          <cell r="L104">
            <v>36680.701951237126</v>
          </cell>
          <cell r="M104">
            <v>37080.701951237126</v>
          </cell>
          <cell r="N104">
            <v>36380.701951237126</v>
          </cell>
          <cell r="O104">
            <v>46980.701951237133</v>
          </cell>
          <cell r="P104">
            <v>53550</v>
          </cell>
          <cell r="Q104">
            <v>82275</v>
          </cell>
          <cell r="R104">
            <v>0</v>
          </cell>
          <cell r="S104">
            <v>43430.701951237126</v>
          </cell>
          <cell r="T104">
            <v>0</v>
          </cell>
          <cell r="U104">
            <v>55400</v>
          </cell>
          <cell r="V104">
            <v>0</v>
          </cell>
          <cell r="Y104">
            <v>27987.5</v>
          </cell>
          <cell r="Z104">
            <v>90262.499999999985</v>
          </cell>
          <cell r="AA104">
            <v>59899.999999999993</v>
          </cell>
          <cell r="AB104">
            <v>51930.701951237119</v>
          </cell>
          <cell r="AC104">
            <v>61500</v>
          </cell>
          <cell r="AD104">
            <v>89475</v>
          </cell>
          <cell r="AE104">
            <v>59449.999999999993</v>
          </cell>
          <cell r="AF104">
            <v>59599.999999999993</v>
          </cell>
          <cell r="AG104">
            <v>30200</v>
          </cell>
          <cell r="AH104">
            <v>47519.999999999993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U104">
            <v>70650</v>
          </cell>
        </row>
        <row r="105">
          <cell r="B105">
            <v>38351</v>
          </cell>
          <cell r="C105">
            <v>12</v>
          </cell>
          <cell r="D105">
            <v>30</v>
          </cell>
          <cell r="E105">
            <v>91</v>
          </cell>
          <cell r="F105">
            <v>2819780.7917326037</v>
          </cell>
          <cell r="G105">
            <v>2286102</v>
          </cell>
          <cell r="H105">
            <v>6420.5720000000001</v>
          </cell>
          <cell r="I105">
            <v>94361.403902474252</v>
          </cell>
          <cell r="J105">
            <v>44775</v>
          </cell>
          <cell r="K105">
            <v>45700.000000000007</v>
          </cell>
          <cell r="L105">
            <v>36680.701951237126</v>
          </cell>
          <cell r="M105">
            <v>37080.701951237126</v>
          </cell>
          <cell r="N105">
            <v>36380.701951237126</v>
          </cell>
          <cell r="O105">
            <v>46980.701951237133</v>
          </cell>
          <cell r="P105">
            <v>53550</v>
          </cell>
          <cell r="Q105">
            <v>82275</v>
          </cell>
          <cell r="R105">
            <v>0</v>
          </cell>
          <cell r="S105">
            <v>43430.701951237126</v>
          </cell>
          <cell r="T105">
            <v>0</v>
          </cell>
          <cell r="U105">
            <v>55400</v>
          </cell>
          <cell r="V105">
            <v>0</v>
          </cell>
          <cell r="Y105">
            <v>27987.5</v>
          </cell>
          <cell r="Z105">
            <v>90262.499999999985</v>
          </cell>
          <cell r="AA105">
            <v>59899.999999999993</v>
          </cell>
          <cell r="AB105">
            <v>51930.701951237119</v>
          </cell>
          <cell r="AC105">
            <v>61500</v>
          </cell>
          <cell r="AD105">
            <v>89475</v>
          </cell>
          <cell r="AE105">
            <v>59449.999999999993</v>
          </cell>
          <cell r="AF105">
            <v>59599.999999999993</v>
          </cell>
          <cell r="AG105">
            <v>30200</v>
          </cell>
          <cell r="AH105">
            <v>47519.999999999993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U105">
            <v>70650</v>
          </cell>
        </row>
        <row r="106">
          <cell r="B106">
            <v>38352</v>
          </cell>
          <cell r="C106">
            <v>12</v>
          </cell>
          <cell r="D106">
            <v>31</v>
          </cell>
          <cell r="E106">
            <v>92</v>
          </cell>
          <cell r="F106">
            <v>2617559.0641499599</v>
          </cell>
          <cell r="G106">
            <v>1792516</v>
          </cell>
          <cell r="H106">
            <v>6420.5720000000001</v>
          </cell>
          <cell r="I106">
            <v>94361.403902474252</v>
          </cell>
          <cell r="J106">
            <v>44775</v>
          </cell>
          <cell r="K106">
            <v>45700.000000000007</v>
          </cell>
          <cell r="L106">
            <v>36680.701951237126</v>
          </cell>
          <cell r="M106">
            <v>37080.701951237126</v>
          </cell>
          <cell r="N106">
            <v>36380.701951237126</v>
          </cell>
          <cell r="O106">
            <v>46980.701951237133</v>
          </cell>
          <cell r="P106">
            <v>53550</v>
          </cell>
          <cell r="Q106">
            <v>82275</v>
          </cell>
          <cell r="R106">
            <v>0</v>
          </cell>
          <cell r="S106">
            <v>43430.701951237126</v>
          </cell>
          <cell r="T106">
            <v>0</v>
          </cell>
          <cell r="U106">
            <v>55400</v>
          </cell>
          <cell r="V106">
            <v>0</v>
          </cell>
          <cell r="Y106">
            <v>27987.5</v>
          </cell>
          <cell r="Z106">
            <v>90262.499999999985</v>
          </cell>
          <cell r="AA106">
            <v>59899.999999999993</v>
          </cell>
          <cell r="AB106">
            <v>51930.701951237119</v>
          </cell>
          <cell r="AC106">
            <v>61500</v>
          </cell>
          <cell r="AD106">
            <v>89475</v>
          </cell>
          <cell r="AE106">
            <v>59449.999999999993</v>
          </cell>
          <cell r="AF106">
            <v>59599.999999999993</v>
          </cell>
          <cell r="AG106">
            <v>30200</v>
          </cell>
          <cell r="AH106">
            <v>47519.999999999993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U106">
            <v>70650</v>
          </cell>
        </row>
        <row r="107">
          <cell r="B107">
            <v>38353</v>
          </cell>
          <cell r="C107">
            <v>1</v>
          </cell>
          <cell r="D107">
            <v>1</v>
          </cell>
          <cell r="E107">
            <v>93</v>
          </cell>
          <cell r="F107">
            <v>2617559.0641499599</v>
          </cell>
          <cell r="G107">
            <v>1971260</v>
          </cell>
          <cell r="H107">
            <v>6420.5720000000001</v>
          </cell>
          <cell r="I107">
            <v>94361.403902474252</v>
          </cell>
          <cell r="J107">
            <v>44775</v>
          </cell>
          <cell r="K107">
            <v>45700.000000000007</v>
          </cell>
          <cell r="L107">
            <v>36680.701951237126</v>
          </cell>
          <cell r="M107">
            <v>37080.701951237126</v>
          </cell>
          <cell r="N107">
            <v>36380.701951237126</v>
          </cell>
          <cell r="O107">
            <v>46980.701951237133</v>
          </cell>
          <cell r="P107">
            <v>53550</v>
          </cell>
          <cell r="Q107">
            <v>82275</v>
          </cell>
          <cell r="R107">
            <v>0</v>
          </cell>
          <cell r="S107">
            <v>43430.701951237126</v>
          </cell>
          <cell r="T107">
            <v>0</v>
          </cell>
          <cell r="U107">
            <v>55400</v>
          </cell>
          <cell r="V107">
            <v>0</v>
          </cell>
          <cell r="Y107">
            <v>27987.5</v>
          </cell>
          <cell r="Z107">
            <v>90262.499999999985</v>
          </cell>
          <cell r="AA107">
            <v>59899.999999999993</v>
          </cell>
          <cell r="AB107">
            <v>51930.701951237119</v>
          </cell>
          <cell r="AC107">
            <v>61500</v>
          </cell>
          <cell r="AD107">
            <v>89475</v>
          </cell>
          <cell r="AE107">
            <v>59449.999999999993</v>
          </cell>
          <cell r="AF107">
            <v>59599.999999999993</v>
          </cell>
          <cell r="AG107">
            <v>30200</v>
          </cell>
          <cell r="AH107">
            <v>47519.999999999993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U107">
            <v>70650</v>
          </cell>
        </row>
        <row r="108">
          <cell r="B108">
            <v>38354</v>
          </cell>
          <cell r="C108">
            <v>1</v>
          </cell>
          <cell r="D108">
            <v>2</v>
          </cell>
          <cell r="E108">
            <v>94</v>
          </cell>
          <cell r="F108">
            <v>2617559.0641499599</v>
          </cell>
          <cell r="G108">
            <v>705994</v>
          </cell>
          <cell r="H108">
            <v>6420.5720000000001</v>
          </cell>
          <cell r="I108">
            <v>94361.403902474252</v>
          </cell>
          <cell r="J108">
            <v>44775</v>
          </cell>
          <cell r="K108">
            <v>45700.000000000007</v>
          </cell>
          <cell r="L108">
            <v>36680.701951237126</v>
          </cell>
          <cell r="M108">
            <v>37080.701951237126</v>
          </cell>
          <cell r="N108">
            <v>36380.701951237126</v>
          </cell>
          <cell r="O108">
            <v>46980.701951237133</v>
          </cell>
          <cell r="P108">
            <v>53550</v>
          </cell>
          <cell r="Q108">
            <v>82275</v>
          </cell>
          <cell r="R108">
            <v>0</v>
          </cell>
          <cell r="S108">
            <v>43430.701951237126</v>
          </cell>
          <cell r="T108">
            <v>0</v>
          </cell>
          <cell r="U108">
            <v>55400</v>
          </cell>
          <cell r="V108">
            <v>0</v>
          </cell>
          <cell r="Y108">
            <v>27987.5</v>
          </cell>
          <cell r="Z108">
            <v>90262.499999999985</v>
          </cell>
          <cell r="AA108">
            <v>59899.999999999993</v>
          </cell>
          <cell r="AB108">
            <v>51930.701951237119</v>
          </cell>
          <cell r="AC108">
            <v>61500</v>
          </cell>
          <cell r="AD108">
            <v>89475</v>
          </cell>
          <cell r="AE108">
            <v>59449.999999999993</v>
          </cell>
          <cell r="AF108">
            <v>59599.999999999993</v>
          </cell>
          <cell r="AG108">
            <v>30200</v>
          </cell>
          <cell r="AH108">
            <v>47519.999999999993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U108">
            <v>70650</v>
          </cell>
        </row>
        <row r="109">
          <cell r="B109">
            <v>38355</v>
          </cell>
          <cell r="C109">
            <v>1</v>
          </cell>
          <cell r="D109">
            <v>3</v>
          </cell>
          <cell r="E109">
            <v>95</v>
          </cell>
          <cell r="F109">
            <v>2617559.0641499599</v>
          </cell>
          <cell r="G109">
            <v>1763755</v>
          </cell>
          <cell r="H109">
            <v>6420.5720000000001</v>
          </cell>
          <cell r="I109">
            <v>94361.403902474252</v>
          </cell>
          <cell r="J109">
            <v>44775</v>
          </cell>
          <cell r="K109">
            <v>45700.000000000007</v>
          </cell>
          <cell r="L109">
            <v>36680.701951237126</v>
          </cell>
          <cell r="M109">
            <v>37080.701951237126</v>
          </cell>
          <cell r="N109">
            <v>36380.701951237126</v>
          </cell>
          <cell r="O109">
            <v>46980.701951237133</v>
          </cell>
          <cell r="P109">
            <v>53550</v>
          </cell>
          <cell r="Q109">
            <v>82275</v>
          </cell>
          <cell r="R109">
            <v>0</v>
          </cell>
          <cell r="S109">
            <v>43430.701951237126</v>
          </cell>
          <cell r="T109">
            <v>0</v>
          </cell>
          <cell r="U109">
            <v>55400</v>
          </cell>
          <cell r="V109">
            <v>0</v>
          </cell>
          <cell r="Y109">
            <v>27987.5</v>
          </cell>
          <cell r="Z109">
            <v>90262.499999999985</v>
          </cell>
          <cell r="AA109">
            <v>59899.999999999993</v>
          </cell>
          <cell r="AB109">
            <v>51930.701951237119</v>
          </cell>
          <cell r="AC109">
            <v>61500</v>
          </cell>
          <cell r="AD109">
            <v>89475</v>
          </cell>
          <cell r="AE109">
            <v>59449.999999999993</v>
          </cell>
          <cell r="AF109">
            <v>59599.999999999993</v>
          </cell>
          <cell r="AG109">
            <v>30200</v>
          </cell>
          <cell r="AH109">
            <v>47519.999999999993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U109">
            <v>70650</v>
          </cell>
        </row>
        <row r="110">
          <cell r="B110">
            <v>38356</v>
          </cell>
          <cell r="C110">
            <v>1</v>
          </cell>
          <cell r="D110">
            <v>4</v>
          </cell>
          <cell r="E110">
            <v>96</v>
          </cell>
          <cell r="F110">
            <v>3610410.7003139979</v>
          </cell>
          <cell r="G110">
            <v>2209232</v>
          </cell>
          <cell r="H110">
            <v>6420.5720000000001</v>
          </cell>
          <cell r="I110">
            <v>94361.403902474252</v>
          </cell>
          <cell r="J110">
            <v>44775</v>
          </cell>
          <cell r="K110">
            <v>45700.000000000007</v>
          </cell>
          <cell r="L110">
            <v>36680.701951237126</v>
          </cell>
          <cell r="M110">
            <v>37080.701951237126</v>
          </cell>
          <cell r="N110">
            <v>36380.701951237126</v>
          </cell>
          <cell r="O110">
            <v>46980.701951237133</v>
          </cell>
          <cell r="P110">
            <v>53550</v>
          </cell>
          <cell r="Q110">
            <v>82275</v>
          </cell>
          <cell r="R110">
            <v>0</v>
          </cell>
          <cell r="S110">
            <v>43430.701951237126</v>
          </cell>
          <cell r="T110">
            <v>0</v>
          </cell>
          <cell r="U110">
            <v>55400</v>
          </cell>
          <cell r="V110">
            <v>0</v>
          </cell>
          <cell r="Y110">
            <v>27987.5</v>
          </cell>
          <cell r="Z110">
            <v>90262.499999999985</v>
          </cell>
          <cell r="AA110">
            <v>59899.999999999993</v>
          </cell>
          <cell r="AB110">
            <v>51930.701951237119</v>
          </cell>
          <cell r="AC110">
            <v>61500</v>
          </cell>
          <cell r="AD110">
            <v>89475</v>
          </cell>
          <cell r="AE110">
            <v>59449.999999999993</v>
          </cell>
          <cell r="AF110">
            <v>59599.999999999993</v>
          </cell>
          <cell r="AG110">
            <v>30200</v>
          </cell>
          <cell r="AH110">
            <v>47519.999999999993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U110">
            <v>70650</v>
          </cell>
        </row>
        <row r="111">
          <cell r="B111">
            <v>38357</v>
          </cell>
          <cell r="C111">
            <v>1</v>
          </cell>
          <cell r="D111">
            <v>5</v>
          </cell>
          <cell r="E111">
            <v>97</v>
          </cell>
          <cell r="F111">
            <v>3823224.0247445158</v>
          </cell>
          <cell r="G111">
            <v>3639722</v>
          </cell>
          <cell r="H111">
            <v>6420.5720000000001</v>
          </cell>
          <cell r="I111">
            <v>94361.403902474252</v>
          </cell>
          <cell r="J111">
            <v>44775</v>
          </cell>
          <cell r="K111">
            <v>45700.000000000007</v>
          </cell>
          <cell r="L111">
            <v>36680.701951237126</v>
          </cell>
          <cell r="M111">
            <v>37080.701951237126</v>
          </cell>
          <cell r="N111">
            <v>36380.701951237126</v>
          </cell>
          <cell r="O111">
            <v>46980.701951237133</v>
          </cell>
          <cell r="P111">
            <v>53550</v>
          </cell>
          <cell r="Q111">
            <v>82275</v>
          </cell>
          <cell r="R111">
            <v>0</v>
          </cell>
          <cell r="S111">
            <v>43430.701951237126</v>
          </cell>
          <cell r="T111">
            <v>0</v>
          </cell>
          <cell r="U111">
            <v>55400</v>
          </cell>
          <cell r="V111">
            <v>0</v>
          </cell>
          <cell r="Y111">
            <v>27987.5</v>
          </cell>
          <cell r="Z111">
            <v>90262.499999999985</v>
          </cell>
          <cell r="AA111">
            <v>59899.999999999993</v>
          </cell>
          <cell r="AB111">
            <v>51930.701951237119</v>
          </cell>
          <cell r="AC111">
            <v>61500</v>
          </cell>
          <cell r="AD111">
            <v>89475</v>
          </cell>
          <cell r="AE111">
            <v>59449.999999999993</v>
          </cell>
          <cell r="AF111">
            <v>59599.999999999993</v>
          </cell>
          <cell r="AG111">
            <v>30200</v>
          </cell>
          <cell r="AH111">
            <v>47519.999999999993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U111">
            <v>70650</v>
          </cell>
        </row>
        <row r="112">
          <cell r="B112">
            <v>38358</v>
          </cell>
          <cell r="C112">
            <v>1</v>
          </cell>
          <cell r="D112">
            <v>6</v>
          </cell>
          <cell r="E112">
            <v>98</v>
          </cell>
          <cell r="F112">
            <v>3479347.0522235041</v>
          </cell>
          <cell r="G112">
            <v>3360153</v>
          </cell>
          <cell r="H112">
            <v>6420.5720000000001</v>
          </cell>
          <cell r="I112">
            <v>94361.403902474252</v>
          </cell>
          <cell r="J112">
            <v>44775</v>
          </cell>
          <cell r="K112">
            <v>45700.000000000007</v>
          </cell>
          <cell r="L112">
            <v>36680.701951237126</v>
          </cell>
          <cell r="M112">
            <v>37080.701951237126</v>
          </cell>
          <cell r="N112">
            <v>36380.701951237126</v>
          </cell>
          <cell r="O112">
            <v>46980.701951237133</v>
          </cell>
          <cell r="P112">
            <v>53550</v>
          </cell>
          <cell r="Q112">
            <v>82275</v>
          </cell>
          <cell r="R112">
            <v>0</v>
          </cell>
          <cell r="S112">
            <v>43430.701951237126</v>
          </cell>
          <cell r="T112">
            <v>0</v>
          </cell>
          <cell r="U112">
            <v>55400</v>
          </cell>
          <cell r="V112">
            <v>0</v>
          </cell>
          <cell r="Y112">
            <v>27987.5</v>
          </cell>
          <cell r="Z112">
            <v>90262.499999999985</v>
          </cell>
          <cell r="AA112">
            <v>59899.999999999993</v>
          </cell>
          <cell r="AB112">
            <v>51930.701951237119</v>
          </cell>
          <cell r="AC112">
            <v>61500</v>
          </cell>
          <cell r="AD112">
            <v>89475</v>
          </cell>
          <cell r="AE112">
            <v>59449.999999999993</v>
          </cell>
          <cell r="AF112">
            <v>59599.999999999993</v>
          </cell>
          <cell r="AG112">
            <v>30200</v>
          </cell>
          <cell r="AH112">
            <v>47519.999999999993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U112">
            <v>70650</v>
          </cell>
        </row>
        <row r="113">
          <cell r="B113">
            <v>38359</v>
          </cell>
          <cell r="C113">
            <v>1</v>
          </cell>
          <cell r="D113">
            <v>7</v>
          </cell>
          <cell r="E113">
            <v>99</v>
          </cell>
          <cell r="F113">
            <v>3996834.7633115719</v>
          </cell>
          <cell r="G113">
            <v>1506377</v>
          </cell>
          <cell r="H113">
            <v>6420.5720000000001</v>
          </cell>
          <cell r="I113">
            <v>94361.403902474252</v>
          </cell>
          <cell r="J113">
            <v>44775</v>
          </cell>
          <cell r="K113">
            <v>45700.000000000007</v>
          </cell>
          <cell r="L113">
            <v>36680.701951237126</v>
          </cell>
          <cell r="M113">
            <v>37080.701951237126</v>
          </cell>
          <cell r="N113">
            <v>36380.701951237126</v>
          </cell>
          <cell r="O113">
            <v>46980.701951237133</v>
          </cell>
          <cell r="P113">
            <v>53550</v>
          </cell>
          <cell r="Q113">
            <v>82275</v>
          </cell>
          <cell r="R113">
            <v>0</v>
          </cell>
          <cell r="S113">
            <v>43430.701951237126</v>
          </cell>
          <cell r="T113">
            <v>0</v>
          </cell>
          <cell r="U113">
            <v>55400</v>
          </cell>
          <cell r="V113">
            <v>0</v>
          </cell>
          <cell r="Y113">
            <v>27987.5</v>
          </cell>
          <cell r="Z113">
            <v>90262.499999999985</v>
          </cell>
          <cell r="AA113">
            <v>59899.999999999993</v>
          </cell>
          <cell r="AB113">
            <v>51930.701951237119</v>
          </cell>
          <cell r="AC113">
            <v>61500</v>
          </cell>
          <cell r="AD113">
            <v>89475</v>
          </cell>
          <cell r="AE113">
            <v>59449.999999999993</v>
          </cell>
          <cell r="AF113">
            <v>59599.999999999993</v>
          </cell>
          <cell r="AG113">
            <v>30200</v>
          </cell>
          <cell r="AH113">
            <v>47519.999999999993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U113">
            <v>70650</v>
          </cell>
        </row>
        <row r="114">
          <cell r="B114">
            <v>38360</v>
          </cell>
          <cell r="C114">
            <v>1</v>
          </cell>
          <cell r="D114">
            <v>8</v>
          </cell>
          <cell r="E114">
            <v>100</v>
          </cell>
          <cell r="F114">
            <v>3632501.4028734197</v>
          </cell>
          <cell r="G114">
            <v>1445829</v>
          </cell>
          <cell r="H114">
            <v>6420.5720000000001</v>
          </cell>
          <cell r="I114">
            <v>94361.403902474252</v>
          </cell>
          <cell r="J114">
            <v>44775</v>
          </cell>
          <cell r="K114">
            <v>45700.000000000007</v>
          </cell>
          <cell r="L114">
            <v>36680.701951237126</v>
          </cell>
          <cell r="M114">
            <v>37080.701951237126</v>
          </cell>
          <cell r="N114">
            <v>36380.701951237126</v>
          </cell>
          <cell r="O114">
            <v>46980.701951237133</v>
          </cell>
          <cell r="P114">
            <v>53550</v>
          </cell>
          <cell r="Q114">
            <v>82275</v>
          </cell>
          <cell r="R114">
            <v>0</v>
          </cell>
          <cell r="S114">
            <v>43430.701951237126</v>
          </cell>
          <cell r="T114">
            <v>0</v>
          </cell>
          <cell r="U114">
            <v>55400</v>
          </cell>
          <cell r="V114">
            <v>0</v>
          </cell>
          <cell r="Y114">
            <v>27987.5</v>
          </cell>
          <cell r="Z114">
            <v>90262.499999999985</v>
          </cell>
          <cell r="AA114">
            <v>59899.999999999993</v>
          </cell>
          <cell r="AB114">
            <v>51930.701951237119</v>
          </cell>
          <cell r="AC114">
            <v>61500</v>
          </cell>
          <cell r="AD114">
            <v>89475</v>
          </cell>
          <cell r="AE114">
            <v>59449.999999999993</v>
          </cell>
          <cell r="AF114">
            <v>59599.999999999993</v>
          </cell>
          <cell r="AG114">
            <v>30200</v>
          </cell>
          <cell r="AH114">
            <v>47519.999999999993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U114">
            <v>70650</v>
          </cell>
        </row>
        <row r="115">
          <cell r="B115">
            <v>38361</v>
          </cell>
          <cell r="C115">
            <v>1</v>
          </cell>
          <cell r="D115">
            <v>9</v>
          </cell>
          <cell r="E115">
            <v>101</v>
          </cell>
          <cell r="F115">
            <v>2954672.1504758219</v>
          </cell>
          <cell r="G115">
            <v>1387726</v>
          </cell>
          <cell r="H115">
            <v>6420.5720000000001</v>
          </cell>
          <cell r="I115">
            <v>94361.403902474252</v>
          </cell>
          <cell r="J115">
            <v>44775</v>
          </cell>
          <cell r="K115">
            <v>45700.000000000007</v>
          </cell>
          <cell r="L115">
            <v>36680.701951237126</v>
          </cell>
          <cell r="M115">
            <v>37080.701951237126</v>
          </cell>
          <cell r="N115">
            <v>36380.701951237126</v>
          </cell>
          <cell r="O115">
            <v>46980.701951237133</v>
          </cell>
          <cell r="P115">
            <v>53550</v>
          </cell>
          <cell r="Q115">
            <v>82275</v>
          </cell>
          <cell r="R115">
            <v>0</v>
          </cell>
          <cell r="S115">
            <v>43430.701951237126</v>
          </cell>
          <cell r="T115">
            <v>0</v>
          </cell>
          <cell r="U115">
            <v>55400</v>
          </cell>
          <cell r="V115">
            <v>0</v>
          </cell>
          <cell r="Y115">
            <v>27987.5</v>
          </cell>
          <cell r="Z115">
            <v>90262.499999999985</v>
          </cell>
          <cell r="AA115">
            <v>59899.999999999993</v>
          </cell>
          <cell r="AB115">
            <v>51930.701951237119</v>
          </cell>
          <cell r="AC115">
            <v>61500</v>
          </cell>
          <cell r="AD115">
            <v>89475</v>
          </cell>
          <cell r="AE115">
            <v>59449.999999999993</v>
          </cell>
          <cell r="AF115">
            <v>59599.999999999993</v>
          </cell>
          <cell r="AG115">
            <v>30200</v>
          </cell>
          <cell r="AH115">
            <v>47519.999999999993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U115">
            <v>70650</v>
          </cell>
        </row>
        <row r="116">
          <cell r="B116">
            <v>38362</v>
          </cell>
          <cell r="C116">
            <v>1</v>
          </cell>
          <cell r="D116">
            <v>10</v>
          </cell>
          <cell r="E116">
            <v>102</v>
          </cell>
          <cell r="F116">
            <v>2644432.9074859079</v>
          </cell>
          <cell r="G116">
            <v>1411773</v>
          </cell>
          <cell r="H116">
            <v>6420.5720000000001</v>
          </cell>
          <cell r="I116">
            <v>94361.403902474252</v>
          </cell>
          <cell r="J116">
            <v>44775</v>
          </cell>
          <cell r="K116">
            <v>45700.000000000007</v>
          </cell>
          <cell r="L116">
            <v>36680.701951237126</v>
          </cell>
          <cell r="M116">
            <v>37080.701951237126</v>
          </cell>
          <cell r="N116">
            <v>36380.701951237126</v>
          </cell>
          <cell r="O116">
            <v>46980.701951237133</v>
          </cell>
          <cell r="P116">
            <v>53550</v>
          </cell>
          <cell r="Q116">
            <v>82275</v>
          </cell>
          <cell r="R116">
            <v>0</v>
          </cell>
          <cell r="S116">
            <v>43430.701951237126</v>
          </cell>
          <cell r="T116">
            <v>0</v>
          </cell>
          <cell r="U116">
            <v>55400</v>
          </cell>
          <cell r="V116">
            <v>0</v>
          </cell>
          <cell r="Y116">
            <v>27987.5</v>
          </cell>
          <cell r="Z116">
            <v>90262.499999999985</v>
          </cell>
          <cell r="AA116">
            <v>59899.999999999993</v>
          </cell>
          <cell r="AB116">
            <v>51930.701951237119</v>
          </cell>
          <cell r="AC116">
            <v>61500</v>
          </cell>
          <cell r="AD116">
            <v>89475</v>
          </cell>
          <cell r="AE116">
            <v>59449.999999999993</v>
          </cell>
          <cell r="AF116">
            <v>59599.999999999993</v>
          </cell>
          <cell r="AG116">
            <v>30200</v>
          </cell>
          <cell r="AH116">
            <v>47519.999999999993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U116">
            <v>70650</v>
          </cell>
        </row>
        <row r="117">
          <cell r="B117">
            <v>38363</v>
          </cell>
          <cell r="C117">
            <v>1</v>
          </cell>
          <cell r="D117">
            <v>11</v>
          </cell>
          <cell r="E117">
            <v>103</v>
          </cell>
          <cell r="F117">
            <v>2767993.8832876119</v>
          </cell>
          <cell r="G117">
            <v>1437472</v>
          </cell>
          <cell r="H117">
            <v>6420.5720000000001</v>
          </cell>
          <cell r="I117">
            <v>94361.403902474252</v>
          </cell>
          <cell r="J117">
            <v>44775</v>
          </cell>
          <cell r="K117">
            <v>45700.000000000007</v>
          </cell>
          <cell r="L117">
            <v>36680.701951237126</v>
          </cell>
          <cell r="M117">
            <v>37080.701951237126</v>
          </cell>
          <cell r="N117">
            <v>36380.701951237126</v>
          </cell>
          <cell r="O117">
            <v>46980.701951237133</v>
          </cell>
          <cell r="P117">
            <v>53550</v>
          </cell>
          <cell r="Q117">
            <v>82275</v>
          </cell>
          <cell r="R117">
            <v>0</v>
          </cell>
          <cell r="S117">
            <v>43430.701951237126</v>
          </cell>
          <cell r="T117">
            <v>0</v>
          </cell>
          <cell r="U117">
            <v>55400</v>
          </cell>
          <cell r="V117">
            <v>0</v>
          </cell>
          <cell r="Y117">
            <v>27987.5</v>
          </cell>
          <cell r="Z117">
            <v>90262.499999999985</v>
          </cell>
          <cell r="AA117">
            <v>59899.999999999993</v>
          </cell>
          <cell r="AB117">
            <v>51930.701951237119</v>
          </cell>
          <cell r="AC117">
            <v>61500</v>
          </cell>
          <cell r="AD117">
            <v>89475</v>
          </cell>
          <cell r="AE117">
            <v>59449.999999999993</v>
          </cell>
          <cell r="AF117">
            <v>59599.999999999993</v>
          </cell>
          <cell r="AG117">
            <v>30200</v>
          </cell>
          <cell r="AH117">
            <v>47519.999999999993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U117">
            <v>70650</v>
          </cell>
        </row>
        <row r="118">
          <cell r="B118">
            <v>38364</v>
          </cell>
          <cell r="C118">
            <v>1</v>
          </cell>
          <cell r="D118">
            <v>12</v>
          </cell>
          <cell r="E118">
            <v>104</v>
          </cell>
          <cell r="F118">
            <v>2906798.8116079499</v>
          </cell>
          <cell r="G118">
            <v>1386127</v>
          </cell>
          <cell r="H118">
            <v>6420.5720000000001</v>
          </cell>
          <cell r="I118">
            <v>94361.403902474252</v>
          </cell>
          <cell r="J118">
            <v>44775</v>
          </cell>
          <cell r="K118">
            <v>45700.000000000007</v>
          </cell>
          <cell r="L118">
            <v>36680.701951237126</v>
          </cell>
          <cell r="M118">
            <v>37080.701951237126</v>
          </cell>
          <cell r="N118">
            <v>36380.701951237126</v>
          </cell>
          <cell r="O118">
            <v>46980.701951237133</v>
          </cell>
          <cell r="P118">
            <v>53550</v>
          </cell>
          <cell r="Q118">
            <v>82275</v>
          </cell>
          <cell r="R118">
            <v>0</v>
          </cell>
          <cell r="S118">
            <v>43430.701951237126</v>
          </cell>
          <cell r="T118">
            <v>0</v>
          </cell>
          <cell r="U118">
            <v>55400</v>
          </cell>
          <cell r="V118">
            <v>0</v>
          </cell>
          <cell r="Y118">
            <v>27987.5</v>
          </cell>
          <cell r="Z118">
            <v>90262.499999999985</v>
          </cell>
          <cell r="AA118">
            <v>59899.999999999993</v>
          </cell>
          <cell r="AB118">
            <v>51930.701951237119</v>
          </cell>
          <cell r="AC118">
            <v>61500</v>
          </cell>
          <cell r="AD118">
            <v>89475</v>
          </cell>
          <cell r="AE118">
            <v>59449.999999999993</v>
          </cell>
          <cell r="AF118">
            <v>59599.999999999993</v>
          </cell>
          <cell r="AG118">
            <v>30200</v>
          </cell>
          <cell r="AH118">
            <v>47519.999999999993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U118">
            <v>70650</v>
          </cell>
        </row>
        <row r="119">
          <cell r="B119">
            <v>38365</v>
          </cell>
          <cell r="C119">
            <v>1</v>
          </cell>
          <cell r="D119">
            <v>13</v>
          </cell>
          <cell r="E119">
            <v>105</v>
          </cell>
          <cell r="F119">
            <v>2617559.0641499599</v>
          </cell>
          <cell r="G119">
            <v>1067164</v>
          </cell>
          <cell r="H119">
            <v>6420.5720000000001</v>
          </cell>
          <cell r="I119">
            <v>94361.403902474252</v>
          </cell>
          <cell r="J119">
            <v>44775</v>
          </cell>
          <cell r="K119">
            <v>45700.000000000007</v>
          </cell>
          <cell r="L119">
            <v>36680.701951237126</v>
          </cell>
          <cell r="M119">
            <v>37080.701951237126</v>
          </cell>
          <cell r="N119">
            <v>36380.701951237126</v>
          </cell>
          <cell r="O119">
            <v>46980.701951237133</v>
          </cell>
          <cell r="P119">
            <v>53550</v>
          </cell>
          <cell r="Q119">
            <v>82275</v>
          </cell>
          <cell r="R119">
            <v>0</v>
          </cell>
          <cell r="S119">
            <v>43430.701951237126</v>
          </cell>
          <cell r="T119">
            <v>0</v>
          </cell>
          <cell r="U119">
            <v>55400</v>
          </cell>
          <cell r="V119">
            <v>0</v>
          </cell>
          <cell r="Y119">
            <v>27987.5</v>
          </cell>
          <cell r="Z119">
            <v>90262.499999999985</v>
          </cell>
          <cell r="AA119">
            <v>59899.999999999993</v>
          </cell>
          <cell r="AB119">
            <v>51930.701951237119</v>
          </cell>
          <cell r="AC119">
            <v>61500</v>
          </cell>
          <cell r="AD119">
            <v>89475</v>
          </cell>
          <cell r="AE119">
            <v>59449.999999999993</v>
          </cell>
          <cell r="AF119">
            <v>59599.999999999993</v>
          </cell>
          <cell r="AG119">
            <v>30200</v>
          </cell>
          <cell r="AH119">
            <v>47519.999999999993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U119">
            <v>70650</v>
          </cell>
        </row>
        <row r="120">
          <cell r="B120">
            <v>38366</v>
          </cell>
          <cell r="C120">
            <v>1</v>
          </cell>
          <cell r="D120">
            <v>14</v>
          </cell>
          <cell r="E120">
            <v>106</v>
          </cell>
          <cell r="F120">
            <v>2617559.0641499599</v>
          </cell>
          <cell r="G120">
            <v>977314</v>
          </cell>
          <cell r="H120">
            <v>6420.5720000000001</v>
          </cell>
          <cell r="I120">
            <v>94361.403902474252</v>
          </cell>
          <cell r="J120">
            <v>44775</v>
          </cell>
          <cell r="K120">
            <v>45700.000000000007</v>
          </cell>
          <cell r="L120">
            <v>36680.701951237126</v>
          </cell>
          <cell r="M120">
            <v>37080.701951237126</v>
          </cell>
          <cell r="N120">
            <v>36380.701951237126</v>
          </cell>
          <cell r="O120">
            <v>46980.701951237133</v>
          </cell>
          <cell r="P120">
            <v>53550</v>
          </cell>
          <cell r="Q120">
            <v>82275</v>
          </cell>
          <cell r="R120">
            <v>0</v>
          </cell>
          <cell r="S120">
            <v>43430.701951237126</v>
          </cell>
          <cell r="T120">
            <v>0</v>
          </cell>
          <cell r="U120">
            <v>55400</v>
          </cell>
          <cell r="V120">
            <v>0</v>
          </cell>
          <cell r="Y120">
            <v>27987.5</v>
          </cell>
          <cell r="Z120">
            <v>90262.499999999985</v>
          </cell>
          <cell r="AA120">
            <v>59899.999999999993</v>
          </cell>
          <cell r="AB120">
            <v>51930.701951237119</v>
          </cell>
          <cell r="AC120">
            <v>61500</v>
          </cell>
          <cell r="AD120">
            <v>89475</v>
          </cell>
          <cell r="AE120">
            <v>59449.999999999993</v>
          </cell>
          <cell r="AF120">
            <v>59599.999999999993</v>
          </cell>
          <cell r="AG120">
            <v>30200</v>
          </cell>
          <cell r="AH120">
            <v>47519.999999999993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U120">
            <v>70650</v>
          </cell>
        </row>
        <row r="121">
          <cell r="B121">
            <v>38367</v>
          </cell>
          <cell r="C121">
            <v>1</v>
          </cell>
          <cell r="D121">
            <v>15</v>
          </cell>
          <cell r="E121">
            <v>107</v>
          </cell>
          <cell r="F121">
            <v>2617559.0641499599</v>
          </cell>
          <cell r="G121">
            <v>646229</v>
          </cell>
          <cell r="H121">
            <v>6420.5720000000001</v>
          </cell>
          <cell r="I121">
            <v>94361.403902474252</v>
          </cell>
          <cell r="J121">
            <v>44775</v>
          </cell>
          <cell r="K121">
            <v>45700.000000000007</v>
          </cell>
          <cell r="L121">
            <v>36680.701951237126</v>
          </cell>
          <cell r="M121">
            <v>37080.701951237126</v>
          </cell>
          <cell r="N121">
            <v>36380.701951237126</v>
          </cell>
          <cell r="O121">
            <v>46980.701951237133</v>
          </cell>
          <cell r="P121">
            <v>53550</v>
          </cell>
          <cell r="Q121">
            <v>82275</v>
          </cell>
          <cell r="R121">
            <v>0</v>
          </cell>
          <cell r="S121">
            <v>43430.701951237126</v>
          </cell>
          <cell r="T121">
            <v>0</v>
          </cell>
          <cell r="U121">
            <v>55400</v>
          </cell>
          <cell r="V121">
            <v>0</v>
          </cell>
          <cell r="Y121">
            <v>27987.5</v>
          </cell>
          <cell r="Z121">
            <v>90262.499999999985</v>
          </cell>
          <cell r="AA121">
            <v>59899.999999999993</v>
          </cell>
          <cell r="AB121">
            <v>51930.701951237119</v>
          </cell>
          <cell r="AC121">
            <v>61500</v>
          </cell>
          <cell r="AD121">
            <v>89475</v>
          </cell>
          <cell r="AE121">
            <v>59449.999999999993</v>
          </cell>
          <cell r="AF121">
            <v>59599.999999999993</v>
          </cell>
          <cell r="AG121">
            <v>30200</v>
          </cell>
          <cell r="AH121">
            <v>47519.999999999993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U121">
            <v>70650</v>
          </cell>
        </row>
        <row r="122">
          <cell r="B122">
            <v>38368</v>
          </cell>
          <cell r="C122">
            <v>1</v>
          </cell>
          <cell r="D122">
            <v>16</v>
          </cell>
          <cell r="E122">
            <v>108</v>
          </cell>
          <cell r="F122">
            <v>2617559.0641499599</v>
          </cell>
          <cell r="G122">
            <v>705994</v>
          </cell>
          <cell r="H122">
            <v>6420.5720000000001</v>
          </cell>
          <cell r="I122">
            <v>94361.403902474252</v>
          </cell>
          <cell r="J122">
            <v>44775</v>
          </cell>
          <cell r="K122">
            <v>45700.000000000007</v>
          </cell>
          <cell r="L122">
            <v>36680.701951237126</v>
          </cell>
          <cell r="M122">
            <v>37080.701951237126</v>
          </cell>
          <cell r="N122">
            <v>36380.701951237126</v>
          </cell>
          <cell r="O122">
            <v>46980.701951237133</v>
          </cell>
          <cell r="P122">
            <v>53550</v>
          </cell>
          <cell r="Q122">
            <v>82275</v>
          </cell>
          <cell r="R122">
            <v>0</v>
          </cell>
          <cell r="S122">
            <v>43430.701951237126</v>
          </cell>
          <cell r="T122">
            <v>0</v>
          </cell>
          <cell r="U122">
            <v>55400</v>
          </cell>
          <cell r="V122">
            <v>0</v>
          </cell>
          <cell r="Y122">
            <v>27987.5</v>
          </cell>
          <cell r="Z122">
            <v>90262.499999999985</v>
          </cell>
          <cell r="AA122">
            <v>59899.999999999993</v>
          </cell>
          <cell r="AB122">
            <v>51930.701951237119</v>
          </cell>
          <cell r="AC122">
            <v>61500</v>
          </cell>
          <cell r="AD122">
            <v>89475</v>
          </cell>
          <cell r="AE122">
            <v>59449.999999999993</v>
          </cell>
          <cell r="AF122">
            <v>59599.999999999993</v>
          </cell>
          <cell r="AG122">
            <v>30200</v>
          </cell>
          <cell r="AH122">
            <v>47519.999999999993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U122">
            <v>70650</v>
          </cell>
        </row>
        <row r="123">
          <cell r="B123">
            <v>38369</v>
          </cell>
          <cell r="C123">
            <v>1</v>
          </cell>
          <cell r="D123">
            <v>17</v>
          </cell>
          <cell r="E123">
            <v>109</v>
          </cell>
          <cell r="F123">
            <v>2617559.0641499599</v>
          </cell>
          <cell r="G123">
            <v>756782</v>
          </cell>
          <cell r="H123">
            <v>6420.5720000000001</v>
          </cell>
          <cell r="I123">
            <v>94361.403902474252</v>
          </cell>
          <cell r="J123">
            <v>44775</v>
          </cell>
          <cell r="K123">
            <v>45700.000000000007</v>
          </cell>
          <cell r="L123">
            <v>36680.701951237126</v>
          </cell>
          <cell r="M123">
            <v>37080.701951237126</v>
          </cell>
          <cell r="N123">
            <v>36380.701951237126</v>
          </cell>
          <cell r="O123">
            <v>46980.701951237133</v>
          </cell>
          <cell r="P123">
            <v>53550</v>
          </cell>
          <cell r="Q123">
            <v>82275</v>
          </cell>
          <cell r="R123">
            <v>0</v>
          </cell>
          <cell r="S123">
            <v>43430.701951237126</v>
          </cell>
          <cell r="T123">
            <v>0</v>
          </cell>
          <cell r="U123">
            <v>55400</v>
          </cell>
          <cell r="V123">
            <v>0</v>
          </cell>
          <cell r="Y123">
            <v>27987.5</v>
          </cell>
          <cell r="Z123">
            <v>90262.499999999985</v>
          </cell>
          <cell r="AA123">
            <v>59899.999999999993</v>
          </cell>
          <cell r="AB123">
            <v>51930.701951237119</v>
          </cell>
          <cell r="AC123">
            <v>61500</v>
          </cell>
          <cell r="AD123">
            <v>89475</v>
          </cell>
          <cell r="AE123">
            <v>59449.999999999993</v>
          </cell>
          <cell r="AF123">
            <v>59599.999999999993</v>
          </cell>
          <cell r="AG123">
            <v>30200</v>
          </cell>
          <cell r="AH123">
            <v>47519.999999999993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U123">
            <v>70650</v>
          </cell>
        </row>
        <row r="124">
          <cell r="B124">
            <v>38370</v>
          </cell>
          <cell r="C124">
            <v>1</v>
          </cell>
          <cell r="D124">
            <v>18</v>
          </cell>
          <cell r="E124">
            <v>110</v>
          </cell>
          <cell r="F124">
            <v>2617559.0641499599</v>
          </cell>
          <cell r="G124">
            <v>656561</v>
          </cell>
          <cell r="H124">
            <v>6420.5720000000001</v>
          </cell>
          <cell r="I124">
            <v>94361.403902474252</v>
          </cell>
          <cell r="J124">
            <v>44775</v>
          </cell>
          <cell r="K124">
            <v>45700.000000000007</v>
          </cell>
          <cell r="L124">
            <v>36680.701951237126</v>
          </cell>
          <cell r="M124">
            <v>37080.701951237126</v>
          </cell>
          <cell r="N124">
            <v>36380.701951237126</v>
          </cell>
          <cell r="O124">
            <v>46980.701951237133</v>
          </cell>
          <cell r="P124">
            <v>53550</v>
          </cell>
          <cell r="Q124">
            <v>82275</v>
          </cell>
          <cell r="R124">
            <v>0</v>
          </cell>
          <cell r="S124">
            <v>43430.701951237126</v>
          </cell>
          <cell r="T124">
            <v>0</v>
          </cell>
          <cell r="U124">
            <v>55400</v>
          </cell>
          <cell r="V124">
            <v>0</v>
          </cell>
          <cell r="Y124">
            <v>27987.5</v>
          </cell>
          <cell r="Z124">
            <v>90262.499999999985</v>
          </cell>
          <cell r="AA124">
            <v>59899.999999999993</v>
          </cell>
          <cell r="AB124">
            <v>51930.701951237119</v>
          </cell>
          <cell r="AC124">
            <v>61500</v>
          </cell>
          <cell r="AD124">
            <v>89475</v>
          </cell>
          <cell r="AE124">
            <v>59449.999999999993</v>
          </cell>
          <cell r="AF124">
            <v>59599.999999999993</v>
          </cell>
          <cell r="AG124">
            <v>30200</v>
          </cell>
          <cell r="AH124">
            <v>47519.999999999993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U124">
            <v>70650</v>
          </cell>
        </row>
        <row r="125">
          <cell r="B125">
            <v>38371</v>
          </cell>
          <cell r="C125">
            <v>1</v>
          </cell>
          <cell r="D125">
            <v>19</v>
          </cell>
          <cell r="E125">
            <v>111</v>
          </cell>
          <cell r="F125">
            <v>2617559.0641499599</v>
          </cell>
          <cell r="G125">
            <v>905893</v>
          </cell>
          <cell r="H125">
            <v>6420.5720000000001</v>
          </cell>
          <cell r="I125">
            <v>94361.403902474252</v>
          </cell>
          <cell r="J125">
            <v>44775</v>
          </cell>
          <cell r="K125">
            <v>45700.000000000007</v>
          </cell>
          <cell r="L125">
            <v>36680.701951237126</v>
          </cell>
          <cell r="M125">
            <v>37080.701951237126</v>
          </cell>
          <cell r="N125">
            <v>36380.701951237126</v>
          </cell>
          <cell r="O125">
            <v>46980.701951237133</v>
          </cell>
          <cell r="P125">
            <v>53550</v>
          </cell>
          <cell r="Q125">
            <v>82275</v>
          </cell>
          <cell r="R125">
            <v>0</v>
          </cell>
          <cell r="S125">
            <v>43430.701951237126</v>
          </cell>
          <cell r="T125">
            <v>0</v>
          </cell>
          <cell r="U125">
            <v>55400</v>
          </cell>
          <cell r="V125">
            <v>0</v>
          </cell>
          <cell r="Y125">
            <v>27987.5</v>
          </cell>
          <cell r="Z125">
            <v>90262.499999999985</v>
          </cell>
          <cell r="AA125">
            <v>59899.999999999993</v>
          </cell>
          <cell r="AB125">
            <v>51930.701951237119</v>
          </cell>
          <cell r="AC125">
            <v>61500</v>
          </cell>
          <cell r="AD125">
            <v>89475</v>
          </cell>
          <cell r="AE125">
            <v>59449.999999999993</v>
          </cell>
          <cell r="AF125">
            <v>59599.999999999993</v>
          </cell>
          <cell r="AG125">
            <v>30200</v>
          </cell>
          <cell r="AH125">
            <v>47519.999999999993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U125">
            <v>70650</v>
          </cell>
        </row>
        <row r="126">
          <cell r="B126">
            <v>38372</v>
          </cell>
          <cell r="C126">
            <v>1</v>
          </cell>
          <cell r="D126">
            <v>20</v>
          </cell>
          <cell r="E126">
            <v>112</v>
          </cell>
          <cell r="F126">
            <v>2617559.0641499599</v>
          </cell>
          <cell r="G126">
            <v>1215304</v>
          </cell>
          <cell r="H126">
            <v>6420.5720000000001</v>
          </cell>
          <cell r="I126">
            <v>94361.403902474252</v>
          </cell>
          <cell r="J126">
            <v>44775</v>
          </cell>
          <cell r="K126">
            <v>45700.000000000007</v>
          </cell>
          <cell r="L126">
            <v>36680.701951237126</v>
          </cell>
          <cell r="M126">
            <v>37080.701951237126</v>
          </cell>
          <cell r="N126">
            <v>36380.701951237126</v>
          </cell>
          <cell r="O126">
            <v>46980.701951237133</v>
          </cell>
          <cell r="P126">
            <v>53550</v>
          </cell>
          <cell r="Q126">
            <v>82275</v>
          </cell>
          <cell r="R126">
            <v>0</v>
          </cell>
          <cell r="S126">
            <v>43430.701951237126</v>
          </cell>
          <cell r="T126">
            <v>0</v>
          </cell>
          <cell r="U126">
            <v>55400</v>
          </cell>
          <cell r="V126">
            <v>0</v>
          </cell>
          <cell r="Y126">
            <v>27987.5</v>
          </cell>
          <cell r="Z126">
            <v>90262.499999999985</v>
          </cell>
          <cell r="AA126">
            <v>59899.999999999993</v>
          </cell>
          <cell r="AB126">
            <v>51930.701951237119</v>
          </cell>
          <cell r="AC126">
            <v>61500</v>
          </cell>
          <cell r="AD126">
            <v>89475</v>
          </cell>
          <cell r="AE126">
            <v>59449.999999999993</v>
          </cell>
          <cell r="AF126">
            <v>59599.999999999993</v>
          </cell>
          <cell r="AG126">
            <v>30200</v>
          </cell>
          <cell r="AH126">
            <v>47519.999999999993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U126">
            <v>70650</v>
          </cell>
        </row>
        <row r="127">
          <cell r="B127">
            <v>38373</v>
          </cell>
          <cell r="C127">
            <v>1</v>
          </cell>
          <cell r="D127">
            <v>21</v>
          </cell>
          <cell r="E127">
            <v>113</v>
          </cell>
          <cell r="F127">
            <v>3026288.4770179461</v>
          </cell>
          <cell r="G127">
            <v>1320880</v>
          </cell>
          <cell r="H127">
            <v>6420.5720000000001</v>
          </cell>
          <cell r="I127">
            <v>94361.403902474252</v>
          </cell>
          <cell r="J127">
            <v>44775</v>
          </cell>
          <cell r="K127">
            <v>45700.000000000007</v>
          </cell>
          <cell r="L127">
            <v>36680.701951237126</v>
          </cell>
          <cell r="M127">
            <v>37080.701951237126</v>
          </cell>
          <cell r="N127">
            <v>36380.701951237126</v>
          </cell>
          <cell r="O127">
            <v>46980.701951237133</v>
          </cell>
          <cell r="P127">
            <v>53550</v>
          </cell>
          <cell r="Q127">
            <v>82275</v>
          </cell>
          <cell r="R127">
            <v>0</v>
          </cell>
          <cell r="S127">
            <v>43430.701951237126</v>
          </cell>
          <cell r="T127">
            <v>0</v>
          </cell>
          <cell r="U127">
            <v>55400</v>
          </cell>
          <cell r="V127">
            <v>0</v>
          </cell>
          <cell r="Y127">
            <v>27987.5</v>
          </cell>
          <cell r="Z127">
            <v>90262.499999999985</v>
          </cell>
          <cell r="AA127">
            <v>59899.999999999993</v>
          </cell>
          <cell r="AB127">
            <v>51930.701951237119</v>
          </cell>
          <cell r="AC127">
            <v>61500</v>
          </cell>
          <cell r="AD127">
            <v>89475</v>
          </cell>
          <cell r="AE127">
            <v>59449.999999999993</v>
          </cell>
          <cell r="AF127">
            <v>59599.999999999993</v>
          </cell>
          <cell r="AG127">
            <v>30200</v>
          </cell>
          <cell r="AH127">
            <v>47519.999999999993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U127">
            <v>70650</v>
          </cell>
        </row>
        <row r="128">
          <cell r="B128">
            <v>38374</v>
          </cell>
          <cell r="C128">
            <v>1</v>
          </cell>
          <cell r="D128">
            <v>22</v>
          </cell>
          <cell r="E128">
            <v>114</v>
          </cell>
          <cell r="F128">
            <v>2859054.2611266719</v>
          </cell>
          <cell r="G128">
            <v>1269176</v>
          </cell>
          <cell r="H128">
            <v>6420.5720000000001</v>
          </cell>
          <cell r="I128">
            <v>94361.403902474252</v>
          </cell>
          <cell r="J128">
            <v>44775</v>
          </cell>
          <cell r="K128">
            <v>45700.000000000007</v>
          </cell>
          <cell r="L128">
            <v>36680.701951237126</v>
          </cell>
          <cell r="M128">
            <v>37080.701951237126</v>
          </cell>
          <cell r="N128">
            <v>36380.701951237126</v>
          </cell>
          <cell r="O128">
            <v>46980.701951237133</v>
          </cell>
          <cell r="P128">
            <v>53550</v>
          </cell>
          <cell r="Q128">
            <v>82275</v>
          </cell>
          <cell r="R128">
            <v>0</v>
          </cell>
          <cell r="S128">
            <v>43430.701951237126</v>
          </cell>
          <cell r="T128">
            <v>0</v>
          </cell>
          <cell r="U128">
            <v>55400</v>
          </cell>
          <cell r="V128">
            <v>0</v>
          </cell>
          <cell r="Y128">
            <v>27987.5</v>
          </cell>
          <cell r="Z128">
            <v>90262.499999999985</v>
          </cell>
          <cell r="AA128">
            <v>59899.999999999993</v>
          </cell>
          <cell r="AB128">
            <v>51930.701951237119</v>
          </cell>
          <cell r="AC128">
            <v>61500</v>
          </cell>
          <cell r="AD128">
            <v>89475</v>
          </cell>
          <cell r="AE128">
            <v>59449.999999999993</v>
          </cell>
          <cell r="AF128">
            <v>59599.999999999993</v>
          </cell>
          <cell r="AG128">
            <v>30200</v>
          </cell>
          <cell r="AH128">
            <v>47519.999999999993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U128">
            <v>70650</v>
          </cell>
        </row>
        <row r="129">
          <cell r="B129">
            <v>38375</v>
          </cell>
          <cell r="C129">
            <v>1</v>
          </cell>
          <cell r="D129">
            <v>23</v>
          </cell>
          <cell r="E129">
            <v>115</v>
          </cell>
          <cell r="F129">
            <v>2617559.0641499599</v>
          </cell>
          <cell r="G129">
            <v>479531</v>
          </cell>
          <cell r="H129">
            <v>6420.5720000000001</v>
          </cell>
          <cell r="I129">
            <v>94361.403902474252</v>
          </cell>
          <cell r="J129">
            <v>44775</v>
          </cell>
          <cell r="K129">
            <v>45700.000000000007</v>
          </cell>
          <cell r="L129">
            <v>36680.701951237126</v>
          </cell>
          <cell r="M129">
            <v>37080.701951237126</v>
          </cell>
          <cell r="N129">
            <v>36380.701951237126</v>
          </cell>
          <cell r="O129">
            <v>46980.701951237133</v>
          </cell>
          <cell r="P129">
            <v>53550</v>
          </cell>
          <cell r="Q129">
            <v>82275</v>
          </cell>
          <cell r="R129">
            <v>0</v>
          </cell>
          <cell r="S129">
            <v>43430.701951237126</v>
          </cell>
          <cell r="T129">
            <v>0</v>
          </cell>
          <cell r="U129">
            <v>55400</v>
          </cell>
          <cell r="V129">
            <v>0</v>
          </cell>
          <cell r="Y129">
            <v>27987.5</v>
          </cell>
          <cell r="Z129">
            <v>90262.499999999985</v>
          </cell>
          <cell r="AA129">
            <v>59899.999999999993</v>
          </cell>
          <cell r="AB129">
            <v>51930.701951237119</v>
          </cell>
          <cell r="AC129">
            <v>61500</v>
          </cell>
          <cell r="AD129">
            <v>89475</v>
          </cell>
          <cell r="AE129">
            <v>59449.999999999993</v>
          </cell>
          <cell r="AF129">
            <v>59599.999999999993</v>
          </cell>
          <cell r="AG129">
            <v>30200</v>
          </cell>
          <cell r="AH129">
            <v>47519.999999999993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U129">
            <v>70650</v>
          </cell>
        </row>
        <row r="130">
          <cell r="B130">
            <v>38376</v>
          </cell>
          <cell r="C130">
            <v>1</v>
          </cell>
          <cell r="D130">
            <v>24</v>
          </cell>
          <cell r="E130">
            <v>116</v>
          </cell>
          <cell r="F130">
            <v>2617559.0641499599</v>
          </cell>
          <cell r="G130">
            <v>1036788</v>
          </cell>
          <cell r="H130">
            <v>6420.5720000000001</v>
          </cell>
          <cell r="I130">
            <v>94361.403902474252</v>
          </cell>
          <cell r="J130">
            <v>44775</v>
          </cell>
          <cell r="K130">
            <v>45700.000000000007</v>
          </cell>
          <cell r="L130">
            <v>36680.701951237126</v>
          </cell>
          <cell r="M130">
            <v>37080.701951237126</v>
          </cell>
          <cell r="N130">
            <v>36380.701951237126</v>
          </cell>
          <cell r="O130">
            <v>46980.701951237133</v>
          </cell>
          <cell r="P130">
            <v>53550</v>
          </cell>
          <cell r="Q130">
            <v>82275</v>
          </cell>
          <cell r="R130">
            <v>0</v>
          </cell>
          <cell r="S130">
            <v>43430.701951237126</v>
          </cell>
          <cell r="T130">
            <v>0</v>
          </cell>
          <cell r="U130">
            <v>55400</v>
          </cell>
          <cell r="V130">
            <v>0</v>
          </cell>
          <cell r="Y130">
            <v>27987.5</v>
          </cell>
          <cell r="Z130">
            <v>90262.499999999985</v>
          </cell>
          <cell r="AA130">
            <v>59899.999999999993</v>
          </cell>
          <cell r="AB130">
            <v>51930.701951237119</v>
          </cell>
          <cell r="AC130">
            <v>61500</v>
          </cell>
          <cell r="AD130">
            <v>89475</v>
          </cell>
          <cell r="AE130">
            <v>59449.999999999993</v>
          </cell>
          <cell r="AF130">
            <v>59599.999999999993</v>
          </cell>
          <cell r="AG130">
            <v>30200</v>
          </cell>
          <cell r="AH130">
            <v>47519.999999999993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U130">
            <v>70650</v>
          </cell>
        </row>
        <row r="131">
          <cell r="B131">
            <v>38377</v>
          </cell>
          <cell r="C131">
            <v>1</v>
          </cell>
          <cell r="D131">
            <v>25</v>
          </cell>
          <cell r="E131">
            <v>117</v>
          </cell>
          <cell r="F131">
            <v>2891482.9771991237</v>
          </cell>
          <cell r="G131">
            <v>713603</v>
          </cell>
          <cell r="H131">
            <v>6420.5720000000001</v>
          </cell>
          <cell r="I131">
            <v>94361.403902474252</v>
          </cell>
          <cell r="J131">
            <v>44775</v>
          </cell>
          <cell r="K131">
            <v>45700.000000000007</v>
          </cell>
          <cell r="L131">
            <v>36680.701951237126</v>
          </cell>
          <cell r="M131">
            <v>37080.701951237126</v>
          </cell>
          <cell r="N131">
            <v>36380.701951237126</v>
          </cell>
          <cell r="O131">
            <v>46980.701951237133</v>
          </cell>
          <cell r="P131">
            <v>53550</v>
          </cell>
          <cell r="Q131">
            <v>82275</v>
          </cell>
          <cell r="R131">
            <v>0</v>
          </cell>
          <cell r="S131">
            <v>43430.701951237126</v>
          </cell>
          <cell r="T131">
            <v>0</v>
          </cell>
          <cell r="U131">
            <v>55400</v>
          </cell>
          <cell r="V131">
            <v>0</v>
          </cell>
          <cell r="Y131">
            <v>27987.5</v>
          </cell>
          <cell r="Z131">
            <v>90262.499999999985</v>
          </cell>
          <cell r="AA131">
            <v>59899.999999999993</v>
          </cell>
          <cell r="AB131">
            <v>51930.701951237119</v>
          </cell>
          <cell r="AC131">
            <v>61500</v>
          </cell>
          <cell r="AD131">
            <v>89475</v>
          </cell>
          <cell r="AE131">
            <v>59449.999999999993</v>
          </cell>
          <cell r="AF131">
            <v>59599.999999999993</v>
          </cell>
          <cell r="AG131">
            <v>30200</v>
          </cell>
          <cell r="AH131">
            <v>47519.999999999993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U131">
            <v>70650</v>
          </cell>
        </row>
        <row r="132">
          <cell r="B132">
            <v>38378</v>
          </cell>
          <cell r="C132">
            <v>1</v>
          </cell>
          <cell r="D132">
            <v>26</v>
          </cell>
          <cell r="E132">
            <v>118</v>
          </cell>
          <cell r="F132">
            <v>2890960.8351356457</v>
          </cell>
          <cell r="G132">
            <v>643634</v>
          </cell>
          <cell r="H132">
            <v>6420.5720000000001</v>
          </cell>
          <cell r="I132">
            <v>94361.403902474252</v>
          </cell>
          <cell r="J132">
            <v>44775</v>
          </cell>
          <cell r="K132">
            <v>45700.000000000007</v>
          </cell>
          <cell r="L132">
            <v>36680.701951237126</v>
          </cell>
          <cell r="M132">
            <v>37080.701951237126</v>
          </cell>
          <cell r="N132">
            <v>36380.701951237126</v>
          </cell>
          <cell r="O132">
            <v>46980.701951237133</v>
          </cell>
          <cell r="P132">
            <v>53550</v>
          </cell>
          <cell r="Q132">
            <v>82275</v>
          </cell>
          <cell r="R132">
            <v>0</v>
          </cell>
          <cell r="S132">
            <v>43430.701951237126</v>
          </cell>
          <cell r="T132">
            <v>0</v>
          </cell>
          <cell r="U132">
            <v>55400</v>
          </cell>
          <cell r="V132">
            <v>0</v>
          </cell>
          <cell r="Y132">
            <v>27987.5</v>
          </cell>
          <cell r="Z132">
            <v>90262.499999999985</v>
          </cell>
          <cell r="AA132">
            <v>59899.999999999993</v>
          </cell>
          <cell r="AB132">
            <v>51930.701951237119</v>
          </cell>
          <cell r="AC132">
            <v>61500</v>
          </cell>
          <cell r="AD132">
            <v>89475</v>
          </cell>
          <cell r="AE132">
            <v>59449.999999999993</v>
          </cell>
          <cell r="AF132">
            <v>59599.999999999993</v>
          </cell>
          <cell r="AG132">
            <v>30200</v>
          </cell>
          <cell r="AH132">
            <v>47519.999999999993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U132">
            <v>70650</v>
          </cell>
        </row>
        <row r="133">
          <cell r="B133">
            <v>38379</v>
          </cell>
          <cell r="C133">
            <v>1</v>
          </cell>
          <cell r="D133">
            <v>27</v>
          </cell>
          <cell r="E133">
            <v>119</v>
          </cell>
          <cell r="F133">
            <v>2703746.4488497539</v>
          </cell>
          <cell r="G133">
            <v>602316</v>
          </cell>
          <cell r="H133">
            <v>6420.5720000000001</v>
          </cell>
          <cell r="I133">
            <v>94361.403902474252</v>
          </cell>
          <cell r="J133">
            <v>44775</v>
          </cell>
          <cell r="K133">
            <v>45700.000000000007</v>
          </cell>
          <cell r="L133">
            <v>36680.701951237126</v>
          </cell>
          <cell r="M133">
            <v>37080.701951237126</v>
          </cell>
          <cell r="N133">
            <v>36380.701951237126</v>
          </cell>
          <cell r="O133">
            <v>46980.701951237133</v>
          </cell>
          <cell r="P133">
            <v>53550</v>
          </cell>
          <cell r="Q133">
            <v>82275</v>
          </cell>
          <cell r="R133">
            <v>0</v>
          </cell>
          <cell r="S133">
            <v>43430.701951237126</v>
          </cell>
          <cell r="T133">
            <v>0</v>
          </cell>
          <cell r="U133">
            <v>55400</v>
          </cell>
          <cell r="V133">
            <v>0</v>
          </cell>
          <cell r="Y133">
            <v>27987.5</v>
          </cell>
          <cell r="Z133">
            <v>90262.499999999985</v>
          </cell>
          <cell r="AA133">
            <v>59899.999999999993</v>
          </cell>
          <cell r="AB133">
            <v>51930.701951237119</v>
          </cell>
          <cell r="AC133">
            <v>61500</v>
          </cell>
          <cell r="AD133">
            <v>89475</v>
          </cell>
          <cell r="AE133">
            <v>59449.999999999993</v>
          </cell>
          <cell r="AF133">
            <v>59599.999999999993</v>
          </cell>
          <cell r="AG133">
            <v>30200</v>
          </cell>
          <cell r="AH133">
            <v>47519.999999999993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U133">
            <v>70650</v>
          </cell>
        </row>
        <row r="134">
          <cell r="B134">
            <v>38380</v>
          </cell>
          <cell r="C134">
            <v>1</v>
          </cell>
          <cell r="D134">
            <v>28</v>
          </cell>
          <cell r="E134">
            <v>120</v>
          </cell>
          <cell r="F134">
            <v>2617559.0641499599</v>
          </cell>
          <cell r="G134">
            <v>419062</v>
          </cell>
          <cell r="H134">
            <v>6420.5720000000001</v>
          </cell>
          <cell r="I134">
            <v>94361.403902474252</v>
          </cell>
          <cell r="J134">
            <v>44775</v>
          </cell>
          <cell r="K134">
            <v>45700.000000000007</v>
          </cell>
          <cell r="L134">
            <v>36680.701951237126</v>
          </cell>
          <cell r="M134">
            <v>37080.701951237126</v>
          </cell>
          <cell r="N134">
            <v>36380.701951237126</v>
          </cell>
          <cell r="O134">
            <v>46980.701951237133</v>
          </cell>
          <cell r="P134">
            <v>53550</v>
          </cell>
          <cell r="Q134">
            <v>82275</v>
          </cell>
          <cell r="R134">
            <v>0</v>
          </cell>
          <cell r="S134">
            <v>43430.701951237126</v>
          </cell>
          <cell r="T134">
            <v>0</v>
          </cell>
          <cell r="U134">
            <v>55400</v>
          </cell>
          <cell r="V134">
            <v>0</v>
          </cell>
          <cell r="Y134">
            <v>27987.5</v>
          </cell>
          <cell r="Z134">
            <v>90262.499999999985</v>
          </cell>
          <cell r="AA134">
            <v>59899.999999999993</v>
          </cell>
          <cell r="AB134">
            <v>51930.701951237119</v>
          </cell>
          <cell r="AC134">
            <v>61500</v>
          </cell>
          <cell r="AD134">
            <v>89475</v>
          </cell>
          <cell r="AE134">
            <v>59449.999999999993</v>
          </cell>
          <cell r="AF134">
            <v>59599.999999999993</v>
          </cell>
          <cell r="AG134">
            <v>30200</v>
          </cell>
          <cell r="AH134">
            <v>47519.999999999993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U134">
            <v>70650</v>
          </cell>
        </row>
        <row r="135">
          <cell r="B135">
            <v>38381</v>
          </cell>
          <cell r="C135">
            <v>1</v>
          </cell>
          <cell r="D135">
            <v>29</v>
          </cell>
          <cell r="E135">
            <v>121</v>
          </cell>
          <cell r="F135">
            <v>2617559.0641499599</v>
          </cell>
          <cell r="G135">
            <v>129984</v>
          </cell>
          <cell r="H135">
            <v>6420.5720000000001</v>
          </cell>
          <cell r="I135">
            <v>94361.403902474252</v>
          </cell>
          <cell r="J135">
            <v>44775</v>
          </cell>
          <cell r="K135">
            <v>45700.000000000007</v>
          </cell>
          <cell r="L135">
            <v>36680.701951237126</v>
          </cell>
          <cell r="M135">
            <v>37080.701951237126</v>
          </cell>
          <cell r="N135">
            <v>36380.701951237126</v>
          </cell>
          <cell r="O135">
            <v>46980.701951237133</v>
          </cell>
          <cell r="P135">
            <v>53550</v>
          </cell>
          <cell r="Q135">
            <v>82275</v>
          </cell>
          <cell r="R135">
            <v>0</v>
          </cell>
          <cell r="S135">
            <v>43430.701951237126</v>
          </cell>
          <cell r="T135">
            <v>0</v>
          </cell>
          <cell r="U135">
            <v>55400</v>
          </cell>
          <cell r="V135">
            <v>0</v>
          </cell>
          <cell r="Y135">
            <v>27987.5</v>
          </cell>
          <cell r="Z135">
            <v>90262.499999999985</v>
          </cell>
          <cell r="AA135">
            <v>59899.999999999993</v>
          </cell>
          <cell r="AB135">
            <v>51930.701951237119</v>
          </cell>
          <cell r="AC135">
            <v>61500</v>
          </cell>
          <cell r="AD135">
            <v>89475</v>
          </cell>
          <cell r="AE135">
            <v>59449.999999999993</v>
          </cell>
          <cell r="AF135">
            <v>59599.999999999993</v>
          </cell>
          <cell r="AG135">
            <v>30200</v>
          </cell>
          <cell r="AH135">
            <v>47519.999999999993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U135">
            <v>70650</v>
          </cell>
        </row>
        <row r="136">
          <cell r="B136">
            <v>38382</v>
          </cell>
          <cell r="C136">
            <v>1</v>
          </cell>
          <cell r="D136">
            <v>30</v>
          </cell>
          <cell r="E136">
            <v>122</v>
          </cell>
          <cell r="F136">
            <v>2891482.9771991237</v>
          </cell>
          <cell r="G136">
            <v>742230</v>
          </cell>
          <cell r="H136">
            <v>6420.5720000000001</v>
          </cell>
          <cell r="I136">
            <v>94361.403902474252</v>
          </cell>
          <cell r="J136">
            <v>44775</v>
          </cell>
          <cell r="K136">
            <v>45700.000000000007</v>
          </cell>
          <cell r="L136">
            <v>36680.701951237126</v>
          </cell>
          <cell r="M136">
            <v>37080.701951237126</v>
          </cell>
          <cell r="N136">
            <v>36380.701951237126</v>
          </cell>
          <cell r="O136">
            <v>46980.701951237133</v>
          </cell>
          <cell r="P136">
            <v>53550</v>
          </cell>
          <cell r="Q136">
            <v>82275</v>
          </cell>
          <cell r="R136">
            <v>0</v>
          </cell>
          <cell r="S136">
            <v>43430.701951237126</v>
          </cell>
          <cell r="T136">
            <v>0</v>
          </cell>
          <cell r="U136">
            <v>55400</v>
          </cell>
          <cell r="V136">
            <v>0</v>
          </cell>
          <cell r="Y136">
            <v>27987.5</v>
          </cell>
          <cell r="Z136">
            <v>90262.499999999985</v>
          </cell>
          <cell r="AA136">
            <v>59899.999999999993</v>
          </cell>
          <cell r="AB136">
            <v>51930.701951237119</v>
          </cell>
          <cell r="AC136">
            <v>61500</v>
          </cell>
          <cell r="AD136">
            <v>89475</v>
          </cell>
          <cell r="AE136">
            <v>59449.999999999993</v>
          </cell>
          <cell r="AF136">
            <v>59599.999999999993</v>
          </cell>
          <cell r="AG136">
            <v>30200</v>
          </cell>
          <cell r="AH136">
            <v>47519.999999999993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U136">
            <v>70650</v>
          </cell>
        </row>
        <row r="137">
          <cell r="B137">
            <v>38383</v>
          </cell>
          <cell r="C137">
            <v>1</v>
          </cell>
          <cell r="D137">
            <v>31</v>
          </cell>
          <cell r="E137">
            <v>123</v>
          </cell>
          <cell r="F137">
            <v>2891482.9771991237</v>
          </cell>
          <cell r="G137">
            <v>856645</v>
          </cell>
          <cell r="H137">
            <v>6420.5720000000001</v>
          </cell>
          <cell r="I137">
            <v>94361.403902474252</v>
          </cell>
          <cell r="J137">
            <v>44775</v>
          </cell>
          <cell r="K137">
            <v>45700.000000000007</v>
          </cell>
          <cell r="L137">
            <v>36680.701951237126</v>
          </cell>
          <cell r="M137">
            <v>37080.701951237126</v>
          </cell>
          <cell r="N137">
            <v>36380.701951237126</v>
          </cell>
          <cell r="O137">
            <v>46980.701951237133</v>
          </cell>
          <cell r="P137">
            <v>53550</v>
          </cell>
          <cell r="Q137">
            <v>82275</v>
          </cell>
          <cell r="R137">
            <v>0</v>
          </cell>
          <cell r="S137">
            <v>43430.701951237126</v>
          </cell>
          <cell r="T137">
            <v>0</v>
          </cell>
          <cell r="U137">
            <v>55400</v>
          </cell>
          <cell r="V137">
            <v>0</v>
          </cell>
          <cell r="Y137">
            <v>27987.5</v>
          </cell>
          <cell r="Z137">
            <v>90262.499999999985</v>
          </cell>
          <cell r="AA137">
            <v>59899.999999999993</v>
          </cell>
          <cell r="AB137">
            <v>51930.701951237119</v>
          </cell>
          <cell r="AC137">
            <v>61500</v>
          </cell>
          <cell r="AD137">
            <v>89475</v>
          </cell>
          <cell r="AE137">
            <v>59449.999999999993</v>
          </cell>
          <cell r="AF137">
            <v>59599.999999999993</v>
          </cell>
          <cell r="AG137">
            <v>30200</v>
          </cell>
          <cell r="AH137">
            <v>47519.999999999993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U137">
            <v>70650</v>
          </cell>
        </row>
        <row r="138">
          <cell r="B138">
            <v>38384</v>
          </cell>
          <cell r="C138">
            <v>2</v>
          </cell>
          <cell r="D138">
            <v>1</v>
          </cell>
          <cell r="E138">
            <v>124</v>
          </cell>
          <cell r="F138">
            <v>2597326.3087800839</v>
          </cell>
          <cell r="G138">
            <v>870353</v>
          </cell>
          <cell r="H138">
            <v>6420.5720000000001</v>
          </cell>
          <cell r="I138">
            <v>94361.403902474252</v>
          </cell>
          <cell r="J138">
            <v>44775</v>
          </cell>
          <cell r="K138">
            <v>45700.000000000007</v>
          </cell>
          <cell r="L138">
            <v>36680.701951237126</v>
          </cell>
          <cell r="M138">
            <v>37080.701951237126</v>
          </cell>
          <cell r="N138">
            <v>36380.701951237126</v>
          </cell>
          <cell r="O138">
            <v>46980.701951237133</v>
          </cell>
          <cell r="P138">
            <v>53550</v>
          </cell>
          <cell r="Q138">
            <v>82275</v>
          </cell>
          <cell r="R138">
            <v>0</v>
          </cell>
          <cell r="S138">
            <v>43430.701951237126</v>
          </cell>
          <cell r="T138">
            <v>0</v>
          </cell>
          <cell r="U138">
            <v>55400</v>
          </cell>
          <cell r="V138">
            <v>0</v>
          </cell>
          <cell r="Y138">
            <v>27987.5</v>
          </cell>
          <cell r="Z138">
            <v>90262.499999999985</v>
          </cell>
          <cell r="AA138">
            <v>59899.999999999993</v>
          </cell>
          <cell r="AB138">
            <v>51930.701951237119</v>
          </cell>
          <cell r="AC138">
            <v>61500</v>
          </cell>
          <cell r="AD138">
            <v>89475</v>
          </cell>
          <cell r="AE138">
            <v>59449.999999999993</v>
          </cell>
          <cell r="AF138">
            <v>59599.999999999993</v>
          </cell>
          <cell r="AG138">
            <v>30200</v>
          </cell>
          <cell r="AH138">
            <v>47519.999999999993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U138">
            <v>70650</v>
          </cell>
        </row>
        <row r="139">
          <cell r="B139">
            <v>38385</v>
          </cell>
          <cell r="C139">
            <v>2</v>
          </cell>
          <cell r="D139">
            <v>2</v>
          </cell>
          <cell r="E139">
            <v>125</v>
          </cell>
          <cell r="F139">
            <v>2588627.6017072657</v>
          </cell>
          <cell r="G139">
            <v>824011</v>
          </cell>
          <cell r="H139">
            <v>6420.5720000000001</v>
          </cell>
          <cell r="I139">
            <v>94361.403902474252</v>
          </cell>
          <cell r="J139">
            <v>44775</v>
          </cell>
          <cell r="K139">
            <v>45700.000000000007</v>
          </cell>
          <cell r="L139">
            <v>36680.701951237126</v>
          </cell>
          <cell r="M139">
            <v>37080.701951237126</v>
          </cell>
          <cell r="N139">
            <v>36380.701951237126</v>
          </cell>
          <cell r="O139">
            <v>46980.701951237133</v>
          </cell>
          <cell r="P139">
            <v>53550</v>
          </cell>
          <cell r="Q139">
            <v>82275</v>
          </cell>
          <cell r="R139">
            <v>0</v>
          </cell>
          <cell r="S139">
            <v>43430.701951237126</v>
          </cell>
          <cell r="T139">
            <v>0</v>
          </cell>
          <cell r="U139">
            <v>55400</v>
          </cell>
          <cell r="V139">
            <v>0</v>
          </cell>
          <cell r="Y139">
            <v>27987.5</v>
          </cell>
          <cell r="Z139">
            <v>90262.499999999985</v>
          </cell>
          <cell r="AA139">
            <v>59899.999999999993</v>
          </cell>
          <cell r="AB139">
            <v>51930.701951237119</v>
          </cell>
          <cell r="AC139">
            <v>61500</v>
          </cell>
          <cell r="AD139">
            <v>89475</v>
          </cell>
          <cell r="AE139">
            <v>59449.999999999993</v>
          </cell>
          <cell r="AF139">
            <v>59599.999999999993</v>
          </cell>
          <cell r="AG139">
            <v>30200</v>
          </cell>
          <cell r="AH139">
            <v>47519.999999999993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U139">
            <v>70650</v>
          </cell>
        </row>
        <row r="140">
          <cell r="B140">
            <v>38386</v>
          </cell>
          <cell r="C140">
            <v>2</v>
          </cell>
          <cell r="D140">
            <v>3</v>
          </cell>
          <cell r="E140">
            <v>126</v>
          </cell>
          <cell r="F140">
            <v>2581679.0189887057</v>
          </cell>
          <cell r="G140">
            <v>780280</v>
          </cell>
          <cell r="H140">
            <v>6420.5720000000001</v>
          </cell>
          <cell r="I140">
            <v>94361.403902474252</v>
          </cell>
          <cell r="J140">
            <v>44775</v>
          </cell>
          <cell r="K140">
            <v>45700.000000000007</v>
          </cell>
          <cell r="L140">
            <v>36680.701951237126</v>
          </cell>
          <cell r="M140">
            <v>37080.701951237126</v>
          </cell>
          <cell r="N140">
            <v>36380.701951237126</v>
          </cell>
          <cell r="O140">
            <v>46980.701951237133</v>
          </cell>
          <cell r="P140">
            <v>53550</v>
          </cell>
          <cell r="Q140">
            <v>82275</v>
          </cell>
          <cell r="R140">
            <v>0</v>
          </cell>
          <cell r="S140">
            <v>43430.701951237126</v>
          </cell>
          <cell r="T140">
            <v>0</v>
          </cell>
          <cell r="U140">
            <v>55400</v>
          </cell>
          <cell r="V140">
            <v>0</v>
          </cell>
          <cell r="Y140">
            <v>27987.5</v>
          </cell>
          <cell r="Z140">
            <v>90262.499999999985</v>
          </cell>
          <cell r="AA140">
            <v>59899.999999999993</v>
          </cell>
          <cell r="AB140">
            <v>51930.701951237119</v>
          </cell>
          <cell r="AC140">
            <v>61500</v>
          </cell>
          <cell r="AD140">
            <v>89475</v>
          </cell>
          <cell r="AE140">
            <v>59449.999999999993</v>
          </cell>
          <cell r="AF140">
            <v>59599.999999999993</v>
          </cell>
          <cell r="AG140">
            <v>30200</v>
          </cell>
          <cell r="AH140">
            <v>47519.999999999993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U140">
            <v>70650</v>
          </cell>
        </row>
        <row r="141">
          <cell r="B141">
            <v>38387</v>
          </cell>
          <cell r="C141">
            <v>2</v>
          </cell>
          <cell r="D141">
            <v>4</v>
          </cell>
          <cell r="E141">
            <v>127</v>
          </cell>
          <cell r="F141">
            <v>3049593.1848339438</v>
          </cell>
          <cell r="G141">
            <v>456612</v>
          </cell>
          <cell r="H141">
            <v>6420.5720000000001</v>
          </cell>
          <cell r="I141">
            <v>94361.403902474252</v>
          </cell>
          <cell r="J141">
            <v>44775</v>
          </cell>
          <cell r="K141">
            <v>45700.000000000007</v>
          </cell>
          <cell r="L141">
            <v>36680.701951237126</v>
          </cell>
          <cell r="M141">
            <v>37080.701951237126</v>
          </cell>
          <cell r="N141">
            <v>36380.701951237126</v>
          </cell>
          <cell r="O141">
            <v>46980.701951237133</v>
          </cell>
          <cell r="P141">
            <v>53550</v>
          </cell>
          <cell r="Q141">
            <v>82275</v>
          </cell>
          <cell r="R141">
            <v>0</v>
          </cell>
          <cell r="S141">
            <v>43430.701951237126</v>
          </cell>
          <cell r="T141">
            <v>0</v>
          </cell>
          <cell r="U141">
            <v>55400</v>
          </cell>
          <cell r="V141">
            <v>0</v>
          </cell>
          <cell r="Y141">
            <v>27987.5</v>
          </cell>
          <cell r="Z141">
            <v>90262.499999999985</v>
          </cell>
          <cell r="AA141">
            <v>59899.999999999993</v>
          </cell>
          <cell r="AB141">
            <v>51930.701951237119</v>
          </cell>
          <cell r="AC141">
            <v>61500</v>
          </cell>
          <cell r="AD141">
            <v>89475</v>
          </cell>
          <cell r="AE141">
            <v>59449.999999999993</v>
          </cell>
          <cell r="AF141">
            <v>59599.999999999993</v>
          </cell>
          <cell r="AG141">
            <v>30200</v>
          </cell>
          <cell r="AH141">
            <v>47519.999999999993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U141">
            <v>70650</v>
          </cell>
        </row>
        <row r="142">
          <cell r="B142">
            <v>38388</v>
          </cell>
          <cell r="C142">
            <v>2</v>
          </cell>
          <cell r="D142">
            <v>5</v>
          </cell>
          <cell r="E142">
            <v>128</v>
          </cell>
          <cell r="F142">
            <v>3222537.019197552</v>
          </cell>
          <cell r="G142">
            <v>420523</v>
          </cell>
          <cell r="H142">
            <v>6420.5720000000001</v>
          </cell>
          <cell r="I142">
            <v>94361.403902474252</v>
          </cell>
          <cell r="J142">
            <v>44775</v>
          </cell>
          <cell r="K142">
            <v>45700.000000000007</v>
          </cell>
          <cell r="L142">
            <v>36680.701951237126</v>
          </cell>
          <cell r="M142">
            <v>37080.701951237126</v>
          </cell>
          <cell r="N142">
            <v>36380.701951237126</v>
          </cell>
          <cell r="O142">
            <v>46980.701951237133</v>
          </cell>
          <cell r="P142">
            <v>53550</v>
          </cell>
          <cell r="Q142">
            <v>82275</v>
          </cell>
          <cell r="R142">
            <v>0</v>
          </cell>
          <cell r="S142">
            <v>43430.701951237126</v>
          </cell>
          <cell r="T142">
            <v>0</v>
          </cell>
          <cell r="U142">
            <v>55400</v>
          </cell>
          <cell r="V142">
            <v>0</v>
          </cell>
          <cell r="Y142">
            <v>27987.5</v>
          </cell>
          <cell r="Z142">
            <v>90262.499999999985</v>
          </cell>
          <cell r="AA142">
            <v>59899.999999999993</v>
          </cell>
          <cell r="AB142">
            <v>51930.701951237119</v>
          </cell>
          <cell r="AC142">
            <v>61500</v>
          </cell>
          <cell r="AD142">
            <v>89475</v>
          </cell>
          <cell r="AE142">
            <v>59449.999999999993</v>
          </cell>
          <cell r="AF142">
            <v>59599.999999999993</v>
          </cell>
          <cell r="AG142">
            <v>30200</v>
          </cell>
          <cell r="AH142">
            <v>47519.999999999993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U142">
            <v>70650</v>
          </cell>
        </row>
        <row r="143">
          <cell r="B143">
            <v>38389</v>
          </cell>
          <cell r="C143">
            <v>2</v>
          </cell>
          <cell r="D143">
            <v>6</v>
          </cell>
          <cell r="E143">
            <v>129</v>
          </cell>
          <cell r="F143">
            <v>2884008.2589787417</v>
          </cell>
          <cell r="G143">
            <v>398725</v>
          </cell>
          <cell r="H143">
            <v>6420.5720000000001</v>
          </cell>
          <cell r="I143">
            <v>94361.403902474252</v>
          </cell>
          <cell r="J143">
            <v>44775</v>
          </cell>
          <cell r="K143">
            <v>45700.000000000007</v>
          </cell>
          <cell r="L143">
            <v>36680.701951237126</v>
          </cell>
          <cell r="M143">
            <v>37080.701951237126</v>
          </cell>
          <cell r="N143">
            <v>36380.701951237126</v>
          </cell>
          <cell r="O143">
            <v>46980.701951237133</v>
          </cell>
          <cell r="P143">
            <v>53550</v>
          </cell>
          <cell r="Q143">
            <v>82275</v>
          </cell>
          <cell r="R143">
            <v>0</v>
          </cell>
          <cell r="S143">
            <v>43430.701951237126</v>
          </cell>
          <cell r="T143">
            <v>0</v>
          </cell>
          <cell r="U143">
            <v>55400</v>
          </cell>
          <cell r="V143">
            <v>0</v>
          </cell>
          <cell r="Y143">
            <v>27987.5</v>
          </cell>
          <cell r="Z143">
            <v>90262.499999999985</v>
          </cell>
          <cell r="AA143">
            <v>59899.999999999993</v>
          </cell>
          <cell r="AB143">
            <v>51930.701951237119</v>
          </cell>
          <cell r="AC143">
            <v>61500</v>
          </cell>
          <cell r="AD143">
            <v>89475</v>
          </cell>
          <cell r="AE143">
            <v>59449.999999999993</v>
          </cell>
          <cell r="AF143">
            <v>59599.999999999993</v>
          </cell>
          <cell r="AG143">
            <v>30200</v>
          </cell>
          <cell r="AH143">
            <v>47519.999999999993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U143">
            <v>70650</v>
          </cell>
        </row>
        <row r="144">
          <cell r="B144">
            <v>38390</v>
          </cell>
          <cell r="C144">
            <v>2</v>
          </cell>
          <cell r="D144">
            <v>7</v>
          </cell>
          <cell r="E144">
            <v>130</v>
          </cell>
          <cell r="F144">
            <v>2872979.3806321998</v>
          </cell>
          <cell r="G144">
            <v>385986</v>
          </cell>
          <cell r="H144">
            <v>6420.5720000000001</v>
          </cell>
          <cell r="I144">
            <v>94361.403902474252</v>
          </cell>
          <cell r="J144">
            <v>44775</v>
          </cell>
          <cell r="K144">
            <v>45700.000000000007</v>
          </cell>
          <cell r="L144">
            <v>36680.701951237126</v>
          </cell>
          <cell r="M144">
            <v>37080.701951237126</v>
          </cell>
          <cell r="N144">
            <v>36380.701951237126</v>
          </cell>
          <cell r="O144">
            <v>46980.701951237133</v>
          </cell>
          <cell r="P144">
            <v>53550</v>
          </cell>
          <cell r="Q144">
            <v>82275</v>
          </cell>
          <cell r="R144">
            <v>0</v>
          </cell>
          <cell r="S144">
            <v>43430.701951237126</v>
          </cell>
          <cell r="T144">
            <v>0</v>
          </cell>
          <cell r="U144">
            <v>55400</v>
          </cell>
          <cell r="V144">
            <v>0</v>
          </cell>
          <cell r="Y144">
            <v>27987.5</v>
          </cell>
          <cell r="Z144">
            <v>90262.499999999985</v>
          </cell>
          <cell r="AA144">
            <v>59899.999999999993</v>
          </cell>
          <cell r="AB144">
            <v>51930.701951237119</v>
          </cell>
          <cell r="AC144">
            <v>61500</v>
          </cell>
          <cell r="AD144">
            <v>89475</v>
          </cell>
          <cell r="AE144">
            <v>59449.999999999993</v>
          </cell>
          <cell r="AF144">
            <v>59599.999999999993</v>
          </cell>
          <cell r="AG144">
            <v>30200</v>
          </cell>
          <cell r="AH144">
            <v>47519.999999999993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70650</v>
          </cell>
        </row>
        <row r="145">
          <cell r="B145">
            <v>38391</v>
          </cell>
          <cell r="C145">
            <v>2</v>
          </cell>
          <cell r="D145">
            <v>8</v>
          </cell>
          <cell r="E145">
            <v>131</v>
          </cell>
          <cell r="F145">
            <v>3189509.2873734999</v>
          </cell>
          <cell r="G145">
            <v>373742</v>
          </cell>
          <cell r="H145">
            <v>6420.5720000000001</v>
          </cell>
          <cell r="I145">
            <v>94361.403902474252</v>
          </cell>
          <cell r="J145">
            <v>44775</v>
          </cell>
          <cell r="K145">
            <v>45700.000000000007</v>
          </cell>
          <cell r="L145">
            <v>36680.701951237126</v>
          </cell>
          <cell r="M145">
            <v>37080.701951237126</v>
          </cell>
          <cell r="N145">
            <v>36380.701951237126</v>
          </cell>
          <cell r="O145">
            <v>46980.701951237133</v>
          </cell>
          <cell r="P145">
            <v>53550</v>
          </cell>
          <cell r="Q145">
            <v>82275</v>
          </cell>
          <cell r="R145">
            <v>0</v>
          </cell>
          <cell r="S145">
            <v>43430.701951237126</v>
          </cell>
          <cell r="T145">
            <v>0</v>
          </cell>
          <cell r="U145">
            <v>55400</v>
          </cell>
          <cell r="V145">
            <v>0</v>
          </cell>
          <cell r="Y145">
            <v>27987.5</v>
          </cell>
          <cell r="Z145">
            <v>90262.499999999985</v>
          </cell>
          <cell r="AA145">
            <v>59899.999999999993</v>
          </cell>
          <cell r="AB145">
            <v>51930.701951237119</v>
          </cell>
          <cell r="AC145">
            <v>61500</v>
          </cell>
          <cell r="AD145">
            <v>89475</v>
          </cell>
          <cell r="AE145">
            <v>59449.999999999993</v>
          </cell>
          <cell r="AF145">
            <v>59599.999999999993</v>
          </cell>
          <cell r="AG145">
            <v>30200</v>
          </cell>
          <cell r="AH145">
            <v>47519.999999999993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U145">
            <v>70650</v>
          </cell>
        </row>
        <row r="146">
          <cell r="B146">
            <v>38392</v>
          </cell>
          <cell r="C146">
            <v>2</v>
          </cell>
          <cell r="D146">
            <v>9</v>
          </cell>
          <cell r="E146">
            <v>132</v>
          </cell>
          <cell r="F146">
            <v>3556170.8223662036</v>
          </cell>
          <cell r="G146">
            <v>404831</v>
          </cell>
          <cell r="H146">
            <v>6420.5720000000001</v>
          </cell>
          <cell r="I146">
            <v>94361.403902474252</v>
          </cell>
          <cell r="J146">
            <v>44775</v>
          </cell>
          <cell r="K146">
            <v>45700.000000000007</v>
          </cell>
          <cell r="L146">
            <v>36680.701951237126</v>
          </cell>
          <cell r="M146">
            <v>37080.701951237126</v>
          </cell>
          <cell r="N146">
            <v>36380.701951237126</v>
          </cell>
          <cell r="O146">
            <v>46980.701951237133</v>
          </cell>
          <cell r="P146">
            <v>53550</v>
          </cell>
          <cell r="Q146">
            <v>82275</v>
          </cell>
          <cell r="R146">
            <v>0</v>
          </cell>
          <cell r="S146">
            <v>43430.701951237126</v>
          </cell>
          <cell r="T146">
            <v>0</v>
          </cell>
          <cell r="U146">
            <v>55400</v>
          </cell>
          <cell r="V146">
            <v>0</v>
          </cell>
          <cell r="Y146">
            <v>27987.5</v>
          </cell>
          <cell r="Z146">
            <v>90262.499999999985</v>
          </cell>
          <cell r="AA146">
            <v>59899.999999999993</v>
          </cell>
          <cell r="AB146">
            <v>51930.701951237119</v>
          </cell>
          <cell r="AC146">
            <v>61500</v>
          </cell>
          <cell r="AD146">
            <v>89475</v>
          </cell>
          <cell r="AE146">
            <v>59449.999999999993</v>
          </cell>
          <cell r="AF146">
            <v>59599.999999999993</v>
          </cell>
          <cell r="AG146">
            <v>30200</v>
          </cell>
          <cell r="AH146">
            <v>47519.999999999993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U146">
            <v>70650</v>
          </cell>
        </row>
        <row r="147">
          <cell r="B147">
            <v>38393</v>
          </cell>
          <cell r="C147">
            <v>2</v>
          </cell>
          <cell r="D147">
            <v>10</v>
          </cell>
          <cell r="E147">
            <v>133</v>
          </cell>
          <cell r="F147">
            <v>3072092.2164640399</v>
          </cell>
          <cell r="G147">
            <v>463523</v>
          </cell>
          <cell r="H147">
            <v>6420.5720000000001</v>
          </cell>
          <cell r="I147">
            <v>94361.403902474252</v>
          </cell>
          <cell r="J147">
            <v>44775</v>
          </cell>
          <cell r="K147">
            <v>45700.000000000007</v>
          </cell>
          <cell r="L147">
            <v>36680.701951237126</v>
          </cell>
          <cell r="M147">
            <v>37080.701951237126</v>
          </cell>
          <cell r="N147">
            <v>36380.701951237126</v>
          </cell>
          <cell r="O147">
            <v>46980.701951237133</v>
          </cell>
          <cell r="P147">
            <v>53550</v>
          </cell>
          <cell r="Q147">
            <v>82275</v>
          </cell>
          <cell r="R147">
            <v>0</v>
          </cell>
          <cell r="S147">
            <v>43430.701951237126</v>
          </cell>
          <cell r="T147">
            <v>0</v>
          </cell>
          <cell r="U147">
            <v>55400</v>
          </cell>
          <cell r="V147">
            <v>0</v>
          </cell>
          <cell r="Y147">
            <v>27987.5</v>
          </cell>
          <cell r="Z147">
            <v>90262.499999999985</v>
          </cell>
          <cell r="AA147">
            <v>59899.999999999993</v>
          </cell>
          <cell r="AB147">
            <v>51930.701951237119</v>
          </cell>
          <cell r="AC147">
            <v>61500</v>
          </cell>
          <cell r="AD147">
            <v>89475</v>
          </cell>
          <cell r="AE147">
            <v>59449.999999999993</v>
          </cell>
          <cell r="AF147">
            <v>59599.999999999993</v>
          </cell>
          <cell r="AG147">
            <v>30200</v>
          </cell>
          <cell r="AH147">
            <v>47519.999999999993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U147">
            <v>70650</v>
          </cell>
        </row>
        <row r="148">
          <cell r="B148">
            <v>38394</v>
          </cell>
          <cell r="C148">
            <v>2</v>
          </cell>
          <cell r="D148">
            <v>11</v>
          </cell>
          <cell r="E148">
            <v>134</v>
          </cell>
          <cell r="F148">
            <v>3044728.1785713658</v>
          </cell>
          <cell r="G148">
            <v>452655</v>
          </cell>
          <cell r="H148">
            <v>6420.5720000000001</v>
          </cell>
          <cell r="I148">
            <v>94361.403902474252</v>
          </cell>
          <cell r="J148">
            <v>44775</v>
          </cell>
          <cell r="K148">
            <v>45700.000000000007</v>
          </cell>
          <cell r="L148">
            <v>36680.701951237126</v>
          </cell>
          <cell r="M148">
            <v>37080.701951237126</v>
          </cell>
          <cell r="N148">
            <v>36380.701951237126</v>
          </cell>
          <cell r="O148">
            <v>46980.701951237133</v>
          </cell>
          <cell r="P148">
            <v>53550</v>
          </cell>
          <cell r="Q148">
            <v>82275</v>
          </cell>
          <cell r="R148">
            <v>0</v>
          </cell>
          <cell r="S148">
            <v>43430.701951237126</v>
          </cell>
          <cell r="T148">
            <v>0</v>
          </cell>
          <cell r="U148">
            <v>55400</v>
          </cell>
          <cell r="V148">
            <v>0</v>
          </cell>
          <cell r="Y148">
            <v>27987.5</v>
          </cell>
          <cell r="Z148">
            <v>90262.499999999985</v>
          </cell>
          <cell r="AA148">
            <v>59899.999999999993</v>
          </cell>
          <cell r="AB148">
            <v>51930.701951237119</v>
          </cell>
          <cell r="AC148">
            <v>61500</v>
          </cell>
          <cell r="AD148">
            <v>89475</v>
          </cell>
          <cell r="AE148">
            <v>59449.999999999993</v>
          </cell>
          <cell r="AF148">
            <v>59599.999999999993</v>
          </cell>
          <cell r="AG148">
            <v>30200</v>
          </cell>
          <cell r="AH148">
            <v>47519.999999999993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U148">
            <v>70650</v>
          </cell>
        </row>
        <row r="149">
          <cell r="B149">
            <v>38395</v>
          </cell>
          <cell r="C149">
            <v>2</v>
          </cell>
          <cell r="D149">
            <v>12</v>
          </cell>
          <cell r="E149">
            <v>135</v>
          </cell>
          <cell r="F149">
            <v>3168496.8131669578</v>
          </cell>
          <cell r="G149">
            <v>476342</v>
          </cell>
          <cell r="H149">
            <v>6420.5720000000001</v>
          </cell>
          <cell r="I149">
            <v>94361.403902474252</v>
          </cell>
          <cell r="J149">
            <v>44775</v>
          </cell>
          <cell r="K149">
            <v>45700.000000000007</v>
          </cell>
          <cell r="L149">
            <v>36680.701951237126</v>
          </cell>
          <cell r="M149">
            <v>37080.701951237126</v>
          </cell>
          <cell r="N149">
            <v>36380.701951237126</v>
          </cell>
          <cell r="O149">
            <v>46980.701951237133</v>
          </cell>
          <cell r="P149">
            <v>53550</v>
          </cell>
          <cell r="Q149">
            <v>82275</v>
          </cell>
          <cell r="R149">
            <v>0</v>
          </cell>
          <cell r="S149">
            <v>43430.701951237126</v>
          </cell>
          <cell r="T149">
            <v>0</v>
          </cell>
          <cell r="U149">
            <v>55400</v>
          </cell>
          <cell r="V149">
            <v>0</v>
          </cell>
          <cell r="Y149">
            <v>27987.5</v>
          </cell>
          <cell r="Z149">
            <v>90262.499999999985</v>
          </cell>
          <cell r="AA149">
            <v>59899.999999999993</v>
          </cell>
          <cell r="AB149">
            <v>51930.701951237119</v>
          </cell>
          <cell r="AC149">
            <v>61500</v>
          </cell>
          <cell r="AD149">
            <v>89475</v>
          </cell>
          <cell r="AE149">
            <v>59449.999999999993</v>
          </cell>
          <cell r="AF149">
            <v>59599.999999999993</v>
          </cell>
          <cell r="AG149">
            <v>30200</v>
          </cell>
          <cell r="AH149">
            <v>47519.999999999993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U149">
            <v>70650</v>
          </cell>
        </row>
        <row r="150">
          <cell r="B150">
            <v>38396</v>
          </cell>
          <cell r="C150">
            <v>2</v>
          </cell>
          <cell r="D150">
            <v>13</v>
          </cell>
          <cell r="E150">
            <v>136</v>
          </cell>
          <cell r="F150">
            <v>3509193.0120469737</v>
          </cell>
          <cell r="G150">
            <v>505223</v>
          </cell>
          <cell r="H150">
            <v>6420.5720000000001</v>
          </cell>
          <cell r="I150">
            <v>94361.403902474252</v>
          </cell>
          <cell r="J150">
            <v>44775</v>
          </cell>
          <cell r="K150">
            <v>45700.000000000007</v>
          </cell>
          <cell r="L150">
            <v>36680.701951237126</v>
          </cell>
          <cell r="M150">
            <v>37080.701951237126</v>
          </cell>
          <cell r="N150">
            <v>36380.701951237126</v>
          </cell>
          <cell r="O150">
            <v>46980.701951237133</v>
          </cell>
          <cell r="P150">
            <v>53550</v>
          </cell>
          <cell r="Q150">
            <v>82275</v>
          </cell>
          <cell r="R150">
            <v>0</v>
          </cell>
          <cell r="S150">
            <v>43430.701951237126</v>
          </cell>
          <cell r="T150">
            <v>0</v>
          </cell>
          <cell r="U150">
            <v>55400</v>
          </cell>
          <cell r="V150">
            <v>0</v>
          </cell>
          <cell r="Y150">
            <v>27987.5</v>
          </cell>
          <cell r="Z150">
            <v>90262.499999999985</v>
          </cell>
          <cell r="AA150">
            <v>59899.999999999993</v>
          </cell>
          <cell r="AB150">
            <v>51930.701951237119</v>
          </cell>
          <cell r="AC150">
            <v>61500</v>
          </cell>
          <cell r="AD150">
            <v>89475</v>
          </cell>
          <cell r="AE150">
            <v>59449.999999999993</v>
          </cell>
          <cell r="AF150">
            <v>59599.999999999993</v>
          </cell>
          <cell r="AG150">
            <v>30200</v>
          </cell>
          <cell r="AH150">
            <v>47519.999999999993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U150">
            <v>70650</v>
          </cell>
        </row>
        <row r="151">
          <cell r="B151">
            <v>38397</v>
          </cell>
          <cell r="C151">
            <v>2</v>
          </cell>
          <cell r="D151">
            <v>14</v>
          </cell>
          <cell r="E151">
            <v>137</v>
          </cell>
          <cell r="F151">
            <v>2468155.550464646</v>
          </cell>
          <cell r="G151">
            <v>495575</v>
          </cell>
          <cell r="H151">
            <v>6420.5720000000001</v>
          </cell>
          <cell r="I151">
            <v>94361.403902474252</v>
          </cell>
          <cell r="J151">
            <v>44775</v>
          </cell>
          <cell r="K151">
            <v>45700.000000000007</v>
          </cell>
          <cell r="L151">
            <v>36680.701951237126</v>
          </cell>
          <cell r="M151">
            <v>37080.701951237126</v>
          </cell>
          <cell r="N151">
            <v>36380.701951237126</v>
          </cell>
          <cell r="O151">
            <v>46980.701951237133</v>
          </cell>
          <cell r="P151">
            <v>53550</v>
          </cell>
          <cell r="Q151">
            <v>82275</v>
          </cell>
          <cell r="R151">
            <v>0</v>
          </cell>
          <cell r="S151">
            <v>43430.701951237126</v>
          </cell>
          <cell r="T151">
            <v>0</v>
          </cell>
          <cell r="U151">
            <v>55400</v>
          </cell>
          <cell r="V151">
            <v>0</v>
          </cell>
          <cell r="Y151">
            <v>27987.5</v>
          </cell>
          <cell r="Z151">
            <v>90262.499999999985</v>
          </cell>
          <cell r="AA151">
            <v>59899.999999999993</v>
          </cell>
          <cell r="AB151">
            <v>51930.701951237119</v>
          </cell>
          <cell r="AC151">
            <v>61500</v>
          </cell>
          <cell r="AD151">
            <v>89475</v>
          </cell>
          <cell r="AE151">
            <v>59449.999999999993</v>
          </cell>
          <cell r="AF151">
            <v>59599.999999999993</v>
          </cell>
          <cell r="AG151">
            <v>30200</v>
          </cell>
          <cell r="AH151">
            <v>47519.999999999993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U151">
            <v>70650</v>
          </cell>
        </row>
        <row r="152">
          <cell r="B152">
            <v>38398</v>
          </cell>
          <cell r="C152">
            <v>2</v>
          </cell>
          <cell r="D152">
            <v>15</v>
          </cell>
          <cell r="E152">
            <v>138</v>
          </cell>
          <cell r="F152">
            <v>2399261.7505135438</v>
          </cell>
          <cell r="G152">
            <v>119857</v>
          </cell>
          <cell r="H152">
            <v>6420.5720000000001</v>
          </cell>
          <cell r="I152">
            <v>94361.403902474252</v>
          </cell>
          <cell r="J152">
            <v>44775</v>
          </cell>
          <cell r="K152">
            <v>45700.000000000007</v>
          </cell>
          <cell r="L152">
            <v>36680.701951237126</v>
          </cell>
          <cell r="M152">
            <v>37080.701951237126</v>
          </cell>
          <cell r="N152">
            <v>36380.701951237126</v>
          </cell>
          <cell r="O152">
            <v>46980.701951237133</v>
          </cell>
          <cell r="P152">
            <v>53550</v>
          </cell>
          <cell r="Q152">
            <v>82275</v>
          </cell>
          <cell r="R152">
            <v>0</v>
          </cell>
          <cell r="S152">
            <v>43430.701951237126</v>
          </cell>
          <cell r="T152">
            <v>0</v>
          </cell>
          <cell r="U152">
            <v>55400</v>
          </cell>
          <cell r="V152">
            <v>0</v>
          </cell>
          <cell r="Y152">
            <v>27987.5</v>
          </cell>
          <cell r="Z152">
            <v>90262.499999999985</v>
          </cell>
          <cell r="AA152">
            <v>59899.999999999993</v>
          </cell>
          <cell r="AB152">
            <v>51930.701951237119</v>
          </cell>
          <cell r="AC152">
            <v>61500</v>
          </cell>
          <cell r="AD152">
            <v>89475</v>
          </cell>
          <cell r="AE152">
            <v>59449.999999999993</v>
          </cell>
          <cell r="AF152">
            <v>59599.999999999993</v>
          </cell>
          <cell r="AG152">
            <v>30200</v>
          </cell>
          <cell r="AH152">
            <v>47519.999999999993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U152">
            <v>70650</v>
          </cell>
        </row>
        <row r="153">
          <cell r="B153">
            <v>38399</v>
          </cell>
          <cell r="C153">
            <v>2</v>
          </cell>
          <cell r="D153">
            <v>16</v>
          </cell>
          <cell r="E153">
            <v>139</v>
          </cell>
          <cell r="F153">
            <v>2788395.3614275218</v>
          </cell>
          <cell r="G153">
            <v>623915</v>
          </cell>
          <cell r="H153">
            <v>6420.5720000000001</v>
          </cell>
          <cell r="I153">
            <v>94361.403902474252</v>
          </cell>
          <cell r="J153">
            <v>44775</v>
          </cell>
          <cell r="K153">
            <v>45700.000000000007</v>
          </cell>
          <cell r="L153">
            <v>36680.701951237126</v>
          </cell>
          <cell r="M153">
            <v>37080.701951237126</v>
          </cell>
          <cell r="N153">
            <v>36380.701951237126</v>
          </cell>
          <cell r="O153">
            <v>46980.701951237133</v>
          </cell>
          <cell r="P153">
            <v>53550</v>
          </cell>
          <cell r="Q153">
            <v>82275</v>
          </cell>
          <cell r="R153">
            <v>0</v>
          </cell>
          <cell r="S153">
            <v>43430.701951237126</v>
          </cell>
          <cell r="T153">
            <v>0</v>
          </cell>
          <cell r="U153">
            <v>55400</v>
          </cell>
          <cell r="V153">
            <v>0</v>
          </cell>
          <cell r="Y153">
            <v>27987.5</v>
          </cell>
          <cell r="Z153">
            <v>90262.499999999985</v>
          </cell>
          <cell r="AA153">
            <v>59899.999999999993</v>
          </cell>
          <cell r="AB153">
            <v>51930.701951237119</v>
          </cell>
          <cell r="AC153">
            <v>61500</v>
          </cell>
          <cell r="AD153">
            <v>89475</v>
          </cell>
          <cell r="AE153">
            <v>59449.999999999993</v>
          </cell>
          <cell r="AF153">
            <v>59599.999999999993</v>
          </cell>
          <cell r="AG153">
            <v>30200</v>
          </cell>
          <cell r="AH153">
            <v>47519.999999999993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U153">
            <v>70650</v>
          </cell>
        </row>
        <row r="154">
          <cell r="B154">
            <v>38400</v>
          </cell>
          <cell r="C154">
            <v>2</v>
          </cell>
          <cell r="D154">
            <v>17</v>
          </cell>
          <cell r="E154">
            <v>140</v>
          </cell>
          <cell r="F154">
            <v>2861447.3290543137</v>
          </cell>
          <cell r="G154">
            <v>477393</v>
          </cell>
          <cell r="H154">
            <v>6420.5720000000001</v>
          </cell>
          <cell r="I154">
            <v>94361.403902474252</v>
          </cell>
          <cell r="J154">
            <v>44775</v>
          </cell>
          <cell r="K154">
            <v>45700.000000000007</v>
          </cell>
          <cell r="L154">
            <v>36680.701951237126</v>
          </cell>
          <cell r="M154">
            <v>37080.701951237126</v>
          </cell>
          <cell r="N154">
            <v>36380.701951237126</v>
          </cell>
          <cell r="O154">
            <v>46980.701951237133</v>
          </cell>
          <cell r="P154">
            <v>53550</v>
          </cell>
          <cell r="Q154">
            <v>82275</v>
          </cell>
          <cell r="R154">
            <v>0</v>
          </cell>
          <cell r="S154">
            <v>43430.701951237126</v>
          </cell>
          <cell r="T154">
            <v>0</v>
          </cell>
          <cell r="U154">
            <v>55400</v>
          </cell>
          <cell r="V154">
            <v>0</v>
          </cell>
          <cell r="Y154">
            <v>27987.5</v>
          </cell>
          <cell r="Z154">
            <v>90262.499999999985</v>
          </cell>
          <cell r="AA154">
            <v>59899.999999999993</v>
          </cell>
          <cell r="AB154">
            <v>51930.701951237119</v>
          </cell>
          <cell r="AC154">
            <v>61500</v>
          </cell>
          <cell r="AD154">
            <v>89475</v>
          </cell>
          <cell r="AE154">
            <v>59449.999999999993</v>
          </cell>
          <cell r="AF154">
            <v>59599.999999999993</v>
          </cell>
          <cell r="AG154">
            <v>30200</v>
          </cell>
          <cell r="AH154">
            <v>47519.999999999993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U154">
            <v>70650</v>
          </cell>
        </row>
        <row r="155">
          <cell r="B155">
            <v>38401</v>
          </cell>
          <cell r="C155">
            <v>2</v>
          </cell>
          <cell r="D155">
            <v>18</v>
          </cell>
          <cell r="E155">
            <v>141</v>
          </cell>
          <cell r="F155">
            <v>2482008.7880799817</v>
          </cell>
          <cell r="G155">
            <v>468829</v>
          </cell>
          <cell r="H155">
            <v>6420.5720000000001</v>
          </cell>
          <cell r="I155">
            <v>94361.403902474252</v>
          </cell>
          <cell r="J155">
            <v>44775</v>
          </cell>
          <cell r="K155">
            <v>45700.000000000007</v>
          </cell>
          <cell r="L155">
            <v>36680.701951237126</v>
          </cell>
          <cell r="M155">
            <v>37080.701951237126</v>
          </cell>
          <cell r="N155">
            <v>36380.701951237126</v>
          </cell>
          <cell r="O155">
            <v>46980.701951237133</v>
          </cell>
          <cell r="P155">
            <v>53550</v>
          </cell>
          <cell r="Q155">
            <v>82275</v>
          </cell>
          <cell r="R155">
            <v>0</v>
          </cell>
          <cell r="S155">
            <v>43430.701951237126</v>
          </cell>
          <cell r="T155">
            <v>0</v>
          </cell>
          <cell r="U155">
            <v>55400</v>
          </cell>
          <cell r="V155">
            <v>0</v>
          </cell>
          <cell r="Y155">
            <v>27987.5</v>
          </cell>
          <cell r="Z155">
            <v>90262.499999999985</v>
          </cell>
          <cell r="AA155">
            <v>59899.999999999993</v>
          </cell>
          <cell r="AB155">
            <v>51930.701951237119</v>
          </cell>
          <cell r="AC155">
            <v>61500</v>
          </cell>
          <cell r="AD155">
            <v>89475</v>
          </cell>
          <cell r="AE155">
            <v>59449.999999999993</v>
          </cell>
          <cell r="AF155">
            <v>59599.999999999993</v>
          </cell>
          <cell r="AG155">
            <v>30200</v>
          </cell>
          <cell r="AH155">
            <v>47519.999999999993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U155">
            <v>70650</v>
          </cell>
        </row>
        <row r="156">
          <cell r="B156">
            <v>38402</v>
          </cell>
          <cell r="C156">
            <v>2</v>
          </cell>
          <cell r="D156">
            <v>19</v>
          </cell>
          <cell r="E156">
            <v>142</v>
          </cell>
          <cell r="F156">
            <v>2809689.3730373159</v>
          </cell>
          <cell r="G156">
            <v>460598</v>
          </cell>
          <cell r="H156">
            <v>6420.5720000000001</v>
          </cell>
          <cell r="I156">
            <v>94361.403902474252</v>
          </cell>
          <cell r="J156">
            <v>44775</v>
          </cell>
          <cell r="K156">
            <v>45700.000000000007</v>
          </cell>
          <cell r="L156">
            <v>36680.701951237126</v>
          </cell>
          <cell r="M156">
            <v>37080.701951237126</v>
          </cell>
          <cell r="N156">
            <v>36380.701951237126</v>
          </cell>
          <cell r="O156">
            <v>46980.701951237133</v>
          </cell>
          <cell r="P156">
            <v>53550</v>
          </cell>
          <cell r="Q156">
            <v>82275</v>
          </cell>
          <cell r="R156">
            <v>0</v>
          </cell>
          <cell r="S156">
            <v>43430.701951237126</v>
          </cell>
          <cell r="T156">
            <v>0</v>
          </cell>
          <cell r="U156">
            <v>55400</v>
          </cell>
          <cell r="V156">
            <v>0</v>
          </cell>
          <cell r="Y156">
            <v>27987.5</v>
          </cell>
          <cell r="Z156">
            <v>90262.499999999985</v>
          </cell>
          <cell r="AA156">
            <v>59899.999999999993</v>
          </cell>
          <cell r="AB156">
            <v>51930.701951237119</v>
          </cell>
          <cell r="AC156">
            <v>61500</v>
          </cell>
          <cell r="AD156">
            <v>89475</v>
          </cell>
          <cell r="AE156">
            <v>59449.999999999993</v>
          </cell>
          <cell r="AF156">
            <v>59599.999999999993</v>
          </cell>
          <cell r="AG156">
            <v>30200</v>
          </cell>
          <cell r="AH156">
            <v>47519.999999999993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U156">
            <v>70650</v>
          </cell>
        </row>
        <row r="157">
          <cell r="B157">
            <v>38403</v>
          </cell>
          <cell r="C157">
            <v>2</v>
          </cell>
          <cell r="D157">
            <v>20</v>
          </cell>
          <cell r="E157">
            <v>143</v>
          </cell>
          <cell r="F157">
            <v>2716873.8790460681</v>
          </cell>
          <cell r="G157">
            <v>452687</v>
          </cell>
          <cell r="H157">
            <v>6420.5720000000001</v>
          </cell>
          <cell r="I157">
            <v>94361.403902474252</v>
          </cell>
          <cell r="J157">
            <v>44775</v>
          </cell>
          <cell r="K157">
            <v>45700.000000000007</v>
          </cell>
          <cell r="L157">
            <v>36680.701951237126</v>
          </cell>
          <cell r="M157">
            <v>37080.701951237126</v>
          </cell>
          <cell r="N157">
            <v>36380.701951237126</v>
          </cell>
          <cell r="O157">
            <v>46980.701951237133</v>
          </cell>
          <cell r="P157">
            <v>53550</v>
          </cell>
          <cell r="Q157">
            <v>82275</v>
          </cell>
          <cell r="R157">
            <v>0</v>
          </cell>
          <cell r="S157">
            <v>43430.701951237126</v>
          </cell>
          <cell r="T157">
            <v>0</v>
          </cell>
          <cell r="U157">
            <v>55400</v>
          </cell>
          <cell r="V157">
            <v>0</v>
          </cell>
          <cell r="Y157">
            <v>27987.5</v>
          </cell>
          <cell r="Z157">
            <v>90262.499999999985</v>
          </cell>
          <cell r="AA157">
            <v>59899.999999999993</v>
          </cell>
          <cell r="AB157">
            <v>51930.701951237119</v>
          </cell>
          <cell r="AC157">
            <v>61500</v>
          </cell>
          <cell r="AD157">
            <v>89475</v>
          </cell>
          <cell r="AE157">
            <v>59449.999999999993</v>
          </cell>
          <cell r="AF157">
            <v>59599.999999999993</v>
          </cell>
          <cell r="AG157">
            <v>30200</v>
          </cell>
          <cell r="AH157">
            <v>47519.999999999993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U157">
            <v>70650</v>
          </cell>
        </row>
        <row r="158">
          <cell r="B158">
            <v>38404</v>
          </cell>
          <cell r="C158">
            <v>2</v>
          </cell>
          <cell r="D158">
            <v>21</v>
          </cell>
          <cell r="E158">
            <v>144</v>
          </cell>
          <cell r="F158">
            <v>2464333.8299694378</v>
          </cell>
          <cell r="G158">
            <v>264059</v>
          </cell>
          <cell r="H158">
            <v>6420.5720000000001</v>
          </cell>
          <cell r="I158">
            <v>94361.403902474252</v>
          </cell>
          <cell r="J158">
            <v>44775</v>
          </cell>
          <cell r="K158">
            <v>45700.000000000007</v>
          </cell>
          <cell r="L158">
            <v>36680.701951237126</v>
          </cell>
          <cell r="M158">
            <v>37080.701951237126</v>
          </cell>
          <cell r="N158">
            <v>36380.701951237126</v>
          </cell>
          <cell r="O158">
            <v>46980.701951237133</v>
          </cell>
          <cell r="P158">
            <v>53550</v>
          </cell>
          <cell r="Q158">
            <v>82275</v>
          </cell>
          <cell r="R158">
            <v>0</v>
          </cell>
          <cell r="S158">
            <v>43430.701951237126</v>
          </cell>
          <cell r="T158">
            <v>0</v>
          </cell>
          <cell r="U158">
            <v>55400</v>
          </cell>
          <cell r="V158">
            <v>0</v>
          </cell>
          <cell r="Y158">
            <v>27987.5</v>
          </cell>
          <cell r="Z158">
            <v>90262.499999999985</v>
          </cell>
          <cell r="AA158">
            <v>59899.999999999993</v>
          </cell>
          <cell r="AB158">
            <v>51930.701951237119</v>
          </cell>
          <cell r="AC158">
            <v>61500</v>
          </cell>
          <cell r="AD158">
            <v>89475</v>
          </cell>
          <cell r="AE158">
            <v>59449.999999999993</v>
          </cell>
          <cell r="AF158">
            <v>59599.999999999993</v>
          </cell>
          <cell r="AG158">
            <v>30200</v>
          </cell>
          <cell r="AH158">
            <v>47519.999999999993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U158">
            <v>70650</v>
          </cell>
        </row>
        <row r="159">
          <cell r="B159">
            <v>38405</v>
          </cell>
          <cell r="C159">
            <v>2</v>
          </cell>
          <cell r="D159">
            <v>22</v>
          </cell>
          <cell r="E159">
            <v>145</v>
          </cell>
          <cell r="F159">
            <v>2408112.2082434339</v>
          </cell>
          <cell r="G159">
            <v>119857</v>
          </cell>
          <cell r="H159">
            <v>6420.5720000000001</v>
          </cell>
          <cell r="I159">
            <v>94361.403902474252</v>
          </cell>
          <cell r="J159">
            <v>44775</v>
          </cell>
          <cell r="K159">
            <v>45700.000000000007</v>
          </cell>
          <cell r="L159">
            <v>36680.701951237126</v>
          </cell>
          <cell r="M159">
            <v>37080.701951237126</v>
          </cell>
          <cell r="N159">
            <v>36380.701951237126</v>
          </cell>
          <cell r="O159">
            <v>46980.701951237133</v>
          </cell>
          <cell r="P159">
            <v>53550</v>
          </cell>
          <cell r="Q159">
            <v>82275</v>
          </cell>
          <cell r="R159">
            <v>0</v>
          </cell>
          <cell r="S159">
            <v>43430.701951237126</v>
          </cell>
          <cell r="T159">
            <v>0</v>
          </cell>
          <cell r="U159">
            <v>55400</v>
          </cell>
          <cell r="V159">
            <v>0</v>
          </cell>
          <cell r="Y159">
            <v>27987.5</v>
          </cell>
          <cell r="Z159">
            <v>90262.499999999985</v>
          </cell>
          <cell r="AA159">
            <v>59899.999999999993</v>
          </cell>
          <cell r="AB159">
            <v>51930.701951237119</v>
          </cell>
          <cell r="AC159">
            <v>61500</v>
          </cell>
          <cell r="AD159">
            <v>89475</v>
          </cell>
          <cell r="AE159">
            <v>59449.999999999993</v>
          </cell>
          <cell r="AF159">
            <v>59599.999999999993</v>
          </cell>
          <cell r="AG159">
            <v>30200</v>
          </cell>
          <cell r="AH159">
            <v>47519.999999999993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U159">
            <v>70650</v>
          </cell>
        </row>
        <row r="160">
          <cell r="B160">
            <v>38406</v>
          </cell>
          <cell r="C160">
            <v>2</v>
          </cell>
          <cell r="D160">
            <v>23</v>
          </cell>
          <cell r="E160">
            <v>146</v>
          </cell>
          <cell r="F160">
            <v>2464333.8299694378</v>
          </cell>
          <cell r="G160">
            <v>266348</v>
          </cell>
          <cell r="H160">
            <v>6420.5720000000001</v>
          </cell>
          <cell r="I160">
            <v>94361.403902474252</v>
          </cell>
          <cell r="J160">
            <v>44775</v>
          </cell>
          <cell r="K160">
            <v>45700.000000000007</v>
          </cell>
          <cell r="L160">
            <v>36680.701951237126</v>
          </cell>
          <cell r="M160">
            <v>37080.701951237126</v>
          </cell>
          <cell r="N160">
            <v>36380.701951237126</v>
          </cell>
          <cell r="O160">
            <v>46980.701951237133</v>
          </cell>
          <cell r="P160">
            <v>53550</v>
          </cell>
          <cell r="Q160">
            <v>82275</v>
          </cell>
          <cell r="R160">
            <v>0</v>
          </cell>
          <cell r="S160">
            <v>43430.701951237126</v>
          </cell>
          <cell r="T160">
            <v>0</v>
          </cell>
          <cell r="U160">
            <v>55400</v>
          </cell>
          <cell r="V160">
            <v>0</v>
          </cell>
          <cell r="Y160">
            <v>27987.5</v>
          </cell>
          <cell r="Z160">
            <v>90262.499999999985</v>
          </cell>
          <cell r="AA160">
            <v>59899.999999999993</v>
          </cell>
          <cell r="AB160">
            <v>51930.701951237119</v>
          </cell>
          <cell r="AC160">
            <v>61500</v>
          </cell>
          <cell r="AD160">
            <v>89475</v>
          </cell>
          <cell r="AE160">
            <v>59449.999999999993</v>
          </cell>
          <cell r="AF160">
            <v>59599.999999999993</v>
          </cell>
          <cell r="AG160">
            <v>30200</v>
          </cell>
          <cell r="AH160">
            <v>47519.999999999993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U160">
            <v>70650</v>
          </cell>
        </row>
        <row r="161">
          <cell r="B161">
            <v>38407</v>
          </cell>
          <cell r="C161">
            <v>2</v>
          </cell>
          <cell r="D161">
            <v>24</v>
          </cell>
          <cell r="E161">
            <v>147</v>
          </cell>
          <cell r="F161">
            <v>2464333.8299694378</v>
          </cell>
          <cell r="G161">
            <v>763229</v>
          </cell>
          <cell r="H161">
            <v>6420.5720000000001</v>
          </cell>
          <cell r="I161">
            <v>94361.403902474252</v>
          </cell>
          <cell r="J161">
            <v>44775</v>
          </cell>
          <cell r="K161">
            <v>45700.000000000007</v>
          </cell>
          <cell r="L161">
            <v>36680.701951237126</v>
          </cell>
          <cell r="M161">
            <v>37080.701951237126</v>
          </cell>
          <cell r="N161">
            <v>36380.701951237126</v>
          </cell>
          <cell r="O161">
            <v>46980.701951237133</v>
          </cell>
          <cell r="P161">
            <v>53550</v>
          </cell>
          <cell r="Q161">
            <v>82275</v>
          </cell>
          <cell r="R161">
            <v>0</v>
          </cell>
          <cell r="S161">
            <v>43430.701951237126</v>
          </cell>
          <cell r="T161">
            <v>0</v>
          </cell>
          <cell r="U161">
            <v>55400</v>
          </cell>
          <cell r="V161">
            <v>0</v>
          </cell>
          <cell r="Y161">
            <v>27987.5</v>
          </cell>
          <cell r="Z161">
            <v>90262.499999999985</v>
          </cell>
          <cell r="AA161">
            <v>59899.999999999993</v>
          </cell>
          <cell r="AB161">
            <v>51930.701951237119</v>
          </cell>
          <cell r="AC161">
            <v>61500</v>
          </cell>
          <cell r="AD161">
            <v>89475</v>
          </cell>
          <cell r="AE161">
            <v>59449.999999999993</v>
          </cell>
          <cell r="AF161">
            <v>59599.999999999993</v>
          </cell>
          <cell r="AG161">
            <v>30200</v>
          </cell>
          <cell r="AH161">
            <v>47519.999999999993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U161">
            <v>70650</v>
          </cell>
        </row>
        <row r="162">
          <cell r="B162">
            <v>38408</v>
          </cell>
          <cell r="C162">
            <v>2</v>
          </cell>
          <cell r="D162">
            <v>25</v>
          </cell>
          <cell r="E162">
            <v>148</v>
          </cell>
          <cell r="F162">
            <v>2783041.1589678037</v>
          </cell>
          <cell r="G162">
            <v>510275</v>
          </cell>
          <cell r="H162">
            <v>6420.5720000000001</v>
          </cell>
          <cell r="I162">
            <v>94361.403902474252</v>
          </cell>
          <cell r="J162">
            <v>44775</v>
          </cell>
          <cell r="K162">
            <v>45700.000000000007</v>
          </cell>
          <cell r="L162">
            <v>36680.701951237126</v>
          </cell>
          <cell r="M162">
            <v>37080.701951237126</v>
          </cell>
          <cell r="N162">
            <v>36380.701951237126</v>
          </cell>
          <cell r="O162">
            <v>46980.701951237133</v>
          </cell>
          <cell r="P162">
            <v>53550</v>
          </cell>
          <cell r="Q162">
            <v>82275</v>
          </cell>
          <cell r="R162">
            <v>0</v>
          </cell>
          <cell r="S162">
            <v>43430.701951237126</v>
          </cell>
          <cell r="T162">
            <v>0</v>
          </cell>
          <cell r="U162">
            <v>55400</v>
          </cell>
          <cell r="V162">
            <v>0</v>
          </cell>
          <cell r="Y162">
            <v>27987.5</v>
          </cell>
          <cell r="Z162">
            <v>90262.499999999985</v>
          </cell>
          <cell r="AA162">
            <v>59899.999999999993</v>
          </cell>
          <cell r="AB162">
            <v>51930.701951237119</v>
          </cell>
          <cell r="AC162">
            <v>61500</v>
          </cell>
          <cell r="AD162">
            <v>89475</v>
          </cell>
          <cell r="AE162">
            <v>59449.999999999993</v>
          </cell>
          <cell r="AF162">
            <v>59599.999999999993</v>
          </cell>
          <cell r="AG162">
            <v>30200</v>
          </cell>
          <cell r="AH162">
            <v>47519.999999999993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U162">
            <v>70650</v>
          </cell>
        </row>
        <row r="163">
          <cell r="B163">
            <v>38409</v>
          </cell>
          <cell r="C163">
            <v>2</v>
          </cell>
          <cell r="D163">
            <v>26</v>
          </cell>
          <cell r="E163">
            <v>149</v>
          </cell>
          <cell r="F163">
            <v>2784302.0871249218</v>
          </cell>
          <cell r="G163">
            <v>420304</v>
          </cell>
          <cell r="H163">
            <v>6420.5720000000001</v>
          </cell>
          <cell r="I163">
            <v>94361.403902474252</v>
          </cell>
          <cell r="J163">
            <v>44775</v>
          </cell>
          <cell r="K163">
            <v>45700.000000000007</v>
          </cell>
          <cell r="L163">
            <v>36680.701951237126</v>
          </cell>
          <cell r="M163">
            <v>37080.701951237126</v>
          </cell>
          <cell r="N163">
            <v>36380.701951237126</v>
          </cell>
          <cell r="O163">
            <v>46980.701951237133</v>
          </cell>
          <cell r="P163">
            <v>53550</v>
          </cell>
          <cell r="Q163">
            <v>82275</v>
          </cell>
          <cell r="R163">
            <v>0</v>
          </cell>
          <cell r="S163">
            <v>43430.701951237126</v>
          </cell>
          <cell r="T163">
            <v>0</v>
          </cell>
          <cell r="U163">
            <v>55400</v>
          </cell>
          <cell r="V163">
            <v>0</v>
          </cell>
          <cell r="Y163">
            <v>27987.5</v>
          </cell>
          <cell r="Z163">
            <v>90262.499999999985</v>
          </cell>
          <cell r="AA163">
            <v>59899.999999999993</v>
          </cell>
          <cell r="AB163">
            <v>51930.701951237119</v>
          </cell>
          <cell r="AC163">
            <v>61500</v>
          </cell>
          <cell r="AD163">
            <v>89475</v>
          </cell>
          <cell r="AE163">
            <v>59449.999999999993</v>
          </cell>
          <cell r="AF163">
            <v>59599.999999999993</v>
          </cell>
          <cell r="AG163">
            <v>30200</v>
          </cell>
          <cell r="AH163">
            <v>47519.999999999993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U163">
            <v>70650</v>
          </cell>
        </row>
        <row r="164">
          <cell r="B164">
            <v>38410</v>
          </cell>
          <cell r="C164">
            <v>2</v>
          </cell>
          <cell r="D164">
            <v>27</v>
          </cell>
          <cell r="E164">
            <v>150</v>
          </cell>
          <cell r="F164">
            <v>2680492.6573726418</v>
          </cell>
          <cell r="G164">
            <v>413963</v>
          </cell>
          <cell r="H164">
            <v>6420.5720000000001</v>
          </cell>
          <cell r="I164">
            <v>94361.403902474252</v>
          </cell>
          <cell r="J164">
            <v>44775</v>
          </cell>
          <cell r="K164">
            <v>45700.000000000007</v>
          </cell>
          <cell r="L164">
            <v>36680.701951237126</v>
          </cell>
          <cell r="M164">
            <v>37080.701951237126</v>
          </cell>
          <cell r="N164">
            <v>36380.701951237126</v>
          </cell>
          <cell r="O164">
            <v>46980.701951237133</v>
          </cell>
          <cell r="P164">
            <v>53550</v>
          </cell>
          <cell r="Q164">
            <v>82275</v>
          </cell>
          <cell r="R164">
            <v>0</v>
          </cell>
          <cell r="S164">
            <v>43430.701951237126</v>
          </cell>
          <cell r="T164">
            <v>0</v>
          </cell>
          <cell r="U164">
            <v>55400</v>
          </cell>
          <cell r="V164">
            <v>0</v>
          </cell>
          <cell r="Y164">
            <v>27987.5</v>
          </cell>
          <cell r="Z164">
            <v>90262.499999999985</v>
          </cell>
          <cell r="AA164">
            <v>59899.999999999993</v>
          </cell>
          <cell r="AB164">
            <v>51930.701951237119</v>
          </cell>
          <cell r="AC164">
            <v>61500</v>
          </cell>
          <cell r="AD164">
            <v>89475</v>
          </cell>
          <cell r="AE164">
            <v>59449.999999999993</v>
          </cell>
          <cell r="AF164">
            <v>59599.999999999993</v>
          </cell>
          <cell r="AG164">
            <v>30200</v>
          </cell>
          <cell r="AH164">
            <v>47519.999999999993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U164">
            <v>70650</v>
          </cell>
        </row>
        <row r="165">
          <cell r="B165">
            <v>38411</v>
          </cell>
          <cell r="C165">
            <v>2</v>
          </cell>
          <cell r="D165">
            <v>28</v>
          </cell>
          <cell r="E165">
            <v>151</v>
          </cell>
          <cell r="F165">
            <v>2464333.8299694378</v>
          </cell>
          <cell r="G165">
            <v>295587</v>
          </cell>
          <cell r="H165">
            <v>6420.5720000000001</v>
          </cell>
          <cell r="I165">
            <v>94361.403902474252</v>
          </cell>
          <cell r="J165">
            <v>44775</v>
          </cell>
          <cell r="K165">
            <v>45700.000000000007</v>
          </cell>
          <cell r="L165">
            <v>36680.701951237126</v>
          </cell>
          <cell r="M165">
            <v>37080.701951237126</v>
          </cell>
          <cell r="N165">
            <v>36380.701951237126</v>
          </cell>
          <cell r="O165">
            <v>46980.701951237133</v>
          </cell>
          <cell r="P165">
            <v>53550</v>
          </cell>
          <cell r="Q165">
            <v>82275</v>
          </cell>
          <cell r="R165">
            <v>0</v>
          </cell>
          <cell r="S165">
            <v>43430.701951237126</v>
          </cell>
          <cell r="T165">
            <v>0</v>
          </cell>
          <cell r="U165">
            <v>55400</v>
          </cell>
          <cell r="V165">
            <v>0</v>
          </cell>
          <cell r="Y165">
            <v>27987.5</v>
          </cell>
          <cell r="Z165">
            <v>90262.499999999985</v>
          </cell>
          <cell r="AA165">
            <v>59899.999999999993</v>
          </cell>
          <cell r="AB165">
            <v>51930.701951237119</v>
          </cell>
          <cell r="AC165">
            <v>61500</v>
          </cell>
          <cell r="AD165">
            <v>89475</v>
          </cell>
          <cell r="AE165">
            <v>59449.999999999993</v>
          </cell>
          <cell r="AF165">
            <v>59599.999999999993</v>
          </cell>
          <cell r="AG165">
            <v>30200</v>
          </cell>
          <cell r="AH165">
            <v>47519.999999999993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U165">
            <v>70650</v>
          </cell>
        </row>
        <row r="166">
          <cell r="B166">
            <v>38413</v>
          </cell>
          <cell r="C166">
            <v>3</v>
          </cell>
          <cell r="D166">
            <v>1</v>
          </cell>
          <cell r="E166">
            <v>152</v>
          </cell>
          <cell r="F166">
            <v>2213335.248093592</v>
          </cell>
          <cell r="G166">
            <v>442233</v>
          </cell>
          <cell r="H166">
            <v>6420.5720000000001</v>
          </cell>
          <cell r="I166">
            <v>94361.403902474252</v>
          </cell>
          <cell r="J166">
            <v>44775</v>
          </cell>
          <cell r="K166">
            <v>45700.000000000007</v>
          </cell>
          <cell r="L166">
            <v>36680.701951237126</v>
          </cell>
          <cell r="M166">
            <v>37080.701951237126</v>
          </cell>
          <cell r="N166">
            <v>36380.701951237126</v>
          </cell>
          <cell r="O166">
            <v>46980.701951237133</v>
          </cell>
          <cell r="P166">
            <v>53550</v>
          </cell>
          <cell r="Q166">
            <v>82275</v>
          </cell>
          <cell r="R166">
            <v>0</v>
          </cell>
          <cell r="S166">
            <v>43430.701951237126</v>
          </cell>
          <cell r="T166">
            <v>0</v>
          </cell>
          <cell r="U166">
            <v>55400</v>
          </cell>
          <cell r="V166">
            <v>0</v>
          </cell>
          <cell r="Y166">
            <v>27987.5</v>
          </cell>
          <cell r="Z166">
            <v>0</v>
          </cell>
          <cell r="AA166">
            <v>59899.999999999993</v>
          </cell>
          <cell r="AB166">
            <v>51930.701951237119</v>
          </cell>
          <cell r="AC166">
            <v>61500</v>
          </cell>
          <cell r="AD166">
            <v>89475</v>
          </cell>
          <cell r="AE166">
            <v>59449.999999999993</v>
          </cell>
          <cell r="AF166">
            <v>59599.999999999993</v>
          </cell>
          <cell r="AG166">
            <v>30200</v>
          </cell>
          <cell r="AH166">
            <v>47519.999999999993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U166">
            <v>70650</v>
          </cell>
        </row>
        <row r="167">
          <cell r="B167">
            <v>38414</v>
          </cell>
          <cell r="C167">
            <v>3</v>
          </cell>
          <cell r="D167">
            <v>2</v>
          </cell>
          <cell r="E167">
            <v>153</v>
          </cell>
          <cell r="F167">
            <v>2334920.4702746021</v>
          </cell>
          <cell r="G167">
            <v>535632</v>
          </cell>
          <cell r="H167">
            <v>6420.5720000000001</v>
          </cell>
          <cell r="I167">
            <v>94361.403902474252</v>
          </cell>
          <cell r="J167">
            <v>44775</v>
          </cell>
          <cell r="K167">
            <v>45700.000000000007</v>
          </cell>
          <cell r="L167">
            <v>36680.701951237126</v>
          </cell>
          <cell r="M167">
            <v>37080.701951237126</v>
          </cell>
          <cell r="N167">
            <v>36380.701951237126</v>
          </cell>
          <cell r="O167">
            <v>46980.701951237133</v>
          </cell>
          <cell r="P167">
            <v>53550</v>
          </cell>
          <cell r="Q167">
            <v>82275</v>
          </cell>
          <cell r="R167">
            <v>0</v>
          </cell>
          <cell r="S167">
            <v>43430.701951237126</v>
          </cell>
          <cell r="T167">
            <v>0</v>
          </cell>
          <cell r="U167">
            <v>55400</v>
          </cell>
          <cell r="V167">
            <v>0</v>
          </cell>
          <cell r="Y167">
            <v>27987.5</v>
          </cell>
          <cell r="Z167">
            <v>0</v>
          </cell>
          <cell r="AA167">
            <v>59899.999999999993</v>
          </cell>
          <cell r="AB167">
            <v>51930.701951237119</v>
          </cell>
          <cell r="AC167">
            <v>61500</v>
          </cell>
          <cell r="AD167">
            <v>89475</v>
          </cell>
          <cell r="AE167">
            <v>59449.999999999993</v>
          </cell>
          <cell r="AF167">
            <v>59599.999999999993</v>
          </cell>
          <cell r="AG167">
            <v>30200</v>
          </cell>
          <cell r="AH167">
            <v>47519.999999999993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U167">
            <v>70650</v>
          </cell>
        </row>
        <row r="168">
          <cell r="B168">
            <v>38415</v>
          </cell>
          <cell r="C168">
            <v>3</v>
          </cell>
          <cell r="D168">
            <v>3</v>
          </cell>
          <cell r="E168">
            <v>154</v>
          </cell>
          <cell r="F168">
            <v>3026736.7404720597</v>
          </cell>
          <cell r="G168">
            <v>421404</v>
          </cell>
          <cell r="H168">
            <v>6420.5720000000001</v>
          </cell>
          <cell r="I168">
            <v>94361.403902474252</v>
          </cell>
          <cell r="J168">
            <v>44775</v>
          </cell>
          <cell r="K168">
            <v>45700.000000000007</v>
          </cell>
          <cell r="L168">
            <v>36680.701951237126</v>
          </cell>
          <cell r="M168">
            <v>37080.701951237126</v>
          </cell>
          <cell r="N168">
            <v>36380.701951237126</v>
          </cell>
          <cell r="O168">
            <v>46980.701951237133</v>
          </cell>
          <cell r="P168">
            <v>53550</v>
          </cell>
          <cell r="Q168">
            <v>82275</v>
          </cell>
          <cell r="R168">
            <v>0</v>
          </cell>
          <cell r="S168">
            <v>43430.701951237126</v>
          </cell>
          <cell r="T168">
            <v>0</v>
          </cell>
          <cell r="U168">
            <v>55400</v>
          </cell>
          <cell r="V168">
            <v>0</v>
          </cell>
          <cell r="Y168">
            <v>27987.5</v>
          </cell>
          <cell r="Z168">
            <v>0</v>
          </cell>
          <cell r="AA168">
            <v>59899.999999999993</v>
          </cell>
          <cell r="AB168">
            <v>51930.701951237119</v>
          </cell>
          <cell r="AC168">
            <v>61500</v>
          </cell>
          <cell r="AD168">
            <v>89475</v>
          </cell>
          <cell r="AE168">
            <v>59449.999999999993</v>
          </cell>
          <cell r="AF168">
            <v>59599.999999999993</v>
          </cell>
          <cell r="AG168">
            <v>30200</v>
          </cell>
          <cell r="AH168">
            <v>47519.999999999993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U168">
            <v>70650</v>
          </cell>
        </row>
        <row r="169">
          <cell r="B169">
            <v>38416</v>
          </cell>
          <cell r="C169">
            <v>3</v>
          </cell>
          <cell r="D169">
            <v>4</v>
          </cell>
          <cell r="E169">
            <v>155</v>
          </cell>
          <cell r="F169">
            <v>2576830.9848390897</v>
          </cell>
          <cell r="G169">
            <v>416147</v>
          </cell>
          <cell r="H169">
            <v>6420.5720000000001</v>
          </cell>
          <cell r="I169">
            <v>94361.403902474252</v>
          </cell>
          <cell r="J169">
            <v>44775</v>
          </cell>
          <cell r="K169">
            <v>45700.000000000007</v>
          </cell>
          <cell r="L169">
            <v>36680.701951237126</v>
          </cell>
          <cell r="M169">
            <v>37080.701951237126</v>
          </cell>
          <cell r="N169">
            <v>36380.701951237126</v>
          </cell>
          <cell r="O169">
            <v>46980.701951237133</v>
          </cell>
          <cell r="P169">
            <v>53550</v>
          </cell>
          <cell r="Q169">
            <v>82275</v>
          </cell>
          <cell r="R169">
            <v>0</v>
          </cell>
          <cell r="S169">
            <v>43430.701951237126</v>
          </cell>
          <cell r="T169">
            <v>0</v>
          </cell>
          <cell r="U169">
            <v>55400</v>
          </cell>
          <cell r="V169">
            <v>0</v>
          </cell>
          <cell r="Y169">
            <v>27987.5</v>
          </cell>
          <cell r="Z169">
            <v>0</v>
          </cell>
          <cell r="AA169">
            <v>59899.999999999993</v>
          </cell>
          <cell r="AB169">
            <v>51930.701951237119</v>
          </cell>
          <cell r="AC169">
            <v>61500</v>
          </cell>
          <cell r="AD169">
            <v>89475</v>
          </cell>
          <cell r="AE169">
            <v>59449.999999999993</v>
          </cell>
          <cell r="AF169">
            <v>59599.999999999993</v>
          </cell>
          <cell r="AG169">
            <v>30200</v>
          </cell>
          <cell r="AH169">
            <v>47519.999999999993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U169">
            <v>70650</v>
          </cell>
        </row>
        <row r="170">
          <cell r="B170">
            <v>38417</v>
          </cell>
          <cell r="C170">
            <v>3</v>
          </cell>
          <cell r="D170">
            <v>5</v>
          </cell>
          <cell r="E170">
            <v>156</v>
          </cell>
          <cell r="F170">
            <v>2743231.5704760537</v>
          </cell>
          <cell r="G170">
            <v>411101</v>
          </cell>
          <cell r="H170">
            <v>6420.5720000000001</v>
          </cell>
          <cell r="I170">
            <v>94361.403902474252</v>
          </cell>
          <cell r="J170">
            <v>44775</v>
          </cell>
          <cell r="K170">
            <v>45700.000000000007</v>
          </cell>
          <cell r="L170">
            <v>36680.701951237126</v>
          </cell>
          <cell r="M170">
            <v>37080.701951237126</v>
          </cell>
          <cell r="N170">
            <v>36380.701951237126</v>
          </cell>
          <cell r="O170">
            <v>46980.701951237133</v>
          </cell>
          <cell r="P170">
            <v>53550</v>
          </cell>
          <cell r="Q170">
            <v>82275</v>
          </cell>
          <cell r="R170">
            <v>0</v>
          </cell>
          <cell r="S170">
            <v>43430.701951237126</v>
          </cell>
          <cell r="T170">
            <v>0</v>
          </cell>
          <cell r="U170">
            <v>55400</v>
          </cell>
          <cell r="V170">
            <v>0</v>
          </cell>
          <cell r="Y170">
            <v>27987.5</v>
          </cell>
          <cell r="Z170">
            <v>0</v>
          </cell>
          <cell r="AA170">
            <v>59899.999999999993</v>
          </cell>
          <cell r="AB170">
            <v>51930.701951237119</v>
          </cell>
          <cell r="AC170">
            <v>61500</v>
          </cell>
          <cell r="AD170">
            <v>89475</v>
          </cell>
          <cell r="AE170">
            <v>59449.999999999993</v>
          </cell>
          <cell r="AF170">
            <v>59599.999999999993</v>
          </cell>
          <cell r="AG170">
            <v>30200</v>
          </cell>
          <cell r="AH170">
            <v>47519.999999999993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U170">
            <v>70650</v>
          </cell>
        </row>
        <row r="171">
          <cell r="B171">
            <v>38418</v>
          </cell>
          <cell r="C171">
            <v>3</v>
          </cell>
          <cell r="D171">
            <v>6</v>
          </cell>
          <cell r="E171">
            <v>157</v>
          </cell>
          <cell r="F171">
            <v>2120373.9936027881</v>
          </cell>
          <cell r="G171">
            <v>349732</v>
          </cell>
          <cell r="H171">
            <v>6420.5720000000001</v>
          </cell>
          <cell r="I171">
            <v>94361.403902474252</v>
          </cell>
          <cell r="J171">
            <v>44775</v>
          </cell>
          <cell r="K171">
            <v>45700.000000000007</v>
          </cell>
          <cell r="L171">
            <v>36680.701951237126</v>
          </cell>
          <cell r="M171">
            <v>37080.701951237126</v>
          </cell>
          <cell r="N171">
            <v>36380.701951237126</v>
          </cell>
          <cell r="O171">
            <v>46980.701951237133</v>
          </cell>
          <cell r="P171">
            <v>53550</v>
          </cell>
          <cell r="Q171">
            <v>82275</v>
          </cell>
          <cell r="R171">
            <v>0</v>
          </cell>
          <cell r="S171">
            <v>43430.701951237126</v>
          </cell>
          <cell r="T171">
            <v>0</v>
          </cell>
          <cell r="U171">
            <v>55400</v>
          </cell>
          <cell r="V171">
            <v>0</v>
          </cell>
          <cell r="Y171">
            <v>27987.5</v>
          </cell>
          <cell r="Z171">
            <v>0</v>
          </cell>
          <cell r="AA171">
            <v>59899.999999999993</v>
          </cell>
          <cell r="AB171">
            <v>51930.701951237119</v>
          </cell>
          <cell r="AC171">
            <v>61500</v>
          </cell>
          <cell r="AD171">
            <v>89475</v>
          </cell>
          <cell r="AE171">
            <v>59449.999999999993</v>
          </cell>
          <cell r="AF171">
            <v>59599.999999999993</v>
          </cell>
          <cell r="AG171">
            <v>30200</v>
          </cell>
          <cell r="AH171">
            <v>47519.999999999993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U171">
            <v>65405.638526852999</v>
          </cell>
        </row>
        <row r="172">
          <cell r="B172">
            <v>38419</v>
          </cell>
          <cell r="C172">
            <v>3</v>
          </cell>
          <cell r="D172">
            <v>7</v>
          </cell>
          <cell r="E172">
            <v>158</v>
          </cell>
          <cell r="F172">
            <v>1756149.45435951</v>
          </cell>
          <cell r="G172">
            <v>7000</v>
          </cell>
          <cell r="H172">
            <v>6420.5720000000001</v>
          </cell>
          <cell r="I172">
            <v>94361.403902474252</v>
          </cell>
          <cell r="J172">
            <v>44775</v>
          </cell>
          <cell r="K172">
            <v>45700.000000000007</v>
          </cell>
          <cell r="L172">
            <v>36680.701951237126</v>
          </cell>
          <cell r="M172">
            <v>37080.701951237126</v>
          </cell>
          <cell r="N172">
            <v>36380.701951237126</v>
          </cell>
          <cell r="O172">
            <v>46980.701951237133</v>
          </cell>
          <cell r="P172">
            <v>53550</v>
          </cell>
          <cell r="Q172">
            <v>82275</v>
          </cell>
          <cell r="R172">
            <v>0</v>
          </cell>
          <cell r="S172">
            <v>43430.701951237126</v>
          </cell>
          <cell r="T172">
            <v>0</v>
          </cell>
          <cell r="U172">
            <v>55400</v>
          </cell>
          <cell r="V172">
            <v>0</v>
          </cell>
          <cell r="Y172">
            <v>27987.5</v>
          </cell>
          <cell r="Z172">
            <v>0</v>
          </cell>
          <cell r="AA172">
            <v>59899.999999999993</v>
          </cell>
          <cell r="AB172">
            <v>51930.701951237119</v>
          </cell>
          <cell r="AC172">
            <v>61500</v>
          </cell>
          <cell r="AD172">
            <v>89475</v>
          </cell>
          <cell r="AE172">
            <v>29815.057385697022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U172">
            <v>11250</v>
          </cell>
        </row>
        <row r="173">
          <cell r="B173">
            <v>38420</v>
          </cell>
          <cell r="C173">
            <v>3</v>
          </cell>
          <cell r="D173">
            <v>8</v>
          </cell>
          <cell r="E173">
            <v>159</v>
          </cell>
          <cell r="F173">
            <v>1683452.902745334</v>
          </cell>
          <cell r="G173">
            <v>7000</v>
          </cell>
          <cell r="H173">
            <v>6420.5720000000001</v>
          </cell>
          <cell r="I173">
            <v>94361.403902474252</v>
          </cell>
          <cell r="J173">
            <v>44775</v>
          </cell>
          <cell r="K173">
            <v>45700.000000000007</v>
          </cell>
          <cell r="L173">
            <v>36680.701951237126</v>
          </cell>
          <cell r="M173">
            <v>37080.701951237126</v>
          </cell>
          <cell r="N173">
            <v>36380.701951237126</v>
          </cell>
          <cell r="O173">
            <v>46980.701951237133</v>
          </cell>
          <cell r="P173">
            <v>53550</v>
          </cell>
          <cell r="Q173">
            <v>82275</v>
          </cell>
          <cell r="R173">
            <v>0</v>
          </cell>
          <cell r="S173">
            <v>43430.701951237126</v>
          </cell>
          <cell r="T173">
            <v>0</v>
          </cell>
          <cell r="U173">
            <v>55400</v>
          </cell>
          <cell r="V173">
            <v>0</v>
          </cell>
          <cell r="Y173">
            <v>27987.5</v>
          </cell>
          <cell r="Z173">
            <v>0</v>
          </cell>
          <cell r="AA173">
            <v>59899.999999999993</v>
          </cell>
          <cell r="AB173">
            <v>51930.701951237119</v>
          </cell>
          <cell r="AC173">
            <v>61500</v>
          </cell>
          <cell r="AD173">
            <v>75437.904406640693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U173">
            <v>11250</v>
          </cell>
        </row>
        <row r="174">
          <cell r="B174">
            <v>38421</v>
          </cell>
          <cell r="C174">
            <v>3</v>
          </cell>
          <cell r="D174">
            <v>9</v>
          </cell>
          <cell r="E174">
            <v>160</v>
          </cell>
          <cell r="F174">
            <v>2029425.43203736</v>
          </cell>
          <cell r="G174">
            <v>157956</v>
          </cell>
          <cell r="H174">
            <v>6420.5720000000001</v>
          </cell>
          <cell r="I174">
            <v>94361.403902474252</v>
          </cell>
          <cell r="J174">
            <v>44775</v>
          </cell>
          <cell r="K174">
            <v>45700.000000000007</v>
          </cell>
          <cell r="L174">
            <v>36680.701951237126</v>
          </cell>
          <cell r="M174">
            <v>37080.701951237126</v>
          </cell>
          <cell r="N174">
            <v>36380.701951237126</v>
          </cell>
          <cell r="O174">
            <v>46980.701951237133</v>
          </cell>
          <cell r="P174">
            <v>53550</v>
          </cell>
          <cell r="Q174">
            <v>82275</v>
          </cell>
          <cell r="R174">
            <v>0</v>
          </cell>
          <cell r="S174">
            <v>43430.701951237126</v>
          </cell>
          <cell r="T174">
            <v>0</v>
          </cell>
          <cell r="U174">
            <v>55400</v>
          </cell>
          <cell r="V174">
            <v>0</v>
          </cell>
          <cell r="Y174">
            <v>27987.5</v>
          </cell>
          <cell r="Z174">
            <v>0</v>
          </cell>
          <cell r="AA174">
            <v>59899.999999999993</v>
          </cell>
          <cell r="AB174">
            <v>51930.701951237119</v>
          </cell>
          <cell r="AC174">
            <v>61500</v>
          </cell>
          <cell r="AD174">
            <v>89475</v>
          </cell>
          <cell r="AE174">
            <v>59449.999999999993</v>
          </cell>
          <cell r="AF174">
            <v>59599.999999999993</v>
          </cell>
          <cell r="AG174">
            <v>30200</v>
          </cell>
          <cell r="AH174">
            <v>45820.62297809837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U174">
            <v>11250</v>
          </cell>
        </row>
        <row r="175">
          <cell r="B175">
            <v>38422</v>
          </cell>
          <cell r="C175">
            <v>3</v>
          </cell>
          <cell r="D175">
            <v>10</v>
          </cell>
          <cell r="E175">
            <v>161</v>
          </cell>
          <cell r="F175">
            <v>2029425.43203736</v>
          </cell>
          <cell r="G175">
            <v>500563</v>
          </cell>
          <cell r="H175">
            <v>6420.5720000000001</v>
          </cell>
          <cell r="I175">
            <v>94361.403902474252</v>
          </cell>
          <cell r="J175">
            <v>44775</v>
          </cell>
          <cell r="K175">
            <v>45700.000000000007</v>
          </cell>
          <cell r="L175">
            <v>36680.701951237126</v>
          </cell>
          <cell r="M175">
            <v>37080.701951237126</v>
          </cell>
          <cell r="N175">
            <v>36380.701951237126</v>
          </cell>
          <cell r="O175">
            <v>46980.701951237133</v>
          </cell>
          <cell r="P175">
            <v>53550</v>
          </cell>
          <cell r="Q175">
            <v>82275</v>
          </cell>
          <cell r="R175">
            <v>0</v>
          </cell>
          <cell r="S175">
            <v>43430.701951237126</v>
          </cell>
          <cell r="T175">
            <v>0</v>
          </cell>
          <cell r="U175">
            <v>55400</v>
          </cell>
          <cell r="V175">
            <v>0</v>
          </cell>
          <cell r="Y175">
            <v>27987.5</v>
          </cell>
          <cell r="Z175">
            <v>0</v>
          </cell>
          <cell r="AA175">
            <v>59899.999999999993</v>
          </cell>
          <cell r="AB175">
            <v>51930.701951237119</v>
          </cell>
          <cell r="AC175">
            <v>61500</v>
          </cell>
          <cell r="AD175">
            <v>89475</v>
          </cell>
          <cell r="AE175">
            <v>59449.999999999993</v>
          </cell>
          <cell r="AF175">
            <v>59599.999999999993</v>
          </cell>
          <cell r="AG175">
            <v>30200</v>
          </cell>
          <cell r="AH175">
            <v>45820.62297809837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U175">
            <v>11250</v>
          </cell>
        </row>
        <row r="176">
          <cell r="B176">
            <v>38423</v>
          </cell>
          <cell r="C176">
            <v>3</v>
          </cell>
          <cell r="D176">
            <v>11</v>
          </cell>
          <cell r="E176">
            <v>162</v>
          </cell>
          <cell r="F176">
            <v>2029425.43203736</v>
          </cell>
          <cell r="G176">
            <v>36122</v>
          </cell>
          <cell r="H176">
            <v>6420.5720000000001</v>
          </cell>
          <cell r="I176">
            <v>94361.403902474252</v>
          </cell>
          <cell r="J176">
            <v>44775</v>
          </cell>
          <cell r="K176">
            <v>45700.000000000007</v>
          </cell>
          <cell r="L176">
            <v>36680.701951237126</v>
          </cell>
          <cell r="M176">
            <v>37080.701951237126</v>
          </cell>
          <cell r="N176">
            <v>36380.701951237126</v>
          </cell>
          <cell r="O176">
            <v>46980.701951237133</v>
          </cell>
          <cell r="P176">
            <v>53550</v>
          </cell>
          <cell r="Q176">
            <v>82275</v>
          </cell>
          <cell r="R176">
            <v>0</v>
          </cell>
          <cell r="S176">
            <v>43430.701951237126</v>
          </cell>
          <cell r="T176">
            <v>0</v>
          </cell>
          <cell r="U176">
            <v>55400</v>
          </cell>
          <cell r="V176">
            <v>0</v>
          </cell>
          <cell r="Y176">
            <v>27987.5</v>
          </cell>
          <cell r="Z176">
            <v>0</v>
          </cell>
          <cell r="AA176">
            <v>59899.999999999993</v>
          </cell>
          <cell r="AB176">
            <v>51930.701951237119</v>
          </cell>
          <cell r="AC176">
            <v>61500</v>
          </cell>
          <cell r="AD176">
            <v>89475</v>
          </cell>
          <cell r="AE176">
            <v>59449.999999999993</v>
          </cell>
          <cell r="AF176">
            <v>59599.999999999993</v>
          </cell>
          <cell r="AG176">
            <v>30200</v>
          </cell>
          <cell r="AH176">
            <v>45820.62297809837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U176">
            <v>11250</v>
          </cell>
        </row>
        <row r="177">
          <cell r="B177">
            <v>38424</v>
          </cell>
          <cell r="C177">
            <v>3</v>
          </cell>
          <cell r="D177">
            <v>12</v>
          </cell>
          <cell r="E177">
            <v>163</v>
          </cell>
          <cell r="F177">
            <v>2029425.43203736</v>
          </cell>
          <cell r="G177">
            <v>167225</v>
          </cell>
          <cell r="H177">
            <v>6420.5720000000001</v>
          </cell>
          <cell r="I177">
            <v>94361.403902474252</v>
          </cell>
          <cell r="J177">
            <v>44775</v>
          </cell>
          <cell r="K177">
            <v>45700.000000000007</v>
          </cell>
          <cell r="L177">
            <v>36680.701951237126</v>
          </cell>
          <cell r="M177">
            <v>37080.701951237126</v>
          </cell>
          <cell r="N177">
            <v>36380.701951237126</v>
          </cell>
          <cell r="O177">
            <v>46980.701951237133</v>
          </cell>
          <cell r="P177">
            <v>53550</v>
          </cell>
          <cell r="Q177">
            <v>82275</v>
          </cell>
          <cell r="R177">
            <v>0</v>
          </cell>
          <cell r="S177">
            <v>43430.701951237126</v>
          </cell>
          <cell r="T177">
            <v>0</v>
          </cell>
          <cell r="U177">
            <v>55400</v>
          </cell>
          <cell r="V177">
            <v>0</v>
          </cell>
          <cell r="Y177">
            <v>27987.5</v>
          </cell>
          <cell r="Z177">
            <v>0</v>
          </cell>
          <cell r="AA177">
            <v>59899.999999999993</v>
          </cell>
          <cell r="AB177">
            <v>51930.701951237119</v>
          </cell>
          <cell r="AC177">
            <v>61500</v>
          </cell>
          <cell r="AD177">
            <v>89475</v>
          </cell>
          <cell r="AE177">
            <v>59449.999999999993</v>
          </cell>
          <cell r="AF177">
            <v>59599.999999999993</v>
          </cell>
          <cell r="AG177">
            <v>30200</v>
          </cell>
          <cell r="AH177">
            <v>45820.62297809837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U177">
            <v>11250</v>
          </cell>
        </row>
        <row r="178">
          <cell r="B178">
            <v>38425</v>
          </cell>
          <cell r="C178">
            <v>3</v>
          </cell>
          <cell r="D178">
            <v>13</v>
          </cell>
          <cell r="E178">
            <v>164</v>
          </cell>
          <cell r="F178">
            <v>2001204.8016198978</v>
          </cell>
          <cell r="G178">
            <v>7000</v>
          </cell>
          <cell r="H178">
            <v>6420.5720000000001</v>
          </cell>
          <cell r="I178">
            <v>94361.403902474252</v>
          </cell>
          <cell r="J178">
            <v>44775</v>
          </cell>
          <cell r="K178">
            <v>45700.000000000007</v>
          </cell>
          <cell r="L178">
            <v>36680.701951237126</v>
          </cell>
          <cell r="M178">
            <v>37080.701951237126</v>
          </cell>
          <cell r="N178">
            <v>36380.701951237126</v>
          </cell>
          <cell r="O178">
            <v>46980.701951237133</v>
          </cell>
          <cell r="P178">
            <v>53550</v>
          </cell>
          <cell r="Q178">
            <v>82275</v>
          </cell>
          <cell r="R178">
            <v>0</v>
          </cell>
          <cell r="S178">
            <v>43430.701951237126</v>
          </cell>
          <cell r="T178">
            <v>0</v>
          </cell>
          <cell r="U178">
            <v>55400</v>
          </cell>
          <cell r="V178">
            <v>0</v>
          </cell>
          <cell r="Y178">
            <v>27987.5</v>
          </cell>
          <cell r="Z178">
            <v>0</v>
          </cell>
          <cell r="AA178">
            <v>59899.999999999993</v>
          </cell>
          <cell r="AB178">
            <v>51930.701951237119</v>
          </cell>
          <cell r="AC178">
            <v>61500</v>
          </cell>
          <cell r="AD178">
            <v>89475</v>
          </cell>
          <cell r="AE178">
            <v>59449.999999999993</v>
          </cell>
          <cell r="AF178">
            <v>59599.999999999993</v>
          </cell>
          <cell r="AG178">
            <v>30200</v>
          </cell>
          <cell r="AH178">
            <v>28829.8927247307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U178">
            <v>11250</v>
          </cell>
        </row>
        <row r="179">
          <cell r="B179">
            <v>38426</v>
          </cell>
          <cell r="C179">
            <v>3</v>
          </cell>
          <cell r="D179">
            <v>14</v>
          </cell>
          <cell r="E179">
            <v>165</v>
          </cell>
          <cell r="F179">
            <v>1855854.627853744</v>
          </cell>
          <cell r="G179">
            <v>7000</v>
          </cell>
          <cell r="H179">
            <v>6420.5720000000001</v>
          </cell>
          <cell r="I179">
            <v>94361.403902474252</v>
          </cell>
          <cell r="J179">
            <v>44775</v>
          </cell>
          <cell r="K179">
            <v>45700.000000000007</v>
          </cell>
          <cell r="L179">
            <v>36680.701951237126</v>
          </cell>
          <cell r="M179">
            <v>37080.701951237126</v>
          </cell>
          <cell r="N179">
            <v>36380.701951237126</v>
          </cell>
          <cell r="O179">
            <v>46980.701951237133</v>
          </cell>
          <cell r="P179">
            <v>53550</v>
          </cell>
          <cell r="Q179">
            <v>82275</v>
          </cell>
          <cell r="R179">
            <v>0</v>
          </cell>
          <cell r="S179">
            <v>43430.701951237126</v>
          </cell>
          <cell r="T179">
            <v>0</v>
          </cell>
          <cell r="U179">
            <v>55400</v>
          </cell>
          <cell r="V179">
            <v>0</v>
          </cell>
          <cell r="Y179">
            <v>27987.5</v>
          </cell>
          <cell r="Z179">
            <v>0</v>
          </cell>
          <cell r="AA179">
            <v>59899.999999999993</v>
          </cell>
          <cell r="AB179">
            <v>51930.701951237119</v>
          </cell>
          <cell r="AC179">
            <v>61500</v>
          </cell>
          <cell r="AD179">
            <v>89475</v>
          </cell>
          <cell r="AE179">
            <v>59449.999999999993</v>
          </cell>
          <cell r="AF179">
            <v>30521.668559529091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U179">
            <v>11250</v>
          </cell>
        </row>
        <row r="180">
          <cell r="B180">
            <v>38427</v>
          </cell>
          <cell r="C180">
            <v>3</v>
          </cell>
          <cell r="D180">
            <v>15</v>
          </cell>
          <cell r="E180">
            <v>166</v>
          </cell>
          <cell r="F180">
            <v>2029425.43203736</v>
          </cell>
          <cell r="G180">
            <v>114577</v>
          </cell>
          <cell r="H180">
            <v>6420.5720000000001</v>
          </cell>
          <cell r="I180">
            <v>94361.403902474252</v>
          </cell>
          <cell r="J180">
            <v>44775</v>
          </cell>
          <cell r="K180">
            <v>45700.000000000007</v>
          </cell>
          <cell r="L180">
            <v>36680.701951237126</v>
          </cell>
          <cell r="M180">
            <v>37080.701951237126</v>
          </cell>
          <cell r="N180">
            <v>36380.701951237126</v>
          </cell>
          <cell r="O180">
            <v>46980.701951237133</v>
          </cell>
          <cell r="P180">
            <v>53550</v>
          </cell>
          <cell r="Q180">
            <v>82275</v>
          </cell>
          <cell r="R180">
            <v>0</v>
          </cell>
          <cell r="S180">
            <v>43430.701951237126</v>
          </cell>
          <cell r="T180">
            <v>0</v>
          </cell>
          <cell r="U180">
            <v>55400</v>
          </cell>
          <cell r="V180">
            <v>0</v>
          </cell>
          <cell r="Y180">
            <v>27987.5</v>
          </cell>
          <cell r="Z180">
            <v>0</v>
          </cell>
          <cell r="AA180">
            <v>59899.999999999993</v>
          </cell>
          <cell r="AB180">
            <v>51930.701951237119</v>
          </cell>
          <cell r="AC180">
            <v>61500</v>
          </cell>
          <cell r="AD180">
            <v>89475</v>
          </cell>
          <cell r="AE180">
            <v>59449.999999999993</v>
          </cell>
          <cell r="AF180">
            <v>59599.999999999993</v>
          </cell>
          <cell r="AG180">
            <v>30200</v>
          </cell>
          <cell r="AH180">
            <v>45820.62297809837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U180">
            <v>11250</v>
          </cell>
        </row>
        <row r="181">
          <cell r="B181">
            <v>38428</v>
          </cell>
          <cell r="C181">
            <v>3</v>
          </cell>
          <cell r="D181">
            <v>16</v>
          </cell>
          <cell r="E181">
            <v>167</v>
          </cell>
          <cell r="F181">
            <v>1988255.0794298919</v>
          </cell>
          <cell r="G181">
            <v>7000</v>
          </cell>
          <cell r="H181">
            <v>6420.5720000000001</v>
          </cell>
          <cell r="I181">
            <v>94361.403902474252</v>
          </cell>
          <cell r="J181">
            <v>44775</v>
          </cell>
          <cell r="K181">
            <v>45700.000000000007</v>
          </cell>
          <cell r="L181">
            <v>36680.701951237126</v>
          </cell>
          <cell r="M181">
            <v>37080.701951237126</v>
          </cell>
          <cell r="N181">
            <v>36380.701951237126</v>
          </cell>
          <cell r="O181">
            <v>46980.701951237133</v>
          </cell>
          <cell r="P181">
            <v>53550</v>
          </cell>
          <cell r="Q181">
            <v>82275</v>
          </cell>
          <cell r="R181">
            <v>0</v>
          </cell>
          <cell r="S181">
            <v>43430.701951237126</v>
          </cell>
          <cell r="T181">
            <v>0</v>
          </cell>
          <cell r="U181">
            <v>55400</v>
          </cell>
          <cell r="V181">
            <v>0</v>
          </cell>
          <cell r="Y181">
            <v>27987.5</v>
          </cell>
          <cell r="Z181">
            <v>0</v>
          </cell>
          <cell r="AA181">
            <v>59899.999999999993</v>
          </cell>
          <cell r="AB181">
            <v>51930.701951237119</v>
          </cell>
          <cell r="AC181">
            <v>61500</v>
          </cell>
          <cell r="AD181">
            <v>89475</v>
          </cell>
          <cell r="AE181">
            <v>59449.999999999993</v>
          </cell>
          <cell r="AF181">
            <v>59599.999999999993</v>
          </cell>
          <cell r="AG181">
            <v>30200</v>
          </cell>
          <cell r="AH181">
            <v>21033.283175913017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U181">
            <v>11250</v>
          </cell>
        </row>
        <row r="182">
          <cell r="B182">
            <v>38429</v>
          </cell>
          <cell r="C182">
            <v>3</v>
          </cell>
          <cell r="D182">
            <v>17</v>
          </cell>
          <cell r="E182">
            <v>168</v>
          </cell>
          <cell r="F182">
            <v>1874718.6322312139</v>
          </cell>
          <cell r="G182">
            <v>7000</v>
          </cell>
          <cell r="H182">
            <v>6420.5720000000001</v>
          </cell>
          <cell r="I182">
            <v>94361.403902474252</v>
          </cell>
          <cell r="J182">
            <v>44775</v>
          </cell>
          <cell r="K182">
            <v>45700.000000000007</v>
          </cell>
          <cell r="L182">
            <v>36680.701951237126</v>
          </cell>
          <cell r="M182">
            <v>37080.701951237126</v>
          </cell>
          <cell r="N182">
            <v>36380.701951237126</v>
          </cell>
          <cell r="O182">
            <v>46980.701951237133</v>
          </cell>
          <cell r="P182">
            <v>53550</v>
          </cell>
          <cell r="Q182">
            <v>82275</v>
          </cell>
          <cell r="R182">
            <v>0</v>
          </cell>
          <cell r="S182">
            <v>43430.701951237126</v>
          </cell>
          <cell r="T182">
            <v>0</v>
          </cell>
          <cell r="U182">
            <v>55400</v>
          </cell>
          <cell r="V182">
            <v>0</v>
          </cell>
          <cell r="Y182">
            <v>27987.5</v>
          </cell>
          <cell r="Z182">
            <v>0</v>
          </cell>
          <cell r="AA182">
            <v>59899.999999999993</v>
          </cell>
          <cell r="AB182">
            <v>51930.701951237119</v>
          </cell>
          <cell r="AC182">
            <v>61500</v>
          </cell>
          <cell r="AD182">
            <v>89475</v>
          </cell>
          <cell r="AE182">
            <v>59449.999999999993</v>
          </cell>
          <cell r="AF182">
            <v>41917.316855669422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U182">
            <v>11250</v>
          </cell>
        </row>
        <row r="183">
          <cell r="B183">
            <v>38430</v>
          </cell>
          <cell r="C183">
            <v>3</v>
          </cell>
          <cell r="D183">
            <v>18</v>
          </cell>
          <cell r="E183">
            <v>169</v>
          </cell>
          <cell r="F183">
            <v>2029425.43203736</v>
          </cell>
          <cell r="G183">
            <v>639676</v>
          </cell>
          <cell r="H183">
            <v>6420.5720000000001</v>
          </cell>
          <cell r="I183">
            <v>94361.403902474252</v>
          </cell>
          <cell r="J183">
            <v>44775</v>
          </cell>
          <cell r="K183">
            <v>45700.000000000007</v>
          </cell>
          <cell r="L183">
            <v>36680.701951237126</v>
          </cell>
          <cell r="M183">
            <v>37080.701951237126</v>
          </cell>
          <cell r="N183">
            <v>36380.701951237126</v>
          </cell>
          <cell r="O183">
            <v>46980.701951237133</v>
          </cell>
          <cell r="P183">
            <v>53550</v>
          </cell>
          <cell r="Q183">
            <v>82275</v>
          </cell>
          <cell r="R183">
            <v>0</v>
          </cell>
          <cell r="S183">
            <v>43430.701951237126</v>
          </cell>
          <cell r="T183">
            <v>0</v>
          </cell>
          <cell r="U183">
            <v>55400</v>
          </cell>
          <cell r="V183">
            <v>0</v>
          </cell>
          <cell r="Y183">
            <v>27987.5</v>
          </cell>
          <cell r="Z183">
            <v>0</v>
          </cell>
          <cell r="AA183">
            <v>59899.999999999993</v>
          </cell>
          <cell r="AB183">
            <v>51930.701951237119</v>
          </cell>
          <cell r="AC183">
            <v>61500</v>
          </cell>
          <cell r="AD183">
            <v>89475</v>
          </cell>
          <cell r="AE183">
            <v>59449.999999999993</v>
          </cell>
          <cell r="AF183">
            <v>59599.999999999993</v>
          </cell>
          <cell r="AG183">
            <v>30200</v>
          </cell>
          <cell r="AH183">
            <v>45820.62297809837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U183">
            <v>11250</v>
          </cell>
        </row>
        <row r="184">
          <cell r="B184">
            <v>38431</v>
          </cell>
          <cell r="C184">
            <v>3</v>
          </cell>
          <cell r="D184">
            <v>19</v>
          </cell>
          <cell r="E184">
            <v>170</v>
          </cell>
          <cell r="F184">
            <v>2029425.43203736</v>
          </cell>
          <cell r="G184">
            <v>567286</v>
          </cell>
          <cell r="H184">
            <v>6420.5720000000001</v>
          </cell>
          <cell r="I184">
            <v>94361.403902474252</v>
          </cell>
          <cell r="J184">
            <v>44775</v>
          </cell>
          <cell r="K184">
            <v>45700.000000000007</v>
          </cell>
          <cell r="L184">
            <v>36680.701951237126</v>
          </cell>
          <cell r="M184">
            <v>37080.701951237126</v>
          </cell>
          <cell r="N184">
            <v>36380.701951237126</v>
          </cell>
          <cell r="O184">
            <v>46980.701951237133</v>
          </cell>
          <cell r="P184">
            <v>53550</v>
          </cell>
          <cell r="Q184">
            <v>82275</v>
          </cell>
          <cell r="R184">
            <v>0</v>
          </cell>
          <cell r="S184">
            <v>43430.701951237126</v>
          </cell>
          <cell r="T184">
            <v>0</v>
          </cell>
          <cell r="U184">
            <v>55400</v>
          </cell>
          <cell r="V184">
            <v>0</v>
          </cell>
          <cell r="Y184">
            <v>27987.5</v>
          </cell>
          <cell r="Z184">
            <v>0</v>
          </cell>
          <cell r="AA184">
            <v>59899.999999999993</v>
          </cell>
          <cell r="AB184">
            <v>51930.701951237119</v>
          </cell>
          <cell r="AC184">
            <v>61500</v>
          </cell>
          <cell r="AD184">
            <v>89475</v>
          </cell>
          <cell r="AE184">
            <v>59449.999999999993</v>
          </cell>
          <cell r="AF184">
            <v>59599.999999999993</v>
          </cell>
          <cell r="AG184">
            <v>30200</v>
          </cell>
          <cell r="AH184">
            <v>45820.62297809837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U184">
            <v>11250</v>
          </cell>
        </row>
        <row r="185">
          <cell r="B185">
            <v>38432</v>
          </cell>
          <cell r="C185">
            <v>3</v>
          </cell>
          <cell r="D185">
            <v>20</v>
          </cell>
          <cell r="E185">
            <v>171</v>
          </cell>
          <cell r="F185">
            <v>1826809.352418246</v>
          </cell>
          <cell r="G185">
            <v>7000</v>
          </cell>
          <cell r="H185">
            <v>6420.5720000000001</v>
          </cell>
          <cell r="I185">
            <v>94361.403902474252</v>
          </cell>
          <cell r="J185">
            <v>44775</v>
          </cell>
          <cell r="K185">
            <v>45700.000000000007</v>
          </cell>
          <cell r="L185">
            <v>36680.701951237126</v>
          </cell>
          <cell r="M185">
            <v>37080.701951237126</v>
          </cell>
          <cell r="N185">
            <v>36380.701951237126</v>
          </cell>
          <cell r="O185">
            <v>46980.701951237133</v>
          </cell>
          <cell r="P185">
            <v>53550</v>
          </cell>
          <cell r="Q185">
            <v>82275</v>
          </cell>
          <cell r="R185">
            <v>0</v>
          </cell>
          <cell r="S185">
            <v>43430.701951237126</v>
          </cell>
          <cell r="T185">
            <v>0</v>
          </cell>
          <cell r="U185">
            <v>55400</v>
          </cell>
          <cell r="V185">
            <v>0</v>
          </cell>
          <cell r="Y185">
            <v>27987.5</v>
          </cell>
          <cell r="Z185">
            <v>0</v>
          </cell>
          <cell r="AA185">
            <v>59899.999999999993</v>
          </cell>
          <cell r="AB185">
            <v>51930.701951237119</v>
          </cell>
          <cell r="AC185">
            <v>61500</v>
          </cell>
          <cell r="AD185">
            <v>89475</v>
          </cell>
          <cell r="AE185">
            <v>59449.999999999993</v>
          </cell>
          <cell r="AF185">
            <v>12975.566634172515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U185">
            <v>11250</v>
          </cell>
        </row>
        <row r="186">
          <cell r="B186">
            <v>38433</v>
          </cell>
          <cell r="C186">
            <v>3</v>
          </cell>
          <cell r="D186">
            <v>21</v>
          </cell>
          <cell r="E186">
            <v>172</v>
          </cell>
          <cell r="F186">
            <v>1367962.28833306</v>
          </cell>
          <cell r="G186">
            <v>7000</v>
          </cell>
          <cell r="H186">
            <v>6420.5720000000001</v>
          </cell>
          <cell r="I186">
            <v>94361.403902474252</v>
          </cell>
          <cell r="J186">
            <v>44775</v>
          </cell>
          <cell r="K186">
            <v>45700.000000000007</v>
          </cell>
          <cell r="L186">
            <v>36680.701951237126</v>
          </cell>
          <cell r="M186">
            <v>37080.701951237126</v>
          </cell>
          <cell r="N186">
            <v>36380.701951237126</v>
          </cell>
          <cell r="O186">
            <v>46980.701951237133</v>
          </cell>
          <cell r="P186">
            <v>53550</v>
          </cell>
          <cell r="Q186">
            <v>82275</v>
          </cell>
          <cell r="R186">
            <v>0</v>
          </cell>
          <cell r="S186">
            <v>43430.701951237126</v>
          </cell>
          <cell r="T186">
            <v>0</v>
          </cell>
          <cell r="U186">
            <v>55400</v>
          </cell>
          <cell r="V186">
            <v>0</v>
          </cell>
          <cell r="Y186">
            <v>27987.5</v>
          </cell>
          <cell r="Z186">
            <v>0</v>
          </cell>
          <cell r="AA186">
            <v>59899.999999999993</v>
          </cell>
          <cell r="AB186">
            <v>2132.5604211456002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U186">
            <v>11250</v>
          </cell>
        </row>
        <row r="187">
          <cell r="B187">
            <v>38434</v>
          </cell>
          <cell r="C187">
            <v>3</v>
          </cell>
          <cell r="D187">
            <v>22</v>
          </cell>
          <cell r="E187">
            <v>173</v>
          </cell>
          <cell r="F187">
            <v>1371886.8398656261</v>
          </cell>
          <cell r="G187">
            <v>7000</v>
          </cell>
          <cell r="H187">
            <v>6420.5720000000001</v>
          </cell>
          <cell r="I187">
            <v>94361.403902474252</v>
          </cell>
          <cell r="J187">
            <v>44775</v>
          </cell>
          <cell r="K187">
            <v>45700.000000000007</v>
          </cell>
          <cell r="L187">
            <v>36680.701951237126</v>
          </cell>
          <cell r="M187">
            <v>37080.701951237126</v>
          </cell>
          <cell r="N187">
            <v>36380.701951237126</v>
          </cell>
          <cell r="O187">
            <v>46980.701951237133</v>
          </cell>
          <cell r="P187">
            <v>53550</v>
          </cell>
          <cell r="Q187">
            <v>82275</v>
          </cell>
          <cell r="R187">
            <v>0</v>
          </cell>
          <cell r="S187">
            <v>43430.701951237126</v>
          </cell>
          <cell r="T187">
            <v>0</v>
          </cell>
          <cell r="U187">
            <v>55400</v>
          </cell>
          <cell r="V187">
            <v>0</v>
          </cell>
          <cell r="Y187">
            <v>27987.5</v>
          </cell>
          <cell r="Z187">
            <v>0</v>
          </cell>
          <cell r="AA187">
            <v>59899.999999999993</v>
          </cell>
          <cell r="AB187">
            <v>4255.5262120826837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U187">
            <v>11250</v>
          </cell>
        </row>
        <row r="188">
          <cell r="B188">
            <v>38435</v>
          </cell>
          <cell r="C188">
            <v>3</v>
          </cell>
          <cell r="D188">
            <v>23</v>
          </cell>
          <cell r="E188">
            <v>174</v>
          </cell>
          <cell r="F188">
            <v>1555675.854411952</v>
          </cell>
          <cell r="G188">
            <v>7000</v>
          </cell>
          <cell r="H188">
            <v>6420.5720000000001</v>
          </cell>
          <cell r="I188">
            <v>94361.403902474252</v>
          </cell>
          <cell r="J188">
            <v>44775</v>
          </cell>
          <cell r="K188">
            <v>45700.000000000007</v>
          </cell>
          <cell r="L188">
            <v>36680.701951237126</v>
          </cell>
          <cell r="M188">
            <v>37080.701951237126</v>
          </cell>
          <cell r="N188">
            <v>36380.701951237126</v>
          </cell>
          <cell r="O188">
            <v>46980.701951237133</v>
          </cell>
          <cell r="P188">
            <v>53550</v>
          </cell>
          <cell r="Q188">
            <v>82275</v>
          </cell>
          <cell r="R188">
            <v>0</v>
          </cell>
          <cell r="S188">
            <v>43430.701951237126</v>
          </cell>
          <cell r="T188">
            <v>0</v>
          </cell>
          <cell r="U188">
            <v>55400</v>
          </cell>
          <cell r="V188">
            <v>0</v>
          </cell>
          <cell r="Y188">
            <v>27987.5</v>
          </cell>
          <cell r="Z188">
            <v>0</v>
          </cell>
          <cell r="AA188">
            <v>59899.999999999993</v>
          </cell>
          <cell r="AB188">
            <v>51930.701951237119</v>
          </cell>
          <cell r="AC188">
            <v>59627.357047790858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U188">
            <v>11250</v>
          </cell>
        </row>
        <row r="189">
          <cell r="B189">
            <v>38436</v>
          </cell>
          <cell r="C189">
            <v>3</v>
          </cell>
          <cell r="D189">
            <v>24</v>
          </cell>
          <cell r="E189">
            <v>175</v>
          </cell>
          <cell r="F189">
            <v>2029425.43203736</v>
          </cell>
          <cell r="G189">
            <v>119784</v>
          </cell>
          <cell r="H189">
            <v>6420.5720000000001</v>
          </cell>
          <cell r="I189">
            <v>94361.403902474252</v>
          </cell>
          <cell r="J189">
            <v>44775</v>
          </cell>
          <cell r="K189">
            <v>45700.000000000007</v>
          </cell>
          <cell r="L189">
            <v>36680.701951237126</v>
          </cell>
          <cell r="M189">
            <v>37080.701951237126</v>
          </cell>
          <cell r="N189">
            <v>36380.701951237126</v>
          </cell>
          <cell r="O189">
            <v>46980.701951237133</v>
          </cell>
          <cell r="P189">
            <v>53550</v>
          </cell>
          <cell r="Q189">
            <v>82275</v>
          </cell>
          <cell r="R189">
            <v>0</v>
          </cell>
          <cell r="S189">
            <v>43430.701951237126</v>
          </cell>
          <cell r="T189">
            <v>0</v>
          </cell>
          <cell r="U189">
            <v>55400</v>
          </cell>
          <cell r="V189">
            <v>0</v>
          </cell>
          <cell r="Y189">
            <v>27987.5</v>
          </cell>
          <cell r="Z189">
            <v>0</v>
          </cell>
          <cell r="AA189">
            <v>59899.999999999993</v>
          </cell>
          <cell r="AB189">
            <v>51930.701951237119</v>
          </cell>
          <cell r="AC189">
            <v>61500</v>
          </cell>
          <cell r="AD189">
            <v>89475</v>
          </cell>
          <cell r="AE189">
            <v>59449.999999999993</v>
          </cell>
          <cell r="AF189">
            <v>59599.999999999993</v>
          </cell>
          <cell r="AG189">
            <v>30200</v>
          </cell>
          <cell r="AH189">
            <v>45820.62297809837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U189">
            <v>11250</v>
          </cell>
        </row>
        <row r="190">
          <cell r="B190">
            <v>38437</v>
          </cell>
          <cell r="C190">
            <v>3</v>
          </cell>
          <cell r="D190">
            <v>25</v>
          </cell>
          <cell r="E190">
            <v>176</v>
          </cell>
          <cell r="F190">
            <v>2029425.43203736</v>
          </cell>
          <cell r="G190">
            <v>795440</v>
          </cell>
          <cell r="H190">
            <v>6420.5720000000001</v>
          </cell>
          <cell r="I190">
            <v>94361.403902474252</v>
          </cell>
          <cell r="J190">
            <v>44775</v>
          </cell>
          <cell r="K190">
            <v>45700.000000000007</v>
          </cell>
          <cell r="L190">
            <v>36680.701951237126</v>
          </cell>
          <cell r="M190">
            <v>37080.701951237126</v>
          </cell>
          <cell r="N190">
            <v>36380.701951237126</v>
          </cell>
          <cell r="O190">
            <v>46980.701951237133</v>
          </cell>
          <cell r="P190">
            <v>53550</v>
          </cell>
          <cell r="Q190">
            <v>82275</v>
          </cell>
          <cell r="R190">
            <v>0</v>
          </cell>
          <cell r="S190">
            <v>43430.701951237126</v>
          </cell>
          <cell r="T190">
            <v>0</v>
          </cell>
          <cell r="U190">
            <v>55400</v>
          </cell>
          <cell r="V190">
            <v>0</v>
          </cell>
          <cell r="Y190">
            <v>27987.5</v>
          </cell>
          <cell r="Z190">
            <v>0</v>
          </cell>
          <cell r="AA190">
            <v>59899.999999999993</v>
          </cell>
          <cell r="AB190">
            <v>51930.701951237119</v>
          </cell>
          <cell r="AC190">
            <v>61500</v>
          </cell>
          <cell r="AD190">
            <v>89475</v>
          </cell>
          <cell r="AE190">
            <v>59449.999999999993</v>
          </cell>
          <cell r="AF190">
            <v>59599.999999999993</v>
          </cell>
          <cell r="AG190">
            <v>30200</v>
          </cell>
          <cell r="AH190">
            <v>45820.62297809837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U190">
            <v>11250</v>
          </cell>
        </row>
        <row r="191">
          <cell r="B191">
            <v>38438</v>
          </cell>
          <cell r="C191">
            <v>3</v>
          </cell>
          <cell r="D191">
            <v>26</v>
          </cell>
          <cell r="E191">
            <v>177</v>
          </cell>
          <cell r="F191">
            <v>2029425.43203736</v>
          </cell>
          <cell r="G191">
            <v>813253</v>
          </cell>
          <cell r="H191">
            <v>6420.5720000000001</v>
          </cell>
          <cell r="I191">
            <v>94361.403902474252</v>
          </cell>
          <cell r="J191">
            <v>44775</v>
          </cell>
          <cell r="K191">
            <v>45700.000000000007</v>
          </cell>
          <cell r="L191">
            <v>36680.701951237126</v>
          </cell>
          <cell r="M191">
            <v>37080.701951237126</v>
          </cell>
          <cell r="N191">
            <v>36380.701951237126</v>
          </cell>
          <cell r="O191">
            <v>46980.701951237133</v>
          </cell>
          <cell r="P191">
            <v>53550</v>
          </cell>
          <cell r="Q191">
            <v>82275</v>
          </cell>
          <cell r="R191">
            <v>0</v>
          </cell>
          <cell r="S191">
            <v>43430.701951237126</v>
          </cell>
          <cell r="T191">
            <v>0</v>
          </cell>
          <cell r="U191">
            <v>55400</v>
          </cell>
          <cell r="V191">
            <v>0</v>
          </cell>
          <cell r="Y191">
            <v>27987.5</v>
          </cell>
          <cell r="Z191">
            <v>0</v>
          </cell>
          <cell r="AA191">
            <v>59899.999999999993</v>
          </cell>
          <cell r="AB191">
            <v>51930.701951237119</v>
          </cell>
          <cell r="AC191">
            <v>61500</v>
          </cell>
          <cell r="AD191">
            <v>89475</v>
          </cell>
          <cell r="AE191">
            <v>59449.999999999993</v>
          </cell>
          <cell r="AF191">
            <v>59599.999999999993</v>
          </cell>
          <cell r="AG191">
            <v>30200</v>
          </cell>
          <cell r="AH191">
            <v>45820.62297809837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U191">
            <v>11250</v>
          </cell>
        </row>
        <row r="192">
          <cell r="B192">
            <v>38439</v>
          </cell>
          <cell r="C192">
            <v>3</v>
          </cell>
          <cell r="D192">
            <v>27</v>
          </cell>
          <cell r="E192">
            <v>178</v>
          </cell>
          <cell r="F192">
            <v>2029425.43203736</v>
          </cell>
          <cell r="G192">
            <v>157880</v>
          </cell>
          <cell r="H192">
            <v>6420.5720000000001</v>
          </cell>
          <cell r="I192">
            <v>94361.403902474252</v>
          </cell>
          <cell r="J192">
            <v>44775</v>
          </cell>
          <cell r="K192">
            <v>45700.000000000007</v>
          </cell>
          <cell r="L192">
            <v>36680.701951237126</v>
          </cell>
          <cell r="M192">
            <v>37080.701951237126</v>
          </cell>
          <cell r="N192">
            <v>36380.701951237126</v>
          </cell>
          <cell r="O192">
            <v>46980.701951237133</v>
          </cell>
          <cell r="P192">
            <v>53550</v>
          </cell>
          <cell r="Q192">
            <v>82275</v>
          </cell>
          <cell r="R192">
            <v>0</v>
          </cell>
          <cell r="S192">
            <v>43430.701951237126</v>
          </cell>
          <cell r="T192">
            <v>0</v>
          </cell>
          <cell r="U192">
            <v>55400</v>
          </cell>
          <cell r="V192">
            <v>0</v>
          </cell>
          <cell r="Y192">
            <v>27987.5</v>
          </cell>
          <cell r="Z192">
            <v>0</v>
          </cell>
          <cell r="AA192">
            <v>59899.999999999993</v>
          </cell>
          <cell r="AB192">
            <v>51930.701951237119</v>
          </cell>
          <cell r="AC192">
            <v>61500</v>
          </cell>
          <cell r="AD192">
            <v>89475</v>
          </cell>
          <cell r="AE192">
            <v>59449.999999999993</v>
          </cell>
          <cell r="AF192">
            <v>59599.999999999993</v>
          </cell>
          <cell r="AG192">
            <v>30200</v>
          </cell>
          <cell r="AH192">
            <v>45820.62297809837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U192">
            <v>11250</v>
          </cell>
        </row>
        <row r="193">
          <cell r="B193">
            <v>38440</v>
          </cell>
          <cell r="C193">
            <v>3</v>
          </cell>
          <cell r="D193">
            <v>28</v>
          </cell>
          <cell r="E193">
            <v>179</v>
          </cell>
          <cell r="F193">
            <v>1738377.6553691239</v>
          </cell>
          <cell r="G193">
            <v>7000</v>
          </cell>
          <cell r="H193">
            <v>6420.5720000000001</v>
          </cell>
          <cell r="I193">
            <v>94361.403902474252</v>
          </cell>
          <cell r="J193">
            <v>44775</v>
          </cell>
          <cell r="K193">
            <v>45700.000000000007</v>
          </cell>
          <cell r="L193">
            <v>36680.701951237126</v>
          </cell>
          <cell r="M193">
            <v>37080.701951237126</v>
          </cell>
          <cell r="N193">
            <v>36380.701951237126</v>
          </cell>
          <cell r="O193">
            <v>46980.701951237133</v>
          </cell>
          <cell r="P193">
            <v>53550</v>
          </cell>
          <cell r="Q193">
            <v>82275</v>
          </cell>
          <cell r="R193">
            <v>0</v>
          </cell>
          <cell r="S193">
            <v>43430.701951237126</v>
          </cell>
          <cell r="T193">
            <v>0</v>
          </cell>
          <cell r="U193">
            <v>55400</v>
          </cell>
          <cell r="V193">
            <v>0</v>
          </cell>
          <cell r="Y193">
            <v>27987.5</v>
          </cell>
          <cell r="Z193">
            <v>0</v>
          </cell>
          <cell r="AA193">
            <v>59899.999999999993</v>
          </cell>
          <cell r="AB193">
            <v>51930.701951237119</v>
          </cell>
          <cell r="AC193">
            <v>61500</v>
          </cell>
          <cell r="AD193">
            <v>89475</v>
          </cell>
          <cell r="AE193">
            <v>19106.224525587029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U193">
            <v>11250</v>
          </cell>
        </row>
        <row r="194">
          <cell r="B194">
            <v>38441</v>
          </cell>
          <cell r="C194">
            <v>3</v>
          </cell>
          <cell r="D194">
            <v>29</v>
          </cell>
          <cell r="E194">
            <v>180</v>
          </cell>
          <cell r="F194">
            <v>1402360.76786869</v>
          </cell>
          <cell r="G194">
            <v>7000</v>
          </cell>
          <cell r="H194">
            <v>6420.5720000000001</v>
          </cell>
          <cell r="I194">
            <v>94361.403902474252</v>
          </cell>
          <cell r="J194">
            <v>44775</v>
          </cell>
          <cell r="K194">
            <v>45700.000000000007</v>
          </cell>
          <cell r="L194">
            <v>36680.701951237126</v>
          </cell>
          <cell r="M194">
            <v>37080.701951237126</v>
          </cell>
          <cell r="N194">
            <v>36380.701951237126</v>
          </cell>
          <cell r="O194">
            <v>46980.701951237133</v>
          </cell>
          <cell r="P194">
            <v>53550</v>
          </cell>
          <cell r="Q194">
            <v>82275</v>
          </cell>
          <cell r="R194">
            <v>0</v>
          </cell>
          <cell r="S194">
            <v>43430.701951237126</v>
          </cell>
          <cell r="T194">
            <v>0</v>
          </cell>
          <cell r="U194">
            <v>55400</v>
          </cell>
          <cell r="V194">
            <v>0</v>
          </cell>
          <cell r="Y194">
            <v>27987.5</v>
          </cell>
          <cell r="Z194">
            <v>0</v>
          </cell>
          <cell r="AA194">
            <v>59899.999999999993</v>
          </cell>
          <cell r="AB194">
            <v>20740.23946635945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U194">
            <v>11250</v>
          </cell>
        </row>
        <row r="195">
          <cell r="B195">
            <v>38442</v>
          </cell>
          <cell r="C195">
            <v>3</v>
          </cell>
          <cell r="D195">
            <v>30</v>
          </cell>
          <cell r="E195">
            <v>181</v>
          </cell>
          <cell r="F195">
            <v>2029425.43203736</v>
          </cell>
          <cell r="G195">
            <v>455567</v>
          </cell>
          <cell r="H195">
            <v>6420.5720000000001</v>
          </cell>
          <cell r="I195">
            <v>94361.403902474252</v>
          </cell>
          <cell r="J195">
            <v>44775</v>
          </cell>
          <cell r="K195">
            <v>45700.000000000007</v>
          </cell>
          <cell r="L195">
            <v>36680.701951237126</v>
          </cell>
          <cell r="M195">
            <v>37080.701951237126</v>
          </cell>
          <cell r="N195">
            <v>36380.701951237126</v>
          </cell>
          <cell r="O195">
            <v>46980.701951237133</v>
          </cell>
          <cell r="P195">
            <v>53550</v>
          </cell>
          <cell r="Q195">
            <v>82275</v>
          </cell>
          <cell r="R195">
            <v>0</v>
          </cell>
          <cell r="S195">
            <v>43430.701951237126</v>
          </cell>
          <cell r="T195">
            <v>0</v>
          </cell>
          <cell r="U195">
            <v>55400</v>
          </cell>
          <cell r="V195">
            <v>0</v>
          </cell>
          <cell r="Y195">
            <v>27987.5</v>
          </cell>
          <cell r="Z195">
            <v>0</v>
          </cell>
          <cell r="AA195">
            <v>59899.999999999993</v>
          </cell>
          <cell r="AB195">
            <v>51930.701951237119</v>
          </cell>
          <cell r="AC195">
            <v>61500</v>
          </cell>
          <cell r="AD195">
            <v>89475</v>
          </cell>
          <cell r="AE195">
            <v>59449.999999999993</v>
          </cell>
          <cell r="AF195">
            <v>59599.999999999993</v>
          </cell>
          <cell r="AG195">
            <v>30200</v>
          </cell>
          <cell r="AH195">
            <v>45820.62297809837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U195">
            <v>11250</v>
          </cell>
        </row>
        <row r="196">
          <cell r="B196">
            <v>38443</v>
          </cell>
          <cell r="C196">
            <v>3</v>
          </cell>
          <cell r="D196">
            <v>31</v>
          </cell>
          <cell r="E196">
            <v>182</v>
          </cell>
          <cell r="F196">
            <v>2029425.43203736</v>
          </cell>
          <cell r="G196">
            <v>750819</v>
          </cell>
          <cell r="H196">
            <v>6420.5720000000001</v>
          </cell>
          <cell r="I196">
            <v>94361.403902474252</v>
          </cell>
          <cell r="J196">
            <v>44775</v>
          </cell>
          <cell r="K196">
            <v>45700.000000000007</v>
          </cell>
          <cell r="L196">
            <v>36680.701951237126</v>
          </cell>
          <cell r="M196">
            <v>37080.701951237126</v>
          </cell>
          <cell r="N196">
            <v>36380.701951237126</v>
          </cell>
          <cell r="O196">
            <v>46980.701951237133</v>
          </cell>
          <cell r="P196">
            <v>53550</v>
          </cell>
          <cell r="Q196">
            <v>82275</v>
          </cell>
          <cell r="R196">
            <v>0</v>
          </cell>
          <cell r="S196">
            <v>43430.701951237126</v>
          </cell>
          <cell r="T196">
            <v>0</v>
          </cell>
          <cell r="U196">
            <v>55400</v>
          </cell>
          <cell r="V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27050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U196">
            <v>0</v>
          </cell>
        </row>
        <row r="197">
          <cell r="B197">
            <v>38444</v>
          </cell>
          <cell r="C197">
            <v>4</v>
          </cell>
          <cell r="D197">
            <v>1</v>
          </cell>
          <cell r="E197">
            <v>183</v>
          </cell>
          <cell r="F197">
            <v>1413551.3804681639</v>
          </cell>
          <cell r="G197">
            <v>1118738</v>
          </cell>
          <cell r="H197">
            <v>6420.5720000000001</v>
          </cell>
          <cell r="I197">
            <v>94361.403902474252</v>
          </cell>
          <cell r="J197">
            <v>44775</v>
          </cell>
          <cell r="K197">
            <v>45700.000000000007</v>
          </cell>
          <cell r="L197">
            <v>36680.701951237126</v>
          </cell>
          <cell r="M197">
            <v>37080.701951237126</v>
          </cell>
          <cell r="N197">
            <v>36380.701951237126</v>
          </cell>
          <cell r="O197">
            <v>46980.701951237133</v>
          </cell>
          <cell r="P197">
            <v>53550</v>
          </cell>
          <cell r="Q197">
            <v>82275</v>
          </cell>
          <cell r="R197">
            <v>0</v>
          </cell>
          <cell r="S197">
            <v>43430.701951237126</v>
          </cell>
          <cell r="T197">
            <v>0</v>
          </cell>
          <cell r="U197">
            <v>55400</v>
          </cell>
          <cell r="V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27050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U197">
            <v>0</v>
          </cell>
        </row>
        <row r="198">
          <cell r="B198">
            <v>38445</v>
          </cell>
          <cell r="C198">
            <v>4</v>
          </cell>
          <cell r="D198">
            <v>2</v>
          </cell>
          <cell r="E198">
            <v>184</v>
          </cell>
          <cell r="F198">
            <v>1266608.8231623399</v>
          </cell>
          <cell r="G198">
            <v>413492</v>
          </cell>
          <cell r="H198">
            <v>6420.5720000000001</v>
          </cell>
          <cell r="I198">
            <v>94361.403902474252</v>
          </cell>
          <cell r="J198">
            <v>44775</v>
          </cell>
          <cell r="K198">
            <v>45700.000000000007</v>
          </cell>
          <cell r="L198">
            <v>36680.701951237126</v>
          </cell>
          <cell r="M198">
            <v>37080.701951237126</v>
          </cell>
          <cell r="N198">
            <v>36380.701951237126</v>
          </cell>
          <cell r="O198">
            <v>46980.701951237133</v>
          </cell>
          <cell r="P198">
            <v>53550</v>
          </cell>
          <cell r="Q198">
            <v>82275</v>
          </cell>
          <cell r="R198">
            <v>0</v>
          </cell>
          <cell r="S198">
            <v>43430.701951237126</v>
          </cell>
          <cell r="T198">
            <v>0</v>
          </cell>
          <cell r="U198">
            <v>55400</v>
          </cell>
          <cell r="V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26089.745926237447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U198">
            <v>0</v>
          </cell>
        </row>
        <row r="199">
          <cell r="B199">
            <v>38446</v>
          </cell>
          <cell r="C199">
            <v>4</v>
          </cell>
          <cell r="D199">
            <v>3</v>
          </cell>
          <cell r="E199">
            <v>185</v>
          </cell>
          <cell r="F199">
            <v>1227387.2684667439</v>
          </cell>
          <cell r="G199">
            <v>7000</v>
          </cell>
          <cell r="H199">
            <v>6420.5720000000001</v>
          </cell>
          <cell r="I199">
            <v>94361.403902474252</v>
          </cell>
          <cell r="J199">
            <v>44775</v>
          </cell>
          <cell r="K199">
            <v>45700.000000000007</v>
          </cell>
          <cell r="L199">
            <v>36680.701951237126</v>
          </cell>
          <cell r="M199">
            <v>37080.701951237126</v>
          </cell>
          <cell r="N199">
            <v>36380.701951237126</v>
          </cell>
          <cell r="O199">
            <v>46980.701951237133</v>
          </cell>
          <cell r="P199">
            <v>53550</v>
          </cell>
          <cell r="Q199">
            <v>82275</v>
          </cell>
          <cell r="R199">
            <v>0</v>
          </cell>
          <cell r="S199">
            <v>43430.701951237126</v>
          </cell>
          <cell r="T199">
            <v>0</v>
          </cell>
          <cell r="U199">
            <v>55400</v>
          </cell>
          <cell r="V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4582.6902903997925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U199">
            <v>0</v>
          </cell>
        </row>
        <row r="200">
          <cell r="B200">
            <v>38447</v>
          </cell>
          <cell r="C200">
            <v>4</v>
          </cell>
          <cell r="D200">
            <v>4</v>
          </cell>
          <cell r="E200">
            <v>186</v>
          </cell>
          <cell r="F200">
            <v>1266608.8231623399</v>
          </cell>
          <cell r="G200">
            <v>407237</v>
          </cell>
          <cell r="H200">
            <v>6420.5720000000001</v>
          </cell>
          <cell r="I200">
            <v>94361.403902474252</v>
          </cell>
          <cell r="J200">
            <v>44775</v>
          </cell>
          <cell r="K200">
            <v>45700.000000000007</v>
          </cell>
          <cell r="L200">
            <v>36680.701951237126</v>
          </cell>
          <cell r="M200">
            <v>37080.701951237126</v>
          </cell>
          <cell r="N200">
            <v>36380.701951237126</v>
          </cell>
          <cell r="O200">
            <v>46980.701951237133</v>
          </cell>
          <cell r="P200">
            <v>53550</v>
          </cell>
          <cell r="Q200">
            <v>82275</v>
          </cell>
          <cell r="R200">
            <v>0</v>
          </cell>
          <cell r="S200">
            <v>43430.701951237126</v>
          </cell>
          <cell r="T200">
            <v>0</v>
          </cell>
          <cell r="U200">
            <v>55400</v>
          </cell>
          <cell r="V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26089.745926237447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U200">
            <v>0</v>
          </cell>
        </row>
        <row r="201">
          <cell r="B201">
            <v>38448</v>
          </cell>
          <cell r="C201">
            <v>4</v>
          </cell>
          <cell r="D201">
            <v>5</v>
          </cell>
          <cell r="E201">
            <v>187</v>
          </cell>
          <cell r="F201">
            <v>1266608.8231623399</v>
          </cell>
          <cell r="G201">
            <v>907613</v>
          </cell>
          <cell r="H201">
            <v>6420.5720000000001</v>
          </cell>
          <cell r="I201">
            <v>94361.403902474252</v>
          </cell>
          <cell r="J201">
            <v>44775</v>
          </cell>
          <cell r="K201">
            <v>45700.000000000007</v>
          </cell>
          <cell r="L201">
            <v>36680.701951237126</v>
          </cell>
          <cell r="M201">
            <v>37080.701951237126</v>
          </cell>
          <cell r="N201">
            <v>36380.701951237126</v>
          </cell>
          <cell r="O201">
            <v>46980.701951237133</v>
          </cell>
          <cell r="P201">
            <v>53550</v>
          </cell>
          <cell r="Q201">
            <v>82275</v>
          </cell>
          <cell r="R201">
            <v>0</v>
          </cell>
          <cell r="S201">
            <v>43430.701951237126</v>
          </cell>
          <cell r="T201">
            <v>0</v>
          </cell>
          <cell r="U201">
            <v>55400</v>
          </cell>
          <cell r="V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26089.745926237447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U201">
            <v>0</v>
          </cell>
        </row>
        <row r="202">
          <cell r="B202">
            <v>38449</v>
          </cell>
          <cell r="C202">
            <v>4</v>
          </cell>
          <cell r="D202">
            <v>6</v>
          </cell>
          <cell r="E202">
            <v>188</v>
          </cell>
          <cell r="F202">
            <v>1482589.942559236</v>
          </cell>
          <cell r="G202">
            <v>299396</v>
          </cell>
          <cell r="H202">
            <v>6420.5720000000001</v>
          </cell>
          <cell r="I202">
            <v>94361.403902474252</v>
          </cell>
          <cell r="J202">
            <v>44775</v>
          </cell>
          <cell r="K202">
            <v>45700.000000000007</v>
          </cell>
          <cell r="L202">
            <v>36680.701951237126</v>
          </cell>
          <cell r="M202">
            <v>37080.701951237126</v>
          </cell>
          <cell r="N202">
            <v>36380.701951237126</v>
          </cell>
          <cell r="O202">
            <v>46980.701951237133</v>
          </cell>
          <cell r="P202">
            <v>53550</v>
          </cell>
          <cell r="Q202">
            <v>82275</v>
          </cell>
          <cell r="R202">
            <v>0</v>
          </cell>
          <cell r="S202">
            <v>43430.701951237126</v>
          </cell>
          <cell r="T202">
            <v>0</v>
          </cell>
          <cell r="U202">
            <v>55400</v>
          </cell>
          <cell r="V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27050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U202">
            <v>0</v>
          </cell>
        </row>
        <row r="203">
          <cell r="B203">
            <v>38450</v>
          </cell>
          <cell r="C203">
            <v>4</v>
          </cell>
          <cell r="D203">
            <v>7</v>
          </cell>
          <cell r="E203">
            <v>189</v>
          </cell>
          <cell r="F203">
            <v>1633946.2475947659</v>
          </cell>
          <cell r="G203">
            <v>264497</v>
          </cell>
          <cell r="H203">
            <v>6420.5720000000001</v>
          </cell>
          <cell r="I203">
            <v>94361.403902474252</v>
          </cell>
          <cell r="J203">
            <v>44775</v>
          </cell>
          <cell r="K203">
            <v>45700.000000000007</v>
          </cell>
          <cell r="L203">
            <v>36680.701951237126</v>
          </cell>
          <cell r="M203">
            <v>37080.701951237126</v>
          </cell>
          <cell r="N203">
            <v>36380.701951237126</v>
          </cell>
          <cell r="O203">
            <v>46980.701951237133</v>
          </cell>
          <cell r="P203">
            <v>53550</v>
          </cell>
          <cell r="Q203">
            <v>82275</v>
          </cell>
          <cell r="R203">
            <v>0</v>
          </cell>
          <cell r="S203">
            <v>43430.701951237126</v>
          </cell>
          <cell r="T203">
            <v>0</v>
          </cell>
          <cell r="U203">
            <v>55400</v>
          </cell>
          <cell r="V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27050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U203">
            <v>0</v>
          </cell>
        </row>
        <row r="204">
          <cell r="B204">
            <v>38451</v>
          </cell>
          <cell r="C204">
            <v>4</v>
          </cell>
          <cell r="D204">
            <v>8</v>
          </cell>
          <cell r="E204">
            <v>190</v>
          </cell>
          <cell r="F204">
            <v>1693178.9218321459</v>
          </cell>
          <cell r="G204">
            <v>110196</v>
          </cell>
          <cell r="H204">
            <v>6420.5720000000001</v>
          </cell>
          <cell r="I204">
            <v>94361.403902474252</v>
          </cell>
          <cell r="J204">
            <v>44775</v>
          </cell>
          <cell r="K204">
            <v>45700.000000000007</v>
          </cell>
          <cell r="L204">
            <v>36680.701951237126</v>
          </cell>
          <cell r="M204">
            <v>37080.701951237126</v>
          </cell>
          <cell r="N204">
            <v>36380.701951237126</v>
          </cell>
          <cell r="O204">
            <v>46980.701951237133</v>
          </cell>
          <cell r="P204">
            <v>53550</v>
          </cell>
          <cell r="Q204">
            <v>82275</v>
          </cell>
          <cell r="R204">
            <v>0</v>
          </cell>
          <cell r="S204">
            <v>43430.701951237126</v>
          </cell>
          <cell r="T204">
            <v>0</v>
          </cell>
          <cell r="U204">
            <v>55400</v>
          </cell>
          <cell r="V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27050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U204">
            <v>0</v>
          </cell>
        </row>
        <row r="205">
          <cell r="B205">
            <v>38452</v>
          </cell>
          <cell r="C205">
            <v>4</v>
          </cell>
          <cell r="D205">
            <v>9</v>
          </cell>
          <cell r="E205">
            <v>191</v>
          </cell>
          <cell r="F205">
            <v>1269127.6843978181</v>
          </cell>
          <cell r="G205">
            <v>110196</v>
          </cell>
          <cell r="H205">
            <v>6420.5720000000001</v>
          </cell>
          <cell r="I205">
            <v>94361.403902474252</v>
          </cell>
          <cell r="J205">
            <v>44775</v>
          </cell>
          <cell r="K205">
            <v>45700.000000000007</v>
          </cell>
          <cell r="L205">
            <v>36680.701951237126</v>
          </cell>
          <cell r="M205">
            <v>37080.701951237126</v>
          </cell>
          <cell r="N205">
            <v>36380.701951237126</v>
          </cell>
          <cell r="O205">
            <v>46980.701951237133</v>
          </cell>
          <cell r="P205">
            <v>53550</v>
          </cell>
          <cell r="Q205">
            <v>82275</v>
          </cell>
          <cell r="R205">
            <v>0</v>
          </cell>
          <cell r="S205">
            <v>43430.701951237126</v>
          </cell>
          <cell r="T205">
            <v>0</v>
          </cell>
          <cell r="U205">
            <v>55400</v>
          </cell>
          <cell r="V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27050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U205">
            <v>0</v>
          </cell>
        </row>
        <row r="206">
          <cell r="B206">
            <v>38453</v>
          </cell>
          <cell r="C206">
            <v>4</v>
          </cell>
          <cell r="D206">
            <v>10</v>
          </cell>
          <cell r="E206">
            <v>192</v>
          </cell>
          <cell r="F206">
            <v>1099640.170920942</v>
          </cell>
          <cell r="G206">
            <v>7000</v>
          </cell>
          <cell r="H206">
            <v>5791.751549584681</v>
          </cell>
          <cell r="I206">
            <v>85119.80042792781</v>
          </cell>
          <cell r="J206">
            <v>40389.808825857588</v>
          </cell>
          <cell r="K206">
            <v>41224.215820026628</v>
          </cell>
          <cell r="L206">
            <v>33088.253253126277</v>
          </cell>
          <cell r="M206">
            <v>33449.077899253425</v>
          </cell>
          <cell r="N206">
            <v>32817.634768530916</v>
          </cell>
          <cell r="O206">
            <v>42379.487890900331</v>
          </cell>
          <cell r="P206">
            <v>48305.399500271895</v>
          </cell>
          <cell r="Q206">
            <v>74217.119400277676</v>
          </cell>
          <cell r="R206">
            <v>0</v>
          </cell>
          <cell r="S206">
            <v>39177.169156521893</v>
          </cell>
          <cell r="T206">
            <v>0</v>
          </cell>
          <cell r="U206">
            <v>45079.819743775457</v>
          </cell>
          <cell r="V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4224.0425828140051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U206">
            <v>0</v>
          </cell>
        </row>
        <row r="207">
          <cell r="B207">
            <v>38454</v>
          </cell>
          <cell r="C207">
            <v>4</v>
          </cell>
          <cell r="D207">
            <v>11</v>
          </cell>
          <cell r="E207">
            <v>193</v>
          </cell>
          <cell r="F207">
            <v>1074328.7603370841</v>
          </cell>
          <cell r="G207">
            <v>7000</v>
          </cell>
          <cell r="H207">
            <v>5658.4375752975666</v>
          </cell>
          <cell r="I207">
            <v>83160.521134190349</v>
          </cell>
          <cell r="J207">
            <v>39460.120131656266</v>
          </cell>
          <cell r="K207">
            <v>40275.320826726776</v>
          </cell>
          <cell r="L207">
            <v>32326.631055483984</v>
          </cell>
          <cell r="M207">
            <v>32679.150274973937</v>
          </cell>
          <cell r="N207">
            <v>32062.241640866523</v>
          </cell>
          <cell r="O207">
            <v>41404.000957350196</v>
          </cell>
          <cell r="P207">
            <v>47193.510509217042</v>
          </cell>
          <cell r="Q207">
            <v>72508.79695883907</v>
          </cell>
          <cell r="R207">
            <v>0</v>
          </cell>
          <cell r="S207">
            <v>38275.392884376888</v>
          </cell>
          <cell r="T207">
            <v>0</v>
          </cell>
          <cell r="U207">
            <v>43028.418288019435</v>
          </cell>
          <cell r="V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4886.595829822315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U207">
            <v>0</v>
          </cell>
        </row>
        <row r="208">
          <cell r="B208">
            <v>38455</v>
          </cell>
          <cell r="C208">
            <v>4</v>
          </cell>
          <cell r="D208">
            <v>12</v>
          </cell>
          <cell r="E208">
            <v>194</v>
          </cell>
          <cell r="F208">
            <v>1266608.8231623399</v>
          </cell>
          <cell r="G208">
            <v>253909</v>
          </cell>
          <cell r="H208">
            <v>6420.5720000000001</v>
          </cell>
          <cell r="I208">
            <v>94361.403902474252</v>
          </cell>
          <cell r="J208">
            <v>44775</v>
          </cell>
          <cell r="K208">
            <v>45700.000000000007</v>
          </cell>
          <cell r="L208">
            <v>36680.701951237126</v>
          </cell>
          <cell r="M208">
            <v>37080.701951237126</v>
          </cell>
          <cell r="N208">
            <v>36380.701951237126</v>
          </cell>
          <cell r="O208">
            <v>46980.701951237133</v>
          </cell>
          <cell r="P208">
            <v>53550</v>
          </cell>
          <cell r="Q208">
            <v>82275</v>
          </cell>
          <cell r="R208">
            <v>0</v>
          </cell>
          <cell r="S208">
            <v>43430.701951237126</v>
          </cell>
          <cell r="T208">
            <v>0</v>
          </cell>
          <cell r="U208">
            <v>55400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26089.745926237447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U208">
            <v>0</v>
          </cell>
        </row>
        <row r="209">
          <cell r="B209">
            <v>38456</v>
          </cell>
          <cell r="C209">
            <v>4</v>
          </cell>
          <cell r="D209">
            <v>13</v>
          </cell>
          <cell r="E209">
            <v>195</v>
          </cell>
          <cell r="F209">
            <v>1561969.5132420959</v>
          </cell>
          <cell r="G209">
            <v>172878</v>
          </cell>
          <cell r="H209">
            <v>6420.5720000000001</v>
          </cell>
          <cell r="I209">
            <v>94361.403902474252</v>
          </cell>
          <cell r="J209">
            <v>44775</v>
          </cell>
          <cell r="K209">
            <v>45700.000000000007</v>
          </cell>
          <cell r="L209">
            <v>36680.701951237126</v>
          </cell>
          <cell r="M209">
            <v>37080.701951237126</v>
          </cell>
          <cell r="N209">
            <v>36380.701951237126</v>
          </cell>
          <cell r="O209">
            <v>46980.701951237133</v>
          </cell>
          <cell r="P209">
            <v>53550</v>
          </cell>
          <cell r="Q209">
            <v>82275</v>
          </cell>
          <cell r="R209">
            <v>0</v>
          </cell>
          <cell r="S209">
            <v>43430.701951237126</v>
          </cell>
          <cell r="T209">
            <v>0</v>
          </cell>
          <cell r="U209">
            <v>55400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27050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U209">
            <v>0</v>
          </cell>
        </row>
        <row r="210">
          <cell r="B210">
            <v>38457</v>
          </cell>
          <cell r="C210">
            <v>4</v>
          </cell>
          <cell r="D210">
            <v>14</v>
          </cell>
          <cell r="E210">
            <v>196</v>
          </cell>
          <cell r="F210">
            <v>2134299.113108316</v>
          </cell>
          <cell r="G210">
            <v>110196</v>
          </cell>
          <cell r="H210">
            <v>6420.5720000000001</v>
          </cell>
          <cell r="I210">
            <v>94361.403902474252</v>
          </cell>
          <cell r="J210">
            <v>44775</v>
          </cell>
          <cell r="K210">
            <v>45700.000000000007</v>
          </cell>
          <cell r="L210">
            <v>36680.701951237126</v>
          </cell>
          <cell r="M210">
            <v>37080.701951237126</v>
          </cell>
          <cell r="N210">
            <v>36380.701951237126</v>
          </cell>
          <cell r="O210">
            <v>46980.701951237133</v>
          </cell>
          <cell r="P210">
            <v>53550</v>
          </cell>
          <cell r="Q210">
            <v>82275</v>
          </cell>
          <cell r="R210">
            <v>0</v>
          </cell>
          <cell r="S210">
            <v>43430.701951237126</v>
          </cell>
          <cell r="T210">
            <v>0</v>
          </cell>
          <cell r="U210">
            <v>55400</v>
          </cell>
          <cell r="V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27050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U210">
            <v>0</v>
          </cell>
        </row>
        <row r="211">
          <cell r="B211">
            <v>38458</v>
          </cell>
          <cell r="C211">
            <v>4</v>
          </cell>
          <cell r="D211">
            <v>15</v>
          </cell>
          <cell r="E211">
            <v>197</v>
          </cell>
          <cell r="F211">
            <v>2308330.1610610778</v>
          </cell>
          <cell r="G211">
            <v>110197</v>
          </cell>
          <cell r="H211">
            <v>6420.5720000000001</v>
          </cell>
          <cell r="I211">
            <v>94361.403902474252</v>
          </cell>
          <cell r="J211">
            <v>44775</v>
          </cell>
          <cell r="K211">
            <v>45700.000000000007</v>
          </cell>
          <cell r="L211">
            <v>36680.701951237126</v>
          </cell>
          <cell r="M211">
            <v>37080.701951237126</v>
          </cell>
          <cell r="N211">
            <v>36380.701951237126</v>
          </cell>
          <cell r="O211">
            <v>46980.701951237133</v>
          </cell>
          <cell r="P211">
            <v>53550</v>
          </cell>
          <cell r="Q211">
            <v>82275</v>
          </cell>
          <cell r="R211">
            <v>0</v>
          </cell>
          <cell r="S211">
            <v>43430.701951237126</v>
          </cell>
          <cell r="T211">
            <v>0</v>
          </cell>
          <cell r="U211">
            <v>55400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27050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U211">
            <v>0</v>
          </cell>
        </row>
        <row r="212">
          <cell r="B212">
            <v>38459</v>
          </cell>
          <cell r="C212">
            <v>4</v>
          </cell>
          <cell r="D212">
            <v>16</v>
          </cell>
          <cell r="E212">
            <v>198</v>
          </cell>
          <cell r="F212">
            <v>1888968.2186021919</v>
          </cell>
          <cell r="G212">
            <v>7000</v>
          </cell>
          <cell r="H212">
            <v>6420.5720000000001</v>
          </cell>
          <cell r="I212">
            <v>94361.403902474252</v>
          </cell>
          <cell r="J212">
            <v>44775</v>
          </cell>
          <cell r="K212">
            <v>45700.000000000007</v>
          </cell>
          <cell r="L212">
            <v>36680.701951237126</v>
          </cell>
          <cell r="M212">
            <v>37080.701951237126</v>
          </cell>
          <cell r="N212">
            <v>36380.701951237126</v>
          </cell>
          <cell r="O212">
            <v>46980.701951237133</v>
          </cell>
          <cell r="P212">
            <v>53550</v>
          </cell>
          <cell r="Q212">
            <v>82275</v>
          </cell>
          <cell r="R212">
            <v>0</v>
          </cell>
          <cell r="S212">
            <v>43430.701951237126</v>
          </cell>
          <cell r="T212">
            <v>0</v>
          </cell>
          <cell r="U212">
            <v>55400</v>
          </cell>
          <cell r="V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27050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U212">
            <v>0</v>
          </cell>
        </row>
        <row r="213">
          <cell r="B213">
            <v>38460</v>
          </cell>
          <cell r="C213">
            <v>4</v>
          </cell>
          <cell r="D213">
            <v>17</v>
          </cell>
          <cell r="E213">
            <v>199</v>
          </cell>
          <cell r="F213">
            <v>1798793.385715914</v>
          </cell>
          <cell r="G213">
            <v>7000</v>
          </cell>
          <cell r="H213">
            <v>6420.5720000000001</v>
          </cell>
          <cell r="I213">
            <v>94361.403902474252</v>
          </cell>
          <cell r="J213">
            <v>44775</v>
          </cell>
          <cell r="K213">
            <v>45700.000000000007</v>
          </cell>
          <cell r="L213">
            <v>36680.701951237126</v>
          </cell>
          <cell r="M213">
            <v>37080.701951237126</v>
          </cell>
          <cell r="N213">
            <v>36380.701951237126</v>
          </cell>
          <cell r="O213">
            <v>46980.701951237133</v>
          </cell>
          <cell r="P213">
            <v>53550</v>
          </cell>
          <cell r="Q213">
            <v>82275</v>
          </cell>
          <cell r="R213">
            <v>0</v>
          </cell>
          <cell r="S213">
            <v>43430.701951237126</v>
          </cell>
          <cell r="T213">
            <v>0</v>
          </cell>
          <cell r="U213">
            <v>55400</v>
          </cell>
          <cell r="V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27050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U213">
            <v>0</v>
          </cell>
        </row>
        <row r="214">
          <cell r="B214">
            <v>38461</v>
          </cell>
          <cell r="C214">
            <v>4</v>
          </cell>
          <cell r="D214">
            <v>18</v>
          </cell>
          <cell r="E214">
            <v>200</v>
          </cell>
          <cell r="F214">
            <v>2089096.386132994</v>
          </cell>
          <cell r="G214">
            <v>7000</v>
          </cell>
          <cell r="H214">
            <v>6420.5720000000001</v>
          </cell>
          <cell r="I214">
            <v>94361.403902474252</v>
          </cell>
          <cell r="J214">
            <v>44775</v>
          </cell>
          <cell r="K214">
            <v>45700.000000000007</v>
          </cell>
          <cell r="L214">
            <v>36680.701951237126</v>
          </cell>
          <cell r="M214">
            <v>37080.701951237126</v>
          </cell>
          <cell r="N214">
            <v>36380.701951237126</v>
          </cell>
          <cell r="O214">
            <v>46980.701951237133</v>
          </cell>
          <cell r="P214">
            <v>53550</v>
          </cell>
          <cell r="Q214">
            <v>82275</v>
          </cell>
          <cell r="R214">
            <v>0</v>
          </cell>
          <cell r="S214">
            <v>43430.701951237126</v>
          </cell>
          <cell r="T214">
            <v>0</v>
          </cell>
          <cell r="U214">
            <v>55400</v>
          </cell>
          <cell r="V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27050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U214">
            <v>0</v>
          </cell>
        </row>
        <row r="215">
          <cell r="B215">
            <v>38462</v>
          </cell>
          <cell r="C215">
            <v>4</v>
          </cell>
          <cell r="D215">
            <v>19</v>
          </cell>
          <cell r="E215">
            <v>201</v>
          </cell>
          <cell r="F215">
            <v>2331244.51027895</v>
          </cell>
          <cell r="G215">
            <v>7000</v>
          </cell>
          <cell r="H215">
            <v>6420.5720000000001</v>
          </cell>
          <cell r="I215">
            <v>94361.403902474252</v>
          </cell>
          <cell r="J215">
            <v>44775</v>
          </cell>
          <cell r="K215">
            <v>45700.000000000007</v>
          </cell>
          <cell r="L215">
            <v>36680.701951237126</v>
          </cell>
          <cell r="M215">
            <v>37080.701951237126</v>
          </cell>
          <cell r="N215">
            <v>36380.701951237126</v>
          </cell>
          <cell r="O215">
            <v>46980.701951237133</v>
          </cell>
          <cell r="P215">
            <v>53550</v>
          </cell>
          <cell r="Q215">
            <v>82275</v>
          </cell>
          <cell r="R215">
            <v>0</v>
          </cell>
          <cell r="S215">
            <v>43430.701951237126</v>
          </cell>
          <cell r="T215">
            <v>0</v>
          </cell>
          <cell r="U215">
            <v>55400</v>
          </cell>
          <cell r="V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27050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U215">
            <v>0</v>
          </cell>
        </row>
        <row r="216">
          <cell r="B216">
            <v>38463</v>
          </cell>
          <cell r="C216">
            <v>4</v>
          </cell>
          <cell r="D216">
            <v>20</v>
          </cell>
          <cell r="E216">
            <v>202</v>
          </cell>
          <cell r="F216">
            <v>2660459.5739199659</v>
          </cell>
          <cell r="G216">
            <v>7000</v>
          </cell>
          <cell r="H216">
            <v>6420.5720000000001</v>
          </cell>
          <cell r="I216">
            <v>94361.403902474252</v>
          </cell>
          <cell r="J216">
            <v>44775</v>
          </cell>
          <cell r="K216">
            <v>45700.000000000007</v>
          </cell>
          <cell r="L216">
            <v>36680.701951237126</v>
          </cell>
          <cell r="M216">
            <v>37080.701951237126</v>
          </cell>
          <cell r="N216">
            <v>36380.701951237126</v>
          </cell>
          <cell r="O216">
            <v>46980.701951237133</v>
          </cell>
          <cell r="P216">
            <v>53550</v>
          </cell>
          <cell r="Q216">
            <v>82275</v>
          </cell>
          <cell r="R216">
            <v>0</v>
          </cell>
          <cell r="S216">
            <v>43430.701951237126</v>
          </cell>
          <cell r="T216">
            <v>0</v>
          </cell>
          <cell r="U216">
            <v>55400</v>
          </cell>
          <cell r="V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27050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U216">
            <v>0</v>
          </cell>
        </row>
        <row r="217">
          <cell r="B217">
            <v>38464</v>
          </cell>
          <cell r="C217">
            <v>4</v>
          </cell>
          <cell r="D217">
            <v>21</v>
          </cell>
          <cell r="E217">
            <v>203</v>
          </cell>
          <cell r="F217">
            <v>2114685.3406817601</v>
          </cell>
          <cell r="G217">
            <v>7000</v>
          </cell>
          <cell r="H217">
            <v>6420.5720000000001</v>
          </cell>
          <cell r="I217">
            <v>94361.403902474252</v>
          </cell>
          <cell r="J217">
            <v>44775</v>
          </cell>
          <cell r="K217">
            <v>45700.000000000007</v>
          </cell>
          <cell r="L217">
            <v>36680.701951237126</v>
          </cell>
          <cell r="M217">
            <v>37080.701951237126</v>
          </cell>
          <cell r="N217">
            <v>36380.701951237126</v>
          </cell>
          <cell r="O217">
            <v>46980.701951237133</v>
          </cell>
          <cell r="P217">
            <v>53550</v>
          </cell>
          <cell r="Q217">
            <v>82275</v>
          </cell>
          <cell r="R217">
            <v>0</v>
          </cell>
          <cell r="S217">
            <v>43430.701951237126</v>
          </cell>
          <cell r="T217">
            <v>0</v>
          </cell>
          <cell r="U217">
            <v>55400</v>
          </cell>
          <cell r="V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27050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U217">
            <v>0</v>
          </cell>
        </row>
        <row r="218">
          <cell r="B218">
            <v>38465</v>
          </cell>
          <cell r="C218">
            <v>4</v>
          </cell>
          <cell r="D218">
            <v>22</v>
          </cell>
          <cell r="E218">
            <v>204</v>
          </cell>
          <cell r="F218">
            <v>1760122.92551179</v>
          </cell>
          <cell r="G218">
            <v>7000</v>
          </cell>
          <cell r="H218">
            <v>6420.5720000000001</v>
          </cell>
          <cell r="I218">
            <v>94361.403902474252</v>
          </cell>
          <cell r="J218">
            <v>44775</v>
          </cell>
          <cell r="K218">
            <v>45700.000000000007</v>
          </cell>
          <cell r="L218">
            <v>36680.701951237126</v>
          </cell>
          <cell r="M218">
            <v>37080.701951237126</v>
          </cell>
          <cell r="N218">
            <v>36380.701951237126</v>
          </cell>
          <cell r="O218">
            <v>46980.701951237133</v>
          </cell>
          <cell r="P218">
            <v>53550</v>
          </cell>
          <cell r="Q218">
            <v>82275</v>
          </cell>
          <cell r="R218">
            <v>0</v>
          </cell>
          <cell r="S218">
            <v>43430.701951237126</v>
          </cell>
          <cell r="T218">
            <v>0</v>
          </cell>
          <cell r="U218">
            <v>55400</v>
          </cell>
          <cell r="V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27050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U218">
            <v>0</v>
          </cell>
        </row>
        <row r="219">
          <cell r="B219">
            <v>38466</v>
          </cell>
          <cell r="C219">
            <v>4</v>
          </cell>
          <cell r="D219">
            <v>23</v>
          </cell>
          <cell r="E219">
            <v>205</v>
          </cell>
          <cell r="F219">
            <v>2012923.546440366</v>
          </cell>
          <cell r="G219">
            <v>7000</v>
          </cell>
          <cell r="H219">
            <v>6420.5720000000001</v>
          </cell>
          <cell r="I219">
            <v>94361.403902474252</v>
          </cell>
          <cell r="J219">
            <v>44775</v>
          </cell>
          <cell r="K219">
            <v>45700.000000000007</v>
          </cell>
          <cell r="L219">
            <v>36680.701951237126</v>
          </cell>
          <cell r="M219">
            <v>37080.701951237126</v>
          </cell>
          <cell r="N219">
            <v>36380.701951237126</v>
          </cell>
          <cell r="O219">
            <v>46980.701951237133</v>
          </cell>
          <cell r="P219">
            <v>53550</v>
          </cell>
          <cell r="Q219">
            <v>82275</v>
          </cell>
          <cell r="R219">
            <v>0</v>
          </cell>
          <cell r="S219">
            <v>43430.701951237126</v>
          </cell>
          <cell r="T219">
            <v>0</v>
          </cell>
          <cell r="U219">
            <v>55400</v>
          </cell>
          <cell r="V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27050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U219">
            <v>0</v>
          </cell>
        </row>
        <row r="220">
          <cell r="B220">
            <v>38467</v>
          </cell>
          <cell r="C220">
            <v>4</v>
          </cell>
          <cell r="D220">
            <v>24</v>
          </cell>
          <cell r="E220">
            <v>206</v>
          </cell>
          <cell r="F220">
            <v>1722521.708424272</v>
          </cell>
          <cell r="G220">
            <v>7000</v>
          </cell>
          <cell r="H220">
            <v>6420.5720000000001</v>
          </cell>
          <cell r="I220">
            <v>94361.403902474252</v>
          </cell>
          <cell r="J220">
            <v>44775</v>
          </cell>
          <cell r="K220">
            <v>45700.000000000007</v>
          </cell>
          <cell r="L220">
            <v>36680.701951237126</v>
          </cell>
          <cell r="M220">
            <v>37080.701951237126</v>
          </cell>
          <cell r="N220">
            <v>36380.701951237126</v>
          </cell>
          <cell r="O220">
            <v>46980.701951237133</v>
          </cell>
          <cell r="P220">
            <v>53550</v>
          </cell>
          <cell r="Q220">
            <v>82275</v>
          </cell>
          <cell r="R220">
            <v>0</v>
          </cell>
          <cell r="S220">
            <v>43430.701951237126</v>
          </cell>
          <cell r="T220">
            <v>0</v>
          </cell>
          <cell r="U220">
            <v>55400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27050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U220">
            <v>0</v>
          </cell>
        </row>
        <row r="221">
          <cell r="B221">
            <v>38468</v>
          </cell>
          <cell r="C221">
            <v>4</v>
          </cell>
          <cell r="D221">
            <v>25</v>
          </cell>
          <cell r="E221">
            <v>207</v>
          </cell>
          <cell r="F221">
            <v>1225397.537811846</v>
          </cell>
          <cell r="G221">
            <v>7000</v>
          </cell>
          <cell r="H221">
            <v>6420.5720000000001</v>
          </cell>
          <cell r="I221">
            <v>94361.403902474252</v>
          </cell>
          <cell r="J221">
            <v>44775</v>
          </cell>
          <cell r="K221">
            <v>45700.000000000007</v>
          </cell>
          <cell r="L221">
            <v>36680.701951237126</v>
          </cell>
          <cell r="M221">
            <v>37080.701951237126</v>
          </cell>
          <cell r="N221">
            <v>36380.701951237126</v>
          </cell>
          <cell r="O221">
            <v>46980.701951237133</v>
          </cell>
          <cell r="P221">
            <v>53550</v>
          </cell>
          <cell r="Q221">
            <v>82275</v>
          </cell>
          <cell r="R221">
            <v>0</v>
          </cell>
          <cell r="S221">
            <v>43430.701951237126</v>
          </cell>
          <cell r="T221">
            <v>0</v>
          </cell>
          <cell r="U221">
            <v>55400</v>
          </cell>
          <cell r="V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3491.6257411399652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U221">
            <v>0</v>
          </cell>
        </row>
        <row r="222">
          <cell r="B222">
            <v>38469</v>
          </cell>
          <cell r="C222">
            <v>4</v>
          </cell>
          <cell r="D222">
            <v>26</v>
          </cell>
          <cell r="E222">
            <v>208</v>
          </cell>
          <cell r="F222">
            <v>1107159.8153226939</v>
          </cell>
          <cell r="G222">
            <v>7000</v>
          </cell>
          <cell r="H222">
            <v>5831.357152642724</v>
          </cell>
          <cell r="I222">
            <v>85701.87322564132</v>
          </cell>
          <cell r="J222">
            <v>40666.005538070123</v>
          </cell>
          <cell r="K222">
            <v>41506.118438633275</v>
          </cell>
          <cell r="L222">
            <v>33314.519903725486</v>
          </cell>
          <cell r="M222">
            <v>33677.81196883387</v>
          </cell>
          <cell r="N222">
            <v>33042.050854894194</v>
          </cell>
          <cell r="O222">
            <v>42669.290580266461</v>
          </cell>
          <cell r="P222">
            <v>48635.725216385377</v>
          </cell>
          <cell r="Q222">
            <v>74724.636641981444</v>
          </cell>
          <cell r="R222">
            <v>0</v>
          </cell>
          <cell r="S222">
            <v>39445.073502429521</v>
          </cell>
          <cell r="T222">
            <v>0</v>
          </cell>
          <cell r="U222">
            <v>45698.46438261056</v>
          </cell>
          <cell r="V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4012.3124746665412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U222">
            <v>0</v>
          </cell>
        </row>
        <row r="223">
          <cell r="B223">
            <v>38470</v>
          </cell>
          <cell r="C223">
            <v>4</v>
          </cell>
          <cell r="D223">
            <v>27</v>
          </cell>
          <cell r="E223">
            <v>209</v>
          </cell>
          <cell r="F223">
            <v>1298614.234770328</v>
          </cell>
          <cell r="G223">
            <v>7000</v>
          </cell>
          <cell r="H223">
            <v>6420.5720000000001</v>
          </cell>
          <cell r="I223">
            <v>94361.403902474252</v>
          </cell>
          <cell r="J223">
            <v>44775</v>
          </cell>
          <cell r="K223">
            <v>45700.000000000007</v>
          </cell>
          <cell r="L223">
            <v>36680.701951237126</v>
          </cell>
          <cell r="M223">
            <v>37080.701951237126</v>
          </cell>
          <cell r="N223">
            <v>36380.701951237126</v>
          </cell>
          <cell r="O223">
            <v>46980.701951237133</v>
          </cell>
          <cell r="P223">
            <v>53550</v>
          </cell>
          <cell r="Q223">
            <v>82275</v>
          </cell>
          <cell r="R223">
            <v>0</v>
          </cell>
          <cell r="S223">
            <v>43430.701951237126</v>
          </cell>
          <cell r="T223">
            <v>0</v>
          </cell>
          <cell r="U223">
            <v>55400</v>
          </cell>
          <cell r="V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27050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U223">
            <v>0</v>
          </cell>
        </row>
        <row r="224">
          <cell r="B224">
            <v>38471</v>
          </cell>
          <cell r="C224">
            <v>4</v>
          </cell>
          <cell r="D224">
            <v>28</v>
          </cell>
          <cell r="E224">
            <v>210</v>
          </cell>
          <cell r="F224">
            <v>1444775.076520314</v>
          </cell>
          <cell r="G224">
            <v>7000</v>
          </cell>
          <cell r="H224">
            <v>6420.5720000000001</v>
          </cell>
          <cell r="I224">
            <v>94361.403902474252</v>
          </cell>
          <cell r="J224">
            <v>44775</v>
          </cell>
          <cell r="K224">
            <v>45700.000000000007</v>
          </cell>
          <cell r="L224">
            <v>36680.701951237126</v>
          </cell>
          <cell r="M224">
            <v>37080.701951237126</v>
          </cell>
          <cell r="N224">
            <v>36380.701951237126</v>
          </cell>
          <cell r="O224">
            <v>46980.701951237133</v>
          </cell>
          <cell r="P224">
            <v>53550</v>
          </cell>
          <cell r="Q224">
            <v>82275</v>
          </cell>
          <cell r="R224">
            <v>0</v>
          </cell>
          <cell r="S224">
            <v>43430.701951237126</v>
          </cell>
          <cell r="T224">
            <v>0</v>
          </cell>
          <cell r="U224">
            <v>55400</v>
          </cell>
          <cell r="V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27050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U224">
            <v>0</v>
          </cell>
        </row>
        <row r="225">
          <cell r="B225">
            <v>38472</v>
          </cell>
          <cell r="C225">
            <v>4</v>
          </cell>
          <cell r="D225">
            <v>29</v>
          </cell>
          <cell r="E225">
            <v>211</v>
          </cell>
          <cell r="F225">
            <v>1258969.375610268</v>
          </cell>
          <cell r="G225">
            <v>7000</v>
          </cell>
          <cell r="H225">
            <v>6420.5720000000001</v>
          </cell>
          <cell r="I225">
            <v>94361.403902474252</v>
          </cell>
          <cell r="J225">
            <v>44775</v>
          </cell>
          <cell r="K225">
            <v>45700.000000000007</v>
          </cell>
          <cell r="L225">
            <v>36680.701951237126</v>
          </cell>
          <cell r="M225">
            <v>37080.701951237126</v>
          </cell>
          <cell r="N225">
            <v>36380.701951237126</v>
          </cell>
          <cell r="O225">
            <v>46980.701951237133</v>
          </cell>
          <cell r="P225">
            <v>53550</v>
          </cell>
          <cell r="Q225">
            <v>82275</v>
          </cell>
          <cell r="R225">
            <v>0</v>
          </cell>
          <cell r="S225">
            <v>43430.701951237126</v>
          </cell>
          <cell r="T225">
            <v>0</v>
          </cell>
          <cell r="U225">
            <v>55400</v>
          </cell>
          <cell r="V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21900.671199224584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U225">
            <v>0</v>
          </cell>
        </row>
        <row r="226">
          <cell r="B226">
            <v>38473</v>
          </cell>
          <cell r="C226">
            <v>4</v>
          </cell>
          <cell r="D226">
            <v>30</v>
          </cell>
          <cell r="E226">
            <v>212</v>
          </cell>
          <cell r="F226">
            <v>1032330.7676328219</v>
          </cell>
          <cell r="G226">
            <v>7000</v>
          </cell>
          <cell r="H226">
            <v>5437.2361807353409</v>
          </cell>
          <cell r="I226">
            <v>79909.584280577183</v>
          </cell>
          <cell r="J226">
            <v>37917.532891528179</v>
          </cell>
          <cell r="K226">
            <v>38700.865508494433</v>
          </cell>
          <cell r="L226">
            <v>31062.90838013123</v>
          </cell>
          <cell r="M226">
            <v>31401.646809089605</v>
          </cell>
          <cell r="N226">
            <v>30808.854558412448</v>
          </cell>
          <cell r="O226">
            <v>39785.422925809413</v>
          </cell>
          <cell r="P226">
            <v>45348.60717680255</v>
          </cell>
          <cell r="Q226">
            <v>69674.260606375901</v>
          </cell>
          <cell r="R226">
            <v>0</v>
          </cell>
          <cell r="S226">
            <v>36779.119368803818</v>
          </cell>
          <cell r="T226">
            <v>0</v>
          </cell>
          <cell r="U226">
            <v>39730.014176416487</v>
          </cell>
          <cell r="V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5821.5688588612556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U226">
            <v>0</v>
          </cell>
        </row>
        <row r="227">
          <cell r="B227">
            <v>38474</v>
          </cell>
          <cell r="C227">
            <v>5</v>
          </cell>
          <cell r="D227">
            <v>1</v>
          </cell>
          <cell r="E227">
            <v>213</v>
          </cell>
          <cell r="F227">
            <v>916096.75283277198</v>
          </cell>
          <cell r="G227">
            <v>7000</v>
          </cell>
          <cell r="H227">
            <v>4825.0372513629827</v>
          </cell>
          <cell r="I227">
            <v>70912.262789101427</v>
          </cell>
          <cell r="J227">
            <v>33648.254848598772</v>
          </cell>
          <cell r="K227">
            <v>34343.389091702156</v>
          </cell>
          <cell r="L227">
            <v>27565.418364728557</v>
          </cell>
          <cell r="M227">
            <v>27866.016956340831</v>
          </cell>
          <cell r="N227">
            <v>27339.969421019352</v>
          </cell>
          <cell r="O227">
            <v>35305.832098744584</v>
          </cell>
          <cell r="P227">
            <v>40242.636452093007</v>
          </cell>
          <cell r="Q227">
            <v>61829.372812249334</v>
          </cell>
          <cell r="R227">
            <v>0</v>
          </cell>
          <cell r="S227">
            <v>32638.01959818566</v>
          </cell>
          <cell r="T227">
            <v>0</v>
          </cell>
          <cell r="U227">
            <v>31286.981472951371</v>
          </cell>
          <cell r="V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7438.5689260758081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U227">
            <v>0</v>
          </cell>
        </row>
        <row r="228">
          <cell r="B228">
            <v>38475</v>
          </cell>
          <cell r="C228">
            <v>5</v>
          </cell>
          <cell r="D228">
            <v>2</v>
          </cell>
          <cell r="E228">
            <v>214</v>
          </cell>
          <cell r="F228">
            <v>928222.82836432802</v>
          </cell>
          <cell r="G228">
            <v>7000</v>
          </cell>
          <cell r="H228">
            <v>4888.9047041966232</v>
          </cell>
          <cell r="I228">
            <v>71850.905407400467</v>
          </cell>
          <cell r="J228">
            <v>34093.645882392382</v>
          </cell>
          <cell r="K228">
            <v>34797.981391967216</v>
          </cell>
          <cell r="L228">
            <v>27930.292865283256</v>
          </cell>
          <cell r="M228">
            <v>28234.870382937235</v>
          </cell>
          <cell r="N228">
            <v>27701.859727042771</v>
          </cell>
          <cell r="O228">
            <v>35773.163944873246</v>
          </cell>
          <cell r="P228">
            <v>40775.315175926567</v>
          </cell>
          <cell r="Q228">
            <v>62647.788162452998</v>
          </cell>
          <cell r="R228">
            <v>0</v>
          </cell>
          <cell r="S228">
            <v>33070.038475694164</v>
          </cell>
          <cell r="T228">
            <v>0</v>
          </cell>
          <cell r="U228">
            <v>32120.734500115217</v>
          </cell>
          <cell r="V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7331.1037655293794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U228">
            <v>0</v>
          </cell>
        </row>
        <row r="229">
          <cell r="B229">
            <v>38476</v>
          </cell>
          <cell r="C229">
            <v>5</v>
          </cell>
          <cell r="D229">
            <v>3</v>
          </cell>
          <cell r="E229">
            <v>215</v>
          </cell>
          <cell r="F229">
            <v>1029184.9365773359</v>
          </cell>
          <cell r="G229">
            <v>7000</v>
          </cell>
          <cell r="H229">
            <v>5420.6672408474105</v>
          </cell>
          <cell r="I229">
            <v>79666.075068469479</v>
          </cell>
          <cell r="J229">
            <v>37801.986444345268</v>
          </cell>
          <cell r="K229">
            <v>38582.932004613715</v>
          </cell>
          <cell r="L229">
            <v>30968.250093349747</v>
          </cell>
          <cell r="M229">
            <v>31305.956281573937</v>
          </cell>
          <cell r="N229">
            <v>30714.970452181606</v>
          </cell>
          <cell r="O229">
            <v>39664.184440122641</v>
          </cell>
          <cell r="P229">
            <v>45210.415948513444</v>
          </cell>
          <cell r="Q229">
            <v>69461.941590363087</v>
          </cell>
          <cell r="R229">
            <v>0</v>
          </cell>
          <cell r="S229">
            <v>36667.042019632951</v>
          </cell>
          <cell r="T229">
            <v>0</v>
          </cell>
          <cell r="U229">
            <v>39488.243836850859</v>
          </cell>
          <cell r="V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5883.6376009298301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U229">
            <v>0</v>
          </cell>
        </row>
        <row r="230">
          <cell r="B230">
            <v>38477</v>
          </cell>
          <cell r="C230">
            <v>5</v>
          </cell>
          <cell r="D230">
            <v>4</v>
          </cell>
          <cell r="E230">
            <v>216</v>
          </cell>
          <cell r="F230">
            <v>1171336.366229946</v>
          </cell>
          <cell r="G230">
            <v>7000</v>
          </cell>
          <cell r="H230">
            <v>6169.3719396550841</v>
          </cell>
          <cell r="I230">
            <v>90669.58480060412</v>
          </cell>
          <cell r="J230">
            <v>43023.211732234508</v>
          </cell>
          <cell r="K230">
            <v>43912.021801521325</v>
          </cell>
          <cell r="L230">
            <v>35245.597019208537</v>
          </cell>
          <cell r="M230">
            <v>35629.947319440675</v>
          </cell>
          <cell r="N230">
            <v>34957.334294034437</v>
          </cell>
          <cell r="O230">
            <v>45142.617250185998</v>
          </cell>
          <cell r="P230">
            <v>51454.896443576952</v>
          </cell>
          <cell r="Q230">
            <v>79056.052378997076</v>
          </cell>
          <cell r="R230">
            <v>0</v>
          </cell>
          <cell r="S230">
            <v>41731.508335625804</v>
          </cell>
          <cell r="T230">
            <v>0</v>
          </cell>
          <cell r="U230">
            <v>51149.834326153912</v>
          </cell>
          <cell r="V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1914.6236993041441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U230">
            <v>0</v>
          </cell>
        </row>
        <row r="231">
          <cell r="B231">
            <v>38478</v>
          </cell>
          <cell r="C231">
            <v>5</v>
          </cell>
          <cell r="D231">
            <v>5</v>
          </cell>
          <cell r="E231">
            <v>217</v>
          </cell>
          <cell r="F231">
            <v>1352643.4588454759</v>
          </cell>
          <cell r="G231">
            <v>7000</v>
          </cell>
          <cell r="H231">
            <v>6420.5720000000001</v>
          </cell>
          <cell r="I231">
            <v>94361.403902474252</v>
          </cell>
          <cell r="J231">
            <v>44775</v>
          </cell>
          <cell r="K231">
            <v>45700.000000000007</v>
          </cell>
          <cell r="L231">
            <v>36680.701951237126</v>
          </cell>
          <cell r="M231">
            <v>37080.701951237126</v>
          </cell>
          <cell r="N231">
            <v>36380.701951237126</v>
          </cell>
          <cell r="O231">
            <v>46980.701951237133</v>
          </cell>
          <cell r="P231">
            <v>53550</v>
          </cell>
          <cell r="Q231">
            <v>82275</v>
          </cell>
          <cell r="R231">
            <v>0</v>
          </cell>
          <cell r="S231">
            <v>43430.701951237126</v>
          </cell>
          <cell r="T231">
            <v>0</v>
          </cell>
          <cell r="U231">
            <v>55400</v>
          </cell>
          <cell r="V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27050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U231">
            <v>0</v>
          </cell>
        </row>
        <row r="232">
          <cell r="B232">
            <v>38479</v>
          </cell>
          <cell r="C232">
            <v>5</v>
          </cell>
          <cell r="D232">
            <v>6</v>
          </cell>
          <cell r="E232">
            <v>218</v>
          </cell>
          <cell r="F232">
            <v>1209221.117439888</v>
          </cell>
          <cell r="G232">
            <v>7000</v>
          </cell>
          <cell r="H232">
            <v>6368.9090903778051</v>
          </cell>
          <cell r="I232">
            <v>93602.128142987887</v>
          </cell>
          <cell r="J232">
            <v>44414.71951746141</v>
          </cell>
          <cell r="K232">
            <v>45332.276537085127</v>
          </cell>
          <cell r="L232">
            <v>36385.551956846379</v>
          </cell>
          <cell r="M232">
            <v>36782.333370737717</v>
          </cell>
          <cell r="N232">
            <v>36087.965896427879</v>
          </cell>
          <cell r="O232">
            <v>46602.673364548275</v>
          </cell>
          <cell r="P232">
            <v>53119.111784702589</v>
          </cell>
          <cell r="Q232">
            <v>81612.977069774148</v>
          </cell>
          <cell r="R232">
            <v>0</v>
          </cell>
          <cell r="S232">
            <v>43081.238316262665</v>
          </cell>
          <cell r="T232">
            <v>0</v>
          </cell>
          <cell r="U232">
            <v>54512.038554326617</v>
          </cell>
          <cell r="V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419.65339862242689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U232">
            <v>0</v>
          </cell>
        </row>
        <row r="233">
          <cell r="B233">
            <v>38480</v>
          </cell>
          <cell r="C233">
            <v>5</v>
          </cell>
          <cell r="D233">
            <v>7</v>
          </cell>
          <cell r="E233">
            <v>219</v>
          </cell>
          <cell r="F233">
            <v>1165712.6066820079</v>
          </cell>
          <cell r="G233">
            <v>7000</v>
          </cell>
          <cell r="H233">
            <v>6139.7518703473361</v>
          </cell>
          <cell r="I233">
            <v>90234.26668197423</v>
          </cell>
          <cell r="J233">
            <v>42816.65091440481</v>
          </cell>
          <cell r="K233">
            <v>43701.193674780574</v>
          </cell>
          <cell r="L233">
            <v>35076.377682667728</v>
          </cell>
          <cell r="M233">
            <v>35458.882660127514</v>
          </cell>
          <cell r="N233">
            <v>34789.498949572888</v>
          </cell>
          <cell r="O233">
            <v>44925.880852257229</v>
          </cell>
          <cell r="P233">
            <v>51207.853857428876</v>
          </cell>
          <cell r="Q233">
            <v>78676.492551259769</v>
          </cell>
          <cell r="R233">
            <v>0</v>
          </cell>
          <cell r="S233">
            <v>41531.149177301617</v>
          </cell>
          <cell r="T233">
            <v>0</v>
          </cell>
          <cell r="U233">
            <v>50659.857506848333</v>
          </cell>
          <cell r="V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2119.8818619509175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U233">
            <v>0</v>
          </cell>
        </row>
        <row r="234">
          <cell r="B234">
            <v>38481</v>
          </cell>
          <cell r="C234">
            <v>5</v>
          </cell>
          <cell r="D234">
            <v>8</v>
          </cell>
          <cell r="E234">
            <v>220</v>
          </cell>
          <cell r="F234">
            <v>1225908.6979198779</v>
          </cell>
          <cell r="G234">
            <v>7000</v>
          </cell>
          <cell r="H234">
            <v>6420.5720000000001</v>
          </cell>
          <cell r="I234">
            <v>94361.403902474252</v>
          </cell>
          <cell r="J234">
            <v>44775</v>
          </cell>
          <cell r="K234">
            <v>45700.000000000007</v>
          </cell>
          <cell r="L234">
            <v>36680.701951237126</v>
          </cell>
          <cell r="M234">
            <v>37080.701951237126</v>
          </cell>
          <cell r="N234">
            <v>36380.701951237126</v>
          </cell>
          <cell r="O234">
            <v>46980.701951237133</v>
          </cell>
          <cell r="P234">
            <v>53550</v>
          </cell>
          <cell r="Q234">
            <v>82275</v>
          </cell>
          <cell r="R234">
            <v>0</v>
          </cell>
          <cell r="S234">
            <v>43430.701951237126</v>
          </cell>
          <cell r="T234">
            <v>0</v>
          </cell>
          <cell r="U234">
            <v>55400</v>
          </cell>
          <cell r="V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3771.9192931826151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U234">
            <v>0</v>
          </cell>
        </row>
        <row r="235">
          <cell r="B235">
            <v>38482</v>
          </cell>
          <cell r="C235">
            <v>5</v>
          </cell>
          <cell r="D235">
            <v>9</v>
          </cell>
          <cell r="E235">
            <v>221</v>
          </cell>
          <cell r="F235">
            <v>1240136.3203799638</v>
          </cell>
          <cell r="G235">
            <v>7000</v>
          </cell>
          <cell r="H235">
            <v>6420.5720000000001</v>
          </cell>
          <cell r="I235">
            <v>94361.403902474252</v>
          </cell>
          <cell r="J235">
            <v>44775</v>
          </cell>
          <cell r="K235">
            <v>45700.000000000007</v>
          </cell>
          <cell r="L235">
            <v>36680.701951237126</v>
          </cell>
          <cell r="M235">
            <v>37080.701951237126</v>
          </cell>
          <cell r="N235">
            <v>36380.701951237126</v>
          </cell>
          <cell r="O235">
            <v>46980.701951237133</v>
          </cell>
          <cell r="P235">
            <v>53550</v>
          </cell>
          <cell r="Q235">
            <v>82275</v>
          </cell>
          <cell r="R235">
            <v>0</v>
          </cell>
          <cell r="S235">
            <v>43430.701951237126</v>
          </cell>
          <cell r="T235">
            <v>0</v>
          </cell>
          <cell r="U235">
            <v>55400</v>
          </cell>
          <cell r="V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11573.605641151873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U235">
            <v>0</v>
          </cell>
        </row>
        <row r="236">
          <cell r="B236">
            <v>38483</v>
          </cell>
          <cell r="C236">
            <v>5</v>
          </cell>
          <cell r="D236">
            <v>10</v>
          </cell>
          <cell r="E236">
            <v>222</v>
          </cell>
          <cell r="F236">
            <v>1695961.3499983279</v>
          </cell>
          <cell r="G236">
            <v>7000</v>
          </cell>
          <cell r="H236">
            <v>6420.5720000000001</v>
          </cell>
          <cell r="I236">
            <v>94361.403902474252</v>
          </cell>
          <cell r="J236">
            <v>44775</v>
          </cell>
          <cell r="K236">
            <v>45700.000000000007</v>
          </cell>
          <cell r="L236">
            <v>36680.701951237126</v>
          </cell>
          <cell r="M236">
            <v>37080.701951237126</v>
          </cell>
          <cell r="N236">
            <v>36380.701951237126</v>
          </cell>
          <cell r="O236">
            <v>46980.701951237133</v>
          </cell>
          <cell r="P236">
            <v>53550</v>
          </cell>
          <cell r="Q236">
            <v>82275</v>
          </cell>
          <cell r="R236">
            <v>0</v>
          </cell>
          <cell r="S236">
            <v>43430.701951237126</v>
          </cell>
          <cell r="T236">
            <v>0</v>
          </cell>
          <cell r="U236">
            <v>55400</v>
          </cell>
          <cell r="V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27050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U236">
            <v>0</v>
          </cell>
        </row>
        <row r="237">
          <cell r="B237">
            <v>38484</v>
          </cell>
          <cell r="C237">
            <v>5</v>
          </cell>
          <cell r="D237">
            <v>11</v>
          </cell>
          <cell r="E237">
            <v>223</v>
          </cell>
          <cell r="F237">
            <v>1562014.4394234659</v>
          </cell>
          <cell r="G237">
            <v>7000</v>
          </cell>
          <cell r="H237">
            <v>6420.5720000000001</v>
          </cell>
          <cell r="I237">
            <v>94361.403902474252</v>
          </cell>
          <cell r="J237">
            <v>44775</v>
          </cell>
          <cell r="K237">
            <v>45700.000000000007</v>
          </cell>
          <cell r="L237">
            <v>36680.701951237126</v>
          </cell>
          <cell r="M237">
            <v>37080.701951237126</v>
          </cell>
          <cell r="N237">
            <v>36380.701951237126</v>
          </cell>
          <cell r="O237">
            <v>46980.701951237133</v>
          </cell>
          <cell r="P237">
            <v>53550</v>
          </cell>
          <cell r="Q237">
            <v>82275</v>
          </cell>
          <cell r="R237">
            <v>0</v>
          </cell>
          <cell r="S237">
            <v>43430.701951237126</v>
          </cell>
          <cell r="T237">
            <v>0</v>
          </cell>
          <cell r="U237">
            <v>55400</v>
          </cell>
          <cell r="V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27050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U237">
            <v>0</v>
          </cell>
        </row>
        <row r="238">
          <cell r="B238">
            <v>38485</v>
          </cell>
          <cell r="C238">
            <v>5</v>
          </cell>
          <cell r="D238">
            <v>12</v>
          </cell>
          <cell r="E238">
            <v>224</v>
          </cell>
          <cell r="F238">
            <v>1549587.8576565241</v>
          </cell>
          <cell r="G238">
            <v>7000</v>
          </cell>
          <cell r="H238">
            <v>6420.5720000000001</v>
          </cell>
          <cell r="I238">
            <v>94361.403902474252</v>
          </cell>
          <cell r="J238">
            <v>44775</v>
          </cell>
          <cell r="K238">
            <v>45700.000000000007</v>
          </cell>
          <cell r="L238">
            <v>36680.701951237126</v>
          </cell>
          <cell r="M238">
            <v>37080.701951237126</v>
          </cell>
          <cell r="N238">
            <v>36380.701951237126</v>
          </cell>
          <cell r="O238">
            <v>46980.701951237133</v>
          </cell>
          <cell r="P238">
            <v>53550</v>
          </cell>
          <cell r="Q238">
            <v>82275</v>
          </cell>
          <cell r="R238">
            <v>0</v>
          </cell>
          <cell r="S238">
            <v>43430.701951237126</v>
          </cell>
          <cell r="T238">
            <v>0</v>
          </cell>
          <cell r="U238">
            <v>55400</v>
          </cell>
          <cell r="V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27050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U238">
            <v>0</v>
          </cell>
        </row>
        <row r="239">
          <cell r="B239">
            <v>38486</v>
          </cell>
          <cell r="C239">
            <v>5</v>
          </cell>
          <cell r="D239">
            <v>13</v>
          </cell>
          <cell r="E239">
            <v>225</v>
          </cell>
          <cell r="F239">
            <v>1330076.5387635319</v>
          </cell>
          <cell r="G239">
            <v>7000</v>
          </cell>
          <cell r="H239">
            <v>6420.5720000000001</v>
          </cell>
          <cell r="I239">
            <v>94361.403902474252</v>
          </cell>
          <cell r="J239">
            <v>44775</v>
          </cell>
          <cell r="K239">
            <v>45700.000000000007</v>
          </cell>
          <cell r="L239">
            <v>36680.701951237126</v>
          </cell>
          <cell r="M239">
            <v>37080.701951237126</v>
          </cell>
          <cell r="N239">
            <v>36380.701951237126</v>
          </cell>
          <cell r="O239">
            <v>46980.701951237133</v>
          </cell>
          <cell r="P239">
            <v>53550</v>
          </cell>
          <cell r="Q239">
            <v>82275</v>
          </cell>
          <cell r="R239">
            <v>0</v>
          </cell>
          <cell r="S239">
            <v>43430.701951237126</v>
          </cell>
          <cell r="T239">
            <v>0</v>
          </cell>
          <cell r="U239">
            <v>55400</v>
          </cell>
          <cell r="V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27050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U239">
            <v>0</v>
          </cell>
        </row>
        <row r="240">
          <cell r="B240">
            <v>38487</v>
          </cell>
          <cell r="C240">
            <v>5</v>
          </cell>
          <cell r="D240">
            <v>14</v>
          </cell>
          <cell r="E240">
            <v>226</v>
          </cell>
          <cell r="F240">
            <v>1201751.391017436</v>
          </cell>
          <cell r="G240">
            <v>7000</v>
          </cell>
          <cell r="H240">
            <v>6329.5664029003401</v>
          </cell>
          <cell r="I240">
            <v>93023.919344197071</v>
          </cell>
          <cell r="J240">
            <v>44140.35629377923</v>
          </cell>
          <cell r="K240">
            <v>45052.245284773002</v>
          </cell>
          <cell r="L240">
            <v>36160.787341899049</v>
          </cell>
          <cell r="M240">
            <v>36555.11771638284</v>
          </cell>
          <cell r="N240">
            <v>35865.03956103621</v>
          </cell>
          <cell r="O240">
            <v>46314.794484856648</v>
          </cell>
          <cell r="P240">
            <v>52790.978884017379</v>
          </cell>
          <cell r="Q240">
            <v>81108.828901634537</v>
          </cell>
          <cell r="R240">
            <v>0</v>
          </cell>
          <cell r="S240">
            <v>42815.112411313006</v>
          </cell>
          <cell r="T240">
            <v>0</v>
          </cell>
          <cell r="U240">
            <v>53840.643818282049</v>
          </cell>
          <cell r="V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730.1259889664907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U240">
            <v>0</v>
          </cell>
        </row>
        <row r="241">
          <cell r="B241">
            <v>38488</v>
          </cell>
          <cell r="C241">
            <v>5</v>
          </cell>
          <cell r="D241">
            <v>15</v>
          </cell>
          <cell r="E241">
            <v>227</v>
          </cell>
          <cell r="F241">
            <v>1338638.4705730679</v>
          </cell>
          <cell r="G241">
            <v>7000</v>
          </cell>
          <cell r="H241">
            <v>6420.5720000000001</v>
          </cell>
          <cell r="I241">
            <v>94361.403902474252</v>
          </cell>
          <cell r="J241">
            <v>44775</v>
          </cell>
          <cell r="K241">
            <v>45700.000000000007</v>
          </cell>
          <cell r="L241">
            <v>36680.701951237126</v>
          </cell>
          <cell r="M241">
            <v>37080.701951237126</v>
          </cell>
          <cell r="N241">
            <v>36380.701951237126</v>
          </cell>
          <cell r="O241">
            <v>46980.701951237133</v>
          </cell>
          <cell r="P241">
            <v>53550</v>
          </cell>
          <cell r="Q241">
            <v>82275</v>
          </cell>
          <cell r="R241">
            <v>0</v>
          </cell>
          <cell r="S241">
            <v>43430.701951237126</v>
          </cell>
          <cell r="T241">
            <v>0</v>
          </cell>
          <cell r="U241">
            <v>55400</v>
          </cell>
          <cell r="V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27050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U241">
            <v>0</v>
          </cell>
        </row>
        <row r="242">
          <cell r="B242">
            <v>38489</v>
          </cell>
          <cell r="C242">
            <v>5</v>
          </cell>
          <cell r="D242">
            <v>16</v>
          </cell>
          <cell r="E242">
            <v>228</v>
          </cell>
          <cell r="F242">
            <v>1208166.849717072</v>
          </cell>
          <cell r="G242">
            <v>7000</v>
          </cell>
          <cell r="H242">
            <v>6363.3563133160305</v>
          </cell>
          <cell r="I242">
            <v>93520.520485740752</v>
          </cell>
          <cell r="J242">
            <v>44375.996239700333</v>
          </cell>
          <cell r="K242">
            <v>45292.753280944846</v>
          </cell>
          <cell r="L242">
            <v>36353.828963878674</v>
          </cell>
          <cell r="M242">
            <v>36750.264441173596</v>
          </cell>
          <cell r="N242">
            <v>36056.502355907483</v>
          </cell>
          <cell r="O242">
            <v>46562.042504222918</v>
          </cell>
          <cell r="P242">
            <v>53072.799522857684</v>
          </cell>
          <cell r="Q242">
            <v>81541.82223609928</v>
          </cell>
          <cell r="R242">
            <v>0</v>
          </cell>
          <cell r="S242">
            <v>43043.677643230476</v>
          </cell>
          <cell r="T242">
            <v>0</v>
          </cell>
          <cell r="U242">
            <v>54417.026601600744</v>
          </cell>
          <cell r="V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463.94808018395639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U242">
            <v>0</v>
          </cell>
        </row>
        <row r="243">
          <cell r="B243">
            <v>38490</v>
          </cell>
          <cell r="C243">
            <v>5</v>
          </cell>
          <cell r="D243">
            <v>17</v>
          </cell>
          <cell r="E243">
            <v>229</v>
          </cell>
          <cell r="F243">
            <v>1175379.722553246</v>
          </cell>
          <cell r="G243">
            <v>7000</v>
          </cell>
          <cell r="H243">
            <v>6190.6681016817793</v>
          </cell>
          <cell r="I243">
            <v>90982.568713341738</v>
          </cell>
          <cell r="J243">
            <v>43171.724303193179</v>
          </cell>
          <cell r="K243">
            <v>44063.602471377526</v>
          </cell>
          <cell r="L243">
            <v>35367.261907010819</v>
          </cell>
          <cell r="M243">
            <v>35752.93895271216</v>
          </cell>
          <cell r="N243">
            <v>35078.004122734819</v>
          </cell>
          <cell r="O243">
            <v>45298.445833820202</v>
          </cell>
          <cell r="P243">
            <v>51632.514493266222</v>
          </cell>
          <cell r="Q243">
            <v>79328.947337693331</v>
          </cell>
          <cell r="R243">
            <v>0</v>
          </cell>
          <cell r="S243">
            <v>41875.562053220849</v>
          </cell>
          <cell r="T243">
            <v>0</v>
          </cell>
          <cell r="U243">
            <v>51503.573814889976</v>
          </cell>
          <cell r="V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1764.4248290000914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U243">
            <v>0</v>
          </cell>
        </row>
        <row r="244">
          <cell r="B244">
            <v>38491</v>
          </cell>
          <cell r="C244">
            <v>5</v>
          </cell>
          <cell r="D244">
            <v>18</v>
          </cell>
          <cell r="E244">
            <v>230</v>
          </cell>
          <cell r="F244">
            <v>1232769.4249948699</v>
          </cell>
          <cell r="G244">
            <v>7000</v>
          </cell>
          <cell r="H244">
            <v>6420.5720000000001</v>
          </cell>
          <cell r="I244">
            <v>94361.403902474252</v>
          </cell>
          <cell r="J244">
            <v>44775</v>
          </cell>
          <cell r="K244">
            <v>45700.000000000007</v>
          </cell>
          <cell r="L244">
            <v>36680.701951237126</v>
          </cell>
          <cell r="M244">
            <v>37080.701951237126</v>
          </cell>
          <cell r="N244">
            <v>36380.701951237126</v>
          </cell>
          <cell r="O244">
            <v>46980.701951237133</v>
          </cell>
          <cell r="P244">
            <v>53550</v>
          </cell>
          <cell r="Q244">
            <v>82275</v>
          </cell>
          <cell r="R244">
            <v>0</v>
          </cell>
          <cell r="S244">
            <v>43430.701951237126</v>
          </cell>
          <cell r="T244">
            <v>0</v>
          </cell>
          <cell r="U244">
            <v>55400</v>
          </cell>
          <cell r="V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7533.9843120054647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U244">
            <v>0</v>
          </cell>
        </row>
        <row r="245">
          <cell r="B245">
            <v>38492</v>
          </cell>
          <cell r="C245">
            <v>5</v>
          </cell>
          <cell r="D245">
            <v>19</v>
          </cell>
          <cell r="E245">
            <v>231</v>
          </cell>
          <cell r="F245">
            <v>1348892.621880874</v>
          </cell>
          <cell r="G245">
            <v>7000</v>
          </cell>
          <cell r="H245">
            <v>6420.5720000000001</v>
          </cell>
          <cell r="I245">
            <v>94361.403902474252</v>
          </cell>
          <cell r="J245">
            <v>44775</v>
          </cell>
          <cell r="K245">
            <v>45700.000000000007</v>
          </cell>
          <cell r="L245">
            <v>36680.701951237126</v>
          </cell>
          <cell r="M245">
            <v>37080.701951237126</v>
          </cell>
          <cell r="N245">
            <v>36380.701951237126</v>
          </cell>
          <cell r="O245">
            <v>46980.701951237133</v>
          </cell>
          <cell r="P245">
            <v>53550</v>
          </cell>
          <cell r="Q245">
            <v>82275</v>
          </cell>
          <cell r="R245">
            <v>0</v>
          </cell>
          <cell r="S245">
            <v>43430.701951237126</v>
          </cell>
          <cell r="T245">
            <v>0</v>
          </cell>
          <cell r="U245">
            <v>55400</v>
          </cell>
          <cell r="V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27050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U245">
            <v>0</v>
          </cell>
        </row>
        <row r="246">
          <cell r="B246">
            <v>38493</v>
          </cell>
          <cell r="C246">
            <v>5</v>
          </cell>
          <cell r="D246">
            <v>20</v>
          </cell>
          <cell r="E246">
            <v>232</v>
          </cell>
          <cell r="F246">
            <v>1263917.245718484</v>
          </cell>
          <cell r="G246">
            <v>7000</v>
          </cell>
          <cell r="H246">
            <v>6420.5720000000001</v>
          </cell>
          <cell r="I246">
            <v>94361.403902474252</v>
          </cell>
          <cell r="J246">
            <v>44775</v>
          </cell>
          <cell r="K246">
            <v>45700.000000000007</v>
          </cell>
          <cell r="L246">
            <v>36680.701951237126</v>
          </cell>
          <cell r="M246">
            <v>37080.701951237126</v>
          </cell>
          <cell r="N246">
            <v>36380.701951237126</v>
          </cell>
          <cell r="O246">
            <v>46980.701951237133</v>
          </cell>
          <cell r="P246">
            <v>53550</v>
          </cell>
          <cell r="Q246">
            <v>82275</v>
          </cell>
          <cell r="R246">
            <v>0</v>
          </cell>
          <cell r="S246">
            <v>43430.701951237126</v>
          </cell>
          <cell r="T246">
            <v>0</v>
          </cell>
          <cell r="U246">
            <v>55400</v>
          </cell>
          <cell r="V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24613.825191262789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U246">
            <v>0</v>
          </cell>
        </row>
        <row r="247">
          <cell r="B247">
            <v>38494</v>
          </cell>
          <cell r="C247">
            <v>5</v>
          </cell>
          <cell r="D247">
            <v>21</v>
          </cell>
          <cell r="E247">
            <v>233</v>
          </cell>
          <cell r="F247">
            <v>1440199.5945376758</v>
          </cell>
          <cell r="G247">
            <v>7000</v>
          </cell>
          <cell r="H247">
            <v>6420.5720000000001</v>
          </cell>
          <cell r="I247">
            <v>94361.403902474252</v>
          </cell>
          <cell r="J247">
            <v>44775</v>
          </cell>
          <cell r="K247">
            <v>45700.000000000007</v>
          </cell>
          <cell r="L247">
            <v>36680.701951237126</v>
          </cell>
          <cell r="M247">
            <v>37080.701951237126</v>
          </cell>
          <cell r="N247">
            <v>36380.701951237126</v>
          </cell>
          <cell r="O247">
            <v>46980.701951237133</v>
          </cell>
          <cell r="P247">
            <v>53550</v>
          </cell>
          <cell r="Q247">
            <v>82275</v>
          </cell>
          <cell r="R247">
            <v>0</v>
          </cell>
          <cell r="S247">
            <v>43430.701951237126</v>
          </cell>
          <cell r="T247">
            <v>0</v>
          </cell>
          <cell r="U247">
            <v>55400</v>
          </cell>
          <cell r="V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27050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</row>
        <row r="248">
          <cell r="B248">
            <v>38495</v>
          </cell>
          <cell r="C248">
            <v>5</v>
          </cell>
          <cell r="D248">
            <v>22</v>
          </cell>
          <cell r="E248">
            <v>234</v>
          </cell>
          <cell r="F248">
            <v>1415987.3778580041</v>
          </cell>
          <cell r="G248">
            <v>7000</v>
          </cell>
          <cell r="H248">
            <v>6420.5720000000001</v>
          </cell>
          <cell r="I248">
            <v>94361.403902474252</v>
          </cell>
          <cell r="J248">
            <v>44775</v>
          </cell>
          <cell r="K248">
            <v>45700.000000000007</v>
          </cell>
          <cell r="L248">
            <v>36680.701951237126</v>
          </cell>
          <cell r="M248">
            <v>37080.701951237126</v>
          </cell>
          <cell r="N248">
            <v>36380.701951237126</v>
          </cell>
          <cell r="O248">
            <v>46980.701951237133</v>
          </cell>
          <cell r="P248">
            <v>53550</v>
          </cell>
          <cell r="Q248">
            <v>82275</v>
          </cell>
          <cell r="R248">
            <v>0</v>
          </cell>
          <cell r="S248">
            <v>43430.701951237126</v>
          </cell>
          <cell r="T248">
            <v>0</v>
          </cell>
          <cell r="U248">
            <v>55400</v>
          </cell>
          <cell r="V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27050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U248">
            <v>0</v>
          </cell>
        </row>
        <row r="249">
          <cell r="B249">
            <v>38496</v>
          </cell>
          <cell r="C249">
            <v>5</v>
          </cell>
          <cell r="D249">
            <v>23</v>
          </cell>
          <cell r="E249">
            <v>235</v>
          </cell>
          <cell r="F249">
            <v>1216616.9652529759</v>
          </cell>
          <cell r="G249">
            <v>7000</v>
          </cell>
          <cell r="H249">
            <v>6407.8626627960184</v>
          </cell>
          <cell r="I249">
            <v>94174.618223373138</v>
          </cell>
          <cell r="J249">
            <v>44686.369178118664</v>
          </cell>
          <cell r="K249">
            <v>45609.538167281367</v>
          </cell>
          <cell r="L249">
            <v>36608.093559028923</v>
          </cell>
          <cell r="M249">
            <v>37007.301770558734</v>
          </cell>
          <cell r="N249">
            <v>36308.687400381561</v>
          </cell>
          <cell r="O249">
            <v>46887.705005921664</v>
          </cell>
          <cell r="P249">
            <v>53443.999318553986</v>
          </cell>
          <cell r="Q249">
            <v>82112.139009038816</v>
          </cell>
          <cell r="R249">
            <v>0</v>
          </cell>
          <cell r="S249">
            <v>43344.732128594544</v>
          </cell>
          <cell r="T249">
            <v>0</v>
          </cell>
          <cell r="U249">
            <v>55180.89166791855</v>
          </cell>
          <cell r="V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104.50355777944303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U249">
            <v>0</v>
          </cell>
        </row>
        <row r="250">
          <cell r="B250">
            <v>38497</v>
          </cell>
          <cell r="C250">
            <v>5</v>
          </cell>
          <cell r="D250">
            <v>24</v>
          </cell>
          <cell r="E250">
            <v>236</v>
          </cell>
          <cell r="F250">
            <v>1232247.2829313918</v>
          </cell>
          <cell r="G250">
            <v>7000</v>
          </cell>
          <cell r="H250">
            <v>6420.5720000000001</v>
          </cell>
          <cell r="I250">
            <v>94361.403902474252</v>
          </cell>
          <cell r="J250">
            <v>44775</v>
          </cell>
          <cell r="K250">
            <v>45700.000000000007</v>
          </cell>
          <cell r="L250">
            <v>36680.701951237126</v>
          </cell>
          <cell r="M250">
            <v>37080.701951237126</v>
          </cell>
          <cell r="N250">
            <v>36380.701951237126</v>
          </cell>
          <cell r="O250">
            <v>46980.701951237133</v>
          </cell>
          <cell r="P250">
            <v>53550</v>
          </cell>
          <cell r="Q250">
            <v>82275</v>
          </cell>
          <cell r="R250">
            <v>0</v>
          </cell>
          <cell r="S250">
            <v>43430.701951237126</v>
          </cell>
          <cell r="T250">
            <v>0</v>
          </cell>
          <cell r="U250">
            <v>55400</v>
          </cell>
          <cell r="V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7247.66882818061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U250">
            <v>0</v>
          </cell>
        </row>
        <row r="251">
          <cell r="B251">
            <v>38498</v>
          </cell>
          <cell r="C251">
            <v>5</v>
          </cell>
          <cell r="D251">
            <v>25</v>
          </cell>
          <cell r="E251">
            <v>237</v>
          </cell>
          <cell r="F251">
            <v>1041852.123004504</v>
          </cell>
          <cell r="G251">
            <v>7000</v>
          </cell>
          <cell r="H251">
            <v>5487.3846985745004</v>
          </cell>
          <cell r="I251">
            <v>80646.603435090423</v>
          </cell>
          <cell r="J251">
            <v>38267.252493807915</v>
          </cell>
          <cell r="K251">
            <v>39057.809915511381</v>
          </cell>
          <cell r="L251">
            <v>31349.406660370827</v>
          </cell>
          <cell r="M251">
            <v>31691.269329215564</v>
          </cell>
          <cell r="N251">
            <v>31093.009658737272</v>
          </cell>
          <cell r="O251">
            <v>40152.370383122849</v>
          </cell>
          <cell r="P251">
            <v>45766.864791589367</v>
          </cell>
          <cell r="Q251">
            <v>70316.87769800215</v>
          </cell>
          <cell r="R251">
            <v>0</v>
          </cell>
          <cell r="S251">
            <v>37118.339197125788</v>
          </cell>
          <cell r="T251">
            <v>0</v>
          </cell>
          <cell r="U251">
            <v>40466.266706065508</v>
          </cell>
          <cell r="V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5627.0583616873728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U251">
            <v>0</v>
          </cell>
        </row>
        <row r="252">
          <cell r="B252">
            <v>38499</v>
          </cell>
          <cell r="C252">
            <v>5</v>
          </cell>
          <cell r="D252">
            <v>26</v>
          </cell>
          <cell r="E252">
            <v>238</v>
          </cell>
          <cell r="F252">
            <v>1138870.710852812</v>
          </cell>
          <cell r="G252">
            <v>7000</v>
          </cell>
          <cell r="H252">
            <v>5998.3769043597467</v>
          </cell>
          <cell r="I252">
            <v>88156.51718126722</v>
          </cell>
          <cell r="J252">
            <v>41830.74746186284</v>
          </cell>
          <cell r="K252">
            <v>42694.922590890725</v>
          </cell>
          <cell r="L252">
            <v>34268.703071938806</v>
          </cell>
          <cell r="M252">
            <v>34642.400425031941</v>
          </cell>
          <cell r="N252">
            <v>33988.430057118952</v>
          </cell>
          <cell r="O252">
            <v>43891.409914087046</v>
          </cell>
          <cell r="P252">
            <v>50028.733145343504</v>
          </cell>
          <cell r="Q252">
            <v>76864.87431434427</v>
          </cell>
          <cell r="R252">
            <v>0</v>
          </cell>
          <cell r="S252">
            <v>40574.84590538546</v>
          </cell>
          <cell r="T252">
            <v>0</v>
          </cell>
          <cell r="U252">
            <v>48353.712679177297</v>
          </cell>
          <cell r="V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3042.022831075476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U252">
            <v>0</v>
          </cell>
        </row>
        <row r="253">
          <cell r="B253">
            <v>38500</v>
          </cell>
          <cell r="C253">
            <v>5</v>
          </cell>
          <cell r="D253">
            <v>27</v>
          </cell>
          <cell r="E253">
            <v>239</v>
          </cell>
          <cell r="F253">
            <v>1386701.4977622801</v>
          </cell>
          <cell r="G253">
            <v>7000</v>
          </cell>
          <cell r="H253">
            <v>6420.5720000000001</v>
          </cell>
          <cell r="I253">
            <v>94361.403902474252</v>
          </cell>
          <cell r="J253">
            <v>44775</v>
          </cell>
          <cell r="K253">
            <v>45700.000000000007</v>
          </cell>
          <cell r="L253">
            <v>36680.701951237126</v>
          </cell>
          <cell r="M253">
            <v>37080.701951237126</v>
          </cell>
          <cell r="N253">
            <v>36380.701951237126</v>
          </cell>
          <cell r="O253">
            <v>46980.701951237133</v>
          </cell>
          <cell r="P253">
            <v>53550</v>
          </cell>
          <cell r="Q253">
            <v>82275</v>
          </cell>
          <cell r="R253">
            <v>0</v>
          </cell>
          <cell r="S253">
            <v>43430.701951237126</v>
          </cell>
          <cell r="T253">
            <v>0</v>
          </cell>
          <cell r="U253">
            <v>55400</v>
          </cell>
          <cell r="V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27050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U253">
            <v>0</v>
          </cell>
        </row>
        <row r="254">
          <cell r="B254">
            <v>38501</v>
          </cell>
          <cell r="C254">
            <v>5</v>
          </cell>
          <cell r="D254">
            <v>28</v>
          </cell>
          <cell r="E254">
            <v>240</v>
          </cell>
          <cell r="F254">
            <v>1388407.694294754</v>
          </cell>
          <cell r="G254">
            <v>7000</v>
          </cell>
          <cell r="H254">
            <v>6420.5720000000001</v>
          </cell>
          <cell r="I254">
            <v>94361.403902474252</v>
          </cell>
          <cell r="J254">
            <v>44775</v>
          </cell>
          <cell r="K254">
            <v>45700.000000000007</v>
          </cell>
          <cell r="L254">
            <v>36680.701951237126</v>
          </cell>
          <cell r="M254">
            <v>37080.701951237126</v>
          </cell>
          <cell r="N254">
            <v>36380.701951237126</v>
          </cell>
          <cell r="O254">
            <v>46980.701951237133</v>
          </cell>
          <cell r="P254">
            <v>53550</v>
          </cell>
          <cell r="Q254">
            <v>82275</v>
          </cell>
          <cell r="R254">
            <v>0</v>
          </cell>
          <cell r="S254">
            <v>43430.701951237126</v>
          </cell>
          <cell r="T254">
            <v>0</v>
          </cell>
          <cell r="U254">
            <v>55400</v>
          </cell>
          <cell r="V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27050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U254">
            <v>0</v>
          </cell>
        </row>
        <row r="255">
          <cell r="B255">
            <v>38502</v>
          </cell>
          <cell r="C255">
            <v>5</v>
          </cell>
          <cell r="D255">
            <v>29</v>
          </cell>
          <cell r="E255">
            <v>241</v>
          </cell>
          <cell r="F255">
            <v>1406018.7573917939</v>
          </cell>
          <cell r="G255">
            <v>7000</v>
          </cell>
          <cell r="H255">
            <v>6420.5720000000001</v>
          </cell>
          <cell r="I255">
            <v>94361.403902474252</v>
          </cell>
          <cell r="J255">
            <v>44775</v>
          </cell>
          <cell r="K255">
            <v>45700.000000000007</v>
          </cell>
          <cell r="L255">
            <v>36680.701951237126</v>
          </cell>
          <cell r="M255">
            <v>37080.701951237126</v>
          </cell>
          <cell r="N255">
            <v>36380.701951237126</v>
          </cell>
          <cell r="O255">
            <v>46980.701951237133</v>
          </cell>
          <cell r="P255">
            <v>53550</v>
          </cell>
          <cell r="Q255">
            <v>82275</v>
          </cell>
          <cell r="R255">
            <v>0</v>
          </cell>
          <cell r="S255">
            <v>43430.701951237126</v>
          </cell>
          <cell r="T255">
            <v>0</v>
          </cell>
          <cell r="U255">
            <v>55400</v>
          </cell>
          <cell r="V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27050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U255">
            <v>0</v>
          </cell>
        </row>
        <row r="256">
          <cell r="B256">
            <v>38503</v>
          </cell>
          <cell r="C256">
            <v>5</v>
          </cell>
          <cell r="D256">
            <v>30</v>
          </cell>
          <cell r="E256">
            <v>242</v>
          </cell>
          <cell r="F256">
            <v>1139727.3033775999</v>
          </cell>
          <cell r="G256">
            <v>7000</v>
          </cell>
          <cell r="H256">
            <v>6002.8885357224372</v>
          </cell>
          <cell r="I256">
            <v>88222.823402780501</v>
          </cell>
          <cell r="J256">
            <v>41862.210125043704</v>
          </cell>
          <cell r="K256">
            <v>42727.035236504693</v>
          </cell>
          <cell r="L256">
            <v>34294.478003725053</v>
          </cell>
          <cell r="M256">
            <v>34668.45643030278</v>
          </cell>
          <cell r="N256">
            <v>34013.994183791765</v>
          </cell>
          <cell r="O256">
            <v>43924.422488101394</v>
          </cell>
          <cell r="P256">
            <v>50066.361858092481</v>
          </cell>
          <cell r="Q256">
            <v>76922.687616705109</v>
          </cell>
          <cell r="R256">
            <v>0</v>
          </cell>
          <cell r="S256">
            <v>40605.363952224114</v>
          </cell>
          <cell r="T256">
            <v>0</v>
          </cell>
          <cell r="U256">
            <v>48426.477752646126</v>
          </cell>
          <cell r="V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3014.0442504413681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U256">
            <v>0</v>
          </cell>
        </row>
        <row r="257">
          <cell r="B257">
            <v>38504</v>
          </cell>
          <cell r="C257">
            <v>5</v>
          </cell>
          <cell r="D257">
            <v>31</v>
          </cell>
          <cell r="E257">
            <v>243</v>
          </cell>
          <cell r="F257">
            <v>1183433.4893335081</v>
          </cell>
          <cell r="G257">
            <v>7000</v>
          </cell>
          <cell r="H257">
            <v>6233.0869014519903</v>
          </cell>
          <cell r="I257">
            <v>91605.986299527998</v>
          </cell>
          <cell r="J257">
            <v>43467.539342680509</v>
          </cell>
          <cell r="K257">
            <v>44365.528709335551</v>
          </cell>
          <cell r="L257">
            <v>35609.600339085147</v>
          </cell>
          <cell r="M257">
            <v>35997.92006520625</v>
          </cell>
          <cell r="N257">
            <v>35318.360544494324</v>
          </cell>
          <cell r="O257">
            <v>45608.833286703455</v>
          </cell>
          <cell r="P257">
            <v>51986.303334462114</v>
          </cell>
          <cell r="Q257">
            <v>79872.51366653353</v>
          </cell>
          <cell r="R257">
            <v>0</v>
          </cell>
          <cell r="S257">
            <v>42162.495717378697</v>
          </cell>
          <cell r="T257">
            <v>0</v>
          </cell>
          <cell r="U257">
            <v>52211.802606812584</v>
          </cell>
          <cell r="V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1458.6627832957079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U257">
            <v>0</v>
          </cell>
        </row>
        <row r="258">
          <cell r="B258">
            <v>38505</v>
          </cell>
          <cell r="C258">
            <v>6</v>
          </cell>
          <cell r="D258">
            <v>1</v>
          </cell>
          <cell r="E258">
            <v>244</v>
          </cell>
          <cell r="F258">
            <v>1227074.7819163259</v>
          </cell>
          <cell r="G258">
            <v>7000</v>
          </cell>
          <cell r="H258">
            <v>6420.5720000000001</v>
          </cell>
          <cell r="I258">
            <v>94361.403902474252</v>
          </cell>
          <cell r="J258">
            <v>44775</v>
          </cell>
          <cell r="K258">
            <v>45700.000000000007</v>
          </cell>
          <cell r="L258">
            <v>36680.701951237126</v>
          </cell>
          <cell r="M258">
            <v>37080.701951237126</v>
          </cell>
          <cell r="N258">
            <v>36380.701951237126</v>
          </cell>
          <cell r="O258">
            <v>46980.701951237133</v>
          </cell>
          <cell r="P258">
            <v>53550</v>
          </cell>
          <cell r="Q258">
            <v>82275</v>
          </cell>
          <cell r="R258">
            <v>0</v>
          </cell>
          <cell r="S258">
            <v>43430.701951237126</v>
          </cell>
          <cell r="T258">
            <v>0</v>
          </cell>
          <cell r="U258">
            <v>55400</v>
          </cell>
          <cell r="V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4411.3389587799702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U258">
            <v>0</v>
          </cell>
        </row>
        <row r="259">
          <cell r="B259">
            <v>38506</v>
          </cell>
          <cell r="C259">
            <v>6</v>
          </cell>
          <cell r="D259">
            <v>2</v>
          </cell>
          <cell r="E259">
            <v>245</v>
          </cell>
          <cell r="F259">
            <v>1169360.6126092519</v>
          </cell>
          <cell r="G259">
            <v>7000</v>
          </cell>
          <cell r="H259">
            <v>6158.9657409758656</v>
          </cell>
          <cell r="I259">
            <v>90516.647723244168</v>
          </cell>
          <cell r="J259">
            <v>42950.642256203086</v>
          </cell>
          <cell r="K259">
            <v>43837.953123584171</v>
          </cell>
          <cell r="L259">
            <v>35186.146448107123</v>
          </cell>
          <cell r="M259">
            <v>35569.848444812458</v>
          </cell>
          <cell r="N259">
            <v>34898.369950578126</v>
          </cell>
          <cell r="O259">
            <v>45066.472863269424</v>
          </cell>
          <cell r="P259">
            <v>51368.104808926306</v>
          </cell>
          <cell r="Q259">
            <v>78922.704447327953</v>
          </cell>
          <cell r="R259">
            <v>0</v>
          </cell>
          <cell r="S259">
            <v>41661.117642509598</v>
          </cell>
          <cell r="T259">
            <v>0</v>
          </cell>
          <cell r="U259">
            <v>50977.425712946781</v>
          </cell>
          <cell r="V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1987.2178998822199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U259">
            <v>0</v>
          </cell>
        </row>
        <row r="260">
          <cell r="B260">
            <v>38507</v>
          </cell>
          <cell r="C260">
            <v>6</v>
          </cell>
          <cell r="D260">
            <v>3</v>
          </cell>
          <cell r="E260">
            <v>246</v>
          </cell>
          <cell r="F260">
            <v>1107071.959679126</v>
          </cell>
          <cell r="G260">
            <v>7000</v>
          </cell>
          <cell r="H260">
            <v>5830.8944212209099</v>
          </cell>
          <cell r="I260">
            <v>85695.07258753739</v>
          </cell>
          <cell r="J260">
            <v>40662.7785982567</v>
          </cell>
          <cell r="K260">
            <v>41502.824833954917</v>
          </cell>
          <cell r="L260">
            <v>33311.876320978175</v>
          </cell>
          <cell r="M260">
            <v>33675.139558036863</v>
          </cell>
          <cell r="N260">
            <v>33039.428893184166</v>
          </cell>
          <cell r="O260">
            <v>42665.904675239355</v>
          </cell>
          <cell r="P260">
            <v>48631.865861231629</v>
          </cell>
          <cell r="Q260">
            <v>74718.70707250855</v>
          </cell>
          <cell r="R260">
            <v>0</v>
          </cell>
          <cell r="S260">
            <v>39441.94344634351</v>
          </cell>
          <cell r="T260">
            <v>0</v>
          </cell>
          <cell r="U260">
            <v>45691.212116680559</v>
          </cell>
          <cell r="V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4014.8262396756713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U260">
            <v>0</v>
          </cell>
        </row>
        <row r="261">
          <cell r="B261">
            <v>38508</v>
          </cell>
          <cell r="C261">
            <v>6</v>
          </cell>
          <cell r="D261">
            <v>4</v>
          </cell>
          <cell r="E261">
            <v>247</v>
          </cell>
          <cell r="F261">
            <v>1039084.6702321119</v>
          </cell>
          <cell r="G261">
            <v>7000</v>
          </cell>
          <cell r="H261">
            <v>5472.8086587873404</v>
          </cell>
          <cell r="I261">
            <v>80432.383334816695</v>
          </cell>
          <cell r="J261">
            <v>38165.603889685081</v>
          </cell>
          <cell r="K261">
            <v>38954.061368143128</v>
          </cell>
          <cell r="L261">
            <v>31266.133803830602</v>
          </cell>
          <cell r="M261">
            <v>31607.088389109755</v>
          </cell>
          <cell r="N261">
            <v>31010.417864871237</v>
          </cell>
          <cell r="O261">
            <v>40045.714374768773</v>
          </cell>
          <cell r="P261">
            <v>45645.295104246485</v>
          </cell>
          <cell r="Q261">
            <v>70130.096259605591</v>
          </cell>
          <cell r="R261">
            <v>0</v>
          </cell>
          <cell r="S261">
            <v>37019.742430416292</v>
          </cell>
          <cell r="T261">
            <v>0</v>
          </cell>
          <cell r="U261">
            <v>40251.572618421676</v>
          </cell>
          <cell r="V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5684.6302119008014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U261">
            <v>0</v>
          </cell>
        </row>
        <row r="262">
          <cell r="B262">
            <v>38509</v>
          </cell>
          <cell r="C262">
            <v>6</v>
          </cell>
          <cell r="D262">
            <v>5</v>
          </cell>
          <cell r="E262">
            <v>248</v>
          </cell>
          <cell r="F262">
            <v>1055751.285160796</v>
          </cell>
          <cell r="G262">
            <v>7000</v>
          </cell>
          <cell r="H262">
            <v>5560.5909128302192</v>
          </cell>
          <cell r="I262">
            <v>81722.495295123284</v>
          </cell>
          <cell r="J262">
            <v>38777.769040199695</v>
          </cell>
          <cell r="K262">
            <v>39578.873146557817</v>
          </cell>
          <cell r="L262">
            <v>31767.633467280306</v>
          </cell>
          <cell r="M262">
            <v>32114.056864624359</v>
          </cell>
          <cell r="N262">
            <v>31507.815919272271</v>
          </cell>
          <cell r="O262">
            <v>40688.035948889621</v>
          </cell>
          <cell r="P262">
            <v>46377.432319434811</v>
          </cell>
          <cell r="Q262">
            <v>71254.96254120447</v>
          </cell>
          <cell r="R262">
            <v>0</v>
          </cell>
          <cell r="S262">
            <v>37613.528297461169</v>
          </cell>
          <cell r="T262">
            <v>0</v>
          </cell>
          <cell r="U262">
            <v>41553.175191235241</v>
          </cell>
          <cell r="V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5324.9137149992694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U262">
            <v>0</v>
          </cell>
        </row>
        <row r="263">
          <cell r="B263">
            <v>38510</v>
          </cell>
          <cell r="C263">
            <v>6</v>
          </cell>
          <cell r="D263">
            <v>6</v>
          </cell>
          <cell r="E263">
            <v>249</v>
          </cell>
          <cell r="F263">
            <v>1255933.3641092419</v>
          </cell>
          <cell r="G263">
            <v>7000</v>
          </cell>
          <cell r="H263">
            <v>6420.5720000000001</v>
          </cell>
          <cell r="I263">
            <v>94361.403902474252</v>
          </cell>
          <cell r="J263">
            <v>44775</v>
          </cell>
          <cell r="K263">
            <v>45700.000000000007</v>
          </cell>
          <cell r="L263">
            <v>36680.701951237126</v>
          </cell>
          <cell r="M263">
            <v>37080.701951237126</v>
          </cell>
          <cell r="N263">
            <v>36380.701951237126</v>
          </cell>
          <cell r="O263">
            <v>46980.701951237133</v>
          </cell>
          <cell r="P263">
            <v>53550</v>
          </cell>
          <cell r="Q263">
            <v>82275</v>
          </cell>
          <cell r="R263">
            <v>0</v>
          </cell>
          <cell r="S263">
            <v>43430.701951237126</v>
          </cell>
          <cell r="T263">
            <v>0</v>
          </cell>
          <cell r="U263">
            <v>55400</v>
          </cell>
          <cell r="V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20235.880785627254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U263">
            <v>0</v>
          </cell>
        </row>
        <row r="264">
          <cell r="B264">
            <v>38511</v>
          </cell>
          <cell r="C264">
            <v>6</v>
          </cell>
          <cell r="D264">
            <v>7</v>
          </cell>
          <cell r="E264">
            <v>250</v>
          </cell>
          <cell r="F264">
            <v>1305116.550753946</v>
          </cell>
          <cell r="G264">
            <v>7000</v>
          </cell>
          <cell r="H264">
            <v>6420.5720000000001</v>
          </cell>
          <cell r="I264">
            <v>94361.403902474252</v>
          </cell>
          <cell r="J264">
            <v>44775</v>
          </cell>
          <cell r="K264">
            <v>45700.000000000007</v>
          </cell>
          <cell r="L264">
            <v>36680.701951237126</v>
          </cell>
          <cell r="M264">
            <v>37080.701951237126</v>
          </cell>
          <cell r="N264">
            <v>36380.701951237126</v>
          </cell>
          <cell r="O264">
            <v>46980.701951237133</v>
          </cell>
          <cell r="P264">
            <v>53550</v>
          </cell>
          <cell r="Q264">
            <v>82275</v>
          </cell>
          <cell r="R264">
            <v>0</v>
          </cell>
          <cell r="S264">
            <v>43430.701951237126</v>
          </cell>
          <cell r="T264">
            <v>0</v>
          </cell>
          <cell r="U264">
            <v>55400</v>
          </cell>
          <cell r="V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27050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U264">
            <v>0</v>
          </cell>
        </row>
        <row r="265">
          <cell r="B265">
            <v>38512</v>
          </cell>
          <cell r="C265">
            <v>6</v>
          </cell>
          <cell r="D265">
            <v>8</v>
          </cell>
          <cell r="E265">
            <v>251</v>
          </cell>
          <cell r="F265">
            <v>1287634.2760435001</v>
          </cell>
          <cell r="G265">
            <v>7000</v>
          </cell>
          <cell r="H265">
            <v>6420.5720000000001</v>
          </cell>
          <cell r="I265">
            <v>94361.403902474252</v>
          </cell>
          <cell r="J265">
            <v>44775</v>
          </cell>
          <cell r="K265">
            <v>45700.000000000007</v>
          </cell>
          <cell r="L265">
            <v>36680.701951237126</v>
          </cell>
          <cell r="M265">
            <v>37080.701951237126</v>
          </cell>
          <cell r="N265">
            <v>36380.701951237126</v>
          </cell>
          <cell r="O265">
            <v>46980.701951237133</v>
          </cell>
          <cell r="P265">
            <v>53550</v>
          </cell>
          <cell r="Q265">
            <v>82275</v>
          </cell>
          <cell r="R265">
            <v>0</v>
          </cell>
          <cell r="S265">
            <v>43430.701951237126</v>
          </cell>
          <cell r="T265">
            <v>0</v>
          </cell>
          <cell r="U265">
            <v>55400</v>
          </cell>
          <cell r="V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27050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U265">
            <v>0</v>
          </cell>
        </row>
        <row r="266">
          <cell r="B266">
            <v>38513</v>
          </cell>
          <cell r="C266">
            <v>6</v>
          </cell>
          <cell r="D266">
            <v>9</v>
          </cell>
          <cell r="E266">
            <v>252</v>
          </cell>
          <cell r="F266">
            <v>1362539.1990619081</v>
          </cell>
          <cell r="G266">
            <v>7000</v>
          </cell>
          <cell r="H266">
            <v>6420.5720000000001</v>
          </cell>
          <cell r="I266">
            <v>94361.403902474252</v>
          </cell>
          <cell r="J266">
            <v>44775</v>
          </cell>
          <cell r="K266">
            <v>45700.000000000007</v>
          </cell>
          <cell r="L266">
            <v>36680.701951237126</v>
          </cell>
          <cell r="M266">
            <v>37080.701951237126</v>
          </cell>
          <cell r="N266">
            <v>36380.701951237126</v>
          </cell>
          <cell r="O266">
            <v>46980.701951237133</v>
          </cell>
          <cell r="P266">
            <v>53550</v>
          </cell>
          <cell r="Q266">
            <v>82275</v>
          </cell>
          <cell r="R266">
            <v>0</v>
          </cell>
          <cell r="S266">
            <v>43430.701951237126</v>
          </cell>
          <cell r="T266">
            <v>0</v>
          </cell>
          <cell r="U266">
            <v>55400</v>
          </cell>
          <cell r="V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27050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U266">
            <v>0</v>
          </cell>
        </row>
        <row r="267">
          <cell r="B267">
            <v>38514</v>
          </cell>
          <cell r="C267">
            <v>6</v>
          </cell>
          <cell r="D267">
            <v>10</v>
          </cell>
          <cell r="E267">
            <v>253</v>
          </cell>
          <cell r="F267">
            <v>1420061.68332847</v>
          </cell>
          <cell r="G267">
            <v>7000</v>
          </cell>
          <cell r="H267">
            <v>6420.5720000000001</v>
          </cell>
          <cell r="I267">
            <v>94361.403902474252</v>
          </cell>
          <cell r="J267">
            <v>44775</v>
          </cell>
          <cell r="K267">
            <v>45700.000000000007</v>
          </cell>
          <cell r="L267">
            <v>36680.701951237126</v>
          </cell>
          <cell r="M267">
            <v>37080.701951237126</v>
          </cell>
          <cell r="N267">
            <v>36380.701951237126</v>
          </cell>
          <cell r="O267">
            <v>46980.701951237133</v>
          </cell>
          <cell r="P267">
            <v>53550</v>
          </cell>
          <cell r="Q267">
            <v>82275</v>
          </cell>
          <cell r="R267">
            <v>0</v>
          </cell>
          <cell r="S267">
            <v>43430.701951237126</v>
          </cell>
          <cell r="T267">
            <v>0</v>
          </cell>
          <cell r="U267">
            <v>55400</v>
          </cell>
          <cell r="V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27050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U267">
            <v>0</v>
          </cell>
        </row>
        <row r="268">
          <cell r="B268">
            <v>38515</v>
          </cell>
          <cell r="C268">
            <v>6</v>
          </cell>
          <cell r="D268">
            <v>11</v>
          </cell>
          <cell r="E268">
            <v>254</v>
          </cell>
          <cell r="F268">
            <v>1415199.67214465</v>
          </cell>
          <cell r="G268">
            <v>7000</v>
          </cell>
          <cell r="H268">
            <v>6420.5720000000001</v>
          </cell>
          <cell r="I268">
            <v>94361.403902474252</v>
          </cell>
          <cell r="J268">
            <v>44775</v>
          </cell>
          <cell r="K268">
            <v>45700.000000000007</v>
          </cell>
          <cell r="L268">
            <v>36680.701951237126</v>
          </cell>
          <cell r="M268">
            <v>37080.701951237126</v>
          </cell>
          <cell r="N268">
            <v>36380.701951237126</v>
          </cell>
          <cell r="O268">
            <v>46980.701951237133</v>
          </cell>
          <cell r="P268">
            <v>53550</v>
          </cell>
          <cell r="Q268">
            <v>82275</v>
          </cell>
          <cell r="R268">
            <v>0</v>
          </cell>
          <cell r="S268">
            <v>43430.701951237126</v>
          </cell>
          <cell r="T268">
            <v>0</v>
          </cell>
          <cell r="U268">
            <v>55400</v>
          </cell>
          <cell r="V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27050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U268">
            <v>0</v>
          </cell>
        </row>
        <row r="269">
          <cell r="B269">
            <v>38516</v>
          </cell>
          <cell r="C269">
            <v>6</v>
          </cell>
          <cell r="D269">
            <v>12</v>
          </cell>
          <cell r="E269">
            <v>255</v>
          </cell>
          <cell r="F269">
            <v>1157937.3822262399</v>
          </cell>
          <cell r="G269">
            <v>7000</v>
          </cell>
          <cell r="H269">
            <v>6098.8001395167412</v>
          </cell>
          <cell r="I269">
            <v>89632.410209776572</v>
          </cell>
          <cell r="J269">
            <v>42531.066740916867</v>
          </cell>
          <cell r="K269">
            <v>43409.709660745975</v>
          </cell>
          <cell r="L269">
            <v>34842.420609530891</v>
          </cell>
          <cell r="M269">
            <v>35222.374304592129</v>
          </cell>
          <cell r="N269">
            <v>34557.45533823497</v>
          </cell>
          <cell r="O269">
            <v>44626.228257357674</v>
          </cell>
          <cell r="P269">
            <v>50866.300926322685</v>
          </cell>
          <cell r="Q269">
            <v>78151.725652907538</v>
          </cell>
          <cell r="R269">
            <v>0</v>
          </cell>
          <cell r="S269">
            <v>41254.139213689217</v>
          </cell>
          <cell r="T269">
            <v>0</v>
          </cell>
          <cell r="U269">
            <v>49986.315597774796</v>
          </cell>
          <cell r="V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2396.7274394735255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U269">
            <v>0</v>
          </cell>
        </row>
        <row r="270">
          <cell r="B270">
            <v>38517</v>
          </cell>
          <cell r="C270">
            <v>6</v>
          </cell>
          <cell r="D270">
            <v>13</v>
          </cell>
          <cell r="E270">
            <v>256</v>
          </cell>
          <cell r="F270">
            <v>1140375.2387489139</v>
          </cell>
          <cell r="G270">
            <v>7000</v>
          </cell>
          <cell r="H270">
            <v>6006.3011799583201</v>
          </cell>
          <cell r="I270">
            <v>88272.978108796975</v>
          </cell>
          <cell r="J270">
            <v>41886.008806167702</v>
          </cell>
          <cell r="K270">
            <v>42751.325571007583</v>
          </cell>
          <cell r="L270">
            <v>34313.974426486457</v>
          </cell>
          <cell r="M270">
            <v>34688.165459930729</v>
          </cell>
          <cell r="N270">
            <v>34033.331151403261</v>
          </cell>
          <cell r="O270">
            <v>43949.393537676355</v>
          </cell>
          <cell r="P270">
            <v>50094.824602351327</v>
          </cell>
          <cell r="Q270">
            <v>76966.418191567791</v>
          </cell>
          <cell r="R270">
            <v>0</v>
          </cell>
          <cell r="S270">
            <v>40628.448115858475</v>
          </cell>
          <cell r="T270">
            <v>0</v>
          </cell>
          <cell r="U270">
            <v>48481.554342868381</v>
          </cell>
          <cell r="V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2992.8182166147449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U270">
            <v>0</v>
          </cell>
        </row>
        <row r="271">
          <cell r="B271">
            <v>38518</v>
          </cell>
          <cell r="C271">
            <v>6</v>
          </cell>
          <cell r="D271">
            <v>14</v>
          </cell>
          <cell r="E271">
            <v>257</v>
          </cell>
          <cell r="F271">
            <v>1284418.559816994</v>
          </cell>
          <cell r="G271">
            <v>7000</v>
          </cell>
          <cell r="H271">
            <v>6420.5720000000001</v>
          </cell>
          <cell r="I271">
            <v>94361.403902474252</v>
          </cell>
          <cell r="J271">
            <v>44775</v>
          </cell>
          <cell r="K271">
            <v>45700.000000000007</v>
          </cell>
          <cell r="L271">
            <v>36680.701951237126</v>
          </cell>
          <cell r="M271">
            <v>37080.701951237126</v>
          </cell>
          <cell r="N271">
            <v>36380.701951237126</v>
          </cell>
          <cell r="O271">
            <v>46980.701951237133</v>
          </cell>
          <cell r="P271">
            <v>53550</v>
          </cell>
          <cell r="Q271">
            <v>82275</v>
          </cell>
          <cell r="R271">
            <v>0</v>
          </cell>
          <cell r="S271">
            <v>43430.701951237126</v>
          </cell>
          <cell r="T271">
            <v>0</v>
          </cell>
          <cell r="U271">
            <v>55400</v>
          </cell>
          <cell r="V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27050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U271">
            <v>0</v>
          </cell>
        </row>
        <row r="272">
          <cell r="B272">
            <v>38519</v>
          </cell>
          <cell r="C272">
            <v>6</v>
          </cell>
          <cell r="D272">
            <v>15</v>
          </cell>
          <cell r="E272">
            <v>258</v>
          </cell>
          <cell r="F272">
            <v>1153631.457331822</v>
          </cell>
          <cell r="G272">
            <v>7000</v>
          </cell>
          <cell r="H272">
            <v>6076.1210415362148</v>
          </cell>
          <cell r="I272">
            <v>89299.101662705652</v>
          </cell>
          <cell r="J272">
            <v>42372.910020288531</v>
          </cell>
          <cell r="K272">
            <v>43248.285604180594</v>
          </cell>
          <cell r="L272">
            <v>34712.855014199733</v>
          </cell>
          <cell r="M272">
            <v>35091.395807234134</v>
          </cell>
          <cell r="N272">
            <v>34428.949419423931</v>
          </cell>
          <cell r="O272">
            <v>44460.280434835622</v>
          </cell>
          <cell r="P272">
            <v>50677.14866748076</v>
          </cell>
          <cell r="Q272">
            <v>77861.109367263867</v>
          </cell>
          <cell r="R272">
            <v>0</v>
          </cell>
          <cell r="S272">
            <v>41100.730896655288</v>
          </cell>
          <cell r="T272">
            <v>0</v>
          </cell>
          <cell r="U272">
            <v>49615.246951923487</v>
          </cell>
          <cell r="V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2546.6075038486692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U272">
            <v>0</v>
          </cell>
        </row>
        <row r="273">
          <cell r="B273">
            <v>38520</v>
          </cell>
          <cell r="C273">
            <v>6</v>
          </cell>
          <cell r="D273">
            <v>16</v>
          </cell>
          <cell r="E273">
            <v>259</v>
          </cell>
          <cell r="F273">
            <v>1087975.3375181179</v>
          </cell>
          <cell r="G273">
            <v>7000</v>
          </cell>
          <cell r="H273">
            <v>5730.3134367155662</v>
          </cell>
          <cell r="I273">
            <v>84216.861159674401</v>
          </cell>
          <cell r="J273">
            <v>39961.359226084445</v>
          </cell>
          <cell r="K273">
            <v>40786.91494432294</v>
          </cell>
          <cell r="L273">
            <v>32737.257561994946</v>
          </cell>
          <cell r="M273">
            <v>33094.254629341318</v>
          </cell>
          <cell r="N273">
            <v>32469.509761485169</v>
          </cell>
          <cell r="O273">
            <v>41929.932046164016</v>
          </cell>
          <cell r="P273">
            <v>47792.982390995472</v>
          </cell>
          <cell r="Q273">
            <v>73429.834289806764</v>
          </cell>
          <cell r="R273">
            <v>0</v>
          </cell>
          <cell r="S273">
            <v>38761.583073464964</v>
          </cell>
          <cell r="T273">
            <v>0</v>
          </cell>
          <cell r="U273">
            <v>44128.491235016176</v>
          </cell>
          <cell r="V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4538.8971489701671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U273">
            <v>0</v>
          </cell>
        </row>
        <row r="274">
          <cell r="B274">
            <v>38521</v>
          </cell>
          <cell r="C274">
            <v>6</v>
          </cell>
          <cell r="D274">
            <v>17</v>
          </cell>
          <cell r="E274">
            <v>260</v>
          </cell>
          <cell r="F274">
            <v>1002226.232676578</v>
          </cell>
          <cell r="G274">
            <v>7000</v>
          </cell>
          <cell r="H274">
            <v>5278.6770524012718</v>
          </cell>
          <cell r="I274">
            <v>77579.283810283348</v>
          </cell>
          <cell r="J274">
            <v>36811.792628642259</v>
          </cell>
          <cell r="K274">
            <v>37572.281923594674</v>
          </cell>
          <cell r="L274">
            <v>30157.060719195415</v>
          </cell>
          <cell r="M274">
            <v>30485.920954850513</v>
          </cell>
          <cell r="N274">
            <v>29910.415542454095</v>
          </cell>
          <cell r="O274">
            <v>38625.211787314132</v>
          </cell>
          <cell r="P274">
            <v>44026.164048325925</v>
          </cell>
          <cell r="Q274">
            <v>67642.43972130747</v>
          </cell>
          <cell r="R274">
            <v>0</v>
          </cell>
          <cell r="S274">
            <v>35706.577195875157</v>
          </cell>
          <cell r="T274">
            <v>0</v>
          </cell>
          <cell r="U274">
            <v>37446.610153561975</v>
          </cell>
          <cell r="V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6371.7410904337803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U274">
            <v>0</v>
          </cell>
        </row>
        <row r="275">
          <cell r="B275">
            <v>38522</v>
          </cell>
          <cell r="C275">
            <v>6</v>
          </cell>
          <cell r="D275">
            <v>18</v>
          </cell>
          <cell r="E275">
            <v>261</v>
          </cell>
          <cell r="F275">
            <v>955689.69729435991</v>
          </cell>
          <cell r="G275">
            <v>7000</v>
          </cell>
          <cell r="H275">
            <v>5033.5713732530312</v>
          </cell>
          <cell r="I275">
            <v>73977.032174619526</v>
          </cell>
          <cell r="J275">
            <v>35102.504611334392</v>
          </cell>
          <cell r="K275">
            <v>35827.681981864473</v>
          </cell>
          <cell r="L275">
            <v>28756.772962373725</v>
          </cell>
          <cell r="M275">
            <v>29070.363176657003</v>
          </cell>
          <cell r="N275">
            <v>28521.58030166127</v>
          </cell>
          <cell r="O275">
            <v>36831.720980168131</v>
          </cell>
          <cell r="P275">
            <v>41981.889937173793</v>
          </cell>
          <cell r="Q275">
            <v>64501.587200391674</v>
          </cell>
          <cell r="R275">
            <v>0</v>
          </cell>
          <cell r="S275">
            <v>34048.607828404041</v>
          </cell>
          <cell r="T275">
            <v>0</v>
          </cell>
          <cell r="U275">
            <v>34049.817288627812</v>
          </cell>
          <cell r="V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7037.3783842670036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U275">
            <v>0</v>
          </cell>
        </row>
        <row r="276">
          <cell r="B276">
            <v>38523</v>
          </cell>
          <cell r="C276">
            <v>6</v>
          </cell>
          <cell r="D276">
            <v>19</v>
          </cell>
          <cell r="E276">
            <v>262</v>
          </cell>
          <cell r="F276">
            <v>891446.25629484595</v>
          </cell>
          <cell r="G276">
            <v>7000</v>
          </cell>
          <cell r="H276">
            <v>4695.2042793626988</v>
          </cell>
          <cell r="I276">
            <v>69004.142841100329</v>
          </cell>
          <cell r="J276">
            <v>32742.841542539336</v>
          </cell>
          <cell r="K276">
            <v>33419.270988141776</v>
          </cell>
          <cell r="L276">
            <v>26823.683119117155</v>
          </cell>
          <cell r="M276">
            <v>27116.193149647937</v>
          </cell>
          <cell r="N276">
            <v>26604.300596219069</v>
          </cell>
          <cell r="O276">
            <v>34355.816405284779</v>
          </cell>
          <cell r="P276">
            <v>39159.780337308352</v>
          </cell>
          <cell r="Q276">
            <v>60165.656904800082</v>
          </cell>
          <cell r="R276">
            <v>0</v>
          </cell>
          <cell r="S276">
            <v>31759.789884324091</v>
          </cell>
          <cell r="T276">
            <v>0</v>
          </cell>
          <cell r="U276">
            <v>29625.883344037335</v>
          </cell>
          <cell r="V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7616.7979746586507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U276">
            <v>0</v>
          </cell>
        </row>
        <row r="277">
          <cell r="B277">
            <v>38524</v>
          </cell>
          <cell r="C277">
            <v>6</v>
          </cell>
          <cell r="D277">
            <v>20</v>
          </cell>
          <cell r="E277">
            <v>263</v>
          </cell>
          <cell r="F277">
            <v>853970.83251516393</v>
          </cell>
          <cell r="G277">
            <v>7000</v>
          </cell>
          <cell r="H277">
            <v>4497.823036400704</v>
          </cell>
          <cell r="I277">
            <v>66103.284289882591</v>
          </cell>
          <cell r="J277">
            <v>31366.368363261328</v>
          </cell>
          <cell r="K277">
            <v>32014.36145619303</v>
          </cell>
          <cell r="L277">
            <v>25696.044873824732</v>
          </cell>
          <cell r="M277">
            <v>25976.258103200602</v>
          </cell>
          <cell r="N277">
            <v>25485.884951792832</v>
          </cell>
          <cell r="O277">
            <v>32911.535530253364</v>
          </cell>
          <cell r="P277">
            <v>37513.546082694455</v>
          </cell>
          <cell r="Q277">
            <v>57636.358617249047</v>
          </cell>
          <cell r="R277">
            <v>0</v>
          </cell>
          <cell r="S277">
            <v>30424.643119542521</v>
          </cell>
          <cell r="T277">
            <v>0</v>
          </cell>
          <cell r="U277">
            <v>27187.360918849012</v>
          </cell>
          <cell r="V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7789.4913269896615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U277">
            <v>0</v>
          </cell>
        </row>
        <row r="278">
          <cell r="B278">
            <v>38525</v>
          </cell>
          <cell r="C278">
            <v>6</v>
          </cell>
          <cell r="D278">
            <v>21</v>
          </cell>
          <cell r="E278">
            <v>264</v>
          </cell>
          <cell r="F278">
            <v>959928.73209651595</v>
          </cell>
          <cell r="G278">
            <v>7000</v>
          </cell>
          <cell r="H278">
            <v>5055.8981643555871</v>
          </cell>
          <cell r="I278">
            <v>74305.162963134091</v>
          </cell>
          <cell r="J278">
            <v>35258.20445733206</v>
          </cell>
          <cell r="K278">
            <v>35986.598407595207</v>
          </cell>
          <cell r="L278">
            <v>28884.325829931382</v>
          </cell>
          <cell r="M278">
            <v>29199.306997612741</v>
          </cell>
          <cell r="N278">
            <v>28648.089954170366</v>
          </cell>
          <cell r="O278">
            <v>36995.090897726361</v>
          </cell>
          <cell r="P278">
            <v>42168.103823341866</v>
          </cell>
          <cell r="Q278">
            <v>64787.688927459414</v>
          </cell>
          <cell r="R278">
            <v>0</v>
          </cell>
          <cell r="S278">
            <v>34199.633034554303</v>
          </cell>
          <cell r="T278">
            <v>0</v>
          </cell>
          <cell r="U278">
            <v>34352.548337891996</v>
          </cell>
          <cell r="V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6985.6574233089768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U278">
            <v>0</v>
          </cell>
        </row>
        <row r="279">
          <cell r="B279">
            <v>38526</v>
          </cell>
          <cell r="C279">
            <v>6</v>
          </cell>
          <cell r="D279">
            <v>22</v>
          </cell>
          <cell r="E279">
            <v>265</v>
          </cell>
          <cell r="F279">
            <v>1004140.0880029399</v>
          </cell>
          <cell r="G279">
            <v>7000</v>
          </cell>
          <cell r="H279">
            <v>5288.7572357605741</v>
          </cell>
          <cell r="I279">
            <v>77727.429528979148</v>
          </cell>
          <cell r="J279">
            <v>36882.088578896037</v>
          </cell>
          <cell r="K279">
            <v>37644.030107326616</v>
          </cell>
          <cell r="L279">
            <v>30214.648766088492</v>
          </cell>
          <cell r="M279">
            <v>30544.136994599012</v>
          </cell>
          <cell r="N279">
            <v>29967.532594705608</v>
          </cell>
          <cell r="O279">
            <v>38698.970650234325</v>
          </cell>
          <cell r="P279">
            <v>44110.236591845518</v>
          </cell>
          <cell r="Q279">
            <v>67771.610001757042</v>
          </cell>
          <cell r="R279">
            <v>0</v>
          </cell>
          <cell r="S279">
            <v>35774.762622203474</v>
          </cell>
          <cell r="T279">
            <v>0</v>
          </cell>
          <cell r="U279">
            <v>37589.763106723462</v>
          </cell>
          <cell r="V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6339.6371724521559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U279">
            <v>0</v>
          </cell>
        </row>
        <row r="280">
          <cell r="B280">
            <v>38527</v>
          </cell>
          <cell r="C280">
            <v>6</v>
          </cell>
          <cell r="D280">
            <v>23</v>
          </cell>
          <cell r="E280">
            <v>266</v>
          </cell>
          <cell r="F280">
            <v>1066955.8747944739</v>
          </cell>
          <cell r="G280">
            <v>7000</v>
          </cell>
          <cell r="H280">
            <v>5619.6049440464167</v>
          </cell>
          <cell r="I280">
            <v>82589.808493309509</v>
          </cell>
          <cell r="J280">
            <v>39189.313875722961</v>
          </cell>
          <cell r="K280">
            <v>39998.920025026011</v>
          </cell>
          <cell r="L280">
            <v>32104.780389701293</v>
          </cell>
          <cell r="M280">
            <v>32454.880346156664</v>
          </cell>
          <cell r="N280">
            <v>31842.205422359766</v>
          </cell>
          <cell r="O280">
            <v>41119.85426842708</v>
          </cell>
          <cell r="P280">
            <v>46869.631670462637</v>
          </cell>
          <cell r="Q280">
            <v>72011.184793413893</v>
          </cell>
          <cell r="R280">
            <v>0</v>
          </cell>
          <cell r="S280">
            <v>38012.717154885664</v>
          </cell>
          <cell r="T280">
            <v>0</v>
          </cell>
          <cell r="U280">
            <v>42439.855405355491</v>
          </cell>
          <cell r="V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5065.3330853517291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U280">
            <v>0</v>
          </cell>
        </row>
        <row r="281">
          <cell r="B281">
            <v>38528</v>
          </cell>
          <cell r="C281">
            <v>6</v>
          </cell>
          <cell r="D281">
            <v>24</v>
          </cell>
          <cell r="E281">
            <v>267</v>
          </cell>
          <cell r="F281">
            <v>1089058.5576689281</v>
          </cell>
          <cell r="G281">
            <v>7000</v>
          </cell>
          <cell r="H281">
            <v>5736.018704814077</v>
          </cell>
          <cell r="I281">
            <v>84300.709936296713</v>
          </cell>
          <cell r="J281">
            <v>40001.145927193145</v>
          </cell>
          <cell r="K281">
            <v>40827.523592914054</v>
          </cell>
          <cell r="L281">
            <v>32769.851735640754</v>
          </cell>
          <cell r="M281">
            <v>33127.204239736282</v>
          </cell>
          <cell r="N281">
            <v>32501.837357569108</v>
          </cell>
          <cell r="O281">
            <v>41971.678716100592</v>
          </cell>
          <cell r="P281">
            <v>47840.56648578879</v>
          </cell>
          <cell r="Q281">
            <v>73502.94318614887</v>
          </cell>
          <cell r="R281">
            <v>0</v>
          </cell>
          <cell r="S281">
            <v>38800.175242252779</v>
          </cell>
          <cell r="T281">
            <v>0</v>
          </cell>
          <cell r="U281">
            <v>44216.406218482924</v>
          </cell>
          <cell r="V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4510.3491923974379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U281">
            <v>0</v>
          </cell>
        </row>
        <row r="282">
          <cell r="B282">
            <v>38529</v>
          </cell>
          <cell r="C282">
            <v>6</v>
          </cell>
          <cell r="D282">
            <v>25</v>
          </cell>
          <cell r="E282">
            <v>268</v>
          </cell>
          <cell r="F282">
            <v>1003590.9902306399</v>
          </cell>
          <cell r="G282">
            <v>7000</v>
          </cell>
          <cell r="H282">
            <v>5285.8651643742323</v>
          </cell>
          <cell r="I282">
            <v>77684.925540829601</v>
          </cell>
          <cell r="J282">
            <v>36861.920205062139</v>
          </cell>
          <cell r="K282">
            <v>37623.445078086879</v>
          </cell>
          <cell r="L282">
            <v>30198.126373917818</v>
          </cell>
          <cell r="M282">
            <v>30527.434427117703</v>
          </cell>
          <cell r="N282">
            <v>29951.145334017903</v>
          </cell>
          <cell r="O282">
            <v>38677.808743814865</v>
          </cell>
          <cell r="P282">
            <v>44086.115622134625</v>
          </cell>
          <cell r="Q282">
            <v>67734.550192551367</v>
          </cell>
          <cell r="R282">
            <v>0</v>
          </cell>
          <cell r="S282">
            <v>35755.199771665881</v>
          </cell>
          <cell r="T282">
            <v>0</v>
          </cell>
          <cell r="U282">
            <v>37548.663638670791</v>
          </cell>
          <cell r="V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6348.8872675808143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U282">
            <v>0</v>
          </cell>
        </row>
        <row r="283">
          <cell r="B283">
            <v>38530</v>
          </cell>
          <cell r="C283">
            <v>6</v>
          </cell>
          <cell r="D283">
            <v>26</v>
          </cell>
          <cell r="E283">
            <v>269</v>
          </cell>
          <cell r="F283">
            <v>877424.295909476</v>
          </cell>
          <cell r="G283">
            <v>7000</v>
          </cell>
          <cell r="H283">
            <v>4621.3512927787633</v>
          </cell>
          <cell r="I283">
            <v>67918.745543717669</v>
          </cell>
          <cell r="J283">
            <v>32227.814614362884</v>
          </cell>
          <cell r="K283">
            <v>32893.604196010812</v>
          </cell>
          <cell r="L283">
            <v>26401.761304504053</v>
          </cell>
          <cell r="M283">
            <v>26689.670312784234</v>
          </cell>
          <cell r="N283">
            <v>26185.829548293917</v>
          </cell>
          <cell r="O283">
            <v>33815.418267718742</v>
          </cell>
          <cell r="P283">
            <v>38543.818483509378</v>
          </cell>
          <cell r="Q283">
            <v>59219.284140629949</v>
          </cell>
          <cell r="R283">
            <v>0</v>
          </cell>
          <cell r="S283">
            <v>31260.225819232124</v>
          </cell>
          <cell r="T283">
            <v>0</v>
          </cell>
          <cell r="U283">
            <v>28701.215478174003</v>
          </cell>
          <cell r="V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7694.9214256932592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U283">
            <v>0</v>
          </cell>
        </row>
        <row r="284">
          <cell r="B284">
            <v>38531</v>
          </cell>
          <cell r="C284">
            <v>6</v>
          </cell>
          <cell r="D284">
            <v>27</v>
          </cell>
          <cell r="E284">
            <v>270</v>
          </cell>
          <cell r="F284">
            <v>852012.05100743193</v>
          </cell>
          <cell r="G284">
            <v>7000</v>
          </cell>
          <cell r="H284">
            <v>4487.5062290188835</v>
          </cell>
          <cell r="I284">
            <v>65951.660972156373</v>
          </cell>
          <cell r="J284">
            <v>31294.422273330238</v>
          </cell>
          <cell r="K284">
            <v>31940.929042796026</v>
          </cell>
          <cell r="L284">
            <v>25637.104994844962</v>
          </cell>
          <cell r="M284">
            <v>25916.675489749083</v>
          </cell>
          <cell r="N284">
            <v>25427.427123666868</v>
          </cell>
          <cell r="O284">
            <v>32836.045238626124</v>
          </cell>
          <cell r="P284">
            <v>37427.500005289432</v>
          </cell>
          <cell r="Q284">
            <v>57504.156170591748</v>
          </cell>
          <cell r="R284">
            <v>0</v>
          </cell>
          <cell r="S284">
            <v>30354.857096352032</v>
          </cell>
          <cell r="T284">
            <v>0</v>
          </cell>
          <cell r="U284">
            <v>27062.782836249171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7795.4024803761113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U284">
            <v>0</v>
          </cell>
        </row>
        <row r="285">
          <cell r="B285">
            <v>38532</v>
          </cell>
          <cell r="C285">
            <v>6</v>
          </cell>
          <cell r="D285">
            <v>28</v>
          </cell>
          <cell r="E285">
            <v>271</v>
          </cell>
          <cell r="F285">
            <v>964092.88992972195</v>
          </cell>
          <cell r="G285">
            <v>7000</v>
          </cell>
          <cell r="H285">
            <v>5077.8305820872783</v>
          </cell>
          <cell r="I285">
            <v>74627.497753264601</v>
          </cell>
          <cell r="J285">
            <v>35411.154070534198</v>
          </cell>
          <cell r="K285">
            <v>36142.707783884158</v>
          </cell>
          <cell r="L285">
            <v>29009.625644011216</v>
          </cell>
          <cell r="M285">
            <v>29325.973195730116</v>
          </cell>
          <cell r="N285">
            <v>28772.364980222043</v>
          </cell>
          <cell r="O285">
            <v>37155.575100772854</v>
          </cell>
          <cell r="P285">
            <v>42351.028486367533</v>
          </cell>
          <cell r="Q285">
            <v>65068.737044180918</v>
          </cell>
          <cell r="R285">
            <v>0</v>
          </cell>
          <cell r="S285">
            <v>34347.990579267629</v>
          </cell>
          <cell r="T285">
            <v>0</v>
          </cell>
          <cell r="U285">
            <v>34651.236566944834</v>
          </cell>
          <cell r="V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6933.1497763109892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U285">
            <v>0</v>
          </cell>
        </row>
        <row r="286">
          <cell r="B286">
            <v>38533</v>
          </cell>
          <cell r="C286">
            <v>6</v>
          </cell>
          <cell r="D286">
            <v>29</v>
          </cell>
          <cell r="E286">
            <v>272</v>
          </cell>
          <cell r="F286">
            <v>963171.40403184399</v>
          </cell>
          <cell r="G286">
            <v>7000</v>
          </cell>
          <cell r="H286">
            <v>5072.9771604698371</v>
          </cell>
          <cell r="I286">
            <v>74556.168333151829</v>
          </cell>
          <cell r="J286">
            <v>35377.30787226386</v>
          </cell>
          <cell r="K286">
            <v>36108.1623620873</v>
          </cell>
          <cell r="L286">
            <v>28981.898065877514</v>
          </cell>
          <cell r="M286">
            <v>29297.943250666027</v>
          </cell>
          <cell r="N286">
            <v>28744.864177286134</v>
          </cell>
          <cell r="O286">
            <v>37120.061574181658</v>
          </cell>
          <cell r="P286">
            <v>42310.549113561807</v>
          </cell>
          <cell r="Q286">
            <v>65006.543946186692</v>
          </cell>
          <cell r="R286">
            <v>0</v>
          </cell>
          <cell r="S286">
            <v>34315.16055918362</v>
          </cell>
          <cell r="T286">
            <v>0</v>
          </cell>
          <cell r="U286">
            <v>34585.028494196202</v>
          </cell>
          <cell r="V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6944.9150305559833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U286">
            <v>0</v>
          </cell>
        </row>
        <row r="287">
          <cell r="B287">
            <v>38534</v>
          </cell>
          <cell r="C287">
            <v>6</v>
          </cell>
          <cell r="D287">
            <v>30</v>
          </cell>
          <cell r="E287">
            <v>273</v>
          </cell>
          <cell r="F287">
            <v>997283.35436629201</v>
          </cell>
          <cell r="G287">
            <v>7000</v>
          </cell>
          <cell r="H287">
            <v>5252.6431516125876</v>
          </cell>
          <cell r="I287">
            <v>77196.670636958923</v>
          </cell>
          <cell r="J287">
            <v>36630.240594366609</v>
          </cell>
          <cell r="K287">
            <v>37386.979233111204</v>
          </cell>
          <cell r="L287">
            <v>30008.329148946254</v>
          </cell>
          <cell r="M287">
            <v>30335.567479214187</v>
          </cell>
          <cell r="N287">
            <v>29762.900401245308</v>
          </cell>
          <cell r="O287">
            <v>38434.7161533455</v>
          </cell>
          <cell r="P287">
            <v>43809.031464619366</v>
          </cell>
          <cell r="Q287">
            <v>67308.834056985201</v>
          </cell>
          <cell r="R287">
            <v>0</v>
          </cell>
          <cell r="S287">
            <v>35530.475972217602</v>
          </cell>
          <cell r="T287">
            <v>0</v>
          </cell>
          <cell r="U287">
            <v>37078.155210803387</v>
          </cell>
          <cell r="V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6452.8855660172649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U287">
            <v>0</v>
          </cell>
        </row>
        <row r="288">
          <cell r="B288">
            <v>38535</v>
          </cell>
          <cell r="C288">
            <v>7</v>
          </cell>
          <cell r="D288">
            <v>1</v>
          </cell>
          <cell r="E288">
            <v>274</v>
          </cell>
          <cell r="F288">
            <v>841940.59950386395</v>
          </cell>
          <cell r="G288">
            <v>7000</v>
          </cell>
          <cell r="H288">
            <v>4434.4603814817701</v>
          </cell>
          <cell r="I288">
            <v>65172.060549515125</v>
          </cell>
          <cell r="J288">
            <v>30924.49762744601</v>
          </cell>
          <cell r="K288">
            <v>31563.362179213462</v>
          </cell>
          <cell r="L288">
            <v>25334.054281721645</v>
          </cell>
          <cell r="M288">
            <v>25610.320033837299</v>
          </cell>
          <cell r="N288">
            <v>25126.854967634907</v>
          </cell>
          <cell r="O288">
            <v>32447.897398699737</v>
          </cell>
          <cell r="P288">
            <v>36985.077564483166</v>
          </cell>
          <cell r="Q288">
            <v>56824.41188828856</v>
          </cell>
          <cell r="R288">
            <v>0</v>
          </cell>
          <cell r="S288">
            <v>29996.038848673303</v>
          </cell>
          <cell r="T288">
            <v>0</v>
          </cell>
          <cell r="U288">
            <v>26426.757655489637</v>
          </cell>
          <cell r="V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7821.0847794938136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U288">
            <v>0</v>
          </cell>
        </row>
        <row r="289">
          <cell r="B289">
            <v>38536</v>
          </cell>
          <cell r="C289">
            <v>7</v>
          </cell>
          <cell r="D289">
            <v>2</v>
          </cell>
          <cell r="E289">
            <v>275</v>
          </cell>
          <cell r="F289">
            <v>836572.42000994203</v>
          </cell>
          <cell r="G289">
            <v>7000</v>
          </cell>
          <cell r="H289">
            <v>4406.1864399465749</v>
          </cell>
          <cell r="I289">
            <v>64756.526105369419</v>
          </cell>
          <cell r="J289">
            <v>30727.324270891739</v>
          </cell>
          <cell r="K289">
            <v>31362.115447900673</v>
          </cell>
          <cell r="L289">
            <v>25172.52536771847</v>
          </cell>
          <cell r="M289">
            <v>25447.029660479089</v>
          </cell>
          <cell r="N289">
            <v>24966.647148148008</v>
          </cell>
          <cell r="O289">
            <v>32241.0109063044</v>
          </cell>
          <cell r="P289">
            <v>36749.262193327813</v>
          </cell>
          <cell r="Q289">
            <v>56462.101717199715</v>
          </cell>
          <cell r="R289">
            <v>0</v>
          </cell>
          <cell r="S289">
            <v>29804.785308053906</v>
          </cell>
          <cell r="T289">
            <v>0</v>
          </cell>
          <cell r="U289">
            <v>26090.840085112519</v>
          </cell>
          <cell r="V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7831.5932261450371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U289">
            <v>0</v>
          </cell>
        </row>
        <row r="290">
          <cell r="B290">
            <v>38537</v>
          </cell>
          <cell r="C290">
            <v>7</v>
          </cell>
          <cell r="D290">
            <v>3</v>
          </cell>
          <cell r="E290">
            <v>276</v>
          </cell>
          <cell r="F290">
            <v>729876.73269453598</v>
          </cell>
          <cell r="G290">
            <v>7000</v>
          </cell>
          <cell r="H290">
            <v>3844.2254197107718</v>
          </cell>
          <cell r="I290">
            <v>56497.537528040615</v>
          </cell>
          <cell r="J290">
            <v>26808.389216342377</v>
          </cell>
          <cell r="K290">
            <v>27362.219702665476</v>
          </cell>
          <cell r="L290">
            <v>21962.044324677034</v>
          </cell>
          <cell r="M290">
            <v>22201.538589032967</v>
          </cell>
          <cell r="N290">
            <v>21782.423626410084</v>
          </cell>
          <cell r="O290">
            <v>28129.021631842341</v>
          </cell>
          <cell r="P290">
            <v>32062.294640650682</v>
          </cell>
          <cell r="Q290">
            <v>49260.9764997112</v>
          </cell>
          <cell r="R290">
            <v>0</v>
          </cell>
          <cell r="S290">
            <v>26003.510035683423</v>
          </cell>
          <cell r="T290">
            <v>0</v>
          </cell>
          <cell r="U290">
            <v>19860.035295813854</v>
          </cell>
          <cell r="V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7624.3664421021249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U290">
            <v>0</v>
          </cell>
        </row>
        <row r="291">
          <cell r="B291">
            <v>38538</v>
          </cell>
          <cell r="C291">
            <v>7</v>
          </cell>
          <cell r="D291">
            <v>4</v>
          </cell>
          <cell r="E291">
            <v>277</v>
          </cell>
          <cell r="F291">
            <v>538298.51665823802</v>
          </cell>
          <cell r="G291">
            <v>7000</v>
          </cell>
          <cell r="H291">
            <v>2835.192229639481</v>
          </cell>
          <cell r="I291">
            <v>41668.050622618612</v>
          </cell>
          <cell r="J291">
            <v>19771.716925237775</v>
          </cell>
          <cell r="K291">
            <v>20180.177855574908</v>
          </cell>
          <cell r="L291">
            <v>16197.441777752707</v>
          </cell>
          <cell r="M291">
            <v>16374.073531412007</v>
          </cell>
          <cell r="N291">
            <v>16064.967962508234</v>
          </cell>
          <cell r="O291">
            <v>20745.709434479657</v>
          </cell>
          <cell r="P291">
            <v>23646.576021138648</v>
          </cell>
          <cell r="Q291">
            <v>36330.943830797049</v>
          </cell>
          <cell r="R291">
            <v>0</v>
          </cell>
          <cell r="S291">
            <v>16995.531490176105</v>
          </cell>
          <cell r="T291">
            <v>0</v>
          </cell>
          <cell r="U291">
            <v>12023.573208397211</v>
          </cell>
          <cell r="V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6423.7432648289287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U291">
            <v>0</v>
          </cell>
        </row>
        <row r="292">
          <cell r="B292">
            <v>38539</v>
          </cell>
          <cell r="C292">
            <v>7</v>
          </cell>
          <cell r="D292">
            <v>5</v>
          </cell>
          <cell r="E292">
            <v>278</v>
          </cell>
          <cell r="F292">
            <v>578549.38008699997</v>
          </cell>
          <cell r="G292">
            <v>7000</v>
          </cell>
          <cell r="H292">
            <v>3047.1915788815286</v>
          </cell>
          <cell r="I292">
            <v>44783.747513937727</v>
          </cell>
          <cell r="J292">
            <v>21250.13206680346</v>
          </cell>
          <cell r="K292">
            <v>21689.135353499012</v>
          </cell>
          <cell r="L292">
            <v>17408.593205289657</v>
          </cell>
          <cell r="M292">
            <v>17598.432464401249</v>
          </cell>
          <cell r="N292">
            <v>17266.213760955969</v>
          </cell>
          <cell r="O292">
            <v>22296.954127413072</v>
          </cell>
          <cell r="P292">
            <v>25414.73081356394</v>
          </cell>
          <cell r="Q292">
            <v>39047.562608514898</v>
          </cell>
          <cell r="R292">
            <v>0</v>
          </cell>
          <cell r="S292">
            <v>19632.212650143356</v>
          </cell>
          <cell r="T292">
            <v>0</v>
          </cell>
          <cell r="U292">
            <v>13067.671463757995</v>
          </cell>
          <cell r="V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6568.7538334775527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U292">
            <v>0</v>
          </cell>
        </row>
        <row r="293">
          <cell r="B293">
            <v>38540</v>
          </cell>
          <cell r="C293">
            <v>7</v>
          </cell>
          <cell r="D293">
            <v>6</v>
          </cell>
          <cell r="E293">
            <v>279</v>
          </cell>
          <cell r="F293">
            <v>714041.75130099</v>
          </cell>
          <cell r="G293">
            <v>7000</v>
          </cell>
          <cell r="H293">
            <v>3760.8233392402981</v>
          </cell>
          <cell r="I293">
            <v>55271.799789785968</v>
          </cell>
          <cell r="J293">
            <v>26226.769984743463</v>
          </cell>
          <cell r="K293">
            <v>26768.584886717508</v>
          </cell>
          <cell r="L293">
            <v>21485.568575187648</v>
          </cell>
          <cell r="M293">
            <v>21719.866911176425</v>
          </cell>
          <cell r="N293">
            <v>21309.844823196068</v>
          </cell>
          <cell r="O293">
            <v>27518.750726898601</v>
          </cell>
          <cell r="P293">
            <v>31366.689730497212</v>
          </cell>
          <cell r="Q293">
            <v>48192.238983691095</v>
          </cell>
          <cell r="R293">
            <v>0</v>
          </cell>
          <cell r="S293">
            <v>25439.352994998222</v>
          </cell>
          <cell r="T293">
            <v>0</v>
          </cell>
          <cell r="U293">
            <v>19007.639673061443</v>
          </cell>
          <cell r="V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7533.3517982630228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U293">
            <v>0</v>
          </cell>
        </row>
        <row r="294">
          <cell r="B294">
            <v>38541</v>
          </cell>
          <cell r="C294">
            <v>7</v>
          </cell>
          <cell r="D294">
            <v>7</v>
          </cell>
          <cell r="E294">
            <v>280</v>
          </cell>
          <cell r="F294">
            <v>832346.36388240394</v>
          </cell>
          <cell r="G294">
            <v>7000</v>
          </cell>
          <cell r="H294">
            <v>4383.9280068949693</v>
          </cell>
          <cell r="I294">
            <v>64429.399956574758</v>
          </cell>
          <cell r="J294">
            <v>30572.101131911957</v>
          </cell>
          <cell r="K294">
            <v>31203.685577406512</v>
          </cell>
          <cell r="L294">
            <v>25045.3630294303</v>
          </cell>
          <cell r="M294">
            <v>25318.480627482</v>
          </cell>
          <cell r="N294">
            <v>24840.524830891529</v>
          </cell>
          <cell r="O294">
            <v>32078.141179261529</v>
          </cell>
          <cell r="P294">
            <v>36563.618439171085</v>
          </cell>
          <cell r="Q294">
            <v>56176.875949258661</v>
          </cell>
          <cell r="R294">
            <v>0</v>
          </cell>
          <cell r="S294">
            <v>29654.222496552706</v>
          </cell>
          <cell r="T294">
            <v>0</v>
          </cell>
          <cell r="U294">
            <v>25827.903244064415</v>
          </cell>
          <cell r="V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7838.3333806764294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U294">
            <v>0</v>
          </cell>
        </row>
        <row r="295">
          <cell r="B295">
            <v>38542</v>
          </cell>
          <cell r="C295">
            <v>7</v>
          </cell>
          <cell r="D295">
            <v>8</v>
          </cell>
          <cell r="E295">
            <v>281</v>
          </cell>
          <cell r="F295">
            <v>863820.64819063991</v>
          </cell>
          <cell r="G295">
            <v>7000</v>
          </cell>
          <cell r="H295">
            <v>4549.7015387600577</v>
          </cell>
          <cell r="I295">
            <v>66865.728557307113</v>
          </cell>
          <cell r="J295">
            <v>31728.152320070796</v>
          </cell>
          <cell r="K295">
            <v>32383.619453427931</v>
          </cell>
          <cell r="L295">
            <v>25992.426548653701</v>
          </cell>
          <cell r="M295">
            <v>26275.87179551084</v>
          </cell>
          <cell r="N295">
            <v>25779.842613510849</v>
          </cell>
          <cell r="O295">
            <v>33291.141655224987</v>
          </cell>
          <cell r="P295">
            <v>37946.232422999245</v>
          </cell>
          <cell r="Q295">
            <v>58301.144212927407</v>
          </cell>
          <cell r="R295">
            <v>0</v>
          </cell>
          <cell r="S295">
            <v>30775.565089367894</v>
          </cell>
          <cell r="T295">
            <v>0</v>
          </cell>
          <cell r="U295">
            <v>27818.143258194064</v>
          </cell>
          <cell r="V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7755.169903368298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U295">
            <v>0</v>
          </cell>
        </row>
        <row r="296">
          <cell r="B296">
            <v>38543</v>
          </cell>
          <cell r="C296">
            <v>7</v>
          </cell>
          <cell r="D296">
            <v>9</v>
          </cell>
          <cell r="E296">
            <v>282</v>
          </cell>
          <cell r="F296">
            <v>756523.94840446196</v>
          </cell>
          <cell r="G296">
            <v>7000</v>
          </cell>
          <cell r="H296">
            <v>3984.5750149341143</v>
          </cell>
          <cell r="I296">
            <v>58560.217432949175</v>
          </cell>
          <cell r="J296">
            <v>27787.142063615978</v>
          </cell>
          <cell r="K296">
            <v>28361.192458006706</v>
          </cell>
          <cell r="L296">
            <v>22763.860996363637</v>
          </cell>
          <cell r="M296">
            <v>23012.099004748819</v>
          </cell>
          <cell r="N296">
            <v>22577.682490074756</v>
          </cell>
          <cell r="O296">
            <v>29155.989712282</v>
          </cell>
          <cell r="P296">
            <v>33232.863372565844</v>
          </cell>
          <cell r="Q296">
            <v>51059.455349726515</v>
          </cell>
          <cell r="R296">
            <v>0</v>
          </cell>
          <cell r="S296">
            <v>26952.877387863533</v>
          </cell>
          <cell r="T296">
            <v>0</v>
          </cell>
          <cell r="U296">
            <v>21336.655174437652</v>
          </cell>
          <cell r="V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7745.0200177240449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U296">
            <v>0</v>
          </cell>
        </row>
        <row r="297">
          <cell r="B297">
            <v>38544</v>
          </cell>
          <cell r="C297">
            <v>7</v>
          </cell>
          <cell r="D297">
            <v>10</v>
          </cell>
          <cell r="E297">
            <v>283</v>
          </cell>
          <cell r="F297">
            <v>805420.60584798397</v>
          </cell>
          <cell r="G297">
            <v>7000</v>
          </cell>
          <cell r="H297">
            <v>4242.1113427320106</v>
          </cell>
          <cell r="I297">
            <v>62345.15893767761</v>
          </cell>
          <cell r="J297">
            <v>29583.117418638984</v>
          </cell>
          <cell r="K297">
            <v>30194.270598141862</v>
          </cell>
          <cell r="L297">
            <v>24235.164998806213</v>
          </cell>
          <cell r="M297">
            <v>24499.447454807454</v>
          </cell>
          <cell r="N297">
            <v>24036.953156805281</v>
          </cell>
          <cell r="O297">
            <v>31040.438240838186</v>
          </cell>
          <cell r="P297">
            <v>35380.813797166229</v>
          </cell>
          <cell r="Q297">
            <v>54359.597668755392</v>
          </cell>
          <cell r="R297">
            <v>0</v>
          </cell>
          <cell r="S297">
            <v>28694.931443827165</v>
          </cell>
          <cell r="T297">
            <v>0</v>
          </cell>
          <cell r="U297">
            <v>24183.906230454188</v>
          </cell>
          <cell r="V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7850.4695037211122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U297">
            <v>0</v>
          </cell>
        </row>
        <row r="298">
          <cell r="B298">
            <v>38545</v>
          </cell>
          <cell r="C298">
            <v>7</v>
          </cell>
          <cell r="D298">
            <v>11</v>
          </cell>
          <cell r="E298">
            <v>284</v>
          </cell>
          <cell r="F298">
            <v>794061.27047847596</v>
          </cell>
          <cell r="G298">
            <v>7000</v>
          </cell>
          <cell r="H298">
            <v>4182.282273216023</v>
          </cell>
          <cell r="I298">
            <v>61465.867342831043</v>
          </cell>
          <cell r="J298">
            <v>29165.888768671615</v>
          </cell>
          <cell r="K298">
            <v>29768.422484160648</v>
          </cell>
          <cell r="L298">
            <v>23893.361765864385</v>
          </cell>
          <cell r="M298">
            <v>24153.916886075858</v>
          </cell>
          <cell r="N298">
            <v>23697.945425705784</v>
          </cell>
          <cell r="O298">
            <v>30602.656111309789</v>
          </cell>
          <cell r="P298">
            <v>34881.81671831078</v>
          </cell>
          <cell r="Q298">
            <v>53592.931288497086</v>
          </cell>
          <cell r="R298">
            <v>0</v>
          </cell>
          <cell r="S298">
            <v>28290.229419432973</v>
          </cell>
          <cell r="T298">
            <v>0</v>
          </cell>
          <cell r="U298">
            <v>23506.5560939385</v>
          </cell>
          <cell r="V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7840.157134123494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U298">
            <v>0</v>
          </cell>
        </row>
        <row r="299">
          <cell r="B299">
            <v>38546</v>
          </cell>
          <cell r="C299">
            <v>7</v>
          </cell>
          <cell r="D299">
            <v>12</v>
          </cell>
          <cell r="E299">
            <v>285</v>
          </cell>
          <cell r="F299">
            <v>777661.21755925403</v>
          </cell>
          <cell r="G299">
            <v>7000</v>
          </cell>
          <cell r="H299">
            <v>4095.9039883734231</v>
          </cell>
          <cell r="I299">
            <v>60196.389136771591</v>
          </cell>
          <cell r="J299">
            <v>28563.514446909096</v>
          </cell>
          <cell r="K299">
            <v>29153.603801758702</v>
          </cell>
          <cell r="L299">
            <v>23399.88297279572</v>
          </cell>
          <cell r="M299">
            <v>23655.056747865819</v>
          </cell>
          <cell r="N299">
            <v>23208.502641493149</v>
          </cell>
          <cell r="O299">
            <v>29970.60768085075</v>
          </cell>
          <cell r="P299">
            <v>34161.389137509374</v>
          </cell>
          <cell r="Q299">
            <v>52486.055859730783</v>
          </cell>
          <cell r="R299">
            <v>0</v>
          </cell>
          <cell r="S299">
            <v>27705.940427103626</v>
          </cell>
          <cell r="T299">
            <v>0</v>
          </cell>
          <cell r="U299">
            <v>22545.603211170539</v>
          </cell>
          <cell r="V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7809.8421934135777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U299">
            <v>0</v>
          </cell>
        </row>
        <row r="300">
          <cell r="B300">
            <v>38547</v>
          </cell>
          <cell r="C300">
            <v>7</v>
          </cell>
          <cell r="D300">
            <v>13</v>
          </cell>
          <cell r="E300">
            <v>286</v>
          </cell>
          <cell r="F300">
            <v>800776.23705391202</v>
          </cell>
          <cell r="G300">
            <v>7000</v>
          </cell>
          <cell r="H300">
            <v>4217.6496771151733</v>
          </cell>
          <cell r="I300">
            <v>61985.652477910851</v>
          </cell>
          <cell r="J300">
            <v>29412.529645774845</v>
          </cell>
          <cell r="K300">
            <v>30020.158678099626</v>
          </cell>
          <cell r="L300">
            <v>24095.415601755292</v>
          </cell>
          <cell r="M300">
            <v>24358.174102220062</v>
          </cell>
          <cell r="N300">
            <v>23898.346726406719</v>
          </cell>
          <cell r="O300">
            <v>30861.446988723044</v>
          </cell>
          <cell r="P300">
            <v>35176.794249720675</v>
          </cell>
          <cell r="Q300">
            <v>54046.139064346746</v>
          </cell>
          <cell r="R300">
            <v>0</v>
          </cell>
          <cell r="S300">
            <v>28529.465297098235</v>
          </cell>
          <cell r="T300">
            <v>0</v>
          </cell>
          <cell r="U300">
            <v>23905.802737398084</v>
          </cell>
          <cell r="V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7847.3310608277188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U300">
            <v>0</v>
          </cell>
        </row>
        <row r="301">
          <cell r="B301">
            <v>38548</v>
          </cell>
          <cell r="C301">
            <v>7</v>
          </cell>
          <cell r="D301">
            <v>14</v>
          </cell>
          <cell r="E301">
            <v>287</v>
          </cell>
          <cell r="F301">
            <v>774905.74510189402</v>
          </cell>
          <cell r="G301">
            <v>7000</v>
          </cell>
          <cell r="H301">
            <v>4081.3910483256013</v>
          </cell>
          <cell r="I301">
            <v>59983.096396239293</v>
          </cell>
          <cell r="J301">
            <v>28462.305880033553</v>
          </cell>
          <cell r="K301">
            <v>29050.304382301139</v>
          </cell>
          <cell r="L301">
            <v>23316.970604811944</v>
          </cell>
          <cell r="M301">
            <v>23571.240227414142</v>
          </cell>
          <cell r="N301">
            <v>23126.268387860295</v>
          </cell>
          <cell r="O301">
            <v>29864.413386818545</v>
          </cell>
          <cell r="P301">
            <v>34040.345725869272</v>
          </cell>
          <cell r="Q301">
            <v>52300.08299898963</v>
          </cell>
          <cell r="R301">
            <v>0</v>
          </cell>
          <cell r="S301">
            <v>27607.770486224035</v>
          </cell>
          <cell r="T301">
            <v>0</v>
          </cell>
          <cell r="U301">
            <v>22386.11543872398</v>
          </cell>
          <cell r="V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7803.0073731130087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U301">
            <v>0</v>
          </cell>
        </row>
        <row r="302">
          <cell r="B302">
            <v>38549</v>
          </cell>
          <cell r="C302">
            <v>7</v>
          </cell>
          <cell r="D302">
            <v>15</v>
          </cell>
          <cell r="E302">
            <v>288</v>
          </cell>
          <cell r="F302">
            <v>770650.73654636194</v>
          </cell>
          <cell r="G302">
            <v>7000</v>
          </cell>
          <cell r="H302">
            <v>4058.980124237261</v>
          </cell>
          <cell r="I302">
            <v>59653.729128069484</v>
          </cell>
          <cell r="J302">
            <v>28306.019317706174</v>
          </cell>
          <cell r="K302">
            <v>28890.789119356163</v>
          </cell>
          <cell r="L302">
            <v>23188.93708584569</v>
          </cell>
          <cell r="M302">
            <v>23441.810513586224</v>
          </cell>
          <cell r="N302">
            <v>22999.282015040288</v>
          </cell>
          <cell r="O302">
            <v>29700.427850164477</v>
          </cell>
          <cell r="P302">
            <v>33853.430138764168</v>
          </cell>
          <cell r="Q302">
            <v>52012.903168381359</v>
          </cell>
          <cell r="R302">
            <v>0</v>
          </cell>
          <cell r="S302">
            <v>27456.176178967224</v>
          </cell>
          <cell r="T302">
            <v>0</v>
          </cell>
          <cell r="U302">
            <v>22140.946020821957</v>
          </cell>
          <cell r="V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7791.489303678959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U302">
            <v>0</v>
          </cell>
        </row>
        <row r="303">
          <cell r="B303">
            <v>38550</v>
          </cell>
          <cell r="C303">
            <v>7</v>
          </cell>
          <cell r="D303">
            <v>16</v>
          </cell>
          <cell r="E303">
            <v>289</v>
          </cell>
          <cell r="F303">
            <v>727361.864897402</v>
          </cell>
          <cell r="G303">
            <v>7000</v>
          </cell>
          <cell r="H303">
            <v>3830.9797327613283</v>
          </cell>
          <cell r="I303">
            <v>56302.86926231566</v>
          </cell>
          <cell r="J303">
            <v>26716.018064183139</v>
          </cell>
          <cell r="K303">
            <v>27267.940268747509</v>
          </cell>
          <cell r="L303">
            <v>21886.371768535319</v>
          </cell>
          <cell r="M303">
            <v>22125.040829968555</v>
          </cell>
          <cell r="N303">
            <v>21707.36997246039</v>
          </cell>
          <cell r="O303">
            <v>28032.100100441214</v>
          </cell>
          <cell r="P303">
            <v>31951.820599374812</v>
          </cell>
          <cell r="Q303">
            <v>49091.242573549251</v>
          </cell>
          <cell r="R303">
            <v>0</v>
          </cell>
          <cell r="S303">
            <v>25913.912180221218</v>
          </cell>
          <cell r="T303">
            <v>0</v>
          </cell>
          <cell r="U303">
            <v>19723.411356577719</v>
          </cell>
          <cell r="V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7610.8450763166502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U303">
            <v>0</v>
          </cell>
        </row>
        <row r="304">
          <cell r="B304">
            <v>38551</v>
          </cell>
          <cell r="C304">
            <v>7</v>
          </cell>
          <cell r="D304">
            <v>17</v>
          </cell>
          <cell r="E304">
            <v>290</v>
          </cell>
          <cell r="F304">
            <v>795908.23571257596</v>
          </cell>
          <cell r="G304">
            <v>7000</v>
          </cell>
          <cell r="H304">
            <v>4192.0101496973539</v>
          </cell>
          <cell r="I304">
            <v>61608.835302970445</v>
          </cell>
          <cell r="J304">
            <v>29233.727844294714</v>
          </cell>
          <cell r="K304">
            <v>29837.663037057926</v>
          </cell>
          <cell r="L304">
            <v>23948.937084983947</v>
          </cell>
          <cell r="M304">
            <v>24210.098249422092</v>
          </cell>
          <cell r="N304">
            <v>23753.066211655339</v>
          </cell>
          <cell r="O304">
            <v>30673.837069266152</v>
          </cell>
          <cell r="P304">
            <v>34962.950889156491</v>
          </cell>
          <cell r="Q304">
            <v>53717.587010370691</v>
          </cell>
          <cell r="R304">
            <v>0</v>
          </cell>
          <cell r="S304">
            <v>28356.031734877623</v>
          </cell>
          <cell r="T304">
            <v>0</v>
          </cell>
          <cell r="U304">
            <v>23616.034506950466</v>
          </cell>
          <cell r="V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7842.4385790097958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U304">
            <v>0</v>
          </cell>
        </row>
        <row r="305">
          <cell r="B305">
            <v>38552</v>
          </cell>
          <cell r="C305">
            <v>7</v>
          </cell>
          <cell r="D305">
            <v>18</v>
          </cell>
          <cell r="E305">
            <v>291</v>
          </cell>
          <cell r="F305">
            <v>729215.81864860398</v>
          </cell>
          <cell r="G305">
            <v>7000</v>
          </cell>
          <cell r="H305">
            <v>3840.7444174239395</v>
          </cell>
          <cell r="I305">
            <v>56446.378182304245</v>
          </cell>
          <cell r="J305">
            <v>26784.11382820049</v>
          </cell>
          <cell r="K305">
            <v>27337.442812926023</v>
          </cell>
          <cell r="L305">
            <v>21942.157372646143</v>
          </cell>
          <cell r="M305">
            <v>22181.434771446373</v>
          </cell>
          <cell r="N305">
            <v>21762.699323545974</v>
          </cell>
          <cell r="O305">
            <v>28103.550391752011</v>
          </cell>
          <cell r="P305">
            <v>32033.261764380488</v>
          </cell>
          <cell r="Q305">
            <v>49216.369965721839</v>
          </cell>
          <cell r="R305">
            <v>0</v>
          </cell>
          <cell r="S305">
            <v>25979.963477399986</v>
          </cell>
          <cell r="T305">
            <v>0</v>
          </cell>
          <cell r="U305">
            <v>19824.084475898835</v>
          </cell>
          <cell r="V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7620.8476739947882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U305">
            <v>0</v>
          </cell>
        </row>
        <row r="306">
          <cell r="B306">
            <v>38553</v>
          </cell>
          <cell r="C306">
            <v>7</v>
          </cell>
          <cell r="D306">
            <v>19</v>
          </cell>
          <cell r="E306">
            <v>292</v>
          </cell>
          <cell r="F306">
            <v>606801.95801121392</v>
          </cell>
          <cell r="G306">
            <v>7000</v>
          </cell>
          <cell r="H306">
            <v>3195.9965391762103</v>
          </cell>
          <cell r="I306">
            <v>46970.693624199877</v>
          </cell>
          <cell r="J306">
            <v>22287.849905213247</v>
          </cell>
          <cell r="K306">
            <v>22748.291248872036</v>
          </cell>
          <cell r="L306">
            <v>18258.71534354072</v>
          </cell>
          <cell r="M306">
            <v>18457.825113771545</v>
          </cell>
          <cell r="N306">
            <v>18109.383015867599</v>
          </cell>
          <cell r="O306">
            <v>23385.79192698453</v>
          </cell>
          <cell r="P306">
            <v>26655.820489652022</v>
          </cell>
          <cell r="Q306">
            <v>40954.390864353314</v>
          </cell>
          <cell r="R306">
            <v>0</v>
          </cell>
          <cell r="S306">
            <v>21596.448169449348</v>
          </cell>
          <cell r="T306">
            <v>0</v>
          </cell>
          <cell r="U306">
            <v>13741.005510281488</v>
          </cell>
          <cell r="V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6602.532049291166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</row>
        <row r="307">
          <cell r="B307">
            <v>38554</v>
          </cell>
          <cell r="C307">
            <v>7</v>
          </cell>
          <cell r="D307">
            <v>20</v>
          </cell>
          <cell r="E307">
            <v>293</v>
          </cell>
          <cell r="F307">
            <v>599211.43007885595</v>
          </cell>
          <cell r="G307">
            <v>7000</v>
          </cell>
          <cell r="H307">
            <v>3156.0175959937496</v>
          </cell>
          <cell r="I307">
            <v>46383.133948016162</v>
          </cell>
          <cell r="J307">
            <v>22009.049639287612</v>
          </cell>
          <cell r="K307">
            <v>22463.731290127169</v>
          </cell>
          <cell r="L307">
            <v>18030.315802315843</v>
          </cell>
          <cell r="M307">
            <v>18226.934894570786</v>
          </cell>
          <cell r="N307">
            <v>17882.851483124636</v>
          </cell>
          <cell r="O307">
            <v>23093.257427880613</v>
          </cell>
          <cell r="P307">
            <v>26322.380975630411</v>
          </cell>
          <cell r="Q307">
            <v>40442.089538188462</v>
          </cell>
          <cell r="R307">
            <v>0</v>
          </cell>
          <cell r="S307">
            <v>21059.524566067714</v>
          </cell>
          <cell r="T307">
            <v>0</v>
          </cell>
          <cell r="U307">
            <v>13565.509527778016</v>
          </cell>
          <cell r="V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6599.020550637314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U307">
            <v>0</v>
          </cell>
        </row>
        <row r="308">
          <cell r="B308">
            <v>38555</v>
          </cell>
          <cell r="C308">
            <v>7</v>
          </cell>
          <cell r="D308">
            <v>21</v>
          </cell>
          <cell r="E308">
            <v>294</v>
          </cell>
          <cell r="F308">
            <v>623440.61887149001</v>
          </cell>
          <cell r="G308">
            <v>7000</v>
          </cell>
          <cell r="H308">
            <v>3283.6315604939668</v>
          </cell>
          <cell r="I308">
            <v>48258.641745109788</v>
          </cell>
          <cell r="J308">
            <v>22898.988302150861</v>
          </cell>
          <cell r="K308">
            <v>23372.055062161799</v>
          </cell>
          <cell r="L308">
            <v>18759.373867025377</v>
          </cell>
          <cell r="M308">
            <v>18963.943276759837</v>
          </cell>
          <cell r="N308">
            <v>18605.946809724537</v>
          </cell>
          <cell r="O308">
            <v>24027.036167687667</v>
          </cell>
          <cell r="P308">
            <v>27386.729728200531</v>
          </cell>
          <cell r="Q308">
            <v>42077.370464756277</v>
          </cell>
          <cell r="R308">
            <v>0</v>
          </cell>
          <cell r="S308">
            <v>22211.482656294353</v>
          </cell>
          <cell r="T308">
            <v>0</v>
          </cell>
          <cell r="U308">
            <v>14490.09277693993</v>
          </cell>
          <cell r="V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6773.2467712136931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U308">
            <v>0</v>
          </cell>
        </row>
        <row r="309">
          <cell r="B309">
            <v>38556</v>
          </cell>
          <cell r="C309">
            <v>7</v>
          </cell>
          <cell r="D309">
            <v>22</v>
          </cell>
          <cell r="E309">
            <v>295</v>
          </cell>
          <cell r="F309">
            <v>459815.47288360598</v>
          </cell>
          <cell r="G309">
            <v>7000</v>
          </cell>
          <cell r="H309">
            <v>2421.8258372338987</v>
          </cell>
          <cell r="I309">
            <v>35592.916956413821</v>
          </cell>
          <cell r="J309">
            <v>16889.032918273919</v>
          </cell>
          <cell r="K309">
            <v>17237.940912677124</v>
          </cell>
          <cell r="L309">
            <v>13835.881244440832</v>
          </cell>
          <cell r="M309">
            <v>13986.760377155731</v>
          </cell>
          <cell r="N309">
            <v>13722.721894904658</v>
          </cell>
          <cell r="O309">
            <v>17721.018911849464</v>
          </cell>
          <cell r="P309">
            <v>20198.943892207</v>
          </cell>
          <cell r="Q309">
            <v>27260.572390280653</v>
          </cell>
          <cell r="R309">
            <v>0</v>
          </cell>
          <cell r="S309">
            <v>13535.704383163593</v>
          </cell>
          <cell r="T309">
            <v>0</v>
          </cell>
          <cell r="U309">
            <v>10679.928249047474</v>
          </cell>
          <cell r="V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6363.7283257293184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U309">
            <v>0</v>
          </cell>
        </row>
        <row r="310">
          <cell r="B310">
            <v>38557</v>
          </cell>
          <cell r="C310">
            <v>7</v>
          </cell>
          <cell r="D310">
            <v>23</v>
          </cell>
          <cell r="E310">
            <v>296</v>
          </cell>
          <cell r="F310">
            <v>733435.88461862598</v>
          </cell>
          <cell r="G310">
            <v>7000</v>
          </cell>
          <cell r="H310">
            <v>3862.9713006058755</v>
          </cell>
          <cell r="I310">
            <v>56773.04065122817</v>
          </cell>
          <cell r="J310">
            <v>26939.116948556617</v>
          </cell>
          <cell r="K310">
            <v>27495.648119464826</v>
          </cell>
          <cell r="L310">
            <v>22069.139466656081</v>
          </cell>
          <cell r="M310">
            <v>22309.801594616387</v>
          </cell>
          <cell r="N310">
            <v>21888.642870685853</v>
          </cell>
          <cell r="O310">
            <v>28266.189261633932</v>
          </cell>
          <cell r="P310">
            <v>32218.642380685807</v>
          </cell>
          <cell r="Q310">
            <v>49501.191444835196</v>
          </cell>
          <cell r="R310">
            <v>0</v>
          </cell>
          <cell r="S310">
            <v>26130.312875986223</v>
          </cell>
          <cell r="T310">
            <v>0</v>
          </cell>
          <cell r="U310">
            <v>20054.197467654772</v>
          </cell>
          <cell r="V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7642.887879647059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U310">
            <v>0</v>
          </cell>
        </row>
        <row r="311">
          <cell r="B311">
            <v>38558</v>
          </cell>
          <cell r="C311">
            <v>7</v>
          </cell>
          <cell r="D311">
            <v>24</v>
          </cell>
          <cell r="E311">
            <v>297</v>
          </cell>
          <cell r="F311">
            <v>756677.69578070601</v>
          </cell>
          <cell r="G311">
            <v>7000</v>
          </cell>
          <cell r="H311">
            <v>3985.3847949222895</v>
          </cell>
          <cell r="I311">
            <v>58572.118549631043</v>
          </cell>
          <cell r="J311">
            <v>27792.789208289465</v>
          </cell>
          <cell r="K311">
            <v>28366.956266193829</v>
          </cell>
          <cell r="L311">
            <v>22768.487266171425</v>
          </cell>
          <cell r="M311">
            <v>23016.775723643583</v>
          </cell>
          <cell r="N311">
            <v>22582.27092306731</v>
          </cell>
          <cell r="O311">
            <v>29161.915046079448</v>
          </cell>
          <cell r="P311">
            <v>33239.61724408489</v>
          </cell>
          <cell r="Q311">
            <v>51069.832096304097</v>
          </cell>
          <cell r="R311">
            <v>0</v>
          </cell>
          <cell r="S311">
            <v>26958.354986014059</v>
          </cell>
          <cell r="T311">
            <v>0</v>
          </cell>
          <cell r="U311">
            <v>21345.328496938819</v>
          </cell>
          <cell r="V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7745.5926934625968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U311">
            <v>0</v>
          </cell>
        </row>
        <row r="312">
          <cell r="B312">
            <v>38559</v>
          </cell>
          <cell r="C312">
            <v>7</v>
          </cell>
          <cell r="D312">
            <v>25</v>
          </cell>
          <cell r="E312">
            <v>298</v>
          </cell>
          <cell r="F312">
            <v>745947.32695037802</v>
          </cell>
          <cell r="G312">
            <v>7000</v>
          </cell>
          <cell r="H312">
            <v>3928.8684617215677</v>
          </cell>
          <cell r="I312">
            <v>57741.513341210339</v>
          </cell>
          <cell r="J312">
            <v>27398.66251380456</v>
          </cell>
          <cell r="K312">
            <v>27964.687367523587</v>
          </cell>
          <cell r="L312">
            <v>22445.609682443293</v>
          </cell>
          <cell r="M312">
            <v>22690.377186754224</v>
          </cell>
          <cell r="N312">
            <v>22262.0340542101</v>
          </cell>
          <cell r="O312">
            <v>28748.37291844971</v>
          </cell>
          <cell r="P312">
            <v>32768.249639625559</v>
          </cell>
          <cell r="Q312">
            <v>50345.616042954105</v>
          </cell>
          <cell r="R312">
            <v>0</v>
          </cell>
          <cell r="S312">
            <v>26576.061317690215</v>
          </cell>
          <cell r="T312">
            <v>0</v>
          </cell>
          <cell r="U312">
            <v>20744.229166435412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7702.1705320036035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U312">
            <v>0</v>
          </cell>
        </row>
        <row r="313">
          <cell r="B313">
            <v>38560</v>
          </cell>
          <cell r="C313">
            <v>7</v>
          </cell>
          <cell r="D313">
            <v>26</v>
          </cell>
          <cell r="E313">
            <v>299</v>
          </cell>
          <cell r="F313">
            <v>635402.96343094204</v>
          </cell>
          <cell r="G313">
            <v>7000</v>
          </cell>
          <cell r="H313">
            <v>3346.6366502233172</v>
          </cell>
          <cell r="I313">
            <v>49184.61044694241</v>
          </cell>
          <cell r="J313">
            <v>23338.365493564907</v>
          </cell>
          <cell r="K313">
            <v>23820.509280980823</v>
          </cell>
          <cell r="L313">
            <v>19119.321690641911</v>
          </cell>
          <cell r="M313">
            <v>19327.816301416362</v>
          </cell>
          <cell r="N313">
            <v>18962.950732561076</v>
          </cell>
          <cell r="O313">
            <v>24488.057918083981</v>
          </cell>
          <cell r="P313">
            <v>27912.216017429386</v>
          </cell>
          <cell r="Q313">
            <v>42884.735253669518</v>
          </cell>
          <cell r="R313">
            <v>0</v>
          </cell>
          <cell r="S313">
            <v>22637.668247460741</v>
          </cell>
          <cell r="T313">
            <v>0</v>
          </cell>
          <cell r="U313">
            <v>15051.488442488742</v>
          </cell>
          <cell r="V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6894.3549401109085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U313">
            <v>0</v>
          </cell>
        </row>
        <row r="314">
          <cell r="B314">
            <v>38561</v>
          </cell>
          <cell r="C314">
            <v>7</v>
          </cell>
          <cell r="D314">
            <v>27</v>
          </cell>
          <cell r="E314">
            <v>300</v>
          </cell>
          <cell r="F314">
            <v>612297.92753214401</v>
          </cell>
          <cell r="G314">
            <v>7000</v>
          </cell>
          <cell r="H314">
            <v>3224.9435445976828</v>
          </cell>
          <cell r="I314">
            <v>47396.119905587693</v>
          </cell>
          <cell r="J314">
            <v>22489.716992405229</v>
          </cell>
          <cell r="K314">
            <v>22954.328677898808</v>
          </cell>
          <cell r="L314">
            <v>18424.089468812715</v>
          </cell>
          <cell r="M314">
            <v>18625.002630107236</v>
          </cell>
          <cell r="N314">
            <v>18273.404597841829</v>
          </cell>
          <cell r="O314">
            <v>23597.603372146586</v>
          </cell>
          <cell r="P314">
            <v>26897.249468303744</v>
          </cell>
          <cell r="Q314">
            <v>41325.325863766397</v>
          </cell>
          <cell r="R314">
            <v>0</v>
          </cell>
          <cell r="S314">
            <v>21814.499065657725</v>
          </cell>
          <cell r="T314">
            <v>0</v>
          </cell>
          <cell r="U314">
            <v>13976.761564544977</v>
          </cell>
          <cell r="V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6655.5246405042935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U314">
            <v>0</v>
          </cell>
        </row>
        <row r="315">
          <cell r="B315">
            <v>38562</v>
          </cell>
          <cell r="C315">
            <v>7</v>
          </cell>
          <cell r="D315">
            <v>28</v>
          </cell>
          <cell r="E315">
            <v>301</v>
          </cell>
          <cell r="F315">
            <v>584926.90112236794</v>
          </cell>
          <cell r="G315">
            <v>7000</v>
          </cell>
          <cell r="H315">
            <v>3080.7816734559806</v>
          </cell>
          <cell r="I315">
            <v>45277.412016300164</v>
          </cell>
          <cell r="J315">
            <v>21484.378561441492</v>
          </cell>
          <cell r="K315">
            <v>21928.221111287021</v>
          </cell>
          <cell r="L315">
            <v>17600.493280173851</v>
          </cell>
          <cell r="M315">
            <v>17792.425193620566</v>
          </cell>
          <cell r="N315">
            <v>17456.544345088816</v>
          </cell>
          <cell r="O315">
            <v>22542.740051426725</v>
          </cell>
          <cell r="P315">
            <v>25694.884912678772</v>
          </cell>
          <cell r="Q315">
            <v>39477.995447070884</v>
          </cell>
          <cell r="R315">
            <v>0</v>
          </cell>
          <cell r="S315">
            <v>20067.421600435933</v>
          </cell>
          <cell r="T315">
            <v>0</v>
          </cell>
          <cell r="U315">
            <v>13224.352444150327</v>
          </cell>
          <cell r="V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6581.3210519435561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U315">
            <v>0</v>
          </cell>
        </row>
        <row r="316">
          <cell r="B316">
            <v>38563</v>
          </cell>
          <cell r="C316">
            <v>7</v>
          </cell>
          <cell r="D316">
            <v>29</v>
          </cell>
          <cell r="E316">
            <v>302</v>
          </cell>
          <cell r="F316">
            <v>652975.09050412802</v>
          </cell>
          <cell r="G316">
            <v>7000</v>
          </cell>
          <cell r="H316">
            <v>3439.1881928978532</v>
          </cell>
          <cell r="I316">
            <v>50544.815347706543</v>
          </cell>
          <cell r="J316">
            <v>23983.79012602014</v>
          </cell>
          <cell r="K316">
            <v>24479.267643978124</v>
          </cell>
          <cell r="L316">
            <v>19648.068280816722</v>
          </cell>
          <cell r="M316">
            <v>19862.328829122875</v>
          </cell>
          <cell r="N316">
            <v>19487.372869587107</v>
          </cell>
          <cell r="O316">
            <v>25165.277399700197</v>
          </cell>
          <cell r="P316">
            <v>28684.130904486399</v>
          </cell>
          <cell r="Q316">
            <v>44070.7165297221</v>
          </cell>
          <cell r="R316">
            <v>0</v>
          </cell>
          <cell r="S316">
            <v>23263.715033483073</v>
          </cell>
          <cell r="T316">
            <v>0</v>
          </cell>
          <cell r="U316">
            <v>15895.500461557134</v>
          </cell>
          <cell r="V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7061.7372403589379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U316">
            <v>0</v>
          </cell>
        </row>
        <row r="317">
          <cell r="B317">
            <v>38564</v>
          </cell>
          <cell r="C317">
            <v>7</v>
          </cell>
          <cell r="D317">
            <v>30</v>
          </cell>
          <cell r="E317">
            <v>303</v>
          </cell>
          <cell r="F317">
            <v>664585.01412972203</v>
          </cell>
          <cell r="G317">
            <v>7000</v>
          </cell>
          <cell r="H317">
            <v>3500.3370986283335</v>
          </cell>
          <cell r="I317">
            <v>51443.50421714499</v>
          </cell>
          <cell r="J317">
            <v>24410.222888409884</v>
          </cell>
          <cell r="K317">
            <v>24914.510016757831</v>
          </cell>
          <cell r="L317">
            <v>19997.41173273098</v>
          </cell>
          <cell r="M317">
            <v>20215.481842286848</v>
          </cell>
          <cell r="N317">
            <v>19833.85915056408</v>
          </cell>
          <cell r="O317">
            <v>25612.717053794564</v>
          </cell>
          <cell r="P317">
            <v>29194.135916791722</v>
          </cell>
          <cell r="Q317">
            <v>44854.295659272429</v>
          </cell>
          <cell r="R317">
            <v>0</v>
          </cell>
          <cell r="S317">
            <v>23677.34483148624</v>
          </cell>
          <cell r="T317">
            <v>0</v>
          </cell>
          <cell r="U317">
            <v>16465.770791041385</v>
          </cell>
          <cell r="V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7165.0514340470281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U317">
            <v>0</v>
          </cell>
        </row>
        <row r="318">
          <cell r="B318">
            <v>38565</v>
          </cell>
          <cell r="C318">
            <v>7</v>
          </cell>
          <cell r="D318">
            <v>31</v>
          </cell>
          <cell r="E318">
            <v>304</v>
          </cell>
          <cell r="F318">
            <v>730186.22416619596</v>
          </cell>
          <cell r="G318">
            <v>7000</v>
          </cell>
          <cell r="H318">
            <v>3845.8554963103461</v>
          </cell>
          <cell r="I318">
            <v>56521.494321361271</v>
          </cell>
          <cell r="J318">
            <v>26819.756845230571</v>
          </cell>
          <cell r="K318">
            <v>27373.822173691507</v>
          </cell>
          <cell r="L318">
            <v>21971.35694571869</v>
          </cell>
          <cell r="M318">
            <v>22210.952763431527</v>
          </cell>
          <cell r="N318">
            <v>21791.660082434064</v>
          </cell>
          <cell r="O318">
            <v>28140.949251824219</v>
          </cell>
          <cell r="P318">
            <v>32075.890096305913</v>
          </cell>
          <cell r="Q318">
            <v>49281.864755808943</v>
          </cell>
          <cell r="R318">
            <v>0</v>
          </cell>
          <cell r="S318">
            <v>26014.536369622794</v>
          </cell>
          <cell r="T318">
            <v>0</v>
          </cell>
          <cell r="U318">
            <v>19876.881468423308</v>
          </cell>
          <cell r="V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7626.0056776126903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U318">
            <v>0</v>
          </cell>
        </row>
        <row r="319">
          <cell r="B319">
            <v>38566</v>
          </cell>
          <cell r="C319">
            <v>8</v>
          </cell>
          <cell r="D319">
            <v>1</v>
          </cell>
          <cell r="E319">
            <v>305</v>
          </cell>
          <cell r="F319">
            <v>721178.02562171803</v>
          </cell>
          <cell r="G319">
            <v>7000</v>
          </cell>
          <cell r="H319">
            <v>3798.4097506395124</v>
          </cell>
          <cell r="I319">
            <v>55824.197075773249</v>
          </cell>
          <cell r="J319">
            <v>26488.885505042883</v>
          </cell>
          <cell r="K319">
            <v>27036.11541218224</v>
          </cell>
          <cell r="L319">
            <v>21700.29959198042</v>
          </cell>
          <cell r="M319">
            <v>21936.939551824467</v>
          </cell>
          <cell r="N319">
            <v>21522.819622097388</v>
          </cell>
          <cell r="O319">
            <v>27793.778557964604</v>
          </cell>
          <cell r="P319">
            <v>31680.174624121639</v>
          </cell>
          <cell r="Q319">
            <v>48673.881740422177</v>
          </cell>
          <cell r="R319">
            <v>0</v>
          </cell>
          <cell r="S319">
            <v>25693.598914348695</v>
          </cell>
          <cell r="T319">
            <v>0</v>
          </cell>
          <cell r="U319">
            <v>19389.470443515838</v>
          </cell>
          <cell r="V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7576.0872610648485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U319">
            <v>0</v>
          </cell>
        </row>
        <row r="320">
          <cell r="B320">
            <v>38567</v>
          </cell>
          <cell r="C320">
            <v>8</v>
          </cell>
          <cell r="D320">
            <v>2</v>
          </cell>
          <cell r="E320">
            <v>306</v>
          </cell>
          <cell r="F320">
            <v>618361.96365750802</v>
          </cell>
          <cell r="G320">
            <v>7000</v>
          </cell>
          <cell r="H320">
            <v>3256.8825293261148</v>
          </cell>
          <cell r="I320">
            <v>47865.518494715652</v>
          </cell>
          <cell r="J320">
            <v>22712.449179072642</v>
          </cell>
          <cell r="K320">
            <v>23181.662255357227</v>
          </cell>
          <cell r="L320">
            <v>18606.556759803101</v>
          </cell>
          <cell r="M320">
            <v>18809.459711709947</v>
          </cell>
          <cell r="N320">
            <v>18454.379545872966</v>
          </cell>
          <cell r="O320">
            <v>23831.307771404405</v>
          </cell>
          <cell r="P320">
            <v>27163.63268652909</v>
          </cell>
          <cell r="Q320">
            <v>41734.600920339508</v>
          </cell>
          <cell r="R320">
            <v>0</v>
          </cell>
          <cell r="S320">
            <v>22030.544073231136</v>
          </cell>
          <cell r="T320">
            <v>0</v>
          </cell>
          <cell r="U320">
            <v>14254.976732782317</v>
          </cell>
          <cell r="V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6720.1632211490887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U320">
            <v>0</v>
          </cell>
        </row>
        <row r="321">
          <cell r="B321">
            <v>38568</v>
          </cell>
          <cell r="C321">
            <v>8</v>
          </cell>
          <cell r="D321">
            <v>3</v>
          </cell>
          <cell r="E321">
            <v>307</v>
          </cell>
          <cell r="F321">
            <v>588134.63047218602</v>
          </cell>
          <cell r="G321">
            <v>7000</v>
          </cell>
          <cell r="H321">
            <v>3097.6766286638262</v>
          </cell>
          <cell r="I321">
            <v>45525.712587072005</v>
          </cell>
          <cell r="J321">
            <v>21602.198534402047</v>
          </cell>
          <cell r="K321">
            <v>22048.475109372946</v>
          </cell>
          <cell r="L321">
            <v>17697.014091163663</v>
          </cell>
          <cell r="M321">
            <v>17889.998556015944</v>
          </cell>
          <cell r="N321">
            <v>17552.275742524453</v>
          </cell>
          <cell r="O321">
            <v>22666.364061109864</v>
          </cell>
          <cell r="P321">
            <v>25835.795232098932</v>
          </cell>
          <cell r="Q321">
            <v>39694.492114303255</v>
          </cell>
          <cell r="R321">
            <v>0</v>
          </cell>
          <cell r="S321">
            <v>20288.123918868128</v>
          </cell>
          <cell r="T321">
            <v>0</v>
          </cell>
          <cell r="U321">
            <v>13302.160799475958</v>
          </cell>
          <cell r="V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6586.5549549849911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U321">
            <v>0</v>
          </cell>
        </row>
        <row r="322">
          <cell r="B322">
            <v>38569</v>
          </cell>
          <cell r="C322">
            <v>8</v>
          </cell>
          <cell r="D322">
            <v>4</v>
          </cell>
          <cell r="E322">
            <v>308</v>
          </cell>
          <cell r="F322">
            <v>716151.28510620794</v>
          </cell>
          <cell r="G322">
            <v>7000</v>
          </cell>
          <cell r="H322">
            <v>3771.9341516754598</v>
          </cell>
          <cell r="I322">
            <v>55435.0923842587</v>
          </cell>
          <cell r="J322">
            <v>26304.253210036226</v>
          </cell>
          <cell r="K322">
            <v>26847.66882632397</v>
          </cell>
          <cell r="L322">
            <v>21549.044601836096</v>
          </cell>
          <cell r="M322">
            <v>21784.035138609175</v>
          </cell>
          <cell r="N322">
            <v>21372.801699256292</v>
          </cell>
          <cell r="O322">
            <v>27600.050923742816</v>
          </cell>
          <cell r="P322">
            <v>31459.358110495588</v>
          </cell>
          <cell r="Q322">
            <v>48334.616032512131</v>
          </cell>
          <cell r="R322">
            <v>0</v>
          </cell>
          <cell r="S322">
            <v>25514.509909881759</v>
          </cell>
          <cell r="T322">
            <v>0</v>
          </cell>
          <cell r="U322">
            <v>19120.11625911613</v>
          </cell>
          <cell r="V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7546.2739799299106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U322">
            <v>0</v>
          </cell>
        </row>
        <row r="323">
          <cell r="B323">
            <v>38570</v>
          </cell>
          <cell r="C323">
            <v>8</v>
          </cell>
          <cell r="D323">
            <v>5</v>
          </cell>
          <cell r="E323">
            <v>309</v>
          </cell>
          <cell r="F323">
            <v>736312.15858589194</v>
          </cell>
          <cell r="G323">
            <v>7000</v>
          </cell>
          <cell r="H323">
            <v>3878.1204963586929</v>
          </cell>
          <cell r="I323">
            <v>56995.68426915336</v>
          </cell>
          <cell r="J323">
            <v>27044.762557675618</v>
          </cell>
          <cell r="K323">
            <v>27603.47624535513</v>
          </cell>
          <cell r="L323">
            <v>22155.686760917404</v>
          </cell>
          <cell r="M323">
            <v>22397.29267991395</v>
          </cell>
          <cell r="N323">
            <v>21974.482321669999</v>
          </cell>
          <cell r="O323">
            <v>28377.039175078415</v>
          </cell>
          <cell r="P323">
            <v>32344.992405662299</v>
          </cell>
          <cell r="Q323">
            <v>49695.317463601597</v>
          </cell>
          <cell r="R323">
            <v>0</v>
          </cell>
          <cell r="S323">
            <v>26232.786643984084</v>
          </cell>
          <cell r="T323">
            <v>0</v>
          </cell>
          <cell r="U323">
            <v>20211.796707604437</v>
          </cell>
          <cell r="V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7657.3246186995266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U323">
            <v>0</v>
          </cell>
        </row>
        <row r="324">
          <cell r="B324">
            <v>38571</v>
          </cell>
          <cell r="C324">
            <v>8</v>
          </cell>
          <cell r="D324">
            <v>6</v>
          </cell>
          <cell r="E324">
            <v>310</v>
          </cell>
          <cell r="F324">
            <v>710972.79393362603</v>
          </cell>
          <cell r="G324">
            <v>7000</v>
          </cell>
          <cell r="H324">
            <v>3744.6592893464549</v>
          </cell>
          <cell r="I324">
            <v>55034.241136019198</v>
          </cell>
          <cell r="J324">
            <v>26114.047109897296</v>
          </cell>
          <cell r="K324">
            <v>26653.533286930353</v>
          </cell>
          <cell r="L324">
            <v>21393.223423310064</v>
          </cell>
          <cell r="M324">
            <v>21626.514743108142</v>
          </cell>
          <cell r="N324">
            <v>21218.254933461507</v>
          </cell>
          <cell r="O324">
            <v>27400.474908110562</v>
          </cell>
          <cell r="P324">
            <v>31231.875437967621</v>
          </cell>
          <cell r="Q324">
            <v>47985.108340967054</v>
          </cell>
          <cell r="R324">
            <v>0</v>
          </cell>
          <cell r="S324">
            <v>25330.014444902623</v>
          </cell>
          <cell r="T324">
            <v>0</v>
          </cell>
          <cell r="U324">
            <v>18844.600812995872</v>
          </cell>
          <cell r="V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7514.1237678393281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U324">
            <v>0</v>
          </cell>
        </row>
        <row r="325">
          <cell r="B325">
            <v>38572</v>
          </cell>
          <cell r="C325">
            <v>8</v>
          </cell>
          <cell r="D325">
            <v>7</v>
          </cell>
          <cell r="E325">
            <v>311</v>
          </cell>
          <cell r="F325">
            <v>778237.27104037593</v>
          </cell>
          <cell r="G325">
            <v>7000</v>
          </cell>
          <cell r="H325">
            <v>4098.9380341732758</v>
          </cell>
          <cell r="I325">
            <v>60240.979684339392</v>
          </cell>
          <cell r="J325">
            <v>28584.672904549378</v>
          </cell>
          <cell r="K325">
            <v>29175.199368797472</v>
          </cell>
          <cell r="L325">
            <v>23417.216464218414</v>
          </cell>
          <cell r="M325">
            <v>23672.579259568942</v>
          </cell>
          <cell r="N325">
            <v>23225.694367705521</v>
          </cell>
          <cell r="O325">
            <v>29992.808444494432</v>
          </cell>
          <cell r="P325">
            <v>34186.694227551518</v>
          </cell>
          <cell r="Q325">
            <v>52524.934968661095</v>
          </cell>
          <cell r="R325">
            <v>0</v>
          </cell>
          <cell r="S325">
            <v>27726.463635758522</v>
          </cell>
          <cell r="T325">
            <v>0</v>
          </cell>
          <cell r="U325">
            <v>22579.016947547236</v>
          </cell>
          <cell r="V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7811.2086386535857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U325">
            <v>0</v>
          </cell>
        </row>
        <row r="326">
          <cell r="B326">
            <v>38573</v>
          </cell>
          <cell r="C326">
            <v>8</v>
          </cell>
          <cell r="D326">
            <v>8</v>
          </cell>
          <cell r="E326">
            <v>312</v>
          </cell>
          <cell r="F326">
            <v>765291.54228871397</v>
          </cell>
          <cell r="G326">
            <v>7000</v>
          </cell>
          <cell r="H326">
            <v>4030.7535075065689</v>
          </cell>
          <cell r="I326">
            <v>59238.890203729847</v>
          </cell>
          <cell r="J326">
            <v>28109.175989087362</v>
          </cell>
          <cell r="K326">
            <v>28689.879233976382</v>
          </cell>
          <cell r="L326">
            <v>23027.678538259843</v>
          </cell>
          <cell r="M326">
            <v>23278.793454968611</v>
          </cell>
          <cell r="N326">
            <v>22839.342350728271</v>
          </cell>
          <cell r="O326">
            <v>29493.887643510541</v>
          </cell>
          <cell r="P326">
            <v>33618.009474385894</v>
          </cell>
          <cell r="Q326">
            <v>51651.199430534063</v>
          </cell>
          <cell r="R326">
            <v>0</v>
          </cell>
          <cell r="S326">
            <v>27265.242757720251</v>
          </cell>
          <cell r="T326">
            <v>0</v>
          </cell>
          <cell r="U326">
            <v>21834.075357551294</v>
          </cell>
          <cell r="V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7775.3362921381331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U326">
            <v>0</v>
          </cell>
        </row>
        <row r="327">
          <cell r="B327">
            <v>38574</v>
          </cell>
          <cell r="C327">
            <v>8</v>
          </cell>
          <cell r="D327">
            <v>9</v>
          </cell>
          <cell r="E327">
            <v>313</v>
          </cell>
          <cell r="F327">
            <v>636144.74460333993</v>
          </cell>
          <cell r="G327">
            <v>7000</v>
          </cell>
          <cell r="H327">
            <v>3350.5435757506834</v>
          </cell>
          <cell r="I327">
            <v>49242.029470933521</v>
          </cell>
          <cell r="J327">
            <v>23365.611133125964</v>
          </cell>
          <cell r="K327">
            <v>23848.317784117404</v>
          </cell>
          <cell r="L327">
            <v>19141.641940428846</v>
          </cell>
          <cell r="M327">
            <v>19350.379951668387</v>
          </cell>
          <cell r="N327">
            <v>18985.088431999193</v>
          </cell>
          <cell r="O327">
            <v>24516.64572984699</v>
          </cell>
          <cell r="P327">
            <v>27944.801254693364</v>
          </cell>
          <cell r="Q327">
            <v>42934.799686832797</v>
          </cell>
          <cell r="R327">
            <v>0</v>
          </cell>
          <cell r="S327">
            <v>22664.095880096073</v>
          </cell>
          <cell r="T327">
            <v>0</v>
          </cell>
          <cell r="U327">
            <v>15086.651727672468</v>
          </cell>
          <cell r="V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6901.6784386380341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U327">
            <v>0</v>
          </cell>
        </row>
        <row r="328">
          <cell r="B328">
            <v>38575</v>
          </cell>
          <cell r="C328">
            <v>8</v>
          </cell>
          <cell r="D328">
            <v>10</v>
          </cell>
          <cell r="E328">
            <v>314</v>
          </cell>
          <cell r="F328">
            <v>613922.25857856602</v>
          </cell>
          <cell r="G328">
            <v>7000</v>
          </cell>
          <cell r="H328">
            <v>3233.4988175896415</v>
          </cell>
          <cell r="I328">
            <v>47521.854430531908</v>
          </cell>
          <cell r="J328">
            <v>22549.378709182951</v>
          </cell>
          <cell r="K328">
            <v>23015.222937122522</v>
          </cell>
          <cell r="L328">
            <v>18472.96570892489</v>
          </cell>
          <cell r="M328">
            <v>18674.411861547407</v>
          </cell>
          <cell r="N328">
            <v>18321.881094458004</v>
          </cell>
          <cell r="O328">
            <v>23660.204138954698</v>
          </cell>
          <cell r="P328">
            <v>26968.60368233941</v>
          </cell>
          <cell r="Q328">
            <v>41434.95551754388</v>
          </cell>
          <cell r="R328">
            <v>0</v>
          </cell>
          <cell r="S328">
            <v>21872.369534429861</v>
          </cell>
          <cell r="T328">
            <v>0</v>
          </cell>
          <cell r="U328">
            <v>14051.016270720938</v>
          </cell>
          <cell r="V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6672.9709194198585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U328">
            <v>0</v>
          </cell>
        </row>
        <row r="329">
          <cell r="B329">
            <v>38576</v>
          </cell>
          <cell r="C329">
            <v>8</v>
          </cell>
          <cell r="D329">
            <v>11</v>
          </cell>
          <cell r="E329">
            <v>315</v>
          </cell>
          <cell r="F329">
            <v>765631.98290753993</v>
          </cell>
          <cell r="G329">
            <v>7000</v>
          </cell>
          <cell r="H329">
            <v>4032.5465917661004</v>
          </cell>
          <cell r="I329">
            <v>59265.242676382564</v>
          </cell>
          <cell r="J329">
            <v>28121.680380864371</v>
          </cell>
          <cell r="K329">
            <v>28702.641952105016</v>
          </cell>
          <cell r="L329">
            <v>23037.922421405667</v>
          </cell>
          <cell r="M329">
            <v>23289.149046807022</v>
          </cell>
          <cell r="N329">
            <v>22849.502452354649</v>
          </cell>
          <cell r="O329">
            <v>29507.008025490606</v>
          </cell>
          <cell r="P329">
            <v>33632.964475606641</v>
          </cell>
          <cell r="Q329">
            <v>51674.176512241567</v>
          </cell>
          <cell r="R329">
            <v>0</v>
          </cell>
          <cell r="S329">
            <v>27277.371725053563</v>
          </cell>
          <cell r="T329">
            <v>0</v>
          </cell>
          <cell r="U329">
            <v>21853.505493779179</v>
          </cell>
          <cell r="V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7776.4165236928648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U329">
            <v>0</v>
          </cell>
        </row>
        <row r="330">
          <cell r="B330">
            <v>38577</v>
          </cell>
          <cell r="C330">
            <v>8</v>
          </cell>
          <cell r="D330">
            <v>12</v>
          </cell>
          <cell r="E330">
            <v>316</v>
          </cell>
          <cell r="F330">
            <v>780793.07158053597</v>
          </cell>
          <cell r="G330">
            <v>7000</v>
          </cell>
          <cell r="H330">
            <v>4112.3993118987919</v>
          </cell>
          <cell r="I330">
            <v>60438.816429180944</v>
          </cell>
          <cell r="J330">
            <v>28678.547517303505</v>
          </cell>
          <cell r="K330">
            <v>29271.01332307695</v>
          </cell>
          <cell r="L330">
            <v>23494.120689594671</v>
          </cell>
          <cell r="M330">
            <v>23750.322119118322</v>
          </cell>
          <cell r="N330">
            <v>23301.969617451938</v>
          </cell>
          <cell r="O330">
            <v>30091.30749982865</v>
          </cell>
          <cell r="P330">
            <v>34298.966377478566</v>
          </cell>
          <cell r="Q330">
            <v>52697.431535145646</v>
          </cell>
          <cell r="R330">
            <v>0</v>
          </cell>
          <cell r="S330">
            <v>27817.519812806255</v>
          </cell>
          <cell r="T330">
            <v>0</v>
          </cell>
          <cell r="U330">
            <v>22727.563474649196</v>
          </cell>
          <cell r="V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7817.0094461773751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U330">
            <v>0</v>
          </cell>
        </row>
        <row r="331">
          <cell r="B331">
            <v>38578</v>
          </cell>
          <cell r="C331">
            <v>8</v>
          </cell>
          <cell r="D331">
            <v>13</v>
          </cell>
          <cell r="E331">
            <v>317</v>
          </cell>
          <cell r="F331">
            <v>781990.10472414992</v>
          </cell>
          <cell r="G331">
            <v>7000</v>
          </cell>
          <cell r="H331">
            <v>4118.7040275210175</v>
          </cell>
          <cell r="I331">
            <v>60531.475123346972</v>
          </cell>
          <cell r="J331">
            <v>28722.514572261396</v>
          </cell>
          <cell r="K331">
            <v>29315.888686819566</v>
          </cell>
          <cell r="L331">
            <v>23530.139504526756</v>
          </cell>
          <cell r="M331">
            <v>23786.733716227587</v>
          </cell>
          <cell r="N331">
            <v>23337.693845751139</v>
          </cell>
          <cell r="O331">
            <v>30137.440455823074</v>
          </cell>
          <cell r="P331">
            <v>34351.550091448305</v>
          </cell>
          <cell r="Q331">
            <v>52778.221919213996</v>
          </cell>
          <cell r="R331">
            <v>0</v>
          </cell>
          <cell r="S331">
            <v>27860.166826978224</v>
          </cell>
          <cell r="T331">
            <v>0</v>
          </cell>
          <cell r="U331">
            <v>22797.304106885291</v>
          </cell>
          <cell r="V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7819.5788351179654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U331">
            <v>0</v>
          </cell>
        </row>
        <row r="332">
          <cell r="B332">
            <v>38579</v>
          </cell>
          <cell r="C332">
            <v>8</v>
          </cell>
          <cell r="D332">
            <v>14</v>
          </cell>
          <cell r="E332">
            <v>318</v>
          </cell>
          <cell r="F332">
            <v>705844.22074034403</v>
          </cell>
          <cell r="G332">
            <v>7000</v>
          </cell>
          <cell r="H332">
            <v>3717.6473425980262</v>
          </cell>
          <cell r="I332">
            <v>54637.253886702376</v>
          </cell>
          <cell r="J332">
            <v>25925.674498288721</v>
          </cell>
          <cell r="K332">
            <v>26461.269113831262</v>
          </cell>
          <cell r="L332">
            <v>21238.904280435909</v>
          </cell>
          <cell r="M332">
            <v>21470.512762832681</v>
          </cell>
          <cell r="N332">
            <v>21065.197918638329</v>
          </cell>
          <cell r="O332">
            <v>27202.822702152804</v>
          </cell>
          <cell r="P332">
            <v>31006.585580867919</v>
          </cell>
          <cell r="Q332">
            <v>47638.969722986149</v>
          </cell>
          <cell r="R332">
            <v>0</v>
          </cell>
          <cell r="S332">
            <v>25147.297420881445</v>
          </cell>
          <cell r="T332">
            <v>0</v>
          </cell>
          <cell r="U332">
            <v>18573.711857154645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7480.8699269057406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U332">
            <v>0</v>
          </cell>
        </row>
        <row r="333">
          <cell r="B333">
            <v>38580</v>
          </cell>
          <cell r="C333">
            <v>8</v>
          </cell>
          <cell r="D333">
            <v>15</v>
          </cell>
          <cell r="E333">
            <v>319</v>
          </cell>
          <cell r="F333">
            <v>745234.498205974</v>
          </cell>
          <cell r="G333">
            <v>7000</v>
          </cell>
          <cell r="H333">
            <v>3925.1140272309349</v>
          </cell>
          <cell r="I333">
            <v>57686.335436594374</v>
          </cell>
          <cell r="J333">
            <v>27372.480297591104</v>
          </cell>
          <cell r="K333">
            <v>27937.964256837822</v>
          </cell>
          <cell r="L333">
            <v>22424.160613334447</v>
          </cell>
          <cell r="M333">
            <v>22668.694217333028</v>
          </cell>
          <cell r="N333">
            <v>22240.760410335515</v>
          </cell>
          <cell r="O333">
            <v>28720.900916297898</v>
          </cell>
          <cell r="P333">
            <v>32736.936235309964</v>
          </cell>
          <cell r="Q333">
            <v>50297.505672458021</v>
          </cell>
          <cell r="R333">
            <v>0</v>
          </cell>
          <cell r="S333">
            <v>26550.665180810491</v>
          </cell>
          <cell r="T333">
            <v>0</v>
          </cell>
          <cell r="U333">
            <v>20704.601656520124</v>
          </cell>
          <cell r="V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7699.0404083134863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U333">
            <v>0</v>
          </cell>
        </row>
        <row r="334">
          <cell r="B334">
            <v>38581</v>
          </cell>
          <cell r="C334">
            <v>8</v>
          </cell>
          <cell r="D334">
            <v>16</v>
          </cell>
          <cell r="E334">
            <v>320</v>
          </cell>
          <cell r="F334">
            <v>574892.38892348204</v>
          </cell>
          <cell r="G334">
            <v>7000</v>
          </cell>
          <cell r="H334">
            <v>3027.9303834484949</v>
          </cell>
          <cell r="I334">
            <v>44500.670952861707</v>
          </cell>
          <cell r="J334">
            <v>21115.810697069723</v>
          </cell>
          <cell r="K334">
            <v>21552.039058762402</v>
          </cell>
          <cell r="L334">
            <v>17298.554073432926</v>
          </cell>
          <cell r="M334">
            <v>17487.193364975705</v>
          </cell>
          <cell r="N334">
            <v>17157.074604775844</v>
          </cell>
          <cell r="O334">
            <v>22156.015830659464</v>
          </cell>
          <cell r="P334">
            <v>25254.08515528942</v>
          </cell>
          <cell r="Q334">
            <v>38800.744279205166</v>
          </cell>
          <cell r="R334">
            <v>0</v>
          </cell>
          <cell r="S334">
            <v>19384.807936566158</v>
          </cell>
          <cell r="T334">
            <v>0</v>
          </cell>
          <cell r="U334">
            <v>12976.665958262602</v>
          </cell>
          <cell r="V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6560.2527201882867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U334">
            <v>0</v>
          </cell>
        </row>
        <row r="335">
          <cell r="B335">
            <v>38582</v>
          </cell>
          <cell r="C335">
            <v>8</v>
          </cell>
          <cell r="D335">
            <v>17</v>
          </cell>
          <cell r="E335">
            <v>321</v>
          </cell>
          <cell r="F335">
            <v>583297.57827801595</v>
          </cell>
          <cell r="G335">
            <v>7000</v>
          </cell>
          <cell r="H335">
            <v>3072.200108905964</v>
          </cell>
          <cell r="I335">
            <v>45151.291091463674</v>
          </cell>
          <cell r="J335">
            <v>21424.533495810738</v>
          </cell>
          <cell r="K335">
            <v>21867.139715433852</v>
          </cell>
          <cell r="L335">
            <v>17551.466836496485</v>
          </cell>
          <cell r="M335">
            <v>17742.864120657832</v>
          </cell>
          <cell r="N335">
            <v>17407.918873375475</v>
          </cell>
          <cell r="O335">
            <v>22479.946903651165</v>
          </cell>
          <cell r="P335">
            <v>25623.311417100278</v>
          </cell>
          <cell r="Q335">
            <v>39368.028885936983</v>
          </cell>
          <cell r="R335">
            <v>0</v>
          </cell>
          <cell r="S335">
            <v>19955.78108486332</v>
          </cell>
          <cell r="T335">
            <v>0</v>
          </cell>
          <cell r="U335">
            <v>13184.572609170189</v>
          </cell>
          <cell r="V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6578.3837324411352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U335">
            <v>0</v>
          </cell>
        </row>
        <row r="336">
          <cell r="B336">
            <v>38583</v>
          </cell>
          <cell r="C336">
            <v>8</v>
          </cell>
          <cell r="D336">
            <v>18</v>
          </cell>
          <cell r="E336">
            <v>322</v>
          </cell>
          <cell r="F336">
            <v>736194.35215474397</v>
          </cell>
          <cell r="G336">
            <v>7000</v>
          </cell>
          <cell r="H336">
            <v>3877.5000155885327</v>
          </cell>
          <cell r="I336">
            <v>56986.565231695837</v>
          </cell>
          <cell r="J336">
            <v>27040.435524743985</v>
          </cell>
          <cell r="K336">
            <v>27599.059820900064</v>
          </cell>
          <cell r="L336">
            <v>22152.141956778974</v>
          </cell>
          <cell r="M336">
            <v>22393.7092199816</v>
          </cell>
          <cell r="N336">
            <v>21970.966509377005</v>
          </cell>
          <cell r="O336">
            <v>28372.498984246606</v>
          </cell>
          <cell r="P336">
            <v>32339.817361251604</v>
          </cell>
          <cell r="Q336">
            <v>49687.366449990208</v>
          </cell>
          <cell r="R336">
            <v>0</v>
          </cell>
          <cell r="S336">
            <v>26228.589523323291</v>
          </cell>
          <cell r="T336">
            <v>0</v>
          </cell>
          <cell r="U336">
            <v>20205.329642980389</v>
          </cell>
          <cell r="V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7656.7427024557719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U336">
            <v>0</v>
          </cell>
        </row>
        <row r="337">
          <cell r="B337">
            <v>38584</v>
          </cell>
          <cell r="C337">
            <v>8</v>
          </cell>
          <cell r="D337">
            <v>19</v>
          </cell>
          <cell r="E337">
            <v>323</v>
          </cell>
          <cell r="F337">
            <v>730230.15198798</v>
          </cell>
          <cell r="G337">
            <v>7000</v>
          </cell>
          <cell r="H337">
            <v>3846.0868620212536</v>
          </cell>
          <cell r="I337">
            <v>56524.894640413237</v>
          </cell>
          <cell r="J337">
            <v>26821.370315137283</v>
          </cell>
          <cell r="K337">
            <v>27375.468976030686</v>
          </cell>
          <cell r="L337">
            <v>21972.678737092345</v>
          </cell>
          <cell r="M337">
            <v>22212.288968830031</v>
          </cell>
          <cell r="N337">
            <v>21792.971063289082</v>
          </cell>
          <cell r="O337">
            <v>28142.642204337775</v>
          </cell>
          <cell r="P337">
            <v>32077.819773882784</v>
          </cell>
          <cell r="Q337">
            <v>49284.82954054539</v>
          </cell>
          <cell r="R337">
            <v>0</v>
          </cell>
          <cell r="S337">
            <v>26016.101397665803</v>
          </cell>
          <cell r="T337">
            <v>0</v>
          </cell>
          <cell r="U337">
            <v>19879.273116860553</v>
          </cell>
          <cell r="V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7626.2379021071165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U337">
            <v>0</v>
          </cell>
        </row>
        <row r="338">
          <cell r="B338">
            <v>38585</v>
          </cell>
          <cell r="C338">
            <v>8</v>
          </cell>
          <cell r="D338">
            <v>20</v>
          </cell>
          <cell r="E338">
            <v>324</v>
          </cell>
          <cell r="F338">
            <v>782108.909514884</v>
          </cell>
          <cell r="G338">
            <v>7000</v>
          </cell>
          <cell r="H338">
            <v>4119.3297666027893</v>
          </cell>
          <cell r="I338">
            <v>60540.671440782964</v>
          </cell>
          <cell r="J338">
            <v>28726.878274963638</v>
          </cell>
          <cell r="K338">
            <v>29320.342538600526</v>
          </cell>
          <cell r="L338">
            <v>23533.714349378231</v>
          </cell>
          <cell r="M338">
            <v>23790.34754446445</v>
          </cell>
          <cell r="N338">
            <v>23341.239453063568</v>
          </cell>
          <cell r="O338">
            <v>30142.019122848375</v>
          </cell>
          <cell r="P338">
            <v>34356.76899216757</v>
          </cell>
          <cell r="Q338">
            <v>52786.240314296672</v>
          </cell>
          <cell r="R338">
            <v>0</v>
          </cell>
          <cell r="S338">
            <v>27864.399516458176</v>
          </cell>
          <cell r="T338">
            <v>0</v>
          </cell>
          <cell r="U338">
            <v>22804.231648980902</v>
          </cell>
          <cell r="V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7819.8286956704296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U338">
            <v>0</v>
          </cell>
        </row>
        <row r="339">
          <cell r="B339">
            <v>38586</v>
          </cell>
          <cell r="C339">
            <v>8</v>
          </cell>
          <cell r="D339">
            <v>21</v>
          </cell>
          <cell r="E339">
            <v>325</v>
          </cell>
          <cell r="F339">
            <v>747942.04940320598</v>
          </cell>
          <cell r="G339">
            <v>7000</v>
          </cell>
          <cell r="H339">
            <v>3939.3745683214042</v>
          </cell>
          <cell r="I339">
            <v>57895.918738160894</v>
          </cell>
          <cell r="J339">
            <v>27471.928715477508</v>
          </cell>
          <cell r="K339">
            <v>28039.467164652648</v>
          </cell>
          <cell r="L339">
            <v>22505.631027092419</v>
          </cell>
          <cell r="M339">
            <v>22751.053059168156</v>
          </cell>
          <cell r="N339">
            <v>22321.564503035621</v>
          </cell>
          <cell r="O339">
            <v>28825.248353042585</v>
          </cell>
          <cell r="P339">
            <v>32855.874544138933</v>
          </cell>
          <cell r="Q339">
            <v>50480.244222577603</v>
          </cell>
          <cell r="R339">
            <v>0</v>
          </cell>
          <cell r="S339">
            <v>26647.127818370438</v>
          </cell>
          <cell r="T339">
            <v>0</v>
          </cell>
          <cell r="U339">
            <v>20855.320938008266</v>
          </cell>
          <cell r="V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7710.7684198434772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U339">
            <v>0</v>
          </cell>
        </row>
        <row r="340">
          <cell r="B340">
            <v>38587</v>
          </cell>
          <cell r="C340">
            <v>8</v>
          </cell>
          <cell r="D340">
            <v>22</v>
          </cell>
          <cell r="E340">
            <v>326</v>
          </cell>
          <cell r="F340">
            <v>768136.86710881395</v>
          </cell>
          <cell r="G340">
            <v>7000</v>
          </cell>
          <cell r="H340">
            <v>4045.7396955994291</v>
          </cell>
          <cell r="I340">
            <v>59459.138142322983</v>
          </cell>
          <cell r="J340">
            <v>28213.684835317545</v>
          </cell>
          <cell r="K340">
            <v>28796.547112764085</v>
          </cell>
          <cell r="L340">
            <v>23113.294570417009</v>
          </cell>
          <cell r="M340">
            <v>23365.343122826322</v>
          </cell>
          <cell r="N340">
            <v>22924.258156110023</v>
          </cell>
          <cell r="O340">
            <v>29603.544794956837</v>
          </cell>
          <cell r="P340">
            <v>33742.999953796862</v>
          </cell>
          <cell r="Q340">
            <v>51843.236623690696</v>
          </cell>
          <cell r="R340">
            <v>0</v>
          </cell>
          <cell r="S340">
            <v>27366.613892324174</v>
          </cell>
          <cell r="T340">
            <v>0</v>
          </cell>
          <cell r="U340">
            <v>21996.733697177104</v>
          </cell>
          <cell r="V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7784.1393960813421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U340">
            <v>0</v>
          </cell>
        </row>
        <row r="341">
          <cell r="B341">
            <v>38588</v>
          </cell>
          <cell r="C341">
            <v>8</v>
          </cell>
          <cell r="D341">
            <v>23</v>
          </cell>
          <cell r="E341">
            <v>327</v>
          </cell>
          <cell r="F341">
            <v>654959.82936109602</v>
          </cell>
          <cell r="G341">
            <v>7000</v>
          </cell>
          <cell r="H341">
            <v>3449.6417163815745</v>
          </cell>
          <cell r="I341">
            <v>50698.447944872569</v>
          </cell>
          <cell r="J341">
            <v>24056.689629987017</v>
          </cell>
          <cell r="K341">
            <v>24553.673167848283</v>
          </cell>
          <cell r="L341">
            <v>19707.789218335474</v>
          </cell>
          <cell r="M341">
            <v>19922.701018491694</v>
          </cell>
          <cell r="N341">
            <v>19546.605368218308</v>
          </cell>
          <cell r="O341">
            <v>25241.768072358173</v>
          </cell>
          <cell r="P341">
            <v>28771.317245914124</v>
          </cell>
          <cell r="Q341">
            <v>44204.670894632756</v>
          </cell>
          <cell r="R341">
            <v>0</v>
          </cell>
          <cell r="S341">
            <v>23334.425845971706</v>
          </cell>
          <cell r="T341">
            <v>0</v>
          </cell>
          <cell r="U341">
            <v>15992.277089311672</v>
          </cell>
          <cell r="V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7079.820163692023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U341">
            <v>0</v>
          </cell>
        </row>
        <row r="342">
          <cell r="B342">
            <v>38589</v>
          </cell>
          <cell r="C342">
            <v>8</v>
          </cell>
          <cell r="D342">
            <v>24</v>
          </cell>
          <cell r="E342">
            <v>328</v>
          </cell>
          <cell r="F342">
            <v>583127.85714839597</v>
          </cell>
          <cell r="G342">
            <v>7000</v>
          </cell>
          <cell r="H342">
            <v>3071.3061959320039</v>
          </cell>
          <cell r="I342">
            <v>45138.153495126535</v>
          </cell>
          <cell r="J342">
            <v>21418.299634807536</v>
          </cell>
          <cell r="K342">
            <v>21860.777070032484</v>
          </cell>
          <cell r="L342">
            <v>17546.359915280093</v>
          </cell>
          <cell r="M342">
            <v>17737.701508890881</v>
          </cell>
          <cell r="N342">
            <v>17402.853720072002</v>
          </cell>
          <cell r="O342">
            <v>22473.405950757875</v>
          </cell>
          <cell r="P342">
            <v>25615.855844644189</v>
          </cell>
          <cell r="Q342">
            <v>39356.57403581887</v>
          </cell>
          <cell r="R342">
            <v>0</v>
          </cell>
          <cell r="S342">
            <v>19944.169773274305</v>
          </cell>
          <cell r="T342">
            <v>0</v>
          </cell>
          <cell r="U342">
            <v>13180.418968867716</v>
          </cell>
          <cell r="V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6578.0669662805631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U342">
            <v>0</v>
          </cell>
        </row>
        <row r="343">
          <cell r="B343">
            <v>38590</v>
          </cell>
          <cell r="C343">
            <v>8</v>
          </cell>
          <cell r="D343">
            <v>25</v>
          </cell>
          <cell r="E343">
            <v>329</v>
          </cell>
          <cell r="F343">
            <v>799172.87155879592</v>
          </cell>
          <cell r="G343">
            <v>7000</v>
          </cell>
          <cell r="H343">
            <v>4209.2048286670561</v>
          </cell>
          <cell r="I343">
            <v>61861.540832514147</v>
          </cell>
          <cell r="J343">
            <v>29353.637994179866</v>
          </cell>
          <cell r="K343">
            <v>29960.0503927196</v>
          </cell>
          <cell r="L343">
            <v>24047.170216616902</v>
          </cell>
          <cell r="M343">
            <v>24309.402605174622</v>
          </cell>
          <cell r="N343">
            <v>23850.495925198611</v>
          </cell>
          <cell r="O343">
            <v>30799.654221978217</v>
          </cell>
          <cell r="P343">
            <v>35106.361018164869</v>
          </cell>
          <cell r="Q343">
            <v>53937.924421466189</v>
          </cell>
          <cell r="R343">
            <v>0</v>
          </cell>
          <cell r="S343">
            <v>28472.341773528442</v>
          </cell>
          <cell r="T343">
            <v>0</v>
          </cell>
          <cell r="U343">
            <v>23810.167117008048</v>
          </cell>
          <cell r="V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7845.8998675135927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U343">
            <v>0</v>
          </cell>
        </row>
        <row r="344">
          <cell r="B344">
            <v>38591</v>
          </cell>
          <cell r="C344">
            <v>8</v>
          </cell>
          <cell r="D344">
            <v>26</v>
          </cell>
          <cell r="E344">
            <v>330</v>
          </cell>
          <cell r="F344">
            <v>868273.33194419998</v>
          </cell>
          <cell r="G344">
            <v>7000</v>
          </cell>
          <cell r="H344">
            <v>4573.1536085474818</v>
          </cell>
          <cell r="I344">
            <v>67210.397261210761</v>
          </cell>
          <cell r="J344">
            <v>31891.699496978381</v>
          </cell>
          <cell r="K344">
            <v>32550.54532689921</v>
          </cell>
          <cell r="L344">
            <v>26126.408128801406</v>
          </cell>
          <cell r="M344">
            <v>26411.314433632037</v>
          </cell>
          <cell r="N344">
            <v>25912.728400178439</v>
          </cell>
          <cell r="O344">
            <v>33462.745478190074</v>
          </cell>
          <cell r="P344">
            <v>38141.831559200276</v>
          </cell>
          <cell r="Q344">
            <v>58601.665574849721</v>
          </cell>
          <cell r="R344">
            <v>0</v>
          </cell>
          <cell r="S344">
            <v>30934.202022818248</v>
          </cell>
          <cell r="T344">
            <v>0</v>
          </cell>
          <cell r="U344">
            <v>28105.667376789021</v>
          </cell>
          <cell r="V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7737.1073848220676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U344">
            <v>0</v>
          </cell>
        </row>
        <row r="345">
          <cell r="B345">
            <v>38592</v>
          </cell>
          <cell r="C345">
            <v>8</v>
          </cell>
          <cell r="D345">
            <v>27</v>
          </cell>
          <cell r="E345">
            <v>331</v>
          </cell>
          <cell r="F345">
            <v>847888.82591725199</v>
          </cell>
          <cell r="G345">
            <v>7000</v>
          </cell>
          <cell r="H345">
            <v>4465.7894020632657</v>
          </cell>
          <cell r="I345">
            <v>65632.494661142453</v>
          </cell>
          <cell r="J345">
            <v>31142.976120722997</v>
          </cell>
          <cell r="K345">
            <v>31786.35418686859</v>
          </cell>
          <cell r="L345">
            <v>25513.036849999669</v>
          </cell>
          <cell r="M345">
            <v>25791.254392116683</v>
          </cell>
          <cell r="N345">
            <v>25304.373693411912</v>
          </cell>
          <cell r="O345">
            <v>32677.138559512729</v>
          </cell>
          <cell r="P345">
            <v>37246.373450914944</v>
          </cell>
          <cell r="Q345">
            <v>57225.870694192839</v>
          </cell>
          <cell r="R345">
            <v>0</v>
          </cell>
          <cell r="S345">
            <v>30207.957873224244</v>
          </cell>
          <cell r="T345">
            <v>0</v>
          </cell>
          <cell r="U345">
            <v>26801.481506789773</v>
          </cell>
          <cell r="V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7806.865997988979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U345">
            <v>0</v>
          </cell>
        </row>
        <row r="346">
          <cell r="B346">
            <v>38593</v>
          </cell>
          <cell r="C346">
            <v>8</v>
          </cell>
          <cell r="D346">
            <v>28</v>
          </cell>
          <cell r="E346">
            <v>332</v>
          </cell>
          <cell r="F346">
            <v>833363.69230053795</v>
          </cell>
          <cell r="G346">
            <v>7000</v>
          </cell>
          <cell r="H346">
            <v>4389.286226427118</v>
          </cell>
          <cell r="I346">
            <v>64508.148254619118</v>
          </cell>
          <cell r="J346">
            <v>30609.467628160572</v>
          </cell>
          <cell r="K346">
            <v>31241.824022488854</v>
          </cell>
          <cell r="L346">
            <v>25075.97451601562</v>
          </cell>
          <cell r="M346">
            <v>25349.425929779198</v>
          </cell>
          <cell r="N346">
            <v>24870.885955692935</v>
          </cell>
          <cell r="O346">
            <v>32117.348420427774</v>
          </cell>
          <cell r="P346">
            <v>36608.308017599076</v>
          </cell>
          <cell r="Q346">
            <v>56245.537668496065</v>
          </cell>
          <cell r="R346">
            <v>0</v>
          </cell>
          <cell r="S346">
            <v>29690.467123276008</v>
          </cell>
          <cell r="T346">
            <v>0</v>
          </cell>
          <cell r="U346">
            <v>25891.077707420078</v>
          </cell>
          <cell r="V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7836.8334041860435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U346">
            <v>0</v>
          </cell>
        </row>
        <row r="347">
          <cell r="B347">
            <v>38594</v>
          </cell>
          <cell r="C347">
            <v>8</v>
          </cell>
          <cell r="D347">
            <v>29</v>
          </cell>
          <cell r="E347">
            <v>333</v>
          </cell>
          <cell r="F347">
            <v>773500.05480480602</v>
          </cell>
          <cell r="G347">
            <v>7000</v>
          </cell>
          <cell r="H347">
            <v>4073.9873455765683</v>
          </cell>
          <cell r="I347">
            <v>59874.286186576443</v>
          </cell>
          <cell r="J347">
            <v>28410.674843018784</v>
          </cell>
          <cell r="K347">
            <v>28997.606707447427</v>
          </cell>
          <cell r="L347">
            <v>23274.673280855004</v>
          </cell>
          <cell r="M347">
            <v>23528.481654661984</v>
          </cell>
          <cell r="N347">
            <v>23084.31700049977</v>
          </cell>
          <cell r="O347">
            <v>29810.238906384733</v>
          </cell>
          <cell r="P347">
            <v>33978.596043409401</v>
          </cell>
          <cell r="Q347">
            <v>52205.209887423123</v>
          </cell>
          <cell r="R347">
            <v>0</v>
          </cell>
          <cell r="S347">
            <v>27557.689588847785</v>
          </cell>
          <cell r="T347">
            <v>0</v>
          </cell>
          <cell r="U347">
            <v>22304.971625285641</v>
          </cell>
          <cell r="V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7799.331160400282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U347">
            <v>0</v>
          </cell>
        </row>
        <row r="348">
          <cell r="B348">
            <v>38595</v>
          </cell>
          <cell r="C348">
            <v>8</v>
          </cell>
          <cell r="D348">
            <v>30</v>
          </cell>
          <cell r="E348">
            <v>334</v>
          </cell>
          <cell r="F348">
            <v>574316.33544236002</v>
          </cell>
          <cell r="G348">
            <v>7000</v>
          </cell>
          <cell r="H348">
            <v>3024.8963376486422</v>
          </cell>
          <cell r="I348">
            <v>44456.080405293906</v>
          </cell>
          <cell r="J348">
            <v>21094.652239429441</v>
          </cell>
          <cell r="K348">
            <v>21530.443491723632</v>
          </cell>
          <cell r="L348">
            <v>17281.220582010232</v>
          </cell>
          <cell r="M348">
            <v>17469.670853272582</v>
          </cell>
          <cell r="N348">
            <v>17139.882878563469</v>
          </cell>
          <cell r="O348">
            <v>22133.815067015777</v>
          </cell>
          <cell r="P348">
            <v>25228.780065247272</v>
          </cell>
          <cell r="Q348">
            <v>38761.865170274868</v>
          </cell>
          <cell r="R348">
            <v>0</v>
          </cell>
          <cell r="S348">
            <v>19345.979482099774</v>
          </cell>
          <cell r="T348">
            <v>0</v>
          </cell>
          <cell r="U348">
            <v>12962.255049864354</v>
          </cell>
          <cell r="V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6558.8277284478509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U348">
            <v>0</v>
          </cell>
        </row>
        <row r="349">
          <cell r="B349">
            <v>38596</v>
          </cell>
          <cell r="C349">
            <v>8</v>
          </cell>
          <cell r="D349">
            <v>31</v>
          </cell>
          <cell r="E349">
            <v>335</v>
          </cell>
          <cell r="F349">
            <v>522306.79280969</v>
          </cell>
          <cell r="G349">
            <v>7000</v>
          </cell>
          <cell r="H349">
            <v>2750.9645942459961</v>
          </cell>
          <cell r="I349">
            <v>40430.179927746729</v>
          </cell>
          <cell r="J349">
            <v>19184.340539653553</v>
          </cell>
          <cell r="K349">
            <v>19580.666949462142</v>
          </cell>
          <cell r="L349">
            <v>15716.249636316415</v>
          </cell>
          <cell r="M349">
            <v>15887.634029747156</v>
          </cell>
          <cell r="N349">
            <v>15587.711341243361</v>
          </cell>
          <cell r="O349">
            <v>20129.397767157996</v>
          </cell>
          <cell r="P349">
            <v>22944.085670540429</v>
          </cell>
          <cell r="Q349">
            <v>35173.789161999157</v>
          </cell>
          <cell r="R349">
            <v>0</v>
          </cell>
          <cell r="S349">
            <v>16027.316516079756</v>
          </cell>
          <cell r="T349">
            <v>0</v>
          </cell>
          <cell r="U349">
            <v>11604.970879803774</v>
          </cell>
          <cell r="V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6345.7523339178642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U349">
            <v>0</v>
          </cell>
        </row>
        <row r="350">
          <cell r="B350">
            <v>38597</v>
          </cell>
          <cell r="C350">
            <v>9</v>
          </cell>
          <cell r="D350">
            <v>1</v>
          </cell>
          <cell r="E350">
            <v>336</v>
          </cell>
          <cell r="F350">
            <v>622598.00338090595</v>
          </cell>
          <cell r="G350">
            <v>7000</v>
          </cell>
          <cell r="H350">
            <v>3279.1935454938352</v>
          </cell>
          <cell r="I350">
            <v>48193.417443294835</v>
          </cell>
          <cell r="J350">
            <v>22868.039015758481</v>
          </cell>
          <cell r="K350">
            <v>23340.466399110279</v>
          </cell>
          <cell r="L350">
            <v>18734.01950522164</v>
          </cell>
          <cell r="M350">
            <v>18938.312427752149</v>
          </cell>
          <cell r="N350">
            <v>18580.799813323763</v>
          </cell>
          <cell r="O350">
            <v>23994.562260382168</v>
          </cell>
          <cell r="P350">
            <v>27349.715003771453</v>
          </cell>
          <cell r="Q350">
            <v>42020.500502993396</v>
          </cell>
          <cell r="R350">
            <v>0</v>
          </cell>
          <cell r="S350">
            <v>22181.462572923927</v>
          </cell>
          <cell r="T350">
            <v>0</v>
          </cell>
          <cell r="U350">
            <v>14450.950875384106</v>
          </cell>
          <cell r="V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6764.5069140011228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U350">
            <v>0</v>
          </cell>
        </row>
        <row r="351">
          <cell r="B351">
            <v>38598</v>
          </cell>
          <cell r="C351">
            <v>9</v>
          </cell>
          <cell r="D351">
            <v>2</v>
          </cell>
          <cell r="E351">
            <v>337</v>
          </cell>
          <cell r="F351">
            <v>779060.91769882594</v>
          </cell>
          <cell r="G351">
            <v>7000</v>
          </cell>
          <cell r="H351">
            <v>4103.2761412527889</v>
          </cell>
          <cell r="I351">
            <v>60304.73566656372</v>
          </cell>
          <cell r="J351">
            <v>28614.925465300224</v>
          </cell>
          <cell r="K351">
            <v>29206.07691265707</v>
          </cell>
          <cell r="L351">
            <v>23442.000052474436</v>
          </cell>
          <cell r="M351">
            <v>23697.63311079091</v>
          </cell>
          <cell r="N351">
            <v>23250.275258737081</v>
          </cell>
          <cell r="O351">
            <v>30024.551304123626</v>
          </cell>
          <cell r="P351">
            <v>34222.875682117854</v>
          </cell>
          <cell r="Q351">
            <v>52580.524682469593</v>
          </cell>
          <cell r="R351">
            <v>0</v>
          </cell>
          <cell r="S351">
            <v>27755.80791156492</v>
          </cell>
          <cell r="T351">
            <v>0</v>
          </cell>
          <cell r="U351">
            <v>22626.835199590852</v>
          </cell>
          <cell r="V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7813.1247528683843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U351">
            <v>0</v>
          </cell>
        </row>
        <row r="352">
          <cell r="B352">
            <v>38599</v>
          </cell>
          <cell r="C352">
            <v>9</v>
          </cell>
          <cell r="D352">
            <v>3</v>
          </cell>
          <cell r="E352">
            <v>338</v>
          </cell>
          <cell r="F352">
            <v>809747.49629370798</v>
          </cell>
          <cell r="G352">
            <v>7000</v>
          </cell>
          <cell r="H352">
            <v>4264.9008652563807</v>
          </cell>
          <cell r="I352">
            <v>62680.090364296084</v>
          </cell>
          <cell r="J352">
            <v>29742.044204450074</v>
          </cell>
          <cell r="K352">
            <v>30356.480628550948</v>
          </cell>
          <cell r="L352">
            <v>24365.361449111173</v>
          </cell>
          <cell r="M352">
            <v>24631.063686560195</v>
          </cell>
          <cell r="N352">
            <v>24166.084771024405</v>
          </cell>
          <cell r="O352">
            <v>31207.194063423532</v>
          </cell>
          <cell r="P352">
            <v>35570.887038488036</v>
          </cell>
          <cell r="Q352">
            <v>54651.628965296033</v>
          </cell>
          <cell r="R352">
            <v>0</v>
          </cell>
          <cell r="S352">
            <v>28849.086706063445</v>
          </cell>
          <cell r="T352">
            <v>0</v>
          </cell>
          <cell r="U352">
            <v>24444.446348700709</v>
          </cell>
          <cell r="V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7852.0339946339518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U352">
            <v>0</v>
          </cell>
        </row>
        <row r="353">
          <cell r="B353">
            <v>38600</v>
          </cell>
          <cell r="C353">
            <v>9</v>
          </cell>
          <cell r="D353">
            <v>4</v>
          </cell>
          <cell r="E353">
            <v>339</v>
          </cell>
          <cell r="F353">
            <v>818510.09838003002</v>
          </cell>
          <cell r="G353">
            <v>7000</v>
          </cell>
          <cell r="H353">
            <v>4311.0530662707779</v>
          </cell>
          <cell r="I353">
            <v>63358.376735184494</v>
          </cell>
          <cell r="J353">
            <v>30063.894781068429</v>
          </cell>
          <cell r="K353">
            <v>30684.980267891176</v>
          </cell>
          <cell r="L353">
            <v>24629.028787442196</v>
          </cell>
          <cell r="M353">
            <v>24897.606295257436</v>
          </cell>
          <cell r="N353">
            <v>24427.595656580768</v>
          </cell>
          <cell r="O353">
            <v>31544.899613684629</v>
          </cell>
          <cell r="P353">
            <v>35955.813858765257</v>
          </cell>
          <cell r="Q353">
            <v>55243.036138747171</v>
          </cell>
          <cell r="R353">
            <v>0</v>
          </cell>
          <cell r="S353">
            <v>29161.274231824373</v>
          </cell>
          <cell r="T353">
            <v>0</v>
          </cell>
          <cell r="U353">
            <v>24976.355155094872</v>
          </cell>
          <cell r="V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7851.126023028176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U353">
            <v>0</v>
          </cell>
        </row>
        <row r="354">
          <cell r="B354">
            <v>38601</v>
          </cell>
          <cell r="C354">
            <v>9</v>
          </cell>
          <cell r="D354">
            <v>5</v>
          </cell>
          <cell r="E354">
            <v>340</v>
          </cell>
          <cell r="F354">
            <v>765398.36676441599</v>
          </cell>
          <cell r="G354">
            <v>7000</v>
          </cell>
          <cell r="H354">
            <v>4031.3161468490034</v>
          </cell>
          <cell r="I354">
            <v>59247.159161424403</v>
          </cell>
          <cell r="J354">
            <v>28113.099654542322</v>
          </cell>
          <cell r="K354">
            <v>28693.883957846661</v>
          </cell>
          <cell r="L354">
            <v>23030.892894554872</v>
          </cell>
          <cell r="M354">
            <v>23282.042863551342</v>
          </cell>
          <cell r="N354">
            <v>22842.53041780752</v>
          </cell>
          <cell r="O354">
            <v>29498.00459621397</v>
          </cell>
          <cell r="P354">
            <v>33622.702099402377</v>
          </cell>
          <cell r="Q354">
            <v>51658.409247961346</v>
          </cell>
          <cell r="R354">
            <v>0</v>
          </cell>
          <cell r="S354">
            <v>27269.048621370297</v>
          </cell>
          <cell r="T354">
            <v>0</v>
          </cell>
          <cell r="U354">
            <v>21840.171273448679</v>
          </cell>
          <cell r="V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7775.6760370497659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U354">
            <v>0</v>
          </cell>
        </row>
        <row r="355">
          <cell r="B355">
            <v>38602</v>
          </cell>
          <cell r="C355">
            <v>9</v>
          </cell>
          <cell r="D355">
            <v>6</v>
          </cell>
          <cell r="E355">
            <v>341</v>
          </cell>
          <cell r="F355">
            <v>686517.975874556</v>
          </cell>
          <cell r="G355">
            <v>7000</v>
          </cell>
          <cell r="H355">
            <v>3615.8569464220318</v>
          </cell>
          <cell r="I355">
            <v>53141.268063795033</v>
          </cell>
          <cell r="J355">
            <v>25215.821078876848</v>
          </cell>
          <cell r="K355">
            <v>25736.750939244492</v>
          </cell>
          <cell r="L355">
            <v>20657.376157454033</v>
          </cell>
          <cell r="M355">
            <v>20882.643124099501</v>
          </cell>
          <cell r="N355">
            <v>20488.425932469934</v>
          </cell>
          <cell r="O355">
            <v>26458.000548574782</v>
          </cell>
          <cell r="P355">
            <v>30157.61515966176</v>
          </cell>
          <cell r="Q355">
            <v>46334.599201889279</v>
          </cell>
          <cell r="R355">
            <v>0</v>
          </cell>
          <cell r="S355">
            <v>24458.756219596271</v>
          </cell>
          <cell r="T355">
            <v>0</v>
          </cell>
          <cell r="U355">
            <v>17570.527668096125</v>
          </cell>
          <cell r="V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7343.329389794565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U355">
            <v>0</v>
          </cell>
        </row>
        <row r="356">
          <cell r="B356">
            <v>38603</v>
          </cell>
          <cell r="C356">
            <v>9</v>
          </cell>
          <cell r="D356">
            <v>7</v>
          </cell>
          <cell r="E356">
            <v>342</v>
          </cell>
          <cell r="F356">
            <v>721955.74773921201</v>
          </cell>
          <cell r="G356">
            <v>7000</v>
          </cell>
          <cell r="H356">
            <v>3802.5059753848946</v>
          </cell>
          <cell r="I356">
            <v>55884.398178988704</v>
          </cell>
          <cell r="J356">
            <v>26517.451256345794</v>
          </cell>
          <cell r="K356">
            <v>27065.271299050877</v>
          </cell>
          <cell r="L356">
            <v>21723.70130743671</v>
          </cell>
          <cell r="M356">
            <v>21960.596461038906</v>
          </cell>
          <cell r="N356">
            <v>21546.029942235065</v>
          </cell>
          <cell r="O356">
            <v>27823.751512693256</v>
          </cell>
          <cell r="P356">
            <v>31714.338688493968</v>
          </cell>
          <cell r="Q356">
            <v>48726.371906551656</v>
          </cell>
          <cell r="R356">
            <v>0</v>
          </cell>
          <cell r="S356">
            <v>25721.307024473765</v>
          </cell>
          <cell r="T356">
            <v>0</v>
          </cell>
          <cell r="U356">
            <v>19431.312403322048</v>
          </cell>
          <cell r="V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7580.5756904083873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U356">
            <v>0</v>
          </cell>
        </row>
        <row r="357">
          <cell r="B357">
            <v>38604</v>
          </cell>
          <cell r="C357">
            <v>9</v>
          </cell>
          <cell r="D357">
            <v>8</v>
          </cell>
          <cell r="E357">
            <v>343</v>
          </cell>
          <cell r="F357">
            <v>929537.66793908994</v>
          </cell>
          <cell r="G357">
            <v>7000</v>
          </cell>
          <cell r="H357">
            <v>4895.8299005890076</v>
          </cell>
          <cell r="I357">
            <v>71952.683139024011</v>
          </cell>
          <cell r="J357">
            <v>34141.939970281899</v>
          </cell>
          <cell r="K357">
            <v>34847.273180164892</v>
          </cell>
          <cell r="L357">
            <v>27969.856484353772</v>
          </cell>
          <cell r="M357">
            <v>28274.86543997885</v>
          </cell>
          <cell r="N357">
            <v>27741.099767634969</v>
          </cell>
          <cell r="O357">
            <v>35823.837091699475</v>
          </cell>
          <cell r="P357">
            <v>40833.073934307002</v>
          </cell>
          <cell r="Q357">
            <v>62736.529560132745</v>
          </cell>
          <cell r="R357">
            <v>0</v>
          </cell>
          <cell r="S357">
            <v>33116.882610526925</v>
          </cell>
          <cell r="T357">
            <v>0</v>
          </cell>
          <cell r="U357">
            <v>32211.797817731669</v>
          </cell>
          <cell r="V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7318.6472598025575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U357">
            <v>0</v>
          </cell>
        </row>
        <row r="358">
          <cell r="B358">
            <v>38605</v>
          </cell>
          <cell r="C358">
            <v>9</v>
          </cell>
          <cell r="D358">
            <v>9</v>
          </cell>
          <cell r="E358">
            <v>344</v>
          </cell>
          <cell r="F358">
            <v>927573.89463342796</v>
          </cell>
          <cell r="G358">
            <v>7000</v>
          </cell>
          <cell r="H358">
            <v>4885.4868016491291</v>
          </cell>
          <cell r="I358">
            <v>71800.673421405547</v>
          </cell>
          <cell r="J358">
            <v>34069.810531497773</v>
          </cell>
          <cell r="K358">
            <v>34773.653630138433</v>
          </cell>
          <cell r="L358">
            <v>27910.766401808818</v>
          </cell>
          <cell r="M358">
            <v>28215.130985004776</v>
          </cell>
          <cell r="N358">
            <v>27682.492964411849</v>
          </cell>
          <cell r="O358">
            <v>35748.154419104787</v>
          </cell>
          <cell r="P358">
            <v>40746.808575359151</v>
          </cell>
          <cell r="Q358">
            <v>62603.99020611903</v>
          </cell>
          <cell r="R358">
            <v>0</v>
          </cell>
          <cell r="S358">
            <v>33046.91874324064</v>
          </cell>
          <cell r="T358">
            <v>0</v>
          </cell>
          <cell r="U358">
            <v>32075.838078277557</v>
          </cell>
          <cell r="V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7337.1932213413083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U358">
            <v>0</v>
          </cell>
        </row>
        <row r="359">
          <cell r="B359">
            <v>38606</v>
          </cell>
          <cell r="C359">
            <v>9</v>
          </cell>
          <cell r="D359">
            <v>10</v>
          </cell>
          <cell r="E359">
            <v>345</v>
          </cell>
          <cell r="F359">
            <v>914877.755778266</v>
          </cell>
          <cell r="G359">
            <v>7000</v>
          </cell>
          <cell r="H359">
            <v>4818.616852885305</v>
          </cell>
          <cell r="I359">
            <v>70817.903935409442</v>
          </cell>
          <cell r="J359">
            <v>33603.481058687532</v>
          </cell>
          <cell r="K359">
            <v>34297.690326789954</v>
          </cell>
          <cell r="L359">
            <v>27528.738654109649</v>
          </cell>
          <cell r="M359">
            <v>27828.937256532321</v>
          </cell>
          <cell r="N359">
            <v>27303.589702292651</v>
          </cell>
          <cell r="O359">
            <v>35258.852666493389</v>
          </cell>
          <cell r="P359">
            <v>40189.087899334838</v>
          </cell>
          <cell r="Q359">
            <v>61747.100035812764</v>
          </cell>
          <cell r="R359">
            <v>0</v>
          </cell>
          <cell r="S359">
            <v>32594.590069992191</v>
          </cell>
          <cell r="T359">
            <v>0</v>
          </cell>
          <cell r="U359">
            <v>31203.773310421329</v>
          </cell>
          <cell r="V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7448.6389881073283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U359">
            <v>0</v>
          </cell>
        </row>
        <row r="360">
          <cell r="B360">
            <v>38607</v>
          </cell>
          <cell r="C360">
            <v>9</v>
          </cell>
          <cell r="D360">
            <v>11</v>
          </cell>
          <cell r="E360">
            <v>346</v>
          </cell>
          <cell r="F360">
            <v>936810.71752309997</v>
          </cell>
          <cell r="G360">
            <v>7000</v>
          </cell>
          <cell r="H360">
            <v>4934.1367006790024</v>
          </cell>
          <cell r="I360">
            <v>72515.667782059463</v>
          </cell>
          <cell r="J360">
            <v>34409.079249154493</v>
          </cell>
          <cell r="K360">
            <v>35119.931249276611</v>
          </cell>
          <cell r="L360">
            <v>28188.703078832696</v>
          </cell>
          <cell r="M360">
            <v>28496.098538344966</v>
          </cell>
          <cell r="N360">
            <v>27958.156484198498</v>
          </cell>
          <cell r="O360">
            <v>36104.1361612736</v>
          </cell>
          <cell r="P360">
            <v>41152.567142204869</v>
          </cell>
          <cell r="Q360">
            <v>63227.403578429607</v>
          </cell>
          <cell r="R360">
            <v>0</v>
          </cell>
          <cell r="S360">
            <v>33376.001458102219</v>
          </cell>
          <cell r="T360">
            <v>0</v>
          </cell>
          <cell r="U360">
            <v>32717.844103082618</v>
          </cell>
          <cell r="V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7246.8646241444567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U360">
            <v>0</v>
          </cell>
        </row>
        <row r="361">
          <cell r="B361">
            <v>38608</v>
          </cell>
          <cell r="C361">
            <v>9</v>
          </cell>
          <cell r="D361">
            <v>12</v>
          </cell>
          <cell r="E361">
            <v>347</v>
          </cell>
          <cell r="F361">
            <v>961878.52836797398</v>
          </cell>
          <cell r="G361">
            <v>7000</v>
          </cell>
          <cell r="H361">
            <v>5066.167646932905</v>
          </cell>
          <cell r="I361">
            <v>74456.090761054234</v>
          </cell>
          <cell r="J361">
            <v>35329.820519327695</v>
          </cell>
          <cell r="K361">
            <v>36059.693975059199</v>
          </cell>
          <cell r="L361">
            <v>28942.995342493821</v>
          </cell>
          <cell r="M361">
            <v>29258.61629632366</v>
          </cell>
          <cell r="N361">
            <v>28706.279627121443</v>
          </cell>
          <cell r="O361">
            <v>37070.234903612196</v>
          </cell>
          <cell r="P361">
            <v>42253.755193969802</v>
          </cell>
          <cell r="Q361">
            <v>64919.284940875172</v>
          </cell>
          <cell r="R361">
            <v>0</v>
          </cell>
          <cell r="S361">
            <v>34269.098938372365</v>
          </cell>
          <cell r="T361">
            <v>0</v>
          </cell>
          <cell r="U361">
            <v>34492.243074398531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6961.2821796162116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U361">
            <v>0</v>
          </cell>
        </row>
        <row r="362">
          <cell r="B362">
            <v>38609</v>
          </cell>
          <cell r="C362">
            <v>9</v>
          </cell>
          <cell r="D362">
            <v>13</v>
          </cell>
          <cell r="E362">
            <v>348</v>
          </cell>
          <cell r="F362">
            <v>781515.88392079994</v>
          </cell>
          <cell r="G362">
            <v>7000</v>
          </cell>
          <cell r="H362">
            <v>4116.2063295055395</v>
          </cell>
          <cell r="I362">
            <v>60494.767133581445</v>
          </cell>
          <cell r="J362">
            <v>28705.096431223035</v>
          </cell>
          <cell r="K362">
            <v>29298.110707021617</v>
          </cell>
          <cell r="L362">
            <v>23515.870165833894</v>
          </cell>
          <cell r="M362">
            <v>23772.308771584634</v>
          </cell>
          <cell r="N362">
            <v>23323.541211520846</v>
          </cell>
          <cell r="O362">
            <v>30119.164263915358</v>
          </cell>
          <cell r="P362">
            <v>34330.71834487981</v>
          </cell>
          <cell r="Q362">
            <v>52746.21572035455</v>
          </cell>
          <cell r="R362">
            <v>0</v>
          </cell>
          <cell r="S362">
            <v>27843.271637877569</v>
          </cell>
          <cell r="T362">
            <v>0</v>
          </cell>
          <cell r="U362">
            <v>22769.662637335856</v>
          </cell>
          <cell r="V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7818.5722226195348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U362">
            <v>0</v>
          </cell>
        </row>
        <row r="363">
          <cell r="B363">
            <v>38610</v>
          </cell>
          <cell r="C363">
            <v>9</v>
          </cell>
          <cell r="D363">
            <v>14</v>
          </cell>
          <cell r="E363">
            <v>349</v>
          </cell>
          <cell r="F363">
            <v>748168.67702922795</v>
          </cell>
          <cell r="G363">
            <v>7000</v>
          </cell>
          <cell r="H363">
            <v>3940.5682050572213</v>
          </cell>
          <cell r="I363">
            <v>57913.461293269887</v>
          </cell>
          <cell r="J363">
            <v>27480.252753405315</v>
          </cell>
          <cell r="K363">
            <v>28047.963167629772</v>
          </cell>
          <cell r="L363">
            <v>22512.450268951954</v>
          </cell>
          <cell r="M363">
            <v>22757.94666429226</v>
          </cell>
          <cell r="N363">
            <v>22328.327972446728</v>
          </cell>
          <cell r="O363">
            <v>28833.982448964794</v>
          </cell>
          <cell r="P363">
            <v>32865.829926183244</v>
          </cell>
          <cell r="Q363">
            <v>50495.539816558849</v>
          </cell>
          <cell r="R363">
            <v>0</v>
          </cell>
          <cell r="S363">
            <v>26655.201940319588</v>
          </cell>
          <cell r="T363">
            <v>0</v>
          </cell>
          <cell r="U363">
            <v>20867.961243309979</v>
          </cell>
          <cell r="V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7711.7301882026131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U363">
            <v>0</v>
          </cell>
        </row>
        <row r="364">
          <cell r="B364">
            <v>38611</v>
          </cell>
          <cell r="C364">
            <v>9</v>
          </cell>
          <cell r="D364">
            <v>15</v>
          </cell>
          <cell r="E364">
            <v>350</v>
          </cell>
          <cell r="F364">
            <v>1042746.65319356</v>
          </cell>
          <cell r="G364">
            <v>7000</v>
          </cell>
          <cell r="H364">
            <v>5492.0961457784324</v>
          </cell>
          <cell r="I364">
            <v>80715.84629578497</v>
          </cell>
          <cell r="J364">
            <v>38300.108608271861</v>
          </cell>
          <cell r="K364">
            <v>39091.344799509192</v>
          </cell>
          <cell r="L364">
            <v>31376.323139252516</v>
          </cell>
          <cell r="M364">
            <v>31718.479330057849</v>
          </cell>
          <cell r="N364">
            <v>31119.705996148521</v>
          </cell>
          <cell r="O364">
            <v>40186.845052489822</v>
          </cell>
          <cell r="P364">
            <v>45806.160044063836</v>
          </cell>
          <cell r="Q364">
            <v>70377.25149627174</v>
          </cell>
          <cell r="R364">
            <v>0</v>
          </cell>
          <cell r="S364">
            <v>37150.208859092498</v>
          </cell>
          <cell r="T364">
            <v>0</v>
          </cell>
          <cell r="U364">
            <v>40535.784896346173</v>
          </cell>
          <cell r="V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5608.2667265980963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U364">
            <v>0</v>
          </cell>
        </row>
        <row r="365">
          <cell r="B365">
            <v>38612</v>
          </cell>
          <cell r="C365">
            <v>9</v>
          </cell>
          <cell r="D365">
            <v>16</v>
          </cell>
          <cell r="E365">
            <v>351</v>
          </cell>
          <cell r="F365">
            <v>1102062.191276578</v>
          </cell>
          <cell r="G365">
            <v>7000</v>
          </cell>
          <cell r="H365">
            <v>5804.5082135542534</v>
          </cell>
          <cell r="I365">
            <v>85307.281655656567</v>
          </cell>
          <cell r="J365">
            <v>40478.769689350367</v>
          </cell>
          <cell r="K365">
            <v>41315.014512636786</v>
          </cell>
          <cell r="L365">
            <v>33161.132022955499</v>
          </cell>
          <cell r="M365">
            <v>33522.751405998271</v>
          </cell>
          <cell r="N365">
            <v>32889.917485673417</v>
          </cell>
          <cell r="O365">
            <v>42472.831136306901</v>
          </cell>
          <cell r="P365">
            <v>48411.794904851195</v>
          </cell>
          <cell r="Q365">
            <v>74380.586849610307</v>
          </cell>
          <cell r="R365">
            <v>0</v>
          </cell>
          <cell r="S365">
            <v>39263.459111802287</v>
          </cell>
          <cell r="T365">
            <v>0</v>
          </cell>
          <cell r="U365">
            <v>45278.620199061472</v>
          </cell>
          <cell r="V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4156.6008704419683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U365">
            <v>0</v>
          </cell>
        </row>
        <row r="366">
          <cell r="B366">
            <v>38613</v>
          </cell>
          <cell r="C366">
            <v>9</v>
          </cell>
          <cell r="D366">
            <v>17</v>
          </cell>
          <cell r="E366">
            <v>352</v>
          </cell>
          <cell r="F366">
            <v>1129331.3850085819</v>
          </cell>
          <cell r="G366">
            <v>7000</v>
          </cell>
          <cell r="H366">
            <v>5948.1337369115781</v>
          </cell>
          <cell r="I366">
            <v>87418.106987141786</v>
          </cell>
          <cell r="J366">
            <v>41480.367803712172</v>
          </cell>
          <cell r="K366">
            <v>42337.304492007745</v>
          </cell>
          <cell r="L366">
            <v>33981.664058864524</v>
          </cell>
          <cell r="M366">
            <v>34352.231275424761</v>
          </cell>
          <cell r="N366">
            <v>33703.738646444341</v>
          </cell>
          <cell r="O366">
            <v>43523.769885290778</v>
          </cell>
          <cell r="P366">
            <v>49609.6861170025</v>
          </cell>
          <cell r="Q366">
            <v>76221.044356234939</v>
          </cell>
          <cell r="R366">
            <v>0</v>
          </cell>
          <cell r="S366">
            <v>40234.985838318622</v>
          </cell>
          <cell r="T366">
            <v>0</v>
          </cell>
          <cell r="U366">
            <v>47547.071463762593</v>
          </cell>
          <cell r="V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3347.2511281033567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U366">
            <v>0</v>
          </cell>
        </row>
        <row r="367">
          <cell r="B367">
            <v>38614</v>
          </cell>
          <cell r="C367">
            <v>9</v>
          </cell>
          <cell r="D367">
            <v>18</v>
          </cell>
          <cell r="E367">
            <v>353</v>
          </cell>
          <cell r="F367">
            <v>984652.10888422001</v>
          </cell>
          <cell r="G367">
            <v>7000</v>
          </cell>
          <cell r="H367">
            <v>5186.1149931035125</v>
          </cell>
          <cell r="I367">
            <v>76218.924349562323</v>
          </cell>
          <cell r="J367">
            <v>36166.294656645819</v>
          </cell>
          <cell r="K367">
            <v>36913.448705945601</v>
          </cell>
          <cell r="L367">
            <v>29628.254047594532</v>
          </cell>
          <cell r="M367">
            <v>29951.347690534974</v>
          </cell>
          <cell r="N367">
            <v>29385.933815389202</v>
          </cell>
          <cell r="O367">
            <v>37947.915353310935</v>
          </cell>
          <cell r="P367">
            <v>43254.161448651786</v>
          </cell>
          <cell r="Q367">
            <v>66456.32368231233</v>
          </cell>
          <cell r="R367">
            <v>0</v>
          </cell>
          <cell r="S367">
            <v>35080.459272214503</v>
          </cell>
          <cell r="T367">
            <v>0</v>
          </cell>
          <cell r="U367">
            <v>36144.865105077253</v>
          </cell>
          <cell r="V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6648.781133464855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U367">
            <v>0</v>
          </cell>
        </row>
        <row r="368">
          <cell r="B368">
            <v>38615</v>
          </cell>
          <cell r="C368">
            <v>9</v>
          </cell>
          <cell r="D368">
            <v>19</v>
          </cell>
          <cell r="E368">
            <v>354</v>
          </cell>
          <cell r="F368">
            <v>967005.10484208399</v>
          </cell>
          <cell r="G368">
            <v>7000</v>
          </cell>
          <cell r="H368">
            <v>5093.1690770581108</v>
          </cell>
          <cell r="I368">
            <v>74852.923450414135</v>
          </cell>
          <cell r="J368">
            <v>35518.119791395045</v>
          </cell>
          <cell r="K368">
            <v>36251.883293506507</v>
          </cell>
          <cell r="L368">
            <v>29097.254403941894</v>
          </cell>
          <cell r="M368">
            <v>29414.557539990092</v>
          </cell>
          <cell r="N368">
            <v>28859.277051905749</v>
          </cell>
          <cell r="O368">
            <v>37267.810157182976</v>
          </cell>
          <cell r="P368">
            <v>42478.957338452368</v>
          </cell>
          <cell r="Q368">
            <v>65265.288795913519</v>
          </cell>
          <cell r="R368">
            <v>0</v>
          </cell>
          <cell r="S368">
            <v>34451.744824755224</v>
          </cell>
          <cell r="T368">
            <v>0</v>
          </cell>
          <cell r="U368">
            <v>34860.893250559697</v>
          </cell>
          <cell r="V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6895.4202533733305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U368">
            <v>0</v>
          </cell>
        </row>
        <row r="369">
          <cell r="B369">
            <v>38616</v>
          </cell>
          <cell r="C369">
            <v>9</v>
          </cell>
          <cell r="D369">
            <v>20</v>
          </cell>
          <cell r="E369">
            <v>355</v>
          </cell>
          <cell r="F369">
            <v>880965.47736101795</v>
          </cell>
          <cell r="G369">
            <v>7000</v>
          </cell>
          <cell r="H369">
            <v>4640.0025240648592</v>
          </cell>
          <cell r="I369">
            <v>68192.857627293051</v>
          </cell>
          <cell r="J369">
            <v>32357.882290706195</v>
          </cell>
          <cell r="K369">
            <v>33026.358920944127</v>
          </cell>
          <cell r="L369">
            <v>26508.315713648422</v>
          </cell>
          <cell r="M369">
            <v>26797.386688886443</v>
          </cell>
          <cell r="N369">
            <v>26291.512482219907</v>
          </cell>
          <cell r="O369">
            <v>33951.893326027523</v>
          </cell>
          <cell r="P369">
            <v>38699.376809990325</v>
          </cell>
          <cell r="Q369">
            <v>59458.286219270849</v>
          </cell>
          <cell r="R369">
            <v>0</v>
          </cell>
          <cell r="S369">
            <v>31386.388420790063</v>
          </cell>
          <cell r="T369">
            <v>0</v>
          </cell>
          <cell r="U369">
            <v>28933.352446052613</v>
          </cell>
          <cell r="V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7676.7454623239473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U369">
            <v>0</v>
          </cell>
        </row>
        <row r="370">
          <cell r="B370">
            <v>38617</v>
          </cell>
          <cell r="C370">
            <v>9</v>
          </cell>
          <cell r="D370">
            <v>21</v>
          </cell>
          <cell r="E370">
            <v>356</v>
          </cell>
          <cell r="F370">
            <v>838153.82159416599</v>
          </cell>
          <cell r="G370">
            <v>7000</v>
          </cell>
          <cell r="H370">
            <v>4414.5156055392372</v>
          </cell>
          <cell r="I370">
            <v>64878.937591240116</v>
          </cell>
          <cell r="J370">
            <v>30785.409187533347</v>
          </cell>
          <cell r="K370">
            <v>31421.400332111094</v>
          </cell>
          <cell r="L370">
            <v>25220.109857170024</v>
          </cell>
          <cell r="M370">
            <v>25495.133054825263</v>
          </cell>
          <cell r="N370">
            <v>25013.842458928597</v>
          </cell>
          <cell r="O370">
            <v>32301.957196792438</v>
          </cell>
          <cell r="P370">
            <v>36818.73058609516</v>
          </cell>
          <cell r="Q370">
            <v>56568.833967712031</v>
          </cell>
          <cell r="R370">
            <v>0</v>
          </cell>
          <cell r="S370">
            <v>29861.126317602186</v>
          </cell>
          <cell r="T370">
            <v>0</v>
          </cell>
          <cell r="U370">
            <v>26189.574139797642</v>
          </cell>
          <cell r="V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7828.724928923024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U370">
            <v>0</v>
          </cell>
        </row>
        <row r="371">
          <cell r="B371">
            <v>38618</v>
          </cell>
          <cell r="C371">
            <v>9</v>
          </cell>
          <cell r="D371">
            <v>22</v>
          </cell>
          <cell r="E371">
            <v>357</v>
          </cell>
          <cell r="F371">
            <v>902636.86889431998</v>
          </cell>
          <cell r="G371">
            <v>7000</v>
          </cell>
          <cell r="H371">
            <v>4754.1446942163375</v>
          </cell>
          <cell r="I371">
            <v>69870.374119588218</v>
          </cell>
          <cell r="J371">
            <v>33153.873001274107</v>
          </cell>
          <cell r="K371">
            <v>33838.793884047504</v>
          </cell>
          <cell r="L371">
            <v>27160.409471555624</v>
          </cell>
          <cell r="M371">
            <v>27456.591474917092</v>
          </cell>
          <cell r="N371">
            <v>26938.272969034526</v>
          </cell>
          <cell r="O371">
            <v>34787.096058113377</v>
          </cell>
          <cell r="P371">
            <v>39651.365700016271</v>
          </cell>
          <cell r="Q371">
            <v>60920.935816411547</v>
          </cell>
          <cell r="R371">
            <v>0</v>
          </cell>
          <cell r="S371">
            <v>32158.480778280365</v>
          </cell>
          <cell r="T371">
            <v>0</v>
          </cell>
          <cell r="U371">
            <v>30374.358518642013</v>
          </cell>
          <cell r="V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7542.4588179528473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U371">
            <v>0</v>
          </cell>
        </row>
        <row r="372">
          <cell r="B372">
            <v>38619</v>
          </cell>
          <cell r="C372">
            <v>9</v>
          </cell>
          <cell r="D372">
            <v>23</v>
          </cell>
          <cell r="E372">
            <v>358</v>
          </cell>
          <cell r="F372">
            <v>903744.04967519396</v>
          </cell>
          <cell r="G372">
            <v>7000</v>
          </cell>
          <cell r="H372">
            <v>4759.9761617935237</v>
          </cell>
          <cell r="I372">
            <v>69956.077615693401</v>
          </cell>
          <cell r="J372">
            <v>33194.539776877362</v>
          </cell>
          <cell r="K372">
            <v>33880.300788459979</v>
          </cell>
          <cell r="L372">
            <v>27193.724622314323</v>
          </cell>
          <cell r="M372">
            <v>27490.269924620319</v>
          </cell>
          <cell r="N372">
            <v>26971.315645584826</v>
          </cell>
          <cell r="O372">
            <v>34829.766156693709</v>
          </cell>
          <cell r="P372">
            <v>39700.002346215137</v>
          </cell>
          <cell r="Q372">
            <v>60995.661868064431</v>
          </cell>
          <cell r="R372">
            <v>0</v>
          </cell>
          <cell r="S372">
            <v>32197.926598727994</v>
          </cell>
          <cell r="T372">
            <v>0</v>
          </cell>
          <cell r="U372">
            <v>30448.919025714935</v>
          </cell>
          <cell r="V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7534.5146901907774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U372">
            <v>0</v>
          </cell>
        </row>
        <row r="373">
          <cell r="B373">
            <v>38620</v>
          </cell>
          <cell r="C373">
            <v>9</v>
          </cell>
          <cell r="D373">
            <v>24</v>
          </cell>
          <cell r="E373">
            <v>359</v>
          </cell>
          <cell r="F373">
            <v>905948.42764108197</v>
          </cell>
          <cell r="G373">
            <v>7000</v>
          </cell>
          <cell r="H373">
            <v>4771.5865138317813</v>
          </cell>
          <cell r="I373">
            <v>70126.711808119246</v>
          </cell>
          <cell r="J373">
            <v>33275.506630377793</v>
          </cell>
          <cell r="K373">
            <v>33962.940324026022</v>
          </cell>
          <cell r="L373">
            <v>27260.054516701348</v>
          </cell>
          <cell r="M373">
            <v>27557.323140981662</v>
          </cell>
          <cell r="N373">
            <v>27037.103048491113</v>
          </cell>
          <cell r="O373">
            <v>34914.721591919471</v>
          </cell>
          <cell r="P373">
            <v>39796.837075527204</v>
          </cell>
          <cell r="Q373">
            <v>61144.440156657351</v>
          </cell>
          <cell r="R373">
            <v>0</v>
          </cell>
          <cell r="S373">
            <v>32276.462551431669</v>
          </cell>
          <cell r="T373">
            <v>0</v>
          </cell>
          <cell r="U373">
            <v>30597.639862348304</v>
          </cell>
          <cell r="V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7518.3791160414539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U373">
            <v>0</v>
          </cell>
        </row>
        <row r="374">
          <cell r="B374">
            <v>38621</v>
          </cell>
          <cell r="C374">
            <v>9</v>
          </cell>
          <cell r="D374">
            <v>25</v>
          </cell>
          <cell r="E374">
            <v>360</v>
          </cell>
          <cell r="F374">
            <v>901371.94729885797</v>
          </cell>
          <cell r="G374">
            <v>7000</v>
          </cell>
          <cell r="H374">
            <v>4747.4824134045293</v>
          </cell>
          <cell r="I374">
            <v>69772.460386887338</v>
          </cell>
          <cell r="J374">
            <v>33107.412401914939</v>
          </cell>
          <cell r="K374">
            <v>33791.373462144344</v>
          </cell>
          <cell r="L374">
            <v>27122.347888136985</v>
          </cell>
          <cell r="M374">
            <v>27418.114833101052</v>
          </cell>
          <cell r="N374">
            <v>26900.522679413938</v>
          </cell>
          <cell r="O374">
            <v>34738.346720961643</v>
          </cell>
          <cell r="P374">
            <v>39595.799757064095</v>
          </cell>
          <cell r="Q374">
            <v>60835.563492295951</v>
          </cell>
          <cell r="R374">
            <v>0</v>
          </cell>
          <cell r="S374">
            <v>32113.415084405569</v>
          </cell>
          <cell r="T374">
            <v>0</v>
          </cell>
          <cell r="U374">
            <v>30289.287185181365</v>
          </cell>
          <cell r="V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7551.4040525962791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U374">
            <v>0</v>
          </cell>
        </row>
        <row r="375">
          <cell r="B375">
            <v>38622</v>
          </cell>
          <cell r="C375">
            <v>9</v>
          </cell>
          <cell r="D375">
            <v>26</v>
          </cell>
          <cell r="E375">
            <v>361</v>
          </cell>
          <cell r="F375">
            <v>791631.26324615197</v>
          </cell>
          <cell r="G375">
            <v>7000</v>
          </cell>
          <cell r="H375">
            <v>4169.4835427535609</v>
          </cell>
          <cell r="I375">
            <v>61277.767875274665</v>
          </cell>
          <cell r="J375">
            <v>29076.634547013982</v>
          </cell>
          <cell r="K375">
            <v>29677.324372943367</v>
          </cell>
          <cell r="L375">
            <v>23820.24267033087</v>
          </cell>
          <cell r="M375">
            <v>24080.000432894925</v>
          </cell>
          <cell r="N375">
            <v>23625.424348407829</v>
          </cell>
          <cell r="O375">
            <v>30509.005056355309</v>
          </cell>
          <cell r="P375">
            <v>34775.070463262957</v>
          </cell>
          <cell r="Q375">
            <v>53428.924787394208</v>
          </cell>
          <cell r="R375">
            <v>0</v>
          </cell>
          <cell r="S375">
            <v>28203.654913599308</v>
          </cell>
          <cell r="T375">
            <v>0</v>
          </cell>
          <cell r="U375">
            <v>23362.905467253418</v>
          </cell>
          <cell r="V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7836.8019650960641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U375">
            <v>0</v>
          </cell>
        </row>
        <row r="376">
          <cell r="B376">
            <v>38623</v>
          </cell>
          <cell r="C376">
            <v>9</v>
          </cell>
          <cell r="D376">
            <v>27</v>
          </cell>
          <cell r="E376">
            <v>362</v>
          </cell>
          <cell r="F376">
            <v>688536.65895744797</v>
          </cell>
          <cell r="G376">
            <v>7000</v>
          </cell>
          <cell r="H376">
            <v>3626.4892525005448</v>
          </cell>
          <cell r="I376">
            <v>53297.528180228474</v>
          </cell>
          <cell r="J376">
            <v>25289.967355044362</v>
          </cell>
          <cell r="K376">
            <v>25812.42899219492</v>
          </cell>
          <cell r="L376">
            <v>20718.11847921606</v>
          </cell>
          <cell r="M376">
            <v>20944.047835821704</v>
          </cell>
          <cell r="N376">
            <v>20548.671461761827</v>
          </cell>
          <cell r="O376">
            <v>26535.799411811418</v>
          </cell>
          <cell r="P376">
            <v>30246.292615580696</v>
          </cell>
          <cell r="Q376">
            <v>46470.844536823563</v>
          </cell>
          <cell r="R376">
            <v>0</v>
          </cell>
          <cell r="S376">
            <v>24530.676371936315</v>
          </cell>
          <cell r="T376">
            <v>0</v>
          </cell>
          <cell r="U376">
            <v>17674.010683523327</v>
          </cell>
          <cell r="V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7358.5769621629779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U376">
            <v>0</v>
          </cell>
        </row>
        <row r="377">
          <cell r="B377">
            <v>38624</v>
          </cell>
          <cell r="C377">
            <v>9</v>
          </cell>
          <cell r="D377">
            <v>28</v>
          </cell>
          <cell r="E377">
            <v>363</v>
          </cell>
          <cell r="F377">
            <v>683121.55656298401</v>
          </cell>
          <cell r="G377">
            <v>7000</v>
          </cell>
          <cell r="H377">
            <v>3597.9681703196075</v>
          </cell>
          <cell r="I377">
            <v>52878.361577095435</v>
          </cell>
          <cell r="J377">
            <v>25091.070519271558</v>
          </cell>
          <cell r="K377">
            <v>25609.42317656528</v>
          </cell>
          <cell r="L377">
            <v>20555.177651700113</v>
          </cell>
          <cell r="M377">
            <v>20779.330152151451</v>
          </cell>
          <cell r="N377">
            <v>20387.063276361612</v>
          </cell>
          <cell r="O377">
            <v>26327.104538322052</v>
          </cell>
          <cell r="P377">
            <v>30008.41599792277</v>
          </cell>
          <cell r="Q377">
            <v>46105.36743658442</v>
          </cell>
          <cell r="R377">
            <v>0</v>
          </cell>
          <cell r="S377">
            <v>24337.751096816432</v>
          </cell>
          <cell r="T377">
            <v>0</v>
          </cell>
          <cell r="U377">
            <v>17397.103922535662</v>
          </cell>
          <cell r="V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7317.2238921014841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U377">
            <v>0</v>
          </cell>
        </row>
        <row r="378">
          <cell r="B378">
            <v>38625</v>
          </cell>
          <cell r="C378">
            <v>9</v>
          </cell>
          <cell r="D378">
            <v>29</v>
          </cell>
          <cell r="E378">
            <v>364</v>
          </cell>
          <cell r="F378">
            <v>928025.15316629992</v>
          </cell>
          <cell r="G378">
            <v>7000</v>
          </cell>
          <cell r="H378">
            <v>4887.86355849754</v>
          </cell>
          <cell r="I378">
            <v>71835.603971666613</v>
          </cell>
          <cell r="J378">
            <v>34086.385267812177</v>
          </cell>
          <cell r="K378">
            <v>34790.570781440911</v>
          </cell>
          <cell r="L378">
            <v>27924.344804101809</v>
          </cell>
          <cell r="M378">
            <v>28228.857458643961</v>
          </cell>
          <cell r="N378">
            <v>27695.960313195195</v>
          </cell>
          <cell r="O378">
            <v>35765.545658562238</v>
          </cell>
          <cell r="P378">
            <v>40766.631626830647</v>
          </cell>
          <cell r="Q378">
            <v>62634.446631138955</v>
          </cell>
          <cell r="R378">
            <v>0</v>
          </cell>
          <cell r="S378">
            <v>33062.995849500629</v>
          </cell>
          <cell r="T378">
            <v>0</v>
          </cell>
          <cell r="U378">
            <v>32107.055033796754</v>
          </cell>
          <cell r="V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7332.9627915309711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U378">
            <v>0</v>
          </cell>
        </row>
        <row r="379">
          <cell r="B379">
            <v>38626</v>
          </cell>
          <cell r="C379">
            <v>9</v>
          </cell>
          <cell r="D379">
            <v>30</v>
          </cell>
          <cell r="E379">
            <v>365</v>
          </cell>
          <cell r="F379">
            <v>963671.58218442998</v>
          </cell>
          <cell r="G379">
            <v>7000</v>
          </cell>
          <cell r="H379">
            <v>5075.611574587213</v>
          </cell>
          <cell r="I379">
            <v>0</v>
          </cell>
          <cell r="J379">
            <v>0</v>
          </cell>
          <cell r="K379">
            <v>36126.9134523584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U379">
            <v>0</v>
          </cell>
        </row>
        <row r="381">
          <cell r="F381">
            <v>613878162.03401196</v>
          </cell>
          <cell r="G381">
            <v>119475085</v>
          </cell>
          <cell r="H381">
            <v>2088875.671467924</v>
          </cell>
          <cell r="I381">
            <v>29328303.921937291</v>
          </cell>
          <cell r="J381">
            <v>14530975.081102453</v>
          </cell>
          <cell r="K381">
            <v>14868086.236877995</v>
          </cell>
          <cell r="L381">
            <v>11970146.372435413</v>
          </cell>
          <cell r="M381">
            <v>12036416.585331926</v>
          </cell>
          <cell r="N381">
            <v>11809231.212763032</v>
          </cell>
          <cell r="O381">
            <v>13791210.062853735</v>
          </cell>
          <cell r="P381">
            <v>15719631.001519537</v>
          </cell>
          <cell r="Q381">
            <v>24148018.822667949</v>
          </cell>
          <cell r="R381">
            <v>0</v>
          </cell>
          <cell r="S381">
            <v>12734898.500463026</v>
          </cell>
          <cell r="T381">
            <v>0</v>
          </cell>
          <cell r="U381">
            <v>14908884.992666835</v>
          </cell>
          <cell r="V381">
            <v>0</v>
          </cell>
          <cell r="Y381">
            <v>4198125</v>
          </cell>
          <cell r="Z381">
            <v>8123624.9999999991</v>
          </cell>
          <cell r="AA381">
            <v>8984999.9999999981</v>
          </cell>
          <cell r="AB381">
            <v>7660941.5129314559</v>
          </cell>
          <cell r="AC381">
            <v>9038627.3570477907</v>
          </cell>
          <cell r="AD381">
            <v>13049312.904406641</v>
          </cell>
          <cell r="AE381">
            <v>8550271.2819112837</v>
          </cell>
          <cell r="AF381">
            <v>8429414.5520493686</v>
          </cell>
          <cell r="AG381">
            <v>4228000</v>
          </cell>
          <cell r="AH381">
            <v>6587230.651637827</v>
          </cell>
          <cell r="AI381">
            <v>2089480.0876147915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U381">
            <v>9151757.5860513151</v>
          </cell>
        </row>
        <row r="382">
          <cell r="H382">
            <v>2088875.6714679243</v>
          </cell>
          <cell r="I382">
            <v>29328303.921937265</v>
          </cell>
          <cell r="J382">
            <v>14530975.081102464</v>
          </cell>
          <cell r="K382">
            <v>14868086.236877991</v>
          </cell>
          <cell r="L382">
            <v>11970146.372435393</v>
          </cell>
          <cell r="M382">
            <v>12036416.585331896</v>
          </cell>
          <cell r="N382">
            <v>11809231.212763013</v>
          </cell>
          <cell r="O382">
            <v>13791210.062853716</v>
          </cell>
          <cell r="P382">
            <v>15719631.001519533</v>
          </cell>
          <cell r="Q382">
            <v>24148018.822667956</v>
          </cell>
          <cell r="R382">
            <v>0</v>
          </cell>
          <cell r="S382">
            <v>12734898.500463013</v>
          </cell>
          <cell r="T382">
            <v>0</v>
          </cell>
          <cell r="U382">
            <v>14908884.992666841</v>
          </cell>
          <cell r="V382">
            <v>0</v>
          </cell>
          <cell r="Y382">
            <v>4198125</v>
          </cell>
          <cell r="Z382">
            <v>8123624.9999999981</v>
          </cell>
          <cell r="AA382">
            <v>8984999.9999999981</v>
          </cell>
          <cell r="AB382">
            <v>7660941.5129314475</v>
          </cell>
          <cell r="AC382">
            <v>9038627.3570477907</v>
          </cell>
          <cell r="AD382">
            <v>13049312.904406641</v>
          </cell>
          <cell r="AE382">
            <v>8550271.2819112837</v>
          </cell>
          <cell r="AF382">
            <v>8429414.5520493705</v>
          </cell>
          <cell r="AG382">
            <v>4228000</v>
          </cell>
          <cell r="AH382">
            <v>6587230.6516378233</v>
          </cell>
          <cell r="AI382">
            <v>2089480.0876147919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U382">
            <v>9151757.5860513151</v>
          </cell>
        </row>
        <row r="383">
          <cell r="C383">
            <v>10</v>
          </cell>
          <cell r="D383">
            <v>1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C384">
            <v>10</v>
          </cell>
          <cell r="D384">
            <v>2</v>
          </cell>
          <cell r="F384">
            <v>733353247.03401196</v>
          </cell>
          <cell r="H384" t="str">
            <v>Mist Production</v>
          </cell>
          <cell r="I384" t="str">
            <v>DukeBCS2BS</v>
          </cell>
          <cell r="J384" t="str">
            <v>Duke1ABSTBS</v>
          </cell>
          <cell r="K384" t="str">
            <v>CoralABSTBS</v>
          </cell>
          <cell r="L384" t="str">
            <v>CoralBCS2BS</v>
          </cell>
          <cell r="M384" t="str">
            <v>SempraBCS2BS</v>
          </cell>
          <cell r="N384" t="str">
            <v>BPCanadaBCS2BS</v>
          </cell>
          <cell r="O384" t="str">
            <v>SempraABTCBS</v>
          </cell>
          <cell r="P384" t="str">
            <v>HuskeyABSTBS</v>
          </cell>
          <cell r="Q384" t="str">
            <v>BurlingtonABSTBS</v>
          </cell>
          <cell r="R384" t="str">
            <v>Unused "R"</v>
          </cell>
          <cell r="S384" t="str">
            <v>BPCanadaABTCBS</v>
          </cell>
          <cell r="T384" t="str">
            <v>Unused "T"</v>
          </cell>
          <cell r="U384" t="str">
            <v>BPCanadaABSTBS</v>
          </cell>
          <cell r="V384" t="str">
            <v>Unused "V"</v>
          </cell>
          <cell r="Y384" t="str">
            <v>Duke2ABSTBS</v>
          </cell>
          <cell r="Z384" t="str">
            <v>Duke3ABSTBS</v>
          </cell>
          <cell r="AA384" t="str">
            <v>SempraABSTBS</v>
          </cell>
          <cell r="AB384" t="str">
            <v>CanadianresABTCBS</v>
          </cell>
          <cell r="AC384" t="str">
            <v>NationalFuelRKBS</v>
          </cell>
          <cell r="AD384" t="str">
            <v>OneokRKBS</v>
          </cell>
          <cell r="AE384" t="str">
            <v>EnsercoRKBS</v>
          </cell>
          <cell r="AF384" t="str">
            <v>WesternGasRKBS</v>
          </cell>
          <cell r="AG384" t="str">
            <v>ConocoPhRKBS</v>
          </cell>
          <cell r="AU384" t="str">
            <v>SEMPRAABSTSW</v>
          </cell>
        </row>
        <row r="385">
          <cell r="C385">
            <v>10</v>
          </cell>
          <cell r="D385">
            <v>3</v>
          </cell>
          <cell r="F385">
            <v>733353247.03401208</v>
          </cell>
          <cell r="O385">
            <v>0.48938231199205368</v>
          </cell>
        </row>
        <row r="386">
          <cell r="C386">
            <v>10</v>
          </cell>
          <cell r="D386">
            <v>4</v>
          </cell>
        </row>
        <row r="387">
          <cell r="C387">
            <v>10</v>
          </cell>
          <cell r="D387">
            <v>5</v>
          </cell>
          <cell r="P387" t="str">
            <v xml:space="preserve">first tier </v>
          </cell>
        </row>
        <row r="388">
          <cell r="C388">
            <v>10</v>
          </cell>
          <cell r="D388">
            <v>6</v>
          </cell>
          <cell r="P388" t="str">
            <v>1090000 ann</v>
          </cell>
        </row>
        <row r="389">
          <cell r="C389">
            <v>10</v>
          </cell>
          <cell r="D389">
            <v>7</v>
          </cell>
          <cell r="P389" t="str">
            <v>second tier nxt</v>
          </cell>
        </row>
        <row r="390">
          <cell r="C390">
            <v>10</v>
          </cell>
          <cell r="D390">
            <v>8</v>
          </cell>
          <cell r="P390">
            <v>47000</v>
          </cell>
        </row>
        <row r="391">
          <cell r="C391">
            <v>10</v>
          </cell>
          <cell r="D391">
            <v>9</v>
          </cell>
          <cell r="P391" t="str">
            <v>excess</v>
          </cell>
        </row>
        <row r="392">
          <cell r="C392">
            <v>10</v>
          </cell>
          <cell r="D392">
            <v>10</v>
          </cell>
          <cell r="P392" t="str">
            <v>each has diff't</v>
          </cell>
        </row>
        <row r="393">
          <cell r="C393">
            <v>10</v>
          </cell>
          <cell r="D393">
            <v>11</v>
          </cell>
          <cell r="P393" t="str">
            <v>price</v>
          </cell>
        </row>
        <row r="394">
          <cell r="C394">
            <v>10</v>
          </cell>
          <cell r="D394">
            <v>12</v>
          </cell>
        </row>
        <row r="395">
          <cell r="C395">
            <v>10</v>
          </cell>
          <cell r="D395">
            <v>13</v>
          </cell>
        </row>
        <row r="396">
          <cell r="C396">
            <v>10</v>
          </cell>
          <cell r="D396">
            <v>14</v>
          </cell>
        </row>
        <row r="397">
          <cell r="C397">
            <v>10</v>
          </cell>
          <cell r="D397">
            <v>15</v>
          </cell>
        </row>
        <row r="398">
          <cell r="C398">
            <v>10</v>
          </cell>
          <cell r="D398">
            <v>16</v>
          </cell>
        </row>
        <row r="399">
          <cell r="C399">
            <v>10</v>
          </cell>
          <cell r="D399">
            <v>17</v>
          </cell>
        </row>
        <row r="400">
          <cell r="C400">
            <v>10</v>
          </cell>
          <cell r="D400">
            <v>18</v>
          </cell>
        </row>
        <row r="401">
          <cell r="C401">
            <v>10</v>
          </cell>
          <cell r="D401">
            <v>19</v>
          </cell>
        </row>
        <row r="402">
          <cell r="C402">
            <v>10</v>
          </cell>
          <cell r="D402">
            <v>20</v>
          </cell>
        </row>
        <row r="403">
          <cell r="C403">
            <v>10</v>
          </cell>
          <cell r="D403">
            <v>21</v>
          </cell>
        </row>
        <row r="404">
          <cell r="C404">
            <v>10</v>
          </cell>
          <cell r="D404">
            <v>22</v>
          </cell>
        </row>
        <row r="405">
          <cell r="C405">
            <v>10</v>
          </cell>
          <cell r="D405">
            <v>23</v>
          </cell>
        </row>
        <row r="406">
          <cell r="C406">
            <v>10</v>
          </cell>
          <cell r="D406">
            <v>24</v>
          </cell>
        </row>
        <row r="407">
          <cell r="C407">
            <v>10</v>
          </cell>
          <cell r="D407">
            <v>25</v>
          </cell>
        </row>
        <row r="408">
          <cell r="C408">
            <v>10</v>
          </cell>
          <cell r="D408">
            <v>26</v>
          </cell>
        </row>
        <row r="409">
          <cell r="C409">
            <v>10</v>
          </cell>
          <cell r="D409">
            <v>27</v>
          </cell>
        </row>
        <row r="410">
          <cell r="C410">
            <v>10</v>
          </cell>
          <cell r="D410">
            <v>28</v>
          </cell>
        </row>
        <row r="411">
          <cell r="C411">
            <v>10</v>
          </cell>
          <cell r="D411">
            <v>29</v>
          </cell>
        </row>
        <row r="412">
          <cell r="C412">
            <v>10</v>
          </cell>
          <cell r="D412">
            <v>30</v>
          </cell>
        </row>
        <row r="413">
          <cell r="C413">
            <v>10</v>
          </cell>
          <cell r="D413">
            <v>31</v>
          </cell>
        </row>
      </sheetData>
      <sheetData sheetId="9" refreshError="1">
        <row r="3">
          <cell r="C3" t="str">
            <v>From Dispatch</v>
          </cell>
        </row>
        <row r="5">
          <cell r="C5">
            <v>0</v>
          </cell>
          <cell r="D5">
            <v>0</v>
          </cell>
          <cell r="E5" t="str">
            <v>OK</v>
          </cell>
          <cell r="F5">
            <v>0</v>
          </cell>
          <cell r="G5">
            <v>0</v>
          </cell>
          <cell r="H5" t="str">
            <v>OK</v>
          </cell>
          <cell r="I5" t="str">
            <v>N/A</v>
          </cell>
          <cell r="J5" t="str">
            <v xml:space="preserve">                   N/A</v>
          </cell>
          <cell r="K5" t="str">
            <v>N/A</v>
          </cell>
        </row>
        <row r="6">
          <cell r="C6">
            <v>11202867</v>
          </cell>
          <cell r="D6">
            <v>11202867</v>
          </cell>
          <cell r="E6" t="str">
            <v>OK</v>
          </cell>
          <cell r="F6">
            <v>5227929.9142199997</v>
          </cell>
          <cell r="G6">
            <v>5227929.9142199997</v>
          </cell>
          <cell r="H6" t="str">
            <v>OK</v>
          </cell>
          <cell r="I6">
            <v>0.46666000000000002</v>
          </cell>
          <cell r="J6">
            <v>0.46666000000000002</v>
          </cell>
          <cell r="K6">
            <v>0</v>
          </cell>
        </row>
        <row r="7">
          <cell r="C7">
            <v>3154303</v>
          </cell>
          <cell r="D7">
            <v>3154303</v>
          </cell>
          <cell r="E7" t="str">
            <v>OK</v>
          </cell>
          <cell r="F7">
            <v>1254560.9321899947</v>
          </cell>
          <cell r="G7">
            <v>1254560.9321900003</v>
          </cell>
          <cell r="H7" t="str">
            <v>OK</v>
          </cell>
          <cell r="I7">
            <v>0.39772999999999997</v>
          </cell>
          <cell r="J7">
            <v>0.39772999999999997</v>
          </cell>
          <cell r="K7">
            <v>0</v>
          </cell>
        </row>
        <row r="8">
          <cell r="C8">
            <v>4788992</v>
          </cell>
          <cell r="D8">
            <v>4788992</v>
          </cell>
          <cell r="E8" t="str">
            <v>OK</v>
          </cell>
          <cell r="F8">
            <v>2602625.5923199998</v>
          </cell>
          <cell r="G8">
            <v>2602625.5923200003</v>
          </cell>
          <cell r="H8" t="str">
            <v>OK</v>
          </cell>
          <cell r="I8">
            <v>0.54346000000000005</v>
          </cell>
          <cell r="J8">
            <v>0.54346000000000005</v>
          </cell>
          <cell r="K8">
            <v>0</v>
          </cell>
        </row>
        <row r="9">
          <cell r="C9">
            <v>9958843</v>
          </cell>
          <cell r="D9">
            <v>9958843</v>
          </cell>
          <cell r="E9" t="str">
            <v>OK</v>
          </cell>
          <cell r="F9">
            <v>4380596.2704099752</v>
          </cell>
          <cell r="G9">
            <v>4380596.2704099976</v>
          </cell>
          <cell r="H9" t="str">
            <v>OK</v>
          </cell>
          <cell r="I9">
            <v>0.43986999999999998</v>
          </cell>
          <cell r="J9">
            <v>0.43986999999999998</v>
          </cell>
          <cell r="K9">
            <v>0</v>
          </cell>
        </row>
        <row r="10">
          <cell r="C10">
            <v>0</v>
          </cell>
          <cell r="D10">
            <v>0</v>
          </cell>
          <cell r="E10" t="str">
            <v>OK</v>
          </cell>
          <cell r="F10">
            <v>0</v>
          </cell>
          <cell r="G10">
            <v>0</v>
          </cell>
          <cell r="H10" t="str">
            <v>OK</v>
          </cell>
          <cell r="I10" t="str">
            <v>N/A</v>
          </cell>
          <cell r="J10" t="str">
            <v xml:space="preserve">                   N/A</v>
          </cell>
          <cell r="K10" t="str">
            <v>N/A</v>
          </cell>
        </row>
        <row r="11">
          <cell r="C11">
            <v>0</v>
          </cell>
          <cell r="D11">
            <v>0</v>
          </cell>
          <cell r="E11" t="str">
            <v>OK</v>
          </cell>
          <cell r="F11">
            <v>0</v>
          </cell>
          <cell r="G11">
            <v>0</v>
          </cell>
          <cell r="H11" t="str">
            <v>OK</v>
          </cell>
          <cell r="I11" t="str">
            <v>N/A</v>
          </cell>
          <cell r="J11" t="str">
            <v xml:space="preserve">                   N/A</v>
          </cell>
          <cell r="K11" t="str">
            <v>N/A</v>
          </cell>
        </row>
        <row r="12">
          <cell r="C12">
            <v>0</v>
          </cell>
          <cell r="D12">
            <v>0</v>
          </cell>
          <cell r="E12" t="str">
            <v>OK</v>
          </cell>
          <cell r="F12">
            <v>0</v>
          </cell>
          <cell r="G12">
            <v>0</v>
          </cell>
          <cell r="H12" t="str">
            <v>OK</v>
          </cell>
          <cell r="I12" t="str">
            <v>N/A</v>
          </cell>
          <cell r="J12" t="str">
            <v xml:space="preserve">                   N/A</v>
          </cell>
          <cell r="K12" t="str">
            <v>N/A</v>
          </cell>
        </row>
        <row r="13">
          <cell r="C13">
            <v>119475085</v>
          </cell>
          <cell r="D13">
            <v>119475085</v>
          </cell>
          <cell r="E13" t="str">
            <v>OK</v>
          </cell>
          <cell r="F13">
            <v>53796976</v>
          </cell>
          <cell r="G13">
            <v>53796975.712339997</v>
          </cell>
          <cell r="H13" t="str">
            <v>OK</v>
          </cell>
          <cell r="I13">
            <v>0.45028000000000001</v>
          </cell>
          <cell r="J13">
            <v>0.45028000000000001</v>
          </cell>
          <cell r="K13">
            <v>0</v>
          </cell>
        </row>
        <row r="14">
          <cell r="G14">
            <v>53796975.712339997</v>
          </cell>
        </row>
        <row r="17">
          <cell r="C17" t="str">
            <v>Volumes</v>
          </cell>
          <cell r="F17" t="str">
            <v>Dollars</v>
          </cell>
          <cell r="I17" t="str">
            <v>Prices</v>
          </cell>
        </row>
        <row r="18">
          <cell r="C18" t="str">
            <v>From Dispatch</v>
          </cell>
          <cell r="D18" t="str">
            <v>from Summary</v>
          </cell>
          <cell r="F18" t="str">
            <v>From Costing</v>
          </cell>
          <cell r="G18" t="str">
            <v>From Summary</v>
          </cell>
          <cell r="I18" t="str">
            <v>Average calculated</v>
          </cell>
          <cell r="J18" t="str">
            <v>from Flowing Prices</v>
          </cell>
          <cell r="K18" t="str">
            <v>difference</v>
          </cell>
        </row>
        <row r="19">
          <cell r="C19">
            <v>4261967.8272013497</v>
          </cell>
          <cell r="D19">
            <v>4261967.8272013497</v>
          </cell>
          <cell r="E19" t="str">
            <v>OK</v>
          </cell>
          <cell r="F19">
            <v>2088875.671467924</v>
          </cell>
          <cell r="G19">
            <v>2088876</v>
          </cell>
          <cell r="H19" t="str">
            <v>OK</v>
          </cell>
          <cell r="I19">
            <v>0.49012</v>
          </cell>
          <cell r="J19">
            <v>0.49012</v>
          </cell>
          <cell r="K19">
            <v>0</v>
          </cell>
          <cell r="L19" t="str">
            <v>Mist Production</v>
          </cell>
        </row>
        <row r="20">
          <cell r="C20">
            <v>62612288.679984048</v>
          </cell>
          <cell r="D20">
            <v>62612288.679984093</v>
          </cell>
          <cell r="E20" t="str">
            <v>OK</v>
          </cell>
          <cell r="F20">
            <v>29328303.921937291</v>
          </cell>
          <cell r="G20">
            <v>29328304</v>
          </cell>
          <cell r="H20" t="str">
            <v>OK</v>
          </cell>
          <cell r="I20">
            <v>0.46840999999999999</v>
          </cell>
          <cell r="J20">
            <v>0.47105000000000002</v>
          </cell>
          <cell r="K20">
            <v>-2.6400000000000312E-3</v>
          </cell>
          <cell r="L20" t="str">
            <v>DukeBCS2BS</v>
          </cell>
        </row>
        <row r="21">
          <cell r="C21">
            <v>31371054.446440294</v>
          </cell>
          <cell r="D21">
            <v>31371054.446440294</v>
          </cell>
          <cell r="E21" t="str">
            <v>OK</v>
          </cell>
          <cell r="F21">
            <v>14530975.081102453</v>
          </cell>
          <cell r="G21">
            <v>14530975</v>
          </cell>
          <cell r="H21" t="str">
            <v>OK</v>
          </cell>
          <cell r="I21">
            <v>0.4632</v>
          </cell>
          <cell r="J21">
            <v>0.4632</v>
          </cell>
          <cell r="K21">
            <v>0</v>
          </cell>
          <cell r="L21" t="str">
            <v>Duke1ABSTBS</v>
          </cell>
        </row>
        <row r="22">
          <cell r="C22">
            <v>31447466.42574675</v>
          </cell>
          <cell r="D22">
            <v>31447466.425746754</v>
          </cell>
          <cell r="E22" t="str">
            <v>OK</v>
          </cell>
          <cell r="F22">
            <v>14868086.236877995</v>
          </cell>
          <cell r="G22">
            <v>14868086</v>
          </cell>
          <cell r="H22" t="str">
            <v>OK</v>
          </cell>
          <cell r="I22">
            <v>0.4727912269811711</v>
          </cell>
          <cell r="J22">
            <v>0.47279122698117099</v>
          </cell>
          <cell r="K22">
            <v>1.1102230246251565E-16</v>
          </cell>
          <cell r="L22" t="str">
            <v>CoralABSTBS</v>
          </cell>
        </row>
        <row r="23">
          <cell r="C23">
            <v>31306144.339992024</v>
          </cell>
          <cell r="D23">
            <v>31306144.339992046</v>
          </cell>
          <cell r="E23" t="str">
            <v>OK</v>
          </cell>
          <cell r="F23">
            <v>11970146.372435413</v>
          </cell>
          <cell r="G23">
            <v>11970146</v>
          </cell>
          <cell r="H23" t="str">
            <v>OK</v>
          </cell>
          <cell r="I23">
            <v>0.38235999999999998</v>
          </cell>
          <cell r="J23">
            <v>0.38027</v>
          </cell>
          <cell r="K23">
            <v>2.0899999999999808E-3</v>
          </cell>
          <cell r="L23" t="str">
            <v>CoralBCS2BS</v>
          </cell>
        </row>
        <row r="24">
          <cell r="C24">
            <v>31306144.339992024</v>
          </cell>
          <cell r="D24">
            <v>31306144.339992046</v>
          </cell>
          <cell r="E24" t="str">
            <v>OK</v>
          </cell>
          <cell r="F24">
            <v>12036416.585331926</v>
          </cell>
          <cell r="G24">
            <v>12036417</v>
          </cell>
          <cell r="H24" t="str">
            <v>OK</v>
          </cell>
          <cell r="I24">
            <v>0.38446999999999998</v>
          </cell>
          <cell r="J24">
            <v>0.38441999999999998</v>
          </cell>
          <cell r="K24">
            <v>4.9999999999994493E-5</v>
          </cell>
          <cell r="L24" t="str">
            <v>SempraBCS2BS</v>
          </cell>
        </row>
        <row r="25">
          <cell r="C25">
            <v>31306144.339992024</v>
          </cell>
          <cell r="D25">
            <v>31306144.339992046</v>
          </cell>
          <cell r="E25" t="str">
            <v>OK</v>
          </cell>
          <cell r="F25">
            <v>11809231.212763032</v>
          </cell>
          <cell r="G25">
            <v>11809231</v>
          </cell>
          <cell r="H25" t="str">
            <v>OK</v>
          </cell>
          <cell r="I25">
            <v>0.37722</v>
          </cell>
          <cell r="J25">
            <v>0.37716</v>
          </cell>
          <cell r="K25">
            <v>6.0000000000004494E-5</v>
          </cell>
          <cell r="L25" t="str">
            <v>BPCanadaBCS2BS</v>
          </cell>
        </row>
        <row r="26">
          <cell r="C26">
            <v>28180851.095161095</v>
          </cell>
          <cell r="D26">
            <v>28180851.095161065</v>
          </cell>
          <cell r="E26" t="str">
            <v>OK</v>
          </cell>
          <cell r="F26">
            <v>13791210.062853735</v>
          </cell>
          <cell r="G26">
            <v>13791210</v>
          </cell>
          <cell r="H26" t="str">
            <v>OK</v>
          </cell>
          <cell r="I26">
            <v>0.48937999999999998</v>
          </cell>
          <cell r="J26">
            <v>0.48937999999999998</v>
          </cell>
          <cell r="K26">
            <v>0</v>
          </cell>
          <cell r="L26" t="str">
            <v>SempraABTCBS</v>
          </cell>
        </row>
        <row r="27">
          <cell r="C27">
            <v>28374594.446440294</v>
          </cell>
          <cell r="D27">
            <v>28374594.446440294</v>
          </cell>
          <cell r="E27" t="str">
            <v>OK</v>
          </cell>
          <cell r="F27">
            <v>15719631.001519537</v>
          </cell>
          <cell r="G27">
            <v>15719631</v>
          </cell>
          <cell r="H27" t="str">
            <v>OK</v>
          </cell>
          <cell r="I27">
            <v>0.55400000000000005</v>
          </cell>
          <cell r="J27">
            <v>0.55400000000000005</v>
          </cell>
          <cell r="K27">
            <v>0</v>
          </cell>
          <cell r="L27" t="str">
            <v>HuskeyABSTBS</v>
          </cell>
        </row>
        <row r="28">
          <cell r="C28">
            <v>42555104.820402652</v>
          </cell>
          <cell r="D28">
            <v>42555104.820402637</v>
          </cell>
          <cell r="E28" t="str">
            <v>OK</v>
          </cell>
          <cell r="F28">
            <v>24148018.822667949</v>
          </cell>
          <cell r="G28">
            <v>24148019</v>
          </cell>
          <cell r="H28" t="str">
            <v>OK</v>
          </cell>
          <cell r="I28">
            <v>0.56745000000000001</v>
          </cell>
          <cell r="J28">
            <v>0.56745000000000001</v>
          </cell>
          <cell r="K28">
            <v>0</v>
          </cell>
          <cell r="L28" t="str">
            <v>BurlingtonABSTBS</v>
          </cell>
        </row>
        <row r="29">
          <cell r="C29">
            <v>0</v>
          </cell>
          <cell r="D29">
            <v>0</v>
          </cell>
          <cell r="E29" t="str">
            <v>OK</v>
          </cell>
          <cell r="F29">
            <v>0</v>
          </cell>
          <cell r="G29">
            <v>0</v>
          </cell>
          <cell r="H29" t="str">
            <v>OK</v>
          </cell>
          <cell r="I29" t="str">
            <v xml:space="preserve">     N/A</v>
          </cell>
          <cell r="J29" t="e">
            <v>#DIV/0!</v>
          </cell>
          <cell r="K29" t="str">
            <v>N/A</v>
          </cell>
          <cell r="L29" t="str">
            <v>Unused "R"</v>
          </cell>
        </row>
        <row r="30">
          <cell r="C30">
            <v>28149447.306126852</v>
          </cell>
          <cell r="D30">
            <v>28149447.306126822</v>
          </cell>
          <cell r="E30" t="str">
            <v>OK</v>
          </cell>
          <cell r="F30">
            <v>12734898.500463026</v>
          </cell>
          <cell r="G30">
            <v>12734899</v>
          </cell>
          <cell r="H30" t="str">
            <v>OK</v>
          </cell>
          <cell r="I30">
            <v>0.45240000000000002</v>
          </cell>
          <cell r="J30">
            <v>0.45240000000000002</v>
          </cell>
          <cell r="K30">
            <v>0</v>
          </cell>
          <cell r="L30" t="str">
            <v>BPCanadaABTCBS</v>
          </cell>
        </row>
        <row r="31">
          <cell r="C31">
            <v>0</v>
          </cell>
          <cell r="D31">
            <v>0</v>
          </cell>
          <cell r="E31" t="str">
            <v>OK</v>
          </cell>
          <cell r="F31">
            <v>0</v>
          </cell>
          <cell r="G31">
            <v>0</v>
          </cell>
          <cell r="H31" t="str">
            <v>OK</v>
          </cell>
          <cell r="I31" t="str">
            <v xml:space="preserve">     N/A</v>
          </cell>
          <cell r="J31" t="e">
            <v>#DIV/0!</v>
          </cell>
          <cell r="K31" t="str">
            <v>N/A</v>
          </cell>
          <cell r="L31" t="str">
            <v>Unused "T"</v>
          </cell>
        </row>
        <row r="32">
          <cell r="C32">
            <v>26012505.837385863</v>
          </cell>
          <cell r="D32">
            <v>26012505.837385863</v>
          </cell>
          <cell r="E32" t="str">
            <v>OK</v>
          </cell>
          <cell r="F32">
            <v>14908884.992666835</v>
          </cell>
          <cell r="G32">
            <v>14908885</v>
          </cell>
          <cell r="H32" t="str">
            <v>OK</v>
          </cell>
          <cell r="I32">
            <v>0.57313999999999998</v>
          </cell>
          <cell r="J32">
            <v>0.57313999999999998</v>
          </cell>
          <cell r="K32">
            <v>0</v>
          </cell>
          <cell r="L32" t="str">
            <v>BPCanadaABSTBS</v>
          </cell>
        </row>
        <row r="33">
          <cell r="C33">
            <v>0</v>
          </cell>
          <cell r="D33">
            <v>0</v>
          </cell>
          <cell r="E33" t="str">
            <v>OK</v>
          </cell>
          <cell r="F33">
            <v>0</v>
          </cell>
          <cell r="G33">
            <v>0</v>
          </cell>
          <cell r="H33" t="str">
            <v>OK</v>
          </cell>
          <cell r="I33" t="str">
            <v xml:space="preserve">     N/A</v>
          </cell>
          <cell r="J33" t="e">
            <v>#DIV/0!</v>
          </cell>
          <cell r="K33" t="str">
            <v>N/A</v>
          </cell>
          <cell r="L33" t="str">
            <v>Unused "V"</v>
          </cell>
        </row>
        <row r="34">
          <cell r="L34" t="str">
            <v>Winter Only Base Supplies</v>
          </cell>
        </row>
        <row r="35">
          <cell r="C35">
            <v>7249500</v>
          </cell>
          <cell r="D35">
            <v>7249500</v>
          </cell>
          <cell r="E35" t="str">
            <v>OK</v>
          </cell>
          <cell r="F35">
            <v>4198125</v>
          </cell>
          <cell r="G35">
            <v>4198125</v>
          </cell>
          <cell r="H35" t="str">
            <v>OK</v>
          </cell>
          <cell r="I35">
            <v>0.57908999999999999</v>
          </cell>
          <cell r="J35">
            <v>0.57908999999999999</v>
          </cell>
          <cell r="K35">
            <v>0</v>
          </cell>
          <cell r="L35" t="str">
            <v>Duke2ABSTBS</v>
          </cell>
        </row>
        <row r="36">
          <cell r="C36">
            <v>13049100</v>
          </cell>
          <cell r="D36">
            <v>13049100</v>
          </cell>
          <cell r="E36" t="str">
            <v>OK</v>
          </cell>
          <cell r="F36">
            <v>8123624.9999999991</v>
          </cell>
          <cell r="G36">
            <v>8123625</v>
          </cell>
          <cell r="H36" t="str">
            <v>OK</v>
          </cell>
          <cell r="I36">
            <v>0.62253999999999998</v>
          </cell>
          <cell r="J36">
            <v>0.62253999999999998</v>
          </cell>
          <cell r="K36">
            <v>0</v>
          </cell>
          <cell r="L36" t="str">
            <v>Duke3ABSTBS</v>
          </cell>
        </row>
        <row r="37">
          <cell r="C37">
            <v>14499000</v>
          </cell>
          <cell r="D37">
            <v>14499000</v>
          </cell>
          <cell r="E37" t="str">
            <v>OK</v>
          </cell>
          <cell r="F37">
            <v>8984999.9999999981</v>
          </cell>
          <cell r="G37">
            <v>8985000</v>
          </cell>
          <cell r="H37" t="str">
            <v>OK</v>
          </cell>
          <cell r="I37">
            <v>0.61970000000000003</v>
          </cell>
          <cell r="J37">
            <v>0.61970000000000003</v>
          </cell>
          <cell r="K37">
            <v>0</v>
          </cell>
          <cell r="L37" t="str">
            <v>SempraABSTBS</v>
          </cell>
        </row>
        <row r="38">
          <cell r="B38" t="str">
            <v>CanadianresABTCBS</v>
          </cell>
          <cell r="C38">
            <v>14162149.896067377</v>
          </cell>
          <cell r="D38">
            <v>14162149.896067377</v>
          </cell>
          <cell r="E38" t="str">
            <v>OK</v>
          </cell>
          <cell r="F38">
            <v>7660941.5129314559</v>
          </cell>
          <cell r="G38">
            <v>7660942</v>
          </cell>
          <cell r="H38" t="str">
            <v>OK</v>
          </cell>
          <cell r="I38">
            <v>0.54093999999999998</v>
          </cell>
          <cell r="J38">
            <v>0.54093999999999998</v>
          </cell>
          <cell r="K38">
            <v>0</v>
          </cell>
          <cell r="L38" t="str">
            <v>CanadianresABTCBS</v>
          </cell>
        </row>
        <row r="39">
          <cell r="B39" t="str">
            <v>NationalFuelRKBS</v>
          </cell>
          <cell r="C39">
            <v>14500015.854411952</v>
          </cell>
          <cell r="D39">
            <v>14500015.854411952</v>
          </cell>
          <cell r="E39" t="str">
            <v>OK</v>
          </cell>
          <cell r="F39">
            <v>9038627.3570477907</v>
          </cell>
          <cell r="G39">
            <v>9038627</v>
          </cell>
          <cell r="H39" t="str">
            <v>OK</v>
          </cell>
          <cell r="I39">
            <v>0.62334999999999996</v>
          </cell>
          <cell r="J39">
            <v>0.62334999999999996</v>
          </cell>
          <cell r="K39">
            <v>0</v>
          </cell>
          <cell r="L39" t="str">
            <v>NationalFuelRKBS</v>
          </cell>
        </row>
        <row r="40">
          <cell r="B40" t="str">
            <v>OneokRKBS</v>
          </cell>
          <cell r="C40">
            <v>21583322.902745333</v>
          </cell>
          <cell r="D40">
            <v>21583322.902745336</v>
          </cell>
          <cell r="E40" t="str">
            <v>OK</v>
          </cell>
          <cell r="F40">
            <v>13049312.904406641</v>
          </cell>
          <cell r="G40">
            <v>13049313</v>
          </cell>
          <cell r="H40" t="str">
            <v>OK</v>
          </cell>
          <cell r="I40">
            <v>0.60460000000000003</v>
          </cell>
          <cell r="J40">
            <v>0.60460000000000003</v>
          </cell>
          <cell r="K40">
            <v>0</v>
          </cell>
          <cell r="L40" t="str">
            <v>OneokRKBS</v>
          </cell>
        </row>
        <row r="41">
          <cell r="B41" t="str">
            <v>EnsercoRKBS</v>
          </cell>
          <cell r="C41">
            <v>14189567.109728632</v>
          </cell>
          <cell r="D41">
            <v>14189567.109728634</v>
          </cell>
          <cell r="E41" t="str">
            <v>OK</v>
          </cell>
          <cell r="F41">
            <v>8550271.2819112837</v>
          </cell>
          <cell r="G41">
            <v>8550271</v>
          </cell>
          <cell r="H41" t="str">
            <v>OK</v>
          </cell>
          <cell r="I41">
            <v>0.60257449827691056</v>
          </cell>
          <cell r="J41">
            <v>0.60257449827691056</v>
          </cell>
          <cell r="K41">
            <v>0</v>
          </cell>
          <cell r="L41" t="str">
            <v>EnsercoRKBS</v>
          </cell>
        </row>
        <row r="42">
          <cell r="B42" t="str">
            <v>WesternGasRKBS</v>
          </cell>
          <cell r="C42">
            <v>13953792.612503203</v>
          </cell>
          <cell r="D42">
            <v>13953792.612503204</v>
          </cell>
          <cell r="E42" t="str">
            <v>OK</v>
          </cell>
          <cell r="F42">
            <v>8429414.5520493686</v>
          </cell>
          <cell r="G42">
            <v>8429415</v>
          </cell>
          <cell r="H42" t="str">
            <v>OK</v>
          </cell>
          <cell r="I42">
            <v>0.6040948712750861</v>
          </cell>
          <cell r="J42">
            <v>0.6040948712750861</v>
          </cell>
          <cell r="K42">
            <v>0</v>
          </cell>
          <cell r="L42" t="str">
            <v>WesternGasRKBS</v>
          </cell>
        </row>
        <row r="43">
          <cell r="B43" t="str">
            <v>ConocoPhRKBS</v>
          </cell>
          <cell r="C43">
            <v>6906200</v>
          </cell>
          <cell r="D43">
            <v>6906200</v>
          </cell>
          <cell r="E43" t="str">
            <v>OK</v>
          </cell>
          <cell r="F43">
            <v>4228000</v>
          </cell>
          <cell r="G43">
            <v>4228000</v>
          </cell>
          <cell r="H43" t="str">
            <v>OK</v>
          </cell>
          <cell r="I43">
            <v>0.61220352726535576</v>
          </cell>
          <cell r="J43">
            <v>0.61220352726535576</v>
          </cell>
          <cell r="K43">
            <v>0</v>
          </cell>
          <cell r="L43" t="str">
            <v>ConocoPhRKBS</v>
          </cell>
        </row>
        <row r="44">
          <cell r="B44" t="str">
            <v>SempraRKBS</v>
          </cell>
          <cell r="C44">
            <v>10941013.065498121</v>
          </cell>
          <cell r="D44">
            <v>10941013.06549811</v>
          </cell>
          <cell r="E44" t="str">
            <v>OK</v>
          </cell>
          <cell r="F44">
            <v>6587230.651637827</v>
          </cell>
          <cell r="G44">
            <v>6587231</v>
          </cell>
          <cell r="H44" t="str">
            <v>OK</v>
          </cell>
          <cell r="I44">
            <v>0.60206770727751868</v>
          </cell>
          <cell r="J44">
            <v>0.60206770727751868</v>
          </cell>
          <cell r="K44">
            <v>0</v>
          </cell>
          <cell r="L44" t="str">
            <v>SempraRKBS</v>
          </cell>
        </row>
        <row r="45">
          <cell r="B45" t="str">
            <v>NationalFuelRKBS</v>
          </cell>
          <cell r="C45">
            <v>3810501.0248442767</v>
          </cell>
          <cell r="D45">
            <v>3810501.0248442767</v>
          </cell>
          <cell r="E45" t="str">
            <v>OK</v>
          </cell>
          <cell r="F45">
            <v>2089480.0876147915</v>
          </cell>
          <cell r="G45">
            <v>2089480</v>
          </cell>
          <cell r="H45" t="str">
            <v>OK</v>
          </cell>
          <cell r="I45">
            <v>0.54834786134198255</v>
          </cell>
          <cell r="J45">
            <v>0.54834786134198243</v>
          </cell>
          <cell r="K45">
            <v>1.1102230246251565E-16</v>
          </cell>
          <cell r="L45" t="str">
            <v>NationalFuelRKBS</v>
          </cell>
        </row>
        <row r="46">
          <cell r="B46" t="str">
            <v>Unused "AJ"</v>
          </cell>
          <cell r="C46">
            <v>0</v>
          </cell>
          <cell r="D46">
            <v>0</v>
          </cell>
          <cell r="E46" t="str">
            <v>OK</v>
          </cell>
          <cell r="F46">
            <v>0</v>
          </cell>
          <cell r="G46">
            <v>0</v>
          </cell>
          <cell r="H46" t="str">
            <v>OK</v>
          </cell>
          <cell r="I46" t="str">
            <v xml:space="preserve">                      N/A</v>
          </cell>
          <cell r="J46">
            <v>0</v>
          </cell>
          <cell r="K46" t="str">
            <v>N/A</v>
          </cell>
          <cell r="L46" t="str">
            <v>Unused "AJ"</v>
          </cell>
        </row>
        <row r="47">
          <cell r="B47" t="str">
            <v>Unused "AK"</v>
          </cell>
          <cell r="C47">
            <v>0</v>
          </cell>
          <cell r="D47">
            <v>0</v>
          </cell>
          <cell r="E47" t="str">
            <v>OK</v>
          </cell>
          <cell r="F47">
            <v>0</v>
          </cell>
          <cell r="G47">
            <v>0</v>
          </cell>
          <cell r="H47" t="str">
            <v>OK</v>
          </cell>
          <cell r="I47" t="str">
            <v xml:space="preserve">                      N/A</v>
          </cell>
          <cell r="J47">
            <v>0</v>
          </cell>
          <cell r="K47" t="str">
            <v>N/A</v>
          </cell>
          <cell r="L47" t="str">
            <v>Unused "AK"</v>
          </cell>
        </row>
        <row r="48">
          <cell r="B48" t="str">
            <v>Unused "AL"</v>
          </cell>
          <cell r="C48">
            <v>0</v>
          </cell>
          <cell r="D48">
            <v>0</v>
          </cell>
          <cell r="E48" t="str">
            <v>OK</v>
          </cell>
          <cell r="F48">
            <v>0</v>
          </cell>
          <cell r="G48">
            <v>0</v>
          </cell>
          <cell r="H48" t="str">
            <v>OK</v>
          </cell>
          <cell r="I48" t="str">
            <v xml:space="preserve">                      N/A</v>
          </cell>
          <cell r="J48">
            <v>0</v>
          </cell>
          <cell r="K48" t="str">
            <v>N/A</v>
          </cell>
          <cell r="L48" t="str">
            <v>Unused "AL"</v>
          </cell>
        </row>
        <row r="49">
          <cell r="B49" t="str">
            <v>Unused "AM"</v>
          </cell>
          <cell r="C49">
            <v>0</v>
          </cell>
          <cell r="D49">
            <v>0</v>
          </cell>
          <cell r="E49" t="str">
            <v>OK</v>
          </cell>
          <cell r="F49">
            <v>0</v>
          </cell>
          <cell r="G49">
            <v>0</v>
          </cell>
          <cell r="H49" t="str">
            <v>OK</v>
          </cell>
          <cell r="I49" t="str">
            <v xml:space="preserve">                      N/A</v>
          </cell>
          <cell r="J49">
            <v>0</v>
          </cell>
          <cell r="K49" t="str">
            <v>N/A</v>
          </cell>
          <cell r="L49" t="str">
            <v>Unused "AM"</v>
          </cell>
        </row>
        <row r="50">
          <cell r="B50" t="str">
            <v>Unused "AN"</v>
          </cell>
          <cell r="C50">
            <v>0</v>
          </cell>
          <cell r="D50">
            <v>0</v>
          </cell>
          <cell r="E50" t="str">
            <v>OK</v>
          </cell>
          <cell r="F50">
            <v>0</v>
          </cell>
          <cell r="G50">
            <v>0</v>
          </cell>
          <cell r="H50" t="str">
            <v>OK</v>
          </cell>
          <cell r="I50" t="str">
            <v xml:space="preserve">                      N/A</v>
          </cell>
          <cell r="J50">
            <v>0</v>
          </cell>
          <cell r="K50" t="str">
            <v>N/A</v>
          </cell>
          <cell r="L50" t="str">
            <v>Unused "AN"</v>
          </cell>
        </row>
        <row r="51">
          <cell r="B51" t="str">
            <v>Unused "AO"</v>
          </cell>
          <cell r="C51">
            <v>0</v>
          </cell>
          <cell r="D51">
            <v>0</v>
          </cell>
          <cell r="E51" t="str">
            <v>OK</v>
          </cell>
          <cell r="F51">
            <v>0</v>
          </cell>
          <cell r="G51">
            <v>0</v>
          </cell>
          <cell r="H51" t="str">
            <v>OK</v>
          </cell>
          <cell r="I51" t="str">
            <v xml:space="preserve">                      N/A</v>
          </cell>
          <cell r="J51">
            <v>0</v>
          </cell>
          <cell r="K51" t="str">
            <v>N/A</v>
          </cell>
          <cell r="L51" t="str">
            <v>Unused "AO"</v>
          </cell>
        </row>
        <row r="52">
          <cell r="B52" t="str">
            <v>Unused "AP"</v>
          </cell>
          <cell r="C52">
            <v>0</v>
          </cell>
          <cell r="D52">
            <v>0</v>
          </cell>
          <cell r="E52" t="str">
            <v>OK</v>
          </cell>
          <cell r="F52">
            <v>0</v>
          </cell>
          <cell r="G52">
            <v>0</v>
          </cell>
          <cell r="H52" t="str">
            <v>OK</v>
          </cell>
          <cell r="I52" t="str">
            <v xml:space="preserve">                      N/A</v>
          </cell>
          <cell r="J52">
            <v>0</v>
          </cell>
          <cell r="K52" t="str">
            <v>N/A</v>
          </cell>
          <cell r="L52" t="str">
            <v>Unused "AP"</v>
          </cell>
        </row>
        <row r="53">
          <cell r="B53" t="str">
            <v>Unused "AQ"</v>
          </cell>
          <cell r="C53">
            <v>0</v>
          </cell>
          <cell r="D53">
            <v>0</v>
          </cell>
          <cell r="E53" t="str">
            <v>OK</v>
          </cell>
          <cell r="F53">
            <v>0</v>
          </cell>
          <cell r="G53">
            <v>0</v>
          </cell>
          <cell r="H53" t="str">
            <v>OK</v>
          </cell>
          <cell r="I53" t="str">
            <v xml:space="preserve">                      N/A</v>
          </cell>
          <cell r="J53">
            <v>0</v>
          </cell>
          <cell r="K53" t="str">
            <v>N/A</v>
          </cell>
          <cell r="L53" t="str">
            <v>Unused "AQ"</v>
          </cell>
        </row>
        <row r="54">
          <cell r="B54" t="str">
            <v>Unused "AR"</v>
          </cell>
          <cell r="C54">
            <v>0</v>
          </cell>
          <cell r="D54">
            <v>0</v>
          </cell>
          <cell r="E54" t="str">
            <v>OK</v>
          </cell>
          <cell r="F54">
            <v>0</v>
          </cell>
          <cell r="G54">
            <v>0</v>
          </cell>
          <cell r="H54" t="str">
            <v>OK</v>
          </cell>
          <cell r="I54" t="str">
            <v xml:space="preserve">                      N/A</v>
          </cell>
          <cell r="J54">
            <v>0</v>
          </cell>
          <cell r="K54" t="str">
            <v>N/A</v>
          </cell>
          <cell r="L54" t="str">
            <v>Unused "AR"</v>
          </cell>
        </row>
        <row r="55">
          <cell r="B55" t="str">
            <v>Winter Only Swing Supplies</v>
          </cell>
          <cell r="L55" t="str">
            <v>Winter Only Swing Supplies</v>
          </cell>
        </row>
        <row r="56">
          <cell r="B56" t="str">
            <v>SEMPRAABSTSW</v>
          </cell>
          <cell r="C56">
            <v>12146382.799119866</v>
          </cell>
          <cell r="D56">
            <v>12146382.799119866</v>
          </cell>
          <cell r="E56" t="str">
            <v>OK</v>
          </cell>
          <cell r="F56">
            <v>9151757.5860513151</v>
          </cell>
          <cell r="G56">
            <v>9151758</v>
          </cell>
          <cell r="H56" t="str">
            <v>OK</v>
          </cell>
          <cell r="I56">
            <v>0.75346000000000002</v>
          </cell>
          <cell r="J56">
            <v>0.75438000000000005</v>
          </cell>
          <cell r="K56">
            <v>-9.200000000000319E-4</v>
          </cell>
          <cell r="L56" t="str">
            <v>SEMPRAABSTSW</v>
          </cell>
        </row>
        <row r="57">
          <cell r="B57" t="str">
            <v>CANADIANNRABTCSW</v>
          </cell>
          <cell r="C57">
            <v>17735214.449198194</v>
          </cell>
          <cell r="D57">
            <v>17735214.449198198</v>
          </cell>
          <cell r="E57" t="str">
            <v>OK</v>
          </cell>
          <cell r="F57">
            <v>13535465.577005556</v>
          </cell>
          <cell r="G57">
            <v>13535466</v>
          </cell>
          <cell r="H57" t="str">
            <v>OK</v>
          </cell>
          <cell r="I57">
            <v>0.76319999999999999</v>
          </cell>
          <cell r="J57">
            <v>0.76417000000000002</v>
          </cell>
          <cell r="K57">
            <v>-9.700000000000264E-4</v>
          </cell>
          <cell r="L57" t="str">
            <v>CANADIANNRABTCSW</v>
          </cell>
        </row>
        <row r="58">
          <cell r="B58" t="str">
            <v>NationalFuelRKSW</v>
          </cell>
          <cell r="C58">
            <v>11380219.038721759</v>
          </cell>
          <cell r="D58">
            <v>11380219.038721763</v>
          </cell>
          <cell r="E58" t="str">
            <v>OK</v>
          </cell>
          <cell r="F58">
            <v>8899066.799115641</v>
          </cell>
          <cell r="G58">
            <v>8899067</v>
          </cell>
          <cell r="H58" t="str">
            <v>OK</v>
          </cell>
          <cell r="I58">
            <v>0.78198000000000001</v>
          </cell>
          <cell r="J58">
            <v>0.78300000000000003</v>
          </cell>
          <cell r="K58">
            <v>-1.0200000000000209E-3</v>
          </cell>
          <cell r="L58" t="str">
            <v>NationalFuelRKSW</v>
          </cell>
        </row>
        <row r="59">
          <cell r="B59" t="str">
            <v>EnsercoRKSW</v>
          </cell>
          <cell r="C59">
            <v>10721832.287962366</v>
          </cell>
          <cell r="D59">
            <v>10721832.287962368</v>
          </cell>
          <cell r="E59" t="str">
            <v>OK</v>
          </cell>
          <cell r="F59">
            <v>8256112.1859407825</v>
          </cell>
          <cell r="G59">
            <v>8256112</v>
          </cell>
          <cell r="H59" t="str">
            <v>OK</v>
          </cell>
          <cell r="I59">
            <v>0.77002999999999999</v>
          </cell>
          <cell r="J59">
            <v>0.77105999999999997</v>
          </cell>
          <cell r="K59">
            <v>-1.0299999999999754E-3</v>
          </cell>
          <cell r="L59" t="str">
            <v>EnsercoRKSW</v>
          </cell>
        </row>
        <row r="60">
          <cell r="B60" t="str">
            <v>OneokRKSW</v>
          </cell>
          <cell r="C60">
            <v>5285965.7878848165</v>
          </cell>
          <cell r="D60">
            <v>5285965.7878848165</v>
          </cell>
          <cell r="E60" t="str">
            <v>OK</v>
          </cell>
          <cell r="F60">
            <v>3799355.1181997168</v>
          </cell>
          <cell r="G60">
            <v>3799355</v>
          </cell>
          <cell r="H60" t="str">
            <v>OK</v>
          </cell>
          <cell r="I60">
            <v>0.71875999999999995</v>
          </cell>
          <cell r="J60">
            <v>0.73043999999999998</v>
          </cell>
          <cell r="K60">
            <v>-1.1680000000000024E-2</v>
          </cell>
          <cell r="L60" t="str">
            <v>OneokRKSW</v>
          </cell>
        </row>
        <row r="61">
          <cell r="B61" t="str">
            <v>WesternGas1RKSW</v>
          </cell>
          <cell r="C61">
            <v>2735880.2457587644</v>
          </cell>
          <cell r="D61">
            <v>2735880.2457587644</v>
          </cell>
          <cell r="E61" t="str">
            <v>OK</v>
          </cell>
          <cell r="F61">
            <v>2087151.7210047869</v>
          </cell>
          <cell r="G61">
            <v>2087152</v>
          </cell>
          <cell r="H61" t="str">
            <v>OK</v>
          </cell>
          <cell r="I61">
            <v>0.76288</v>
          </cell>
          <cell r="J61">
            <v>0.77132000000000001</v>
          </cell>
          <cell r="K61">
            <v>-8.4400000000000031E-3</v>
          </cell>
          <cell r="L61" t="str">
            <v>WesternGas1RKSW</v>
          </cell>
        </row>
        <row r="62">
          <cell r="B62" t="str">
            <v>WesternGas2RKSW</v>
          </cell>
          <cell r="C62">
            <v>1795177.9389037839</v>
          </cell>
          <cell r="D62">
            <v>1795177.9389037839</v>
          </cell>
          <cell r="E62" t="str">
            <v>OK</v>
          </cell>
          <cell r="F62">
            <v>1684864.1911926877</v>
          </cell>
          <cell r="G62">
            <v>1684864</v>
          </cell>
          <cell r="H62" t="str">
            <v>OK</v>
          </cell>
          <cell r="I62">
            <v>0.9385499647024077</v>
          </cell>
          <cell r="J62">
            <v>0.94641615484498243</v>
          </cell>
          <cell r="K62">
            <v>-7.8661901425747249E-3</v>
          </cell>
          <cell r="L62" t="str">
            <v>WesternGas2RKSW</v>
          </cell>
        </row>
        <row r="63">
          <cell r="B63" t="str">
            <v>ConocoPhRKSW</v>
          </cell>
          <cell r="C63">
            <v>739950</v>
          </cell>
          <cell r="D63">
            <v>739950</v>
          </cell>
          <cell r="E63" t="str">
            <v>OK</v>
          </cell>
          <cell r="F63">
            <v>733350</v>
          </cell>
          <cell r="G63">
            <v>733350</v>
          </cell>
          <cell r="H63" t="str">
            <v>OK</v>
          </cell>
          <cell r="I63">
            <v>0.99108047841070346</v>
          </cell>
          <cell r="J63">
            <v>1.0000337860666262</v>
          </cell>
          <cell r="K63">
            <v>-8.9533076559227265E-3</v>
          </cell>
          <cell r="L63" t="str">
            <v>ConocoPhRKSW</v>
          </cell>
        </row>
        <row r="64">
          <cell r="B64" t="str">
            <v>NationalFuelRKSW</v>
          </cell>
          <cell r="C64">
            <v>2585076.1207931675</v>
          </cell>
          <cell r="D64">
            <v>2585076.1207931684</v>
          </cell>
          <cell r="E64" t="str">
            <v>OK</v>
          </cell>
          <cell r="F64">
            <v>1271068.5309030225</v>
          </cell>
          <cell r="G64">
            <v>1271069</v>
          </cell>
          <cell r="H64" t="str">
            <v>OK</v>
          </cell>
          <cell r="I64">
            <v>0.49169481729343623</v>
          </cell>
          <cell r="J64">
            <v>0.50391918372863032</v>
          </cell>
          <cell r="K64">
            <v>-1.2224366435194089E-2</v>
          </cell>
          <cell r="L64" t="str">
            <v>NationalFuelRKSW</v>
          </cell>
        </row>
        <row r="65">
          <cell r="B65" t="str">
            <v>Unused "BD"</v>
          </cell>
          <cell r="C65">
            <v>0</v>
          </cell>
          <cell r="D65">
            <v>0</v>
          </cell>
          <cell r="E65" t="str">
            <v>OK</v>
          </cell>
          <cell r="F65">
            <v>0</v>
          </cell>
          <cell r="G65">
            <v>0</v>
          </cell>
          <cell r="H65" t="str">
            <v>OK</v>
          </cell>
          <cell r="I65" t="str">
            <v xml:space="preserve">                      N/A</v>
          </cell>
          <cell r="J65" t="str">
            <v xml:space="preserve">                      N/A</v>
          </cell>
          <cell r="K65" t="str">
            <v>N/A</v>
          </cell>
          <cell r="L65" t="str">
            <v>Unused "BD"</v>
          </cell>
        </row>
        <row r="66">
          <cell r="B66" t="str">
            <v>Unused "Be"</v>
          </cell>
          <cell r="C66">
            <v>0</v>
          </cell>
          <cell r="D66">
            <v>0</v>
          </cell>
          <cell r="E66" t="str">
            <v>OK</v>
          </cell>
          <cell r="F66">
            <v>0</v>
          </cell>
          <cell r="G66">
            <v>0</v>
          </cell>
          <cell r="H66" t="str">
            <v>OK</v>
          </cell>
          <cell r="I66" t="str">
            <v xml:space="preserve">                      N/A</v>
          </cell>
          <cell r="J66" t="str">
            <v xml:space="preserve">                      N/A</v>
          </cell>
          <cell r="K66" t="str">
            <v>N/A</v>
          </cell>
          <cell r="L66" t="str">
            <v>Unused "Be"</v>
          </cell>
        </row>
        <row r="67">
          <cell r="B67" t="str">
            <v>Unused "Bf"</v>
          </cell>
          <cell r="C67">
            <v>0</v>
          </cell>
          <cell r="D67">
            <v>0</v>
          </cell>
          <cell r="E67" t="str">
            <v>OK</v>
          </cell>
          <cell r="F67">
            <v>0</v>
          </cell>
          <cell r="G67">
            <v>0</v>
          </cell>
          <cell r="H67" t="str">
            <v>OK</v>
          </cell>
          <cell r="I67" t="str">
            <v xml:space="preserve">                      N/A</v>
          </cell>
          <cell r="J67" t="str">
            <v xml:space="preserve">                      N/A</v>
          </cell>
          <cell r="K67" t="str">
            <v>N/A</v>
          </cell>
          <cell r="L67" t="str">
            <v>Unused "Bf"</v>
          </cell>
        </row>
        <row r="68">
          <cell r="B68" t="str">
            <v>Unused "Bg"</v>
          </cell>
          <cell r="C68">
            <v>0</v>
          </cell>
          <cell r="D68">
            <v>0</v>
          </cell>
          <cell r="E68" t="str">
            <v>OK</v>
          </cell>
          <cell r="F68">
            <v>0</v>
          </cell>
          <cell r="G68">
            <v>0</v>
          </cell>
          <cell r="H68" t="str">
            <v>OK</v>
          </cell>
          <cell r="I68" t="str">
            <v xml:space="preserve">                      N/A</v>
          </cell>
          <cell r="J68" t="str">
            <v xml:space="preserve">                      N/A</v>
          </cell>
          <cell r="K68" t="str">
            <v>N/A</v>
          </cell>
          <cell r="L68" t="str">
            <v>Unused "Bg"</v>
          </cell>
        </row>
        <row r="69">
          <cell r="B69" t="str">
            <v xml:space="preserve">Spot Gas </v>
          </cell>
          <cell r="L69" t="str">
            <v xml:space="preserve">Spot Gas </v>
          </cell>
        </row>
        <row r="70">
          <cell r="B70" t="str">
            <v>SPOTF</v>
          </cell>
          <cell r="C70">
            <v>37024586.995005012</v>
          </cell>
          <cell r="D70">
            <v>37024586.995005034</v>
          </cell>
          <cell r="E70" t="str">
            <v>OK</v>
          </cell>
          <cell r="F70">
            <v>17145915.54875987</v>
          </cell>
          <cell r="G70">
            <v>17145916</v>
          </cell>
          <cell r="H70" t="str">
            <v>OK</v>
          </cell>
          <cell r="I70">
            <v>0.46309538985736737</v>
          </cell>
          <cell r="J70">
            <v>0.47308000000000006</v>
          </cell>
          <cell r="K70">
            <v>-9.9846101426326883E-3</v>
          </cell>
          <cell r="L70" t="str">
            <v>SPOTF</v>
          </cell>
        </row>
        <row r="71">
          <cell r="B71" t="str">
            <v>SPOTI</v>
          </cell>
          <cell r="C71">
            <v>0</v>
          </cell>
          <cell r="D71">
            <v>0</v>
          </cell>
          <cell r="E71" t="str">
            <v>OK</v>
          </cell>
          <cell r="F71">
            <v>0</v>
          </cell>
          <cell r="G71">
            <v>0</v>
          </cell>
          <cell r="H71" t="str">
            <v>OK</v>
          </cell>
          <cell r="I71" t="str">
            <v xml:space="preserve">                      N/A</v>
          </cell>
          <cell r="J71">
            <v>0</v>
          </cell>
          <cell r="K71" t="str">
            <v>N/A</v>
          </cell>
          <cell r="L71" t="str">
            <v>SPOTI</v>
          </cell>
        </row>
        <row r="75">
          <cell r="B75" t="str">
            <v>Demand Charges</v>
          </cell>
          <cell r="C75" t="str">
            <v>Present</v>
          </cell>
          <cell r="D75" t="str">
            <v>Proposed</v>
          </cell>
        </row>
        <row r="76">
          <cell r="B76" t="str">
            <v>Total from Pipeline Charges</v>
          </cell>
          <cell r="C76">
            <v>0</v>
          </cell>
          <cell r="D76">
            <v>0</v>
          </cell>
          <cell r="E76">
            <v>0</v>
          </cell>
        </row>
        <row r="77">
          <cell r="B77" t="str">
            <v>Total from PGA Page</v>
          </cell>
          <cell r="C77">
            <v>0</v>
          </cell>
          <cell r="D77">
            <v>0</v>
          </cell>
          <cell r="E77">
            <v>0</v>
          </cell>
        </row>
        <row r="78">
          <cell r="B78" t="str">
            <v>Difference between the two</v>
          </cell>
          <cell r="C78">
            <v>0</v>
          </cell>
          <cell r="D78">
            <v>0</v>
          </cell>
          <cell r="E78">
            <v>0</v>
          </cell>
        </row>
        <row r="81">
          <cell r="D81" t="str">
            <v>Difference</v>
          </cell>
        </row>
        <row r="82">
          <cell r="B82" t="str">
            <v>Pipeline Volumetric Charges</v>
          </cell>
          <cell r="C82" t="str">
            <v>Proposed</v>
          </cell>
          <cell r="D82" t="str">
            <v>Pipeline to Wacog</v>
          </cell>
          <cell r="E82" t="str">
            <v>Wacog to PGA</v>
          </cell>
          <cell r="F82" t="str">
            <v>Pipeline to PGA</v>
          </cell>
        </row>
        <row r="83">
          <cell r="B83" t="str">
            <v>From Pipeline Charges</v>
          </cell>
          <cell r="C83">
            <v>2501570</v>
          </cell>
          <cell r="D83">
            <v>1</v>
          </cell>
        </row>
        <row r="84">
          <cell r="B84" t="str">
            <v>From Wacog Page</v>
          </cell>
          <cell r="C84">
            <v>2501569</v>
          </cell>
          <cell r="E84">
            <v>-1</v>
          </cell>
        </row>
        <row r="85">
          <cell r="B85" t="str">
            <v>From PGA Page</v>
          </cell>
          <cell r="C85">
            <v>2501570</v>
          </cell>
          <cell r="F85">
            <v>0</v>
          </cell>
        </row>
        <row r="88">
          <cell r="C88" t="str">
            <v>Laugh Test</v>
          </cell>
        </row>
        <row r="89">
          <cell r="C89" t="str">
            <v xml:space="preserve">                                                                                                                Does the Wacog make sense given the distribution of contract costs</v>
          </cell>
        </row>
        <row r="91">
          <cell r="E91" t="str">
            <v xml:space="preserve">Percent of </v>
          </cell>
          <cell r="F91" t="str">
            <v xml:space="preserve">Percent of </v>
          </cell>
          <cell r="G91" t="str">
            <v>Cost at plus</v>
          </cell>
          <cell r="H91" t="str">
            <v>Index Plus</v>
          </cell>
          <cell r="I91" t="str">
            <v>Cost at plus</v>
          </cell>
          <cell r="J91" t="str">
            <v>Index Plus</v>
          </cell>
          <cell r="K91" t="str">
            <v>Cost at plus</v>
          </cell>
          <cell r="L91" t="str">
            <v>Index Plus</v>
          </cell>
        </row>
        <row r="92">
          <cell r="C92" t="str">
            <v xml:space="preserve">Price </v>
          </cell>
          <cell r="D92" t="str">
            <v>Volumes in</v>
          </cell>
          <cell r="E92" t="str">
            <v>Gas in the</v>
          </cell>
          <cell r="F92" t="str">
            <v>Gas in and above</v>
          </cell>
          <cell r="G92">
            <v>0</v>
          </cell>
          <cell r="H92">
            <v>0</v>
          </cell>
          <cell r="I92">
            <v>0.02</v>
          </cell>
          <cell r="J92">
            <v>0.02</v>
          </cell>
          <cell r="K92">
            <v>0.05</v>
          </cell>
          <cell r="L92">
            <v>0.05</v>
          </cell>
        </row>
        <row r="93">
          <cell r="C93" t="str">
            <v>Category [1]</v>
          </cell>
          <cell r="D93" t="str">
            <v>Price category</v>
          </cell>
          <cell r="E93" t="str">
            <v>Price category</v>
          </cell>
          <cell r="F93" t="str">
            <v>Price Category</v>
          </cell>
        </row>
        <row r="94">
          <cell r="C94" t="str">
            <v>&gt;=0.825</v>
          </cell>
          <cell r="D94">
            <v>2535127.9389037839</v>
          </cell>
          <cell r="E94">
            <v>3.4568987717132288E-3</v>
          </cell>
          <cell r="F94">
            <v>3.4568987717132288E-3</v>
          </cell>
          <cell r="G94">
            <v>1045740.2747978108</v>
          </cell>
          <cell r="H94">
            <v>0.82499999999999996</v>
          </cell>
          <cell r="I94">
            <v>1071091.5541868487</v>
          </cell>
          <cell r="J94">
            <v>0.84499999999999997</v>
          </cell>
          <cell r="K94">
            <v>1109118.4732704055</v>
          </cell>
          <cell r="L94">
            <v>0.875</v>
          </cell>
        </row>
        <row r="95">
          <cell r="C95" t="str">
            <v>&gt;=0.800</v>
          </cell>
          <cell r="D95">
            <v>0</v>
          </cell>
          <cell r="E95">
            <v>0</v>
          </cell>
          <cell r="F95">
            <v>3.4568987717132288E-3</v>
          </cell>
          <cell r="G95">
            <v>0</v>
          </cell>
          <cell r="H95">
            <v>0.8</v>
          </cell>
          <cell r="I95">
            <v>0</v>
          </cell>
          <cell r="J95">
            <v>0.82000000000000006</v>
          </cell>
          <cell r="K95">
            <v>0</v>
          </cell>
          <cell r="L95">
            <v>0.85000000000000009</v>
          </cell>
        </row>
        <row r="96">
          <cell r="C96" t="str">
            <v>&gt;=0.775</v>
          </cell>
          <cell r="D96">
            <v>11380219.038721763</v>
          </cell>
          <cell r="E96">
            <v>1.5518059113732897E-2</v>
          </cell>
          <cell r="F96">
            <v>1.8974957885446127E-2</v>
          </cell>
          <cell r="G96">
            <v>8961922.4929933883</v>
          </cell>
          <cell r="H96">
            <v>0.77500000000000002</v>
          </cell>
          <cell r="I96">
            <v>9189526.8737678248</v>
          </cell>
          <cell r="J96">
            <v>0.79500000000000004</v>
          </cell>
          <cell r="K96">
            <v>9530933.4449294768</v>
          </cell>
          <cell r="L96">
            <v>0.82500000000000007</v>
          </cell>
        </row>
        <row r="97">
          <cell r="C97" t="str">
            <v>&gt;=0.750</v>
          </cell>
          <cell r="D97">
            <v>43339309.782039195</v>
          </cell>
          <cell r="E97">
            <v>5.909745399958552E-2</v>
          </cell>
          <cell r="F97">
            <v>7.807241188503164E-2</v>
          </cell>
          <cell r="G97">
            <v>33046223.708804883</v>
          </cell>
          <cell r="H97">
            <v>0.75</v>
          </cell>
          <cell r="I97">
            <v>33913009.904445671</v>
          </cell>
          <cell r="J97">
            <v>0.77</v>
          </cell>
          <cell r="K97">
            <v>35213189.197906844</v>
          </cell>
          <cell r="L97">
            <v>0.8</v>
          </cell>
        </row>
        <row r="98">
          <cell r="C98" t="str">
            <v>&gt;=0.725</v>
          </cell>
          <cell r="D98">
            <v>0</v>
          </cell>
          <cell r="E98">
            <v>0</v>
          </cell>
          <cell r="F98">
            <v>7.807241188503164E-2</v>
          </cell>
          <cell r="G98">
            <v>0</v>
          </cell>
          <cell r="H98">
            <v>0.72499999999999998</v>
          </cell>
          <cell r="I98">
            <v>0</v>
          </cell>
          <cell r="J98">
            <v>0.745</v>
          </cell>
          <cell r="K98">
            <v>0</v>
          </cell>
          <cell r="L98">
            <v>0.77500000000000002</v>
          </cell>
        </row>
        <row r="99">
          <cell r="C99" t="str">
            <v>&gt;=0.700</v>
          </cell>
          <cell r="D99">
            <v>5285965.7878848165</v>
          </cell>
          <cell r="E99">
            <v>7.2079394333678598E-3</v>
          </cell>
          <cell r="F99">
            <v>8.5280351318399505E-2</v>
          </cell>
          <cell r="G99">
            <v>3766250.6238679313</v>
          </cell>
          <cell r="H99">
            <v>0.7</v>
          </cell>
          <cell r="I99">
            <v>3871969.9396256278</v>
          </cell>
          <cell r="J99">
            <v>0.72</v>
          </cell>
          <cell r="K99">
            <v>4030548.9132621721</v>
          </cell>
          <cell r="L99">
            <v>0.75</v>
          </cell>
        </row>
        <row r="100">
          <cell r="C100" t="str">
            <v>&gt;=0.675</v>
          </cell>
          <cell r="D100">
            <v>0</v>
          </cell>
          <cell r="E100">
            <v>0</v>
          </cell>
          <cell r="F100">
            <v>8.5280351318399505E-2</v>
          </cell>
          <cell r="G100">
            <v>0</v>
          </cell>
          <cell r="H100">
            <v>0.67500000000000004</v>
          </cell>
          <cell r="I100">
            <v>0</v>
          </cell>
          <cell r="J100">
            <v>0.69500000000000006</v>
          </cell>
          <cell r="K100">
            <v>0</v>
          </cell>
          <cell r="L100">
            <v>0.72500000000000009</v>
          </cell>
        </row>
        <row r="101">
          <cell r="C101" t="str">
            <v>&gt;=0.650</v>
          </cell>
          <cell r="D101">
            <v>0</v>
          </cell>
          <cell r="E101">
            <v>0</v>
          </cell>
          <cell r="F101">
            <v>8.5280351318399505E-2</v>
          </cell>
          <cell r="G101">
            <v>0</v>
          </cell>
          <cell r="H101">
            <v>0.65</v>
          </cell>
          <cell r="I101">
            <v>0</v>
          </cell>
          <cell r="J101">
            <v>0.67</v>
          </cell>
          <cell r="K101">
            <v>0</v>
          </cell>
          <cell r="L101">
            <v>0.70000000000000007</v>
          </cell>
        </row>
        <row r="102">
          <cell r="C102" t="str">
            <v>&gt;=0.625</v>
          </cell>
          <cell r="D102">
            <v>0</v>
          </cell>
          <cell r="E102">
            <v>0</v>
          </cell>
          <cell r="F102">
            <v>8.5280351318399505E-2</v>
          </cell>
          <cell r="G102">
            <v>0</v>
          </cell>
          <cell r="H102">
            <v>0.625</v>
          </cell>
          <cell r="I102">
            <v>0</v>
          </cell>
          <cell r="J102">
            <v>0.64500000000000002</v>
          </cell>
          <cell r="K102">
            <v>0</v>
          </cell>
          <cell r="L102">
            <v>0.67500000000000004</v>
          </cell>
        </row>
        <row r="103">
          <cell r="C103" t="str">
            <v>&gt;=0.650</v>
          </cell>
          <cell r="D103">
            <v>0</v>
          </cell>
          <cell r="E103">
            <v>0</v>
          </cell>
          <cell r="F103">
            <v>8.5280351318399505E-2</v>
          </cell>
          <cell r="G103">
            <v>0</v>
          </cell>
          <cell r="H103">
            <v>0.65</v>
          </cell>
          <cell r="I103">
            <v>0</v>
          </cell>
          <cell r="J103">
            <v>0.67</v>
          </cell>
          <cell r="K103">
            <v>0</v>
          </cell>
          <cell r="L103">
            <v>0.70000000000000007</v>
          </cell>
        </row>
        <row r="104">
          <cell r="C104" t="str">
            <v>&gt;=0.575</v>
          </cell>
          <cell r="D104">
            <v>116871511.54488726</v>
          </cell>
          <cell r="E104">
            <v>0.15936591542693054</v>
          </cell>
          <cell r="F104">
            <v>0.24464626674533005</v>
          </cell>
          <cell r="G104">
            <v>71583800.82124345</v>
          </cell>
          <cell r="H104">
            <v>0.57499999999999996</v>
          </cell>
          <cell r="I104">
            <v>73921231.052141204</v>
          </cell>
          <cell r="J104">
            <v>0.59499999999999997</v>
          </cell>
          <cell r="K104">
            <v>77427376.398487821</v>
          </cell>
          <cell r="L104">
            <v>0.625</v>
          </cell>
        </row>
        <row r="105">
          <cell r="C105" t="str">
            <v>&gt;=0.550</v>
          </cell>
          <cell r="D105">
            <v>96942205.104228824</v>
          </cell>
          <cell r="E105">
            <v>0.1321903264167763</v>
          </cell>
          <cell r="F105">
            <v>0.37683659316210638</v>
          </cell>
          <cell r="G105">
            <v>54529990.371128716</v>
          </cell>
          <cell r="H105">
            <v>0.55000000000000004</v>
          </cell>
          <cell r="I105">
            <v>56468834.473213293</v>
          </cell>
          <cell r="J105">
            <v>0.57000000000000006</v>
          </cell>
          <cell r="K105">
            <v>59377100.626340158</v>
          </cell>
          <cell r="L105">
            <v>0.60000000000000009</v>
          </cell>
        </row>
        <row r="106">
          <cell r="C106" t="str">
            <v>&gt;=0.525</v>
          </cell>
          <cell r="D106">
            <v>22761642.92091167</v>
          </cell>
          <cell r="E106">
            <v>3.1037761151217778E-2</v>
          </cell>
          <cell r="F106">
            <v>0.40787435431332414</v>
          </cell>
          <cell r="G106">
            <v>12234383.069990024</v>
          </cell>
          <cell r="H106">
            <v>0.52500000000000002</v>
          </cell>
          <cell r="I106">
            <v>12689615.928408258</v>
          </cell>
          <cell r="J106">
            <v>0.54500000000000004</v>
          </cell>
          <cell r="K106">
            <v>13372465.216035608</v>
          </cell>
          <cell r="L106">
            <v>0.57500000000000007</v>
          </cell>
        </row>
        <row r="107">
          <cell r="C107" t="str">
            <v>&gt;=0.500</v>
          </cell>
          <cell r="D107">
            <v>0</v>
          </cell>
          <cell r="E107">
            <v>0</v>
          </cell>
          <cell r="F107">
            <v>0.40787435431332414</v>
          </cell>
          <cell r="G107">
            <v>0</v>
          </cell>
          <cell r="H107">
            <v>0.5</v>
          </cell>
          <cell r="I107">
            <v>0</v>
          </cell>
          <cell r="J107">
            <v>0.52</v>
          </cell>
          <cell r="K107">
            <v>0</v>
          </cell>
          <cell r="L107">
            <v>0.55000000000000004</v>
          </cell>
        </row>
        <row r="108">
          <cell r="C108" t="str">
            <v>&gt;=0.475</v>
          </cell>
          <cell r="D108">
            <v>35027895.043155551</v>
          </cell>
          <cell r="E108">
            <v>4.7764014388458828E-2</v>
          </cell>
          <cell r="F108">
            <v>0.45563836870178298</v>
          </cell>
          <cell r="G108">
            <v>17076098.833538331</v>
          </cell>
          <cell r="H108">
            <v>0.47499999999999998</v>
          </cell>
          <cell r="I108">
            <v>17776656.734401446</v>
          </cell>
          <cell r="J108">
            <v>0.495</v>
          </cell>
          <cell r="K108">
            <v>18827493.585696112</v>
          </cell>
          <cell r="L108">
            <v>0.52500000000000002</v>
          </cell>
        </row>
        <row r="109">
          <cell r="C109" t="str">
            <v>&gt;=0.450</v>
          </cell>
          <cell r="D109">
            <v>201807710.85330302</v>
          </cell>
          <cell r="E109">
            <v>0.2751848603241317</v>
          </cell>
          <cell r="F109">
            <v>0.73082322902591468</v>
          </cell>
          <cell r="G109">
            <v>93336066.26965265</v>
          </cell>
          <cell r="H109">
            <v>0.45</v>
          </cell>
          <cell r="I109">
            <v>97372220.486718714</v>
          </cell>
          <cell r="J109">
            <v>0.47000000000000003</v>
          </cell>
          <cell r="K109">
            <v>103426451.81231779</v>
          </cell>
          <cell r="L109">
            <v>0.5</v>
          </cell>
        </row>
        <row r="110">
          <cell r="C110" t="str">
            <v>&gt;=0.425</v>
          </cell>
          <cell r="D110">
            <v>100328923.00000006</v>
          </cell>
          <cell r="E110">
            <v>0.13680845268739492</v>
          </cell>
          <cell r="F110">
            <v>0.86763168171330962</v>
          </cell>
          <cell r="G110">
            <v>43893903.81250003</v>
          </cell>
          <cell r="H110">
            <v>0.42499999999999999</v>
          </cell>
          <cell r="I110">
            <v>45900482.272500031</v>
          </cell>
          <cell r="J110">
            <v>0.44500000000000001</v>
          </cell>
          <cell r="K110">
            <v>48910349.962500028</v>
          </cell>
          <cell r="L110">
            <v>0.47499999999999998</v>
          </cell>
        </row>
        <row r="111">
          <cell r="C111" t="str">
            <v>&gt;=0.400</v>
          </cell>
          <cell r="D111">
            <v>0</v>
          </cell>
          <cell r="E111">
            <v>0</v>
          </cell>
          <cell r="F111">
            <v>0.86763168171330962</v>
          </cell>
          <cell r="G111">
            <v>0</v>
          </cell>
          <cell r="H111">
            <v>0.4</v>
          </cell>
          <cell r="I111">
            <v>0</v>
          </cell>
          <cell r="J111">
            <v>0.42000000000000004</v>
          </cell>
          <cell r="K111">
            <v>0</v>
          </cell>
          <cell r="L111">
            <v>0.45</v>
          </cell>
        </row>
        <row r="112">
          <cell r="C112" t="str">
            <v>&gt;=0.375</v>
          </cell>
          <cell r="D112">
            <v>97072736.01997602</v>
          </cell>
          <cell r="E112">
            <v>0.13236831828669043</v>
          </cell>
          <cell r="F112">
            <v>1</v>
          </cell>
          <cell r="G112">
            <v>37615685.207740709</v>
          </cell>
          <cell r="H112">
            <v>0.375</v>
          </cell>
          <cell r="I112">
            <v>39557139.92814023</v>
          </cell>
          <cell r="J112">
            <v>0.39500000000000002</v>
          </cell>
          <cell r="K112">
            <v>42469322.008739509</v>
          </cell>
          <cell r="L112">
            <v>0.42499999999999999</v>
          </cell>
        </row>
        <row r="113">
          <cell r="C113" t="str">
            <v>&gt;=0.350</v>
          </cell>
          <cell r="D113">
            <v>0</v>
          </cell>
          <cell r="E113">
            <v>0</v>
          </cell>
          <cell r="F113">
            <v>1</v>
          </cell>
          <cell r="G113">
            <v>0</v>
          </cell>
          <cell r="H113">
            <v>0.35</v>
          </cell>
          <cell r="I113">
            <v>0</v>
          </cell>
          <cell r="J113">
            <v>0.37</v>
          </cell>
          <cell r="K113">
            <v>0</v>
          </cell>
          <cell r="L113">
            <v>0.39999999999999997</v>
          </cell>
        </row>
        <row r="114">
          <cell r="C114" t="str">
            <v>&gt;=0.325</v>
          </cell>
          <cell r="D114">
            <v>0</v>
          </cell>
          <cell r="E114">
            <v>0</v>
          </cell>
          <cell r="F114">
            <v>1</v>
          </cell>
          <cell r="G114">
            <v>0</v>
          </cell>
          <cell r="H114">
            <v>0.32500000000000001</v>
          </cell>
          <cell r="I114">
            <v>0</v>
          </cell>
          <cell r="J114">
            <v>0.34500000000000003</v>
          </cell>
          <cell r="K114">
            <v>0</v>
          </cell>
          <cell r="L114">
            <v>0.375</v>
          </cell>
        </row>
        <row r="115">
          <cell r="C115" t="str">
            <v>&gt;=0.300</v>
          </cell>
          <cell r="D115">
            <v>0</v>
          </cell>
          <cell r="E115">
            <v>0</v>
          </cell>
          <cell r="F115">
            <v>1</v>
          </cell>
          <cell r="G115">
            <v>0</v>
          </cell>
          <cell r="H115">
            <v>0.3</v>
          </cell>
          <cell r="I115">
            <v>0</v>
          </cell>
          <cell r="J115">
            <v>0.32</v>
          </cell>
          <cell r="K115">
            <v>0</v>
          </cell>
          <cell r="L115">
            <v>0.35</v>
          </cell>
        </row>
        <row r="116">
          <cell r="C116" t="str">
            <v>&gt;=0.275</v>
          </cell>
          <cell r="D116">
            <v>0</v>
          </cell>
          <cell r="E116">
            <v>0</v>
          </cell>
          <cell r="F116">
            <v>1</v>
          </cell>
          <cell r="G116">
            <v>0</v>
          </cell>
          <cell r="H116">
            <v>0.27500000000000002</v>
          </cell>
          <cell r="I116">
            <v>0</v>
          </cell>
          <cell r="J116">
            <v>0.29500000000000004</v>
          </cell>
          <cell r="K116">
            <v>0</v>
          </cell>
          <cell r="L116">
            <v>0.32500000000000001</v>
          </cell>
        </row>
        <row r="117">
          <cell r="C117" t="str">
            <v>&gt;=0.250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0.25</v>
          </cell>
          <cell r="I117">
            <v>0</v>
          </cell>
          <cell r="J117">
            <v>0.27</v>
          </cell>
          <cell r="K117">
            <v>0</v>
          </cell>
          <cell r="L117">
            <v>0.3</v>
          </cell>
        </row>
        <row r="118">
          <cell r="C118" t="str">
            <v>&gt;=0.225</v>
          </cell>
          <cell r="D118">
            <v>0</v>
          </cell>
          <cell r="E118">
            <v>0</v>
          </cell>
          <cell r="F118">
            <v>1</v>
          </cell>
          <cell r="G118">
            <v>0</v>
          </cell>
          <cell r="H118">
            <v>0.22500000000000001</v>
          </cell>
          <cell r="I118">
            <v>0</v>
          </cell>
          <cell r="J118">
            <v>0.245</v>
          </cell>
          <cell r="K118">
            <v>0</v>
          </cell>
          <cell r="L118">
            <v>0.27500000000000002</v>
          </cell>
        </row>
        <row r="119">
          <cell r="C119" t="str">
            <v>&gt;=0.200</v>
          </cell>
          <cell r="D119">
            <v>0</v>
          </cell>
          <cell r="E119">
            <v>0</v>
          </cell>
          <cell r="F119">
            <v>1</v>
          </cell>
          <cell r="G119">
            <v>0</v>
          </cell>
          <cell r="H119">
            <v>0.2</v>
          </cell>
          <cell r="I119">
            <v>0</v>
          </cell>
          <cell r="J119">
            <v>0.22</v>
          </cell>
          <cell r="K119">
            <v>0</v>
          </cell>
          <cell r="L119">
            <v>0.25</v>
          </cell>
        </row>
        <row r="120">
          <cell r="D120">
            <v>733353247.03401196</v>
          </cell>
          <cell r="E120">
            <v>0.13236831828669043</v>
          </cell>
          <cell r="G120">
            <v>377090065.48625785</v>
          </cell>
          <cell r="I120">
            <v>391731779.14754915</v>
          </cell>
          <cell r="K120">
            <v>413694349.63948596</v>
          </cell>
        </row>
        <row r="121">
          <cell r="D121">
            <v>733353247.03401208</v>
          </cell>
          <cell r="G121">
            <v>0.51419976254467847</v>
          </cell>
          <cell r="I121">
            <v>0.53416519355696146</v>
          </cell>
          <cell r="K121">
            <v>0.56411334007538572</v>
          </cell>
        </row>
        <row r="122">
          <cell r="D122">
            <v>0</v>
          </cell>
          <cell r="G122" t="str">
            <v>wacog at plus</v>
          </cell>
          <cell r="I122" t="str">
            <v>wacog at plus</v>
          </cell>
          <cell r="K122" t="str">
            <v>wacog at plus</v>
          </cell>
        </row>
        <row r="123">
          <cell r="G123">
            <v>0</v>
          </cell>
          <cell r="I123">
            <v>0.02</v>
          </cell>
          <cell r="K123">
            <v>0.05</v>
          </cell>
        </row>
        <row r="124">
          <cell r="C124" t="str">
            <v>[1]  Read categories as greater than or equal to "X" but less than "Y", above.</v>
          </cell>
        </row>
        <row r="125">
          <cell r="I125">
            <v>0.51712567106478158</v>
          </cell>
        </row>
        <row r="126">
          <cell r="I126" t="str">
            <v>Actual Wacog</v>
          </cell>
        </row>
      </sheetData>
      <sheetData sheetId="10" refreshError="1">
        <row r="5">
          <cell r="C5" t="str">
            <v xml:space="preserve">NORTHWEST NATURAL GAS </v>
          </cell>
          <cell r="P5">
            <v>0.39773000000000053</v>
          </cell>
          <cell r="AI5">
            <v>31371054.446440294</v>
          </cell>
          <cell r="AJ5">
            <v>0.44963999999999998</v>
          </cell>
        </row>
        <row r="6">
          <cell r="C6" t="str">
            <v>WACOG Summary</v>
          </cell>
          <cell r="AI6">
            <v>119167734.22158545</v>
          </cell>
          <cell r="AJ6">
            <v>0.53</v>
          </cell>
        </row>
        <row r="7">
          <cell r="P7">
            <v>0.43986999999999982</v>
          </cell>
          <cell r="R7" t="e">
            <v>#DIV/0!</v>
          </cell>
        </row>
        <row r="9">
          <cell r="D9" t="str">
            <v xml:space="preserve">          OCTOBER </v>
          </cell>
          <cell r="F9" t="str">
            <v xml:space="preserve">          NOVEMBER</v>
          </cell>
          <cell r="H9" t="str">
            <v xml:space="preserve">          DECEMBER</v>
          </cell>
          <cell r="J9" t="str">
            <v xml:space="preserve">          JANUARY</v>
          </cell>
          <cell r="L9" t="str">
            <v xml:space="preserve">          FEBRUARY</v>
          </cell>
          <cell r="N9" t="str">
            <v xml:space="preserve">          MARCH</v>
          </cell>
          <cell r="P9" t="str">
            <v xml:space="preserve">          APRIL</v>
          </cell>
          <cell r="R9" t="str">
            <v xml:space="preserve">            MAY</v>
          </cell>
          <cell r="T9" t="str">
            <v xml:space="preserve">           JUNE </v>
          </cell>
          <cell r="V9" t="str">
            <v xml:space="preserve">           JULY </v>
          </cell>
          <cell r="X9" t="str">
            <v xml:space="preserve">           AUGUST </v>
          </cell>
          <cell r="Z9" t="str">
            <v xml:space="preserve">          SEPTEMBER </v>
          </cell>
          <cell r="AB9" t="str">
            <v xml:space="preserve">          TOTAL </v>
          </cell>
          <cell r="AC9" t="str">
            <v xml:space="preserve">          TOTAL </v>
          </cell>
          <cell r="AD9" t="str">
            <v>AVERAGE</v>
          </cell>
        </row>
        <row r="10">
          <cell r="C10" t="str">
            <v>Supply Source</v>
          </cell>
          <cell r="D10" t="str">
            <v>Volumes</v>
          </cell>
          <cell r="E10" t="str">
            <v>Cost</v>
          </cell>
          <cell r="F10" t="str">
            <v>Volumes</v>
          </cell>
          <cell r="G10" t="str">
            <v>Cost</v>
          </cell>
          <cell r="H10" t="str">
            <v>Volumes</v>
          </cell>
          <cell r="I10" t="str">
            <v>Cost</v>
          </cell>
          <cell r="J10" t="str">
            <v>Volumes</v>
          </cell>
          <cell r="K10" t="str">
            <v>Cost</v>
          </cell>
          <cell r="L10" t="str">
            <v>Volumes</v>
          </cell>
          <cell r="M10" t="str">
            <v>Cost</v>
          </cell>
          <cell r="N10" t="str">
            <v>Volumes</v>
          </cell>
          <cell r="O10" t="str">
            <v>Cost</v>
          </cell>
          <cell r="P10" t="str">
            <v>Volumes</v>
          </cell>
          <cell r="Q10" t="str">
            <v>Cost</v>
          </cell>
          <cell r="R10" t="str">
            <v>Volumes</v>
          </cell>
          <cell r="S10" t="str">
            <v>Cost</v>
          </cell>
          <cell r="T10" t="str">
            <v>Volumes</v>
          </cell>
          <cell r="U10" t="str">
            <v>Cost</v>
          </cell>
          <cell r="V10" t="str">
            <v>Volumes</v>
          </cell>
          <cell r="W10" t="str">
            <v>Cost</v>
          </cell>
          <cell r="X10" t="str">
            <v>Volumes</v>
          </cell>
          <cell r="Y10" t="str">
            <v>Cost</v>
          </cell>
          <cell r="Z10" t="str">
            <v>Volumes</v>
          </cell>
          <cell r="AA10" t="str">
            <v>Cost</v>
          </cell>
          <cell r="AB10" t="str">
            <v>Volumes</v>
          </cell>
          <cell r="AC10" t="str">
            <v>Cost</v>
          </cell>
          <cell r="AD10" t="str">
            <v>COST</v>
          </cell>
          <cell r="AF10" t="str">
            <v>PRICE</v>
          </cell>
        </row>
        <row r="11">
          <cell r="AF11" t="str">
            <v>CHECK</v>
          </cell>
        </row>
        <row r="12">
          <cell r="C12" t="str">
            <v>Storage</v>
          </cell>
          <cell r="AG12" t="str">
            <v>Storage</v>
          </cell>
        </row>
        <row r="13">
          <cell r="C13" t="str">
            <v>Mist</v>
          </cell>
          <cell r="D13">
            <v>5024371</v>
          </cell>
          <cell r="E13">
            <v>2242326.5335900001</v>
          </cell>
          <cell r="F13">
            <v>20241101</v>
          </cell>
          <cell r="G13">
            <v>9033400.9652900007</v>
          </cell>
          <cell r="H13">
            <v>27483343</v>
          </cell>
          <cell r="I13">
            <v>12265541.147469997</v>
          </cell>
          <cell r="J13">
            <v>30227347</v>
          </cell>
          <cell r="K13">
            <v>13490162.692630002</v>
          </cell>
          <cell r="L13">
            <v>6655018</v>
          </cell>
          <cell r="M13">
            <v>2970067.9832199994</v>
          </cell>
          <cell r="N13">
            <v>738900</v>
          </cell>
          <cell r="O13">
            <v>329763.68099999998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90370080</v>
          </cell>
          <cell r="AC13">
            <v>40331263.003199995</v>
          </cell>
          <cell r="AD13">
            <v>0.44629000000000002</v>
          </cell>
          <cell r="AE13">
            <v>0</v>
          </cell>
          <cell r="AF13" t="str">
            <v xml:space="preserve">    OK</v>
          </cell>
          <cell r="AG13" t="str">
            <v>Mist</v>
          </cell>
          <cell r="AJ13">
            <v>0</v>
          </cell>
        </row>
        <row r="14">
          <cell r="C14" t="str">
            <v>SGS-1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 xml:space="preserve">                   N/A</v>
          </cell>
          <cell r="AE14">
            <v>0</v>
          </cell>
          <cell r="AF14" t="str">
            <v xml:space="preserve">    N/A</v>
          </cell>
          <cell r="AG14" t="str">
            <v>SGS-1</v>
          </cell>
        </row>
        <row r="15">
          <cell r="C15" t="str">
            <v>SGS-2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2334536</v>
          </cell>
          <cell r="I15">
            <v>1089434.5697600001</v>
          </cell>
          <cell r="J15">
            <v>4005240</v>
          </cell>
          <cell r="K15">
            <v>1869085.2983999997</v>
          </cell>
          <cell r="L15">
            <v>2797207</v>
          </cell>
          <cell r="M15">
            <v>1305344.6186199998</v>
          </cell>
          <cell r="N15">
            <v>1621468</v>
          </cell>
          <cell r="O15">
            <v>756674.25688000012</v>
          </cell>
          <cell r="P15">
            <v>444416</v>
          </cell>
          <cell r="Q15">
            <v>207391.17056000003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11202867</v>
          </cell>
          <cell r="AC15">
            <v>5227929.9142199997</v>
          </cell>
          <cell r="AD15">
            <v>0.46666000000000002</v>
          </cell>
          <cell r="AE15">
            <v>0</v>
          </cell>
          <cell r="AF15" t="str">
            <v xml:space="preserve">    OK</v>
          </cell>
          <cell r="AG15" t="str">
            <v>SGS-2</v>
          </cell>
        </row>
        <row r="16">
          <cell r="C16" t="str">
            <v>Gasco</v>
          </cell>
          <cell r="D16">
            <v>62000</v>
          </cell>
          <cell r="E16">
            <v>24659.259999999984</v>
          </cell>
          <cell r="F16">
            <v>60000</v>
          </cell>
          <cell r="G16">
            <v>23863.799999999985</v>
          </cell>
          <cell r="H16">
            <v>62000</v>
          </cell>
          <cell r="I16">
            <v>24659.259999999984</v>
          </cell>
          <cell r="J16">
            <v>544578</v>
          </cell>
          <cell r="K16">
            <v>216595.00793999978</v>
          </cell>
          <cell r="L16">
            <v>56000</v>
          </cell>
          <cell r="M16">
            <v>22272.879999999986</v>
          </cell>
          <cell r="N16">
            <v>1208117</v>
          </cell>
          <cell r="O16">
            <v>480504.37441000005</v>
          </cell>
          <cell r="P16">
            <v>855608</v>
          </cell>
          <cell r="Q16">
            <v>340300.96984000044</v>
          </cell>
          <cell r="R16">
            <v>62000</v>
          </cell>
          <cell r="S16">
            <v>24659.259999999984</v>
          </cell>
          <cell r="T16">
            <v>60000</v>
          </cell>
          <cell r="U16">
            <v>23863.799999999985</v>
          </cell>
          <cell r="V16">
            <v>62000</v>
          </cell>
          <cell r="W16">
            <v>24659.259999999984</v>
          </cell>
          <cell r="X16">
            <v>62000</v>
          </cell>
          <cell r="Y16">
            <v>24659.259999999984</v>
          </cell>
          <cell r="Z16">
            <v>60000</v>
          </cell>
          <cell r="AA16">
            <v>23863.799999999985</v>
          </cell>
          <cell r="AB16">
            <v>3154303</v>
          </cell>
          <cell r="AC16">
            <v>1254560.9321900003</v>
          </cell>
          <cell r="AD16">
            <v>0.39772999999999997</v>
          </cell>
          <cell r="AE16">
            <v>0</v>
          </cell>
          <cell r="AF16" t="str">
            <v xml:space="preserve">    OK</v>
          </cell>
          <cell r="AG16" t="str">
            <v>Gasco</v>
          </cell>
        </row>
        <row r="17">
          <cell r="C17" t="str">
            <v>LS-1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1248345</v>
          </cell>
          <cell r="K17">
            <v>678425.57370000007</v>
          </cell>
          <cell r="L17">
            <v>1129916</v>
          </cell>
          <cell r="M17">
            <v>614064.14936000016</v>
          </cell>
          <cell r="N17">
            <v>1059002</v>
          </cell>
          <cell r="O17">
            <v>575525.22692000004</v>
          </cell>
          <cell r="P17">
            <v>1351729</v>
          </cell>
          <cell r="Q17">
            <v>734610.64234000002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4788992</v>
          </cell>
          <cell r="AC17">
            <v>2602625.5923200003</v>
          </cell>
          <cell r="AD17">
            <v>0.54346000000000005</v>
          </cell>
          <cell r="AE17">
            <v>0</v>
          </cell>
          <cell r="AF17" t="str">
            <v xml:space="preserve">    OK</v>
          </cell>
          <cell r="AG17" t="str">
            <v>LS-1</v>
          </cell>
        </row>
        <row r="18">
          <cell r="C18" t="str">
            <v>Newport</v>
          </cell>
          <cell r="D18">
            <v>155000</v>
          </cell>
          <cell r="E18">
            <v>68179.849999999977</v>
          </cell>
          <cell r="F18">
            <v>150000</v>
          </cell>
          <cell r="G18">
            <v>65980.499999999971</v>
          </cell>
          <cell r="H18">
            <v>155000</v>
          </cell>
          <cell r="I18">
            <v>68179.849999999977</v>
          </cell>
          <cell r="J18">
            <v>1345000</v>
          </cell>
          <cell r="K18">
            <v>591625.14999999944</v>
          </cell>
          <cell r="L18">
            <v>2327141</v>
          </cell>
          <cell r="M18">
            <v>1023639.5116699997</v>
          </cell>
          <cell r="N18">
            <v>3308910</v>
          </cell>
          <cell r="O18">
            <v>1455490.2416999997</v>
          </cell>
          <cell r="P18">
            <v>1752792</v>
          </cell>
          <cell r="Q18">
            <v>771000.61703999969</v>
          </cell>
          <cell r="R18">
            <v>155000</v>
          </cell>
          <cell r="S18">
            <v>68179.849999999977</v>
          </cell>
          <cell r="T18">
            <v>150000</v>
          </cell>
          <cell r="U18">
            <v>65980.499999999971</v>
          </cell>
          <cell r="V18">
            <v>155000</v>
          </cell>
          <cell r="W18">
            <v>68179.849999999977</v>
          </cell>
          <cell r="X18">
            <v>155000</v>
          </cell>
          <cell r="Y18">
            <v>68179.849999999977</v>
          </cell>
          <cell r="Z18">
            <v>150000</v>
          </cell>
          <cell r="AA18">
            <v>65980.499999999971</v>
          </cell>
          <cell r="AB18">
            <v>9958843</v>
          </cell>
          <cell r="AC18">
            <v>4380596.2704099976</v>
          </cell>
          <cell r="AD18">
            <v>0.43986999999999998</v>
          </cell>
          <cell r="AE18">
            <v>0</v>
          </cell>
          <cell r="AF18" t="str">
            <v xml:space="preserve">    OK</v>
          </cell>
          <cell r="AG18" t="str">
            <v>Newport</v>
          </cell>
        </row>
        <row r="19">
          <cell r="C19" t="str">
            <v>Engage1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 xml:space="preserve">                   N/A</v>
          </cell>
          <cell r="AE19">
            <v>0</v>
          </cell>
          <cell r="AF19" t="str">
            <v xml:space="preserve">    N/A</v>
          </cell>
          <cell r="AG19" t="str">
            <v>Engage1</v>
          </cell>
        </row>
        <row r="20">
          <cell r="C20" t="str">
            <v>Engage2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 xml:space="preserve">                   N/A</v>
          </cell>
          <cell r="AE20">
            <v>0</v>
          </cell>
          <cell r="AF20" t="str">
            <v xml:space="preserve">    N/A</v>
          </cell>
          <cell r="AG20" t="str">
            <v>Engage2</v>
          </cell>
        </row>
        <row r="21">
          <cell r="C21" t="str">
            <v>Engage3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 xml:space="preserve">                   N/A</v>
          </cell>
          <cell r="AE21">
            <v>0</v>
          </cell>
          <cell r="AF21" t="str">
            <v xml:space="preserve">    N/A</v>
          </cell>
          <cell r="AG21" t="str">
            <v>Engage3</v>
          </cell>
        </row>
        <row r="22">
          <cell r="C22" t="str">
            <v>Total</v>
          </cell>
          <cell r="D22">
            <v>5241371</v>
          </cell>
          <cell r="E22">
            <v>2335165.64359</v>
          </cell>
          <cell r="F22">
            <v>20451101</v>
          </cell>
          <cell r="G22">
            <v>9123245.2652900014</v>
          </cell>
          <cell r="H22">
            <v>30034879</v>
          </cell>
          <cell r="I22">
            <v>13447814.827229997</v>
          </cell>
          <cell r="J22">
            <v>37370510</v>
          </cell>
          <cell r="K22">
            <v>16845893.72267</v>
          </cell>
          <cell r="L22">
            <v>12965282</v>
          </cell>
          <cell r="M22">
            <v>5935389.1428699987</v>
          </cell>
          <cell r="N22">
            <v>7936397</v>
          </cell>
          <cell r="O22">
            <v>3597957.7809099997</v>
          </cell>
          <cell r="P22">
            <v>4404545</v>
          </cell>
          <cell r="Q22">
            <v>2053303.3997800003</v>
          </cell>
          <cell r="R22">
            <v>217000</v>
          </cell>
          <cell r="S22">
            <v>92839.109999999957</v>
          </cell>
          <cell r="T22">
            <v>210000</v>
          </cell>
          <cell r="U22">
            <v>89844.299999999959</v>
          </cell>
          <cell r="V22">
            <v>217000</v>
          </cell>
          <cell r="W22">
            <v>92839.109999999957</v>
          </cell>
          <cell r="X22">
            <v>217000</v>
          </cell>
          <cell r="Y22">
            <v>92839.109999999957</v>
          </cell>
          <cell r="Z22">
            <v>210000</v>
          </cell>
          <cell r="AA22">
            <v>89844.299999999959</v>
          </cell>
          <cell r="AB22">
            <v>119475085</v>
          </cell>
          <cell r="AC22">
            <v>53796975.712339997</v>
          </cell>
          <cell r="AD22">
            <v>0.45027777726494189</v>
          </cell>
          <cell r="AE22">
            <v>0</v>
          </cell>
          <cell r="AF22" t="str">
            <v xml:space="preserve"> </v>
          </cell>
        </row>
        <row r="23">
          <cell r="E23">
            <v>0.38008665398613845</v>
          </cell>
        </row>
        <row r="24">
          <cell r="D24">
            <v>21350320</v>
          </cell>
          <cell r="E24">
            <v>8114971.690333331</v>
          </cell>
        </row>
        <row r="25">
          <cell r="C25" t="str">
            <v>Portfolio Supplies</v>
          </cell>
          <cell r="D25" t="str">
            <v xml:space="preserve">          OCTOBER </v>
          </cell>
          <cell r="F25" t="str">
            <v xml:space="preserve">          NOVEMBER</v>
          </cell>
          <cell r="H25" t="str">
            <v xml:space="preserve">          DECEMBER</v>
          </cell>
          <cell r="J25" t="str">
            <v xml:space="preserve">          JANUARY</v>
          </cell>
          <cell r="L25" t="str">
            <v xml:space="preserve">          FEBRUARY</v>
          </cell>
          <cell r="N25" t="str">
            <v xml:space="preserve">          MARCH</v>
          </cell>
          <cell r="P25" t="str">
            <v xml:space="preserve">          APRIL</v>
          </cell>
          <cell r="R25" t="str">
            <v xml:space="preserve">            MAY</v>
          </cell>
          <cell r="T25" t="str">
            <v xml:space="preserve">           JUNE </v>
          </cell>
          <cell r="V25" t="str">
            <v xml:space="preserve">           JULY </v>
          </cell>
          <cell r="X25" t="str">
            <v xml:space="preserve">           AUGUST </v>
          </cell>
          <cell r="Z25" t="str">
            <v xml:space="preserve">          SEPTEMBER </v>
          </cell>
          <cell r="AB25" t="str">
            <v xml:space="preserve">          TOTAL </v>
          </cell>
          <cell r="AD25" t="str">
            <v>AVERAGE</v>
          </cell>
        </row>
        <row r="26">
          <cell r="D26" t="str">
            <v>Volumes</v>
          </cell>
          <cell r="E26" t="str">
            <v>Cost</v>
          </cell>
          <cell r="F26" t="str">
            <v>Volumes</v>
          </cell>
          <cell r="G26" t="str">
            <v>Cost</v>
          </cell>
          <cell r="H26" t="str">
            <v>Volumes</v>
          </cell>
          <cell r="I26" t="str">
            <v>Cost</v>
          </cell>
          <cell r="J26" t="str">
            <v>Volumes</v>
          </cell>
          <cell r="K26" t="str">
            <v>Cost</v>
          </cell>
          <cell r="L26" t="str">
            <v>Volumes</v>
          </cell>
          <cell r="M26" t="str">
            <v>Cost</v>
          </cell>
          <cell r="N26" t="str">
            <v>Volumes</v>
          </cell>
          <cell r="O26" t="str">
            <v>Cost</v>
          </cell>
          <cell r="P26" t="str">
            <v>Volumes</v>
          </cell>
          <cell r="Q26" t="str">
            <v>Cost</v>
          </cell>
          <cell r="R26" t="str">
            <v>Volumes</v>
          </cell>
          <cell r="S26" t="str">
            <v>Cost</v>
          </cell>
          <cell r="T26" t="str">
            <v>Volumes</v>
          </cell>
          <cell r="U26" t="str">
            <v>Cost</v>
          </cell>
          <cell r="V26" t="str">
            <v>Volumes</v>
          </cell>
          <cell r="W26" t="str">
            <v>Cost</v>
          </cell>
          <cell r="X26" t="str">
            <v>Volumes</v>
          </cell>
          <cell r="Y26" t="str">
            <v>Cost</v>
          </cell>
          <cell r="Z26" t="str">
            <v>Volumes</v>
          </cell>
          <cell r="AA26" t="str">
            <v>Cost</v>
          </cell>
          <cell r="AB26" t="str">
            <v>Volumes</v>
          </cell>
          <cell r="AC26" t="str">
            <v>Cost</v>
          </cell>
          <cell r="AD26" t="str">
            <v>COST</v>
          </cell>
          <cell r="AE26" t="str">
            <v xml:space="preserve">   MIST PROD PRICE ROUTINE</v>
          </cell>
        </row>
        <row r="27">
          <cell r="C27" t="str">
            <v>Annual Contracts</v>
          </cell>
          <cell r="AE27" t="str">
            <v>FLOWING GAS</v>
          </cell>
          <cell r="AF27" t="str">
            <v>FLOWING GAS</v>
          </cell>
          <cell r="AH27" t="str">
            <v>Annual Contracts</v>
          </cell>
          <cell r="AI27" t="str">
            <v>Flowing Dispatch</v>
          </cell>
          <cell r="AJ27" t="str">
            <v>Prices</v>
          </cell>
          <cell r="AK27" t="str">
            <v>Flowing Cost</v>
          </cell>
        </row>
        <row r="28">
          <cell r="C28" t="str">
            <v>Mist Production</v>
          </cell>
          <cell r="D28">
            <v>406100</v>
          </cell>
          <cell r="E28">
            <v>199037.73199999984</v>
          </cell>
          <cell r="F28">
            <v>393000</v>
          </cell>
          <cell r="G28">
            <v>192617.15999999986</v>
          </cell>
          <cell r="H28">
            <v>406100</v>
          </cell>
          <cell r="I28">
            <v>199037.73199999984</v>
          </cell>
          <cell r="J28">
            <v>406100</v>
          </cell>
          <cell r="K28">
            <v>199037.73199999984</v>
          </cell>
          <cell r="L28">
            <v>366800</v>
          </cell>
          <cell r="M28">
            <v>179776.01599999989</v>
          </cell>
          <cell r="N28">
            <v>406100</v>
          </cell>
          <cell r="O28">
            <v>199037.73199999984</v>
          </cell>
          <cell r="P28">
            <v>386953.51027964638</v>
          </cell>
          <cell r="Q28">
            <v>189653.65445826022</v>
          </cell>
          <cell r="R28">
            <v>391690.92593158828</v>
          </cell>
          <cell r="S28">
            <v>191975.55661759007</v>
          </cell>
          <cell r="T28">
            <v>345431.93483693205</v>
          </cell>
          <cell r="U28">
            <v>169303.09990227711</v>
          </cell>
          <cell r="V28">
            <v>237208.79672250213</v>
          </cell>
          <cell r="W28">
            <v>116260.77544963274</v>
          </cell>
          <cell r="X28">
            <v>236889.37349633285</v>
          </cell>
          <cell r="Y28">
            <v>116104.21973802269</v>
          </cell>
          <cell r="Z28">
            <v>279593.28593434754</v>
          </cell>
          <cell r="AA28">
            <v>137034.26130214243</v>
          </cell>
          <cell r="AB28">
            <v>4261967.8272013497</v>
          </cell>
          <cell r="AC28">
            <v>2088875.6714679243</v>
          </cell>
          <cell r="AD28">
            <v>0.49011999999999972</v>
          </cell>
          <cell r="AE28" t="str">
            <v>COST</v>
          </cell>
          <cell r="AF28" t="str">
            <v>VOLUMES</v>
          </cell>
          <cell r="AG28">
            <v>0.49012</v>
          </cell>
          <cell r="AH28" t="str">
            <v>Mist Production</v>
          </cell>
          <cell r="AI28" t="str">
            <v>Mist Production</v>
          </cell>
          <cell r="AJ28" t="str">
            <v>Mist Production</v>
          </cell>
          <cell r="AK28" t="str">
            <v>Mist Production</v>
          </cell>
        </row>
        <row r="29">
          <cell r="C29" t="str">
            <v>DukeBCS2BS</v>
          </cell>
          <cell r="D29">
            <v>5980520</v>
          </cell>
          <cell r="E29">
            <v>1628463.583333333</v>
          </cell>
          <cell r="F29">
            <v>5787600</v>
          </cell>
          <cell r="G29">
            <v>2830842.1170742284</v>
          </cell>
          <cell r="H29">
            <v>5980520</v>
          </cell>
          <cell r="I29">
            <v>2925203.5209767027</v>
          </cell>
          <cell r="J29">
            <v>5980520</v>
          </cell>
          <cell r="K29">
            <v>2925203.5209767027</v>
          </cell>
          <cell r="L29">
            <v>5401760</v>
          </cell>
          <cell r="M29">
            <v>2642119.3092692797</v>
          </cell>
          <cell r="N29">
            <v>5980520</v>
          </cell>
          <cell r="O29">
            <v>2925203.5209767027</v>
          </cell>
          <cell r="P29">
            <v>5698555.0536755258</v>
          </cell>
          <cell r="Q29">
            <v>2787288.2805326679</v>
          </cell>
          <cell r="R29">
            <v>5768321.6359329792</v>
          </cell>
          <cell r="S29">
            <v>2821412.6463179188</v>
          </cell>
          <cell r="T29">
            <v>5087078.5395985441</v>
          </cell>
          <cell r="U29">
            <v>2488201.7041191533</v>
          </cell>
          <cell r="V29">
            <v>3493306.9514278714</v>
          </cell>
          <cell r="W29">
            <v>1708653.0592940412</v>
          </cell>
          <cell r="X29">
            <v>3488602.8957948512</v>
          </cell>
          <cell r="Y29">
            <v>1706352.2024955379</v>
          </cell>
          <cell r="Z29">
            <v>3964983.6035543191</v>
          </cell>
          <cell r="AA29">
            <v>1939360.4565709974</v>
          </cell>
          <cell r="AB29">
            <v>62612288.679984093</v>
          </cell>
          <cell r="AC29">
            <v>29328303.921937265</v>
          </cell>
          <cell r="AD29">
            <v>0.46841130615487214</v>
          </cell>
          <cell r="AE29">
            <v>29328303.921937265</v>
          </cell>
          <cell r="AF29">
            <v>62612288.679984093</v>
          </cell>
          <cell r="AG29">
            <v>0.47105299530917383</v>
          </cell>
          <cell r="AH29" t="str">
            <v>DukeBCS2BS</v>
          </cell>
          <cell r="AI29" t="str">
            <v>DukeBCS2BS</v>
          </cell>
          <cell r="AJ29" t="str">
            <v>DukeBCS2BS</v>
          </cell>
          <cell r="AK29" t="str">
            <v>DukeBCS2BS</v>
          </cell>
        </row>
        <row r="30">
          <cell r="C30" t="str">
            <v>Duke1ABSTBS</v>
          </cell>
          <cell r="D30">
            <v>2996460</v>
          </cell>
          <cell r="E30">
            <v>1387250</v>
          </cell>
          <cell r="F30">
            <v>2899800</v>
          </cell>
          <cell r="G30">
            <v>1343250</v>
          </cell>
          <cell r="H30">
            <v>2996460</v>
          </cell>
          <cell r="I30">
            <v>1388025</v>
          </cell>
          <cell r="J30">
            <v>2996460</v>
          </cell>
          <cell r="K30">
            <v>1388025</v>
          </cell>
          <cell r="L30">
            <v>2706480</v>
          </cell>
          <cell r="M30">
            <v>1253700</v>
          </cell>
          <cell r="N30">
            <v>2996460</v>
          </cell>
          <cell r="O30">
            <v>1388025</v>
          </cell>
          <cell r="P30">
            <v>2855185.2140176049</v>
          </cell>
          <cell r="Q30">
            <v>1322583.4673871123</v>
          </cell>
          <cell r="R30">
            <v>2890140.8321028501</v>
          </cell>
          <cell r="S30">
            <v>1338775.6647776235</v>
          </cell>
          <cell r="T30">
            <v>2548813.0397967817</v>
          </cell>
          <cell r="U30">
            <v>1180665.2581926435</v>
          </cell>
          <cell r="V30">
            <v>1750274.9840608442</v>
          </cell>
          <cell r="W30">
            <v>810765.1811641244</v>
          </cell>
          <cell r="X30">
            <v>1747918.0795538572</v>
          </cell>
          <cell r="Y30">
            <v>809673.41208384</v>
          </cell>
          <cell r="Z30">
            <v>1986602.2969083576</v>
          </cell>
          <cell r="AA30">
            <v>920237.09749712097</v>
          </cell>
          <cell r="AB30">
            <v>31371054.446440294</v>
          </cell>
          <cell r="AC30">
            <v>14530975.081102464</v>
          </cell>
          <cell r="AD30">
            <v>0.46319689718785684</v>
          </cell>
          <cell r="AE30">
            <v>14530975.081102464</v>
          </cell>
          <cell r="AF30">
            <v>31371054.446440294</v>
          </cell>
          <cell r="AG30">
            <v>0.46320004827919165</v>
          </cell>
          <cell r="AH30" t="str">
            <v>Duke1ABSTBS</v>
          </cell>
          <cell r="AI30" t="str">
            <v>Duke1ABSTBS</v>
          </cell>
          <cell r="AJ30" t="str">
            <v>Duke1ABSTBS</v>
          </cell>
          <cell r="AK30" t="str">
            <v>Duke1ABSTBS</v>
          </cell>
        </row>
        <row r="31">
          <cell r="C31" t="str">
            <v>CoralABSTBS</v>
          </cell>
          <cell r="D31">
            <v>2996460</v>
          </cell>
          <cell r="E31">
            <v>1416700.0000000002</v>
          </cell>
          <cell r="F31">
            <v>2899800</v>
          </cell>
          <cell r="G31">
            <v>1371000.0000000002</v>
          </cell>
          <cell r="H31">
            <v>2996460</v>
          </cell>
          <cell r="I31">
            <v>1416700.0000000002</v>
          </cell>
          <cell r="J31">
            <v>2996460</v>
          </cell>
          <cell r="K31">
            <v>1416700.0000000002</v>
          </cell>
          <cell r="L31">
            <v>2706480</v>
          </cell>
          <cell r="M31">
            <v>1279600.0000000002</v>
          </cell>
          <cell r="N31">
            <v>2996460</v>
          </cell>
          <cell r="O31">
            <v>1416700.0000000002</v>
          </cell>
          <cell r="P31">
            <v>2855185.2140176049</v>
          </cell>
          <cell r="Q31">
            <v>1349906.5205938811</v>
          </cell>
          <cell r="R31">
            <v>2890140.8321028501</v>
          </cell>
          <cell r="S31">
            <v>1366433.230158289</v>
          </cell>
          <cell r="T31">
            <v>2548813.0397967817</v>
          </cell>
          <cell r="U31">
            <v>1205056.4444311294</v>
          </cell>
          <cell r="V31">
            <v>1750274.9840608442</v>
          </cell>
          <cell r="W31">
            <v>827514.65726857621</v>
          </cell>
          <cell r="X31">
            <v>1747918.0795538572</v>
          </cell>
          <cell r="Y31">
            <v>826400.33349484089</v>
          </cell>
          <cell r="Z31">
            <v>2063014.276214812</v>
          </cell>
          <cell r="AA31">
            <v>975375.05093127384</v>
          </cell>
          <cell r="AB31">
            <v>31447466.425746754</v>
          </cell>
          <cell r="AC31">
            <v>14868086.236877991</v>
          </cell>
          <cell r="AD31">
            <v>0.4727912269811711</v>
          </cell>
          <cell r="AE31">
            <v>14868086.236877991</v>
          </cell>
          <cell r="AF31">
            <v>31447466.425746754</v>
          </cell>
          <cell r="AG31">
            <v>0.47279122698117099</v>
          </cell>
          <cell r="AH31" t="str">
            <v>CoralABSTBS</v>
          </cell>
          <cell r="AI31" t="str">
            <v>CoralABSTBS</v>
          </cell>
          <cell r="AJ31" t="str">
            <v>CoralABSTBS</v>
          </cell>
          <cell r="AK31" t="str">
            <v>CoralABSTBS</v>
          </cell>
        </row>
        <row r="32">
          <cell r="C32" t="str">
            <v>CoralBCS2BS</v>
          </cell>
          <cell r="D32">
            <v>2990260</v>
          </cell>
          <cell r="E32">
            <v>1202506.7916666665</v>
          </cell>
          <cell r="F32">
            <v>2893800</v>
          </cell>
          <cell r="G32">
            <v>1100421.0585371142</v>
          </cell>
          <cell r="H32">
            <v>2990260</v>
          </cell>
          <cell r="I32">
            <v>1137101.7604883513</v>
          </cell>
          <cell r="J32">
            <v>2990260</v>
          </cell>
          <cell r="K32">
            <v>1137101.7604883513</v>
          </cell>
          <cell r="L32">
            <v>2700880</v>
          </cell>
          <cell r="M32">
            <v>1027059.6546346399</v>
          </cell>
          <cell r="N32">
            <v>2990260</v>
          </cell>
          <cell r="O32">
            <v>1137101.7604883513</v>
          </cell>
          <cell r="P32">
            <v>2849277.5268377629</v>
          </cell>
          <cell r="Q32">
            <v>1083490.5633246326</v>
          </cell>
          <cell r="R32">
            <v>2884160.8179664896</v>
          </cell>
          <cell r="S32">
            <v>1096755.5810000529</v>
          </cell>
          <cell r="T32">
            <v>2543539.2697992721</v>
          </cell>
          <cell r="U32">
            <v>967227.92719027982</v>
          </cell>
          <cell r="V32">
            <v>1746653.4757139357</v>
          </cell>
          <cell r="W32">
            <v>664197.34143432789</v>
          </cell>
          <cell r="X32">
            <v>1744301.4478974256</v>
          </cell>
          <cell r="Y32">
            <v>663302.93928505958</v>
          </cell>
          <cell r="Z32">
            <v>1982491.8017771596</v>
          </cell>
          <cell r="AA32">
            <v>753879.23389756435</v>
          </cell>
          <cell r="AB32">
            <v>31306144.339992046</v>
          </cell>
          <cell r="AC32">
            <v>11970146.372435393</v>
          </cell>
          <cell r="AD32">
            <v>0.38235773279637392</v>
          </cell>
          <cell r="AE32">
            <v>11970146.372435393</v>
          </cell>
          <cell r="AF32">
            <v>31306144.339992046</v>
          </cell>
          <cell r="AG32">
            <v>0.38026852530828453</v>
          </cell>
          <cell r="AH32" t="str">
            <v>CoralBCS2BS</v>
          </cell>
          <cell r="AI32" t="str">
            <v>CoralBCS2BS</v>
          </cell>
          <cell r="AJ32" t="str">
            <v>CoralBCS2BS</v>
          </cell>
          <cell r="AK32" t="str">
            <v>CoralBCS2BS</v>
          </cell>
        </row>
        <row r="33">
          <cell r="C33" t="str">
            <v>SempraBCS2BS</v>
          </cell>
          <cell r="D33">
            <v>2990260</v>
          </cell>
          <cell r="E33">
            <v>1151356.7916666665</v>
          </cell>
          <cell r="F33">
            <v>2893800</v>
          </cell>
          <cell r="G33">
            <v>1112421.0585371142</v>
          </cell>
          <cell r="H33">
            <v>2990260</v>
          </cell>
          <cell r="I33">
            <v>1149501.7604883513</v>
          </cell>
          <cell r="J33">
            <v>2990260</v>
          </cell>
          <cell r="K33">
            <v>1149501.7604883513</v>
          </cell>
          <cell r="L33">
            <v>2700880</v>
          </cell>
          <cell r="M33">
            <v>1038259.6546346399</v>
          </cell>
          <cell r="N33">
            <v>2990260</v>
          </cell>
          <cell r="O33">
            <v>1149501.7604883513</v>
          </cell>
          <cell r="P33">
            <v>2849277.5268377629</v>
          </cell>
          <cell r="Q33">
            <v>1095305.9376843167</v>
          </cell>
          <cell r="R33">
            <v>2884160.8179664896</v>
          </cell>
          <cell r="S33">
            <v>1108715.6092727729</v>
          </cell>
          <cell r="T33">
            <v>2543539.2697992721</v>
          </cell>
          <cell r="U33">
            <v>977775.46718530066</v>
          </cell>
          <cell r="V33">
            <v>1746653.4757139357</v>
          </cell>
          <cell r="W33">
            <v>671440.35812814476</v>
          </cell>
          <cell r="X33">
            <v>1744301.4478974256</v>
          </cell>
          <cell r="Y33">
            <v>670536.20259792451</v>
          </cell>
          <cell r="Z33">
            <v>1982491.8017771596</v>
          </cell>
          <cell r="AA33">
            <v>762100.22415996168</v>
          </cell>
          <cell r="AB33">
            <v>31306144.339992046</v>
          </cell>
          <cell r="AC33">
            <v>12036416.585331896</v>
          </cell>
          <cell r="AD33">
            <v>0.38447457644779243</v>
          </cell>
          <cell r="AE33">
            <v>12036416.585331896</v>
          </cell>
          <cell r="AF33">
            <v>31306144.339992046</v>
          </cell>
          <cell r="AG33">
            <v>0.38441532190791128</v>
          </cell>
          <cell r="AH33" t="str">
            <v>SempraBCS2BS</v>
          </cell>
          <cell r="AI33" t="str">
            <v>SempraBCS2BS</v>
          </cell>
          <cell r="AJ33" t="str">
            <v>SempraBCS2BS</v>
          </cell>
          <cell r="AK33" t="str">
            <v>SempraBCS2BS</v>
          </cell>
        </row>
        <row r="34">
          <cell r="C34" t="str">
            <v>BPCanadaBCS2BS</v>
          </cell>
          <cell r="D34">
            <v>2990260</v>
          </cell>
          <cell r="E34">
            <v>1129656.7916666665</v>
          </cell>
          <cell r="F34">
            <v>2893800</v>
          </cell>
          <cell r="G34">
            <v>1091421.0585371142</v>
          </cell>
          <cell r="H34">
            <v>2990260</v>
          </cell>
          <cell r="I34">
            <v>1127801.7604883513</v>
          </cell>
          <cell r="J34">
            <v>2990260</v>
          </cell>
          <cell r="K34">
            <v>1127801.7604883513</v>
          </cell>
          <cell r="L34">
            <v>2700880</v>
          </cell>
          <cell r="M34">
            <v>1018659.6546346399</v>
          </cell>
          <cell r="N34">
            <v>2990260</v>
          </cell>
          <cell r="O34">
            <v>1127801.7604883513</v>
          </cell>
          <cell r="P34">
            <v>2849277.5268377629</v>
          </cell>
          <cell r="Q34">
            <v>1074629.0325548698</v>
          </cell>
          <cell r="R34">
            <v>2884160.8179664896</v>
          </cell>
          <cell r="S34">
            <v>1087785.5597955126</v>
          </cell>
          <cell r="T34">
            <v>2543539.2697992721</v>
          </cell>
          <cell r="U34">
            <v>959317.2721940144</v>
          </cell>
          <cell r="V34">
            <v>1746653.4757139357</v>
          </cell>
          <cell r="W34">
            <v>658765.07891396515</v>
          </cell>
          <cell r="X34">
            <v>1744301.4478974256</v>
          </cell>
          <cell r="Y34">
            <v>657877.99180041079</v>
          </cell>
          <cell r="Z34">
            <v>1982491.8017771596</v>
          </cell>
          <cell r="AA34">
            <v>747713.49120076606</v>
          </cell>
          <cell r="AB34">
            <v>31306144.339992046</v>
          </cell>
          <cell r="AC34">
            <v>11809231.212763013</v>
          </cell>
          <cell r="AD34">
            <v>0.37721768239844555</v>
          </cell>
          <cell r="AE34">
            <v>11809231.212763013</v>
          </cell>
          <cell r="AF34">
            <v>31306144.339992046</v>
          </cell>
          <cell r="AG34">
            <v>0.3771584278585644</v>
          </cell>
          <cell r="AH34" t="str">
            <v>BPCanadaBCS2BS</v>
          </cell>
          <cell r="AI34" t="str">
            <v>BPCanadaBCS2BS</v>
          </cell>
          <cell r="AJ34" t="str">
            <v>BPCanadaBCS2BS</v>
          </cell>
          <cell r="AK34" t="str">
            <v>BPCanadaBCS2BS</v>
          </cell>
        </row>
        <row r="35">
          <cell r="C35" t="str">
            <v>SempraABTCBS</v>
          </cell>
          <cell r="D35">
            <v>0</v>
          </cell>
          <cell r="E35">
            <v>0</v>
          </cell>
          <cell r="F35">
            <v>2880000</v>
          </cell>
          <cell r="G35">
            <v>1409421.0585371146</v>
          </cell>
          <cell r="H35">
            <v>2976000</v>
          </cell>
          <cell r="I35">
            <v>1456401.7604883518</v>
          </cell>
          <cell r="J35">
            <v>2976000</v>
          </cell>
          <cell r="K35">
            <v>1456401.7604883518</v>
          </cell>
          <cell r="L35">
            <v>2688000</v>
          </cell>
          <cell r="M35">
            <v>1315459.6546346403</v>
          </cell>
          <cell r="N35">
            <v>2976000</v>
          </cell>
          <cell r="O35">
            <v>1456401.7604883518</v>
          </cell>
          <cell r="P35">
            <v>2835689.8463241262</v>
          </cell>
          <cell r="Q35">
            <v>1387736.4530864921</v>
          </cell>
          <cell r="R35">
            <v>2870406.7854528618</v>
          </cell>
          <cell r="S35">
            <v>1404726.3090225998</v>
          </cell>
          <cell r="T35">
            <v>2531409.5988049977</v>
          </cell>
          <cell r="U35">
            <v>1238827.0820620665</v>
          </cell>
          <cell r="V35">
            <v>1738324.0065160466</v>
          </cell>
          <cell r="W35">
            <v>850705.02130011201</v>
          </cell>
          <cell r="X35">
            <v>1735983.1950876305</v>
          </cell>
          <cell r="Y35">
            <v>849559.46959133679</v>
          </cell>
          <cell r="Z35">
            <v>1973037.6629754019</v>
          </cell>
          <cell r="AA35">
            <v>965569.73315430013</v>
          </cell>
          <cell r="AB35">
            <v>28180851.095161065</v>
          </cell>
          <cell r="AC35">
            <v>13791210.062853716</v>
          </cell>
          <cell r="AD35">
            <v>0.48938231199205356</v>
          </cell>
          <cell r="AE35">
            <v>13791210.062853716</v>
          </cell>
          <cell r="AF35">
            <v>28180851.095161065</v>
          </cell>
          <cell r="AG35">
            <v>0.48938231199205345</v>
          </cell>
          <cell r="AH35" t="str">
            <v>SempraABTCBS</v>
          </cell>
          <cell r="AI35" t="str">
            <v>SempraABTCBS</v>
          </cell>
          <cell r="AJ35" t="str">
            <v>SempraABTCBS</v>
          </cell>
          <cell r="AK35" t="str">
            <v>SempraABTCBS</v>
          </cell>
        </row>
        <row r="36">
          <cell r="C36" t="str">
            <v>HuskeyABSTBS</v>
          </cell>
          <cell r="D36">
            <v>0</v>
          </cell>
          <cell r="E36">
            <v>0</v>
          </cell>
          <cell r="F36">
            <v>2899800</v>
          </cell>
          <cell r="G36">
            <v>1606500</v>
          </cell>
          <cell r="H36">
            <v>2996460</v>
          </cell>
          <cell r="I36">
            <v>1660050</v>
          </cell>
          <cell r="J36">
            <v>2996460</v>
          </cell>
          <cell r="K36">
            <v>1660050</v>
          </cell>
          <cell r="L36">
            <v>2706480</v>
          </cell>
          <cell r="M36">
            <v>1499400</v>
          </cell>
          <cell r="N36">
            <v>2996460</v>
          </cell>
          <cell r="O36">
            <v>1660050</v>
          </cell>
          <cell r="P36">
            <v>2855185.2140176049</v>
          </cell>
          <cell r="Q36">
            <v>1581783.242402677</v>
          </cell>
          <cell r="R36">
            <v>2890140.8321028501</v>
          </cell>
          <cell r="S36">
            <v>1601148.7850104244</v>
          </cell>
          <cell r="T36">
            <v>2548813.0397967817</v>
          </cell>
          <cell r="U36">
            <v>1412051.9168334133</v>
          </cell>
          <cell r="V36">
            <v>1750274.9840608442</v>
          </cell>
          <cell r="W36">
            <v>969658.85988473182</v>
          </cell>
          <cell r="X36">
            <v>1747918.0795538572</v>
          </cell>
          <cell r="Y36">
            <v>968353.12600981875</v>
          </cell>
          <cell r="Z36">
            <v>1986602.2969083576</v>
          </cell>
          <cell r="AA36">
            <v>1100585.0713784664</v>
          </cell>
          <cell r="AB36">
            <v>28374594.446440294</v>
          </cell>
          <cell r="AC36">
            <v>15719631.001519533</v>
          </cell>
          <cell r="AD36">
            <v>0.55400372439478596</v>
          </cell>
          <cell r="AE36">
            <v>15719631.001519533</v>
          </cell>
          <cell r="AF36">
            <v>28374594.446440294</v>
          </cell>
          <cell r="AG36">
            <v>0.55400372439478585</v>
          </cell>
          <cell r="AH36" t="str">
            <v>HuskeyABSTBS</v>
          </cell>
          <cell r="AI36" t="str">
            <v>HuskeyABSTBS</v>
          </cell>
          <cell r="AJ36" t="str">
            <v>HuskeyABSTBS</v>
          </cell>
          <cell r="AK36" t="str">
            <v>HuskeyABSTBS</v>
          </cell>
        </row>
        <row r="37">
          <cell r="C37" t="str">
            <v>BurlingtonABSTBS</v>
          </cell>
          <cell r="D37">
            <v>0</v>
          </cell>
          <cell r="E37">
            <v>0</v>
          </cell>
          <cell r="F37">
            <v>4349700</v>
          </cell>
          <cell r="G37">
            <v>2468250</v>
          </cell>
          <cell r="H37">
            <v>4494690</v>
          </cell>
          <cell r="I37">
            <v>2550525</v>
          </cell>
          <cell r="J37">
            <v>4494690</v>
          </cell>
          <cell r="K37">
            <v>2550525</v>
          </cell>
          <cell r="L37">
            <v>4059720</v>
          </cell>
          <cell r="M37">
            <v>2303700</v>
          </cell>
          <cell r="N37">
            <v>4494690</v>
          </cell>
          <cell r="O37">
            <v>2550525</v>
          </cell>
          <cell r="P37">
            <v>4282777.8210264072</v>
          </cell>
          <cell r="Q37">
            <v>2430274.8136074743</v>
          </cell>
          <cell r="R37">
            <v>4335211.2481542751</v>
          </cell>
          <cell r="S37">
            <v>2460028.3153451472</v>
          </cell>
          <cell r="T37">
            <v>3823219.5596951731</v>
          </cell>
          <cell r="U37">
            <v>2169497.1327258451</v>
          </cell>
          <cell r="V37">
            <v>2618762.7981440164</v>
          </cell>
          <cell r="W37">
            <v>1486024.6169894401</v>
          </cell>
          <cell r="X37">
            <v>2621739.9480202263</v>
          </cell>
          <cell r="Y37">
            <v>1487714.0094031594</v>
          </cell>
          <cell r="Z37">
            <v>2979903.4453625376</v>
          </cell>
          <cell r="AA37">
            <v>1690954.9345968873</v>
          </cell>
          <cell r="AB37">
            <v>42555104.820402637</v>
          </cell>
          <cell r="AC37">
            <v>24148018.822667956</v>
          </cell>
          <cell r="AD37">
            <v>0.56745292778812328</v>
          </cell>
          <cell r="AE37">
            <v>24148018.822667956</v>
          </cell>
          <cell r="AF37">
            <v>42555104.820402637</v>
          </cell>
          <cell r="AG37">
            <v>0.56745292778812317</v>
          </cell>
          <cell r="AH37" t="str">
            <v>BurlingtonABSTBS</v>
          </cell>
          <cell r="AI37" t="str">
            <v>BurlingtonABSTBS</v>
          </cell>
          <cell r="AJ37" t="str">
            <v>BurlingtonABSTBS</v>
          </cell>
          <cell r="AK37" t="str">
            <v>BurlingtonABSTBS</v>
          </cell>
        </row>
        <row r="38">
          <cell r="C38" t="str">
            <v>Unused "R"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 xml:space="preserve">                      N/A</v>
          </cell>
          <cell r="AE38">
            <v>0</v>
          </cell>
          <cell r="AF38">
            <v>0</v>
          </cell>
          <cell r="AG38" t="e">
            <v>#DIV/0!</v>
          </cell>
          <cell r="AH38" t="str">
            <v>Unused "R"</v>
          </cell>
          <cell r="AI38" t="str">
            <v>Unused "R"</v>
          </cell>
          <cell r="AJ38" t="str">
            <v>Unused "R"</v>
          </cell>
          <cell r="AK38" t="str">
            <v>Unused "R"</v>
          </cell>
        </row>
        <row r="39">
          <cell r="C39" t="str">
            <v>BPCanadaABTCBS</v>
          </cell>
          <cell r="D39">
            <v>0</v>
          </cell>
          <cell r="E39">
            <v>0</v>
          </cell>
          <cell r="F39">
            <v>2880000</v>
          </cell>
          <cell r="G39">
            <v>1302921.0585371142</v>
          </cell>
          <cell r="H39">
            <v>2976000</v>
          </cell>
          <cell r="I39">
            <v>1346351.7604883513</v>
          </cell>
          <cell r="J39">
            <v>2976000</v>
          </cell>
          <cell r="K39">
            <v>1346351.7604883513</v>
          </cell>
          <cell r="L39">
            <v>2688000</v>
          </cell>
          <cell r="M39">
            <v>1216059.6546346399</v>
          </cell>
          <cell r="N39">
            <v>2976000</v>
          </cell>
          <cell r="O39">
            <v>1346351.7604883513</v>
          </cell>
          <cell r="P39">
            <v>2835689.8463241262</v>
          </cell>
          <cell r="Q39">
            <v>1282875.0056442979</v>
          </cell>
          <cell r="R39">
            <v>2870406.7854528618</v>
          </cell>
          <cell r="S39">
            <v>1298581.0581022073</v>
          </cell>
          <cell r="T39">
            <v>2531409.5988049977</v>
          </cell>
          <cell r="U39">
            <v>1145217.6646062562</v>
          </cell>
          <cell r="V39">
            <v>1722648.4809007014</v>
          </cell>
          <cell r="W39">
            <v>779331.59104947664</v>
          </cell>
          <cell r="X39">
            <v>1720254.9316687325</v>
          </cell>
          <cell r="Y39">
            <v>778248.74184844282</v>
          </cell>
          <cell r="Z39">
            <v>1973037.6629754019</v>
          </cell>
          <cell r="AA39">
            <v>892608.44457552209</v>
          </cell>
          <cell r="AB39">
            <v>28149447.306126822</v>
          </cell>
          <cell r="AC39">
            <v>12734898.500463013</v>
          </cell>
          <cell r="AD39">
            <v>0.45240314532538689</v>
          </cell>
          <cell r="AE39">
            <v>12734898.500463013</v>
          </cell>
          <cell r="AF39">
            <v>28149447.306126822</v>
          </cell>
          <cell r="AG39">
            <v>0.45240314532538672</v>
          </cell>
          <cell r="AH39" t="str">
            <v>BPCanadaABTCBS</v>
          </cell>
          <cell r="AI39" t="str">
            <v>BPCanadaABTCBS</v>
          </cell>
          <cell r="AJ39" t="str">
            <v>BPCanadaABTCBS</v>
          </cell>
          <cell r="AK39" t="str">
            <v>BPCanadaABTCBS</v>
          </cell>
        </row>
        <row r="40">
          <cell r="C40" t="str">
            <v>Unused "T"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 xml:space="preserve">                      N/A</v>
          </cell>
          <cell r="AE40">
            <v>0</v>
          </cell>
          <cell r="AF40">
            <v>0</v>
          </cell>
          <cell r="AG40" t="e">
            <v>#DIV/0!</v>
          </cell>
          <cell r="AH40" t="str">
            <v>Unused "T"</v>
          </cell>
          <cell r="AI40" t="str">
            <v>Unused "T"</v>
          </cell>
          <cell r="AJ40" t="str">
            <v>Unused "T"</v>
          </cell>
          <cell r="AK40" t="str">
            <v>Unused "T"</v>
          </cell>
        </row>
        <row r="41">
          <cell r="C41" t="str">
            <v>BPCanadaABSTBS</v>
          </cell>
          <cell r="D41">
            <v>0</v>
          </cell>
          <cell r="E41">
            <v>0</v>
          </cell>
          <cell r="F41">
            <v>2899800</v>
          </cell>
          <cell r="G41">
            <v>1662000</v>
          </cell>
          <cell r="H41">
            <v>2996460</v>
          </cell>
          <cell r="I41">
            <v>1717400</v>
          </cell>
          <cell r="J41">
            <v>2996460</v>
          </cell>
          <cell r="K41">
            <v>1717400</v>
          </cell>
          <cell r="L41">
            <v>2706480</v>
          </cell>
          <cell r="M41">
            <v>1551200</v>
          </cell>
          <cell r="N41">
            <v>2996460</v>
          </cell>
          <cell r="O41">
            <v>1717400</v>
          </cell>
          <cell r="P41">
            <v>2815940.848838788</v>
          </cell>
          <cell r="Q41">
            <v>1613936.7165908217</v>
          </cell>
          <cell r="R41">
            <v>2801077.8371433723</v>
          </cell>
          <cell r="S41">
            <v>1605418.0858446392</v>
          </cell>
          <cell r="T41">
            <v>2268928.3069528341</v>
          </cell>
          <cell r="U41">
            <v>1300420.3207654352</v>
          </cell>
          <cell r="V41">
            <v>1051051.3979529366</v>
          </cell>
          <cell r="W41">
            <v>602402.72549754498</v>
          </cell>
          <cell r="X41">
            <v>1043170.7431930697</v>
          </cell>
          <cell r="Y41">
            <v>597885.98358055099</v>
          </cell>
          <cell r="Z41">
            <v>1436676.7033048626</v>
          </cell>
          <cell r="AA41">
            <v>823421.16038784815</v>
          </cell>
          <cell r="AB41">
            <v>26012505.837385863</v>
          </cell>
          <cell r="AC41">
            <v>14908884.992666841</v>
          </cell>
          <cell r="AD41">
            <v>0.57314297537761227</v>
          </cell>
          <cell r="AE41">
            <v>14908884.992666841</v>
          </cell>
          <cell r="AF41">
            <v>26012505.837385863</v>
          </cell>
          <cell r="AG41">
            <v>0.57314297537761227</v>
          </cell>
          <cell r="AH41" t="str">
            <v>BPCanadaABSTBS</v>
          </cell>
          <cell r="AI41" t="str">
            <v>BPCanadaABSTBS</v>
          </cell>
          <cell r="AJ41" t="str">
            <v>BPCanadaABSTBS</v>
          </cell>
          <cell r="AK41" t="str">
            <v>BPCanadaABSTBS</v>
          </cell>
        </row>
        <row r="42">
          <cell r="C42" t="str">
            <v>Unused "V"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 xml:space="preserve">                      N/A</v>
          </cell>
          <cell r="AE42">
            <v>0</v>
          </cell>
          <cell r="AF42">
            <v>0</v>
          </cell>
          <cell r="AG42" t="e">
            <v>#DIV/0!</v>
          </cell>
          <cell r="AH42" t="str">
            <v>Unused "V"</v>
          </cell>
          <cell r="AI42" t="str">
            <v>Unused "V"</v>
          </cell>
          <cell r="AJ42" t="str">
            <v>Unused "V"</v>
          </cell>
        </row>
        <row r="43">
          <cell r="C43" t="str">
            <v>Winter Only Base Supplies</v>
          </cell>
          <cell r="AH43" t="str">
            <v>Winter Only Base Supplies</v>
          </cell>
        </row>
        <row r="44">
          <cell r="C44" t="str">
            <v>Duke2ABSTBS</v>
          </cell>
          <cell r="D44">
            <v>0</v>
          </cell>
          <cell r="E44">
            <v>0</v>
          </cell>
          <cell r="F44">
            <v>1449900</v>
          </cell>
          <cell r="G44">
            <v>839625</v>
          </cell>
          <cell r="H44">
            <v>1498230</v>
          </cell>
          <cell r="I44">
            <v>867612.5</v>
          </cell>
          <cell r="J44">
            <v>1498230</v>
          </cell>
          <cell r="K44">
            <v>867612.5</v>
          </cell>
          <cell r="L44">
            <v>1353240</v>
          </cell>
          <cell r="M44">
            <v>783650</v>
          </cell>
          <cell r="N44">
            <v>1449900</v>
          </cell>
          <cell r="O44">
            <v>839625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7249500</v>
          </cell>
          <cell r="AC44">
            <v>4198125</v>
          </cell>
          <cell r="AD44">
            <v>0.57909166149389613</v>
          </cell>
          <cell r="AE44">
            <v>4198125</v>
          </cell>
          <cell r="AF44">
            <v>7249500</v>
          </cell>
          <cell r="AG44">
            <v>0.57909166149389613</v>
          </cell>
          <cell r="AH44" t="str">
            <v>Duke2ABSTBS</v>
          </cell>
          <cell r="AI44" t="str">
            <v>Duke2ABSTBS</v>
          </cell>
          <cell r="AJ44" t="str">
            <v>Duke2ABSTBS</v>
          </cell>
          <cell r="AK44" t="str">
            <v>Duke2ABSTBS</v>
          </cell>
        </row>
        <row r="45">
          <cell r="C45" t="str">
            <v>Duke3ABSTBS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4494690</v>
          </cell>
          <cell r="I45">
            <v>2798137.4999999995</v>
          </cell>
          <cell r="J45">
            <v>4494690</v>
          </cell>
          <cell r="K45">
            <v>2798137.4999999995</v>
          </cell>
          <cell r="L45">
            <v>4059720</v>
          </cell>
          <cell r="M45">
            <v>2527349.9999999995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13049100</v>
          </cell>
          <cell r="AC45">
            <v>8123624.9999999981</v>
          </cell>
          <cell r="AD45">
            <v>0.6225429339954478</v>
          </cell>
          <cell r="AE45">
            <v>8123624.9999999981</v>
          </cell>
          <cell r="AF45">
            <v>13049100</v>
          </cell>
          <cell r="AG45">
            <v>0.62254293399544791</v>
          </cell>
          <cell r="AH45" t="str">
            <v>Duke3ABSTBS</v>
          </cell>
          <cell r="AI45" t="str">
            <v>Duke3ABSTBS</v>
          </cell>
          <cell r="AJ45" t="str">
            <v>Duke3ABSTBS</v>
          </cell>
          <cell r="AK45" t="str">
            <v>Duke3ABSTBS</v>
          </cell>
        </row>
        <row r="46">
          <cell r="C46" t="str">
            <v>SempraABSTBS</v>
          </cell>
          <cell r="D46">
            <v>0</v>
          </cell>
          <cell r="E46">
            <v>0</v>
          </cell>
          <cell r="F46">
            <v>2899800</v>
          </cell>
          <cell r="G46">
            <v>1796999.9999999998</v>
          </cell>
          <cell r="H46">
            <v>2996460</v>
          </cell>
          <cell r="I46">
            <v>1856899.9999999998</v>
          </cell>
          <cell r="J46">
            <v>2996460</v>
          </cell>
          <cell r="K46">
            <v>1856899.9999999998</v>
          </cell>
          <cell r="L46">
            <v>2706480</v>
          </cell>
          <cell r="M46">
            <v>1677199.9999999998</v>
          </cell>
          <cell r="N46">
            <v>2899800</v>
          </cell>
          <cell r="O46">
            <v>1796999.9999999998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14499000</v>
          </cell>
          <cell r="AC46">
            <v>8984999.9999999981</v>
          </cell>
          <cell r="AD46">
            <v>0.61969791020070342</v>
          </cell>
          <cell r="AE46">
            <v>8984999.9999999981</v>
          </cell>
          <cell r="AF46">
            <v>14499000</v>
          </cell>
          <cell r="AG46">
            <v>0.61969791020070342</v>
          </cell>
          <cell r="AH46" t="str">
            <v>SempraABSTBS</v>
          </cell>
          <cell r="AI46" t="str">
            <v>SempraABSTBS</v>
          </cell>
          <cell r="AJ46" t="str">
            <v>SempraABSTBS</v>
          </cell>
          <cell r="AK46" t="str">
            <v>SempraABSTBS</v>
          </cell>
        </row>
        <row r="47">
          <cell r="C47" t="str">
            <v>CanadianresABTCBS</v>
          </cell>
          <cell r="D47">
            <v>0</v>
          </cell>
          <cell r="E47">
            <v>0</v>
          </cell>
          <cell r="F47">
            <v>2880000</v>
          </cell>
          <cell r="G47">
            <v>1557921.0585371142</v>
          </cell>
          <cell r="H47">
            <v>2976000</v>
          </cell>
          <cell r="I47">
            <v>1609851.7604883513</v>
          </cell>
          <cell r="J47">
            <v>2976000</v>
          </cell>
          <cell r="K47">
            <v>1609851.7604883513</v>
          </cell>
          <cell r="L47">
            <v>2688000</v>
          </cell>
          <cell r="M47">
            <v>1454059.6546346399</v>
          </cell>
          <cell r="N47">
            <v>2642149.8960673762</v>
          </cell>
          <cell r="O47">
            <v>1429257.2787829905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14162149.896067377</v>
          </cell>
          <cell r="AC47">
            <v>7660941.5129314475</v>
          </cell>
          <cell r="AD47">
            <v>0.54094481199205346</v>
          </cell>
          <cell r="AE47">
            <v>7660941.5129314475</v>
          </cell>
          <cell r="AF47">
            <v>14162149.896067377</v>
          </cell>
          <cell r="AG47">
            <v>0.54094481199205335</v>
          </cell>
          <cell r="AH47" t="str">
            <v>CanadianresABTCBS</v>
          </cell>
          <cell r="AI47" t="str">
            <v>CanadianresABTCBS</v>
          </cell>
          <cell r="AJ47" t="str">
            <v>CanadianresABTCBS</v>
          </cell>
          <cell r="AK47" t="str">
            <v>CanadianresABTCBS</v>
          </cell>
        </row>
        <row r="48">
          <cell r="C48" t="str">
            <v>NationalFuelRKBS</v>
          </cell>
          <cell r="D48">
            <v>0</v>
          </cell>
          <cell r="E48">
            <v>0</v>
          </cell>
          <cell r="F48">
            <v>2959800</v>
          </cell>
          <cell r="G48">
            <v>1845000</v>
          </cell>
          <cell r="H48">
            <v>3058460</v>
          </cell>
          <cell r="I48">
            <v>1906500</v>
          </cell>
          <cell r="J48">
            <v>3058460</v>
          </cell>
          <cell r="K48">
            <v>1906500</v>
          </cell>
          <cell r="L48">
            <v>2762480</v>
          </cell>
          <cell r="M48">
            <v>1722000</v>
          </cell>
          <cell r="N48">
            <v>2660815.8544119522</v>
          </cell>
          <cell r="O48">
            <v>1658627.3570477909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14500015.854411952</v>
          </cell>
          <cell r="AC48">
            <v>9038627.3570477907</v>
          </cell>
          <cell r="AD48">
            <v>0.6233529292519765</v>
          </cell>
          <cell r="AE48">
            <v>9038627.3570477907</v>
          </cell>
          <cell r="AF48">
            <v>14500015.854411952</v>
          </cell>
          <cell r="AG48">
            <v>0.6233529292519765</v>
          </cell>
          <cell r="AH48" t="str">
            <v>NationalFuelRKBS</v>
          </cell>
          <cell r="AI48" t="str">
            <v>NationalFuelRKBS</v>
          </cell>
          <cell r="AJ48" t="str">
            <v>NationalFuelRKBS</v>
          </cell>
          <cell r="AK48" t="str">
            <v>NationalFuelRKBS</v>
          </cell>
        </row>
        <row r="49">
          <cell r="C49" t="str">
            <v>OneokRKBS</v>
          </cell>
          <cell r="D49">
            <v>0</v>
          </cell>
          <cell r="E49">
            <v>0</v>
          </cell>
          <cell r="F49">
            <v>4439700</v>
          </cell>
          <cell r="G49">
            <v>2684250</v>
          </cell>
          <cell r="H49">
            <v>4587690</v>
          </cell>
          <cell r="I49">
            <v>2773725</v>
          </cell>
          <cell r="J49">
            <v>4587690</v>
          </cell>
          <cell r="K49">
            <v>2773725</v>
          </cell>
          <cell r="L49">
            <v>4143720</v>
          </cell>
          <cell r="M49">
            <v>2505300</v>
          </cell>
          <cell r="N49">
            <v>3824522.902745334</v>
          </cell>
          <cell r="O49">
            <v>2312312.9044066407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21583322.902745336</v>
          </cell>
          <cell r="AC49">
            <v>13049312.904406641</v>
          </cell>
          <cell r="AD49">
            <v>0.60460166227447798</v>
          </cell>
          <cell r="AE49">
            <v>13049312.904406641</v>
          </cell>
          <cell r="AF49">
            <v>21583322.902745336</v>
          </cell>
          <cell r="AG49">
            <v>0.60460166227447798</v>
          </cell>
          <cell r="AH49" t="str">
            <v>OneokRKBS</v>
          </cell>
          <cell r="AI49" t="str">
            <v>OneokRKBS</v>
          </cell>
          <cell r="AJ49" t="str">
            <v>OneokRKBS</v>
          </cell>
          <cell r="AK49" t="str">
            <v>OneokRKBS</v>
          </cell>
        </row>
        <row r="50">
          <cell r="C50" t="str">
            <v>EnsercoRKBS</v>
          </cell>
          <cell r="D50">
            <v>0</v>
          </cell>
          <cell r="E50">
            <v>0</v>
          </cell>
          <cell r="F50">
            <v>2959800</v>
          </cell>
          <cell r="G50">
            <v>1783499.9999999998</v>
          </cell>
          <cell r="H50">
            <v>3058460</v>
          </cell>
          <cell r="I50">
            <v>1842949.9999999998</v>
          </cell>
          <cell r="J50">
            <v>3058460</v>
          </cell>
          <cell r="K50">
            <v>1842949.9999999998</v>
          </cell>
          <cell r="L50">
            <v>2762480</v>
          </cell>
          <cell r="M50">
            <v>1664599.9999999998</v>
          </cell>
          <cell r="N50">
            <v>2350367.1097286339</v>
          </cell>
          <cell r="O50">
            <v>1416271.2819112837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14189567.109728634</v>
          </cell>
          <cell r="AC50">
            <v>8550271.2819112837</v>
          </cell>
          <cell r="AD50">
            <v>0.60257449827691056</v>
          </cell>
          <cell r="AE50">
            <v>8550271.2819112837</v>
          </cell>
          <cell r="AF50">
            <v>14189567.109728634</v>
          </cell>
          <cell r="AG50">
            <v>0.60257449827691056</v>
          </cell>
          <cell r="AH50" t="str">
            <v>EnsercoRKBS</v>
          </cell>
          <cell r="AI50" t="str">
            <v>EnsercoRKBS</v>
          </cell>
          <cell r="AJ50" t="str">
            <v>EnsercoRKBS</v>
          </cell>
          <cell r="AK50" t="str">
            <v>EnsercoRKBS</v>
          </cell>
        </row>
        <row r="51">
          <cell r="C51" t="str">
            <v>WesternGasRKBS</v>
          </cell>
          <cell r="D51">
            <v>0</v>
          </cell>
          <cell r="E51">
            <v>0</v>
          </cell>
          <cell r="F51">
            <v>2959800</v>
          </cell>
          <cell r="G51">
            <v>1787999.9999999998</v>
          </cell>
          <cell r="H51">
            <v>3058460</v>
          </cell>
          <cell r="I51">
            <v>1847599.9999999998</v>
          </cell>
          <cell r="J51">
            <v>3058460</v>
          </cell>
          <cell r="K51">
            <v>1847599.9999999998</v>
          </cell>
          <cell r="L51">
            <v>2762480</v>
          </cell>
          <cell r="M51">
            <v>1668799.9999999998</v>
          </cell>
          <cell r="N51">
            <v>2114592.6125032036</v>
          </cell>
          <cell r="O51">
            <v>1277414.5520493709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13953792.612503204</v>
          </cell>
          <cell r="AC51">
            <v>8429414.5520493705</v>
          </cell>
          <cell r="AD51">
            <v>0.6040948712750861</v>
          </cell>
          <cell r="AE51">
            <v>8429414.5520493705</v>
          </cell>
          <cell r="AF51">
            <v>13953792.612503204</v>
          </cell>
          <cell r="AG51">
            <v>0.6040948712750861</v>
          </cell>
          <cell r="AH51" t="str">
            <v>WesternGasRKBS</v>
          </cell>
          <cell r="AI51">
            <v>0</v>
          </cell>
          <cell r="AJ51">
            <v>0</v>
          </cell>
          <cell r="AK51">
            <v>0</v>
          </cell>
        </row>
        <row r="52">
          <cell r="C52" t="str">
            <v>ConocoPhRKBS</v>
          </cell>
          <cell r="D52">
            <v>0</v>
          </cell>
          <cell r="E52">
            <v>0</v>
          </cell>
          <cell r="F52">
            <v>1479900</v>
          </cell>
          <cell r="G52">
            <v>906000</v>
          </cell>
          <cell r="H52">
            <v>1529230</v>
          </cell>
          <cell r="I52">
            <v>936200</v>
          </cell>
          <cell r="J52">
            <v>1529230</v>
          </cell>
          <cell r="K52">
            <v>936200</v>
          </cell>
          <cell r="L52">
            <v>1381240</v>
          </cell>
          <cell r="M52">
            <v>845600</v>
          </cell>
          <cell r="N52">
            <v>986600</v>
          </cell>
          <cell r="O52">
            <v>604000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6906200</v>
          </cell>
          <cell r="AC52">
            <v>4228000</v>
          </cell>
          <cell r="AD52">
            <v>0.61220352726535576</v>
          </cell>
          <cell r="AE52">
            <v>4228000</v>
          </cell>
          <cell r="AF52">
            <v>6906200</v>
          </cell>
          <cell r="AG52">
            <v>0.61220352726535576</v>
          </cell>
          <cell r="AH52" t="str">
            <v>ConocoPhRKBS</v>
          </cell>
          <cell r="AI52" t="str">
            <v>ConocoPhRKBS</v>
          </cell>
          <cell r="AJ52" t="str">
            <v>ConocoPhRKBS</v>
          </cell>
          <cell r="AK52" t="str">
            <v>ConocoPhRKBS</v>
          </cell>
        </row>
        <row r="53">
          <cell r="C53" t="str">
            <v>SempraRKBS</v>
          </cell>
          <cell r="D53">
            <v>0</v>
          </cell>
          <cell r="E53">
            <v>0</v>
          </cell>
          <cell r="F53">
            <v>2367840</v>
          </cell>
          <cell r="G53">
            <v>1425599.9999999998</v>
          </cell>
          <cell r="H53">
            <v>2446768</v>
          </cell>
          <cell r="I53">
            <v>1473119.9999999998</v>
          </cell>
          <cell r="J53">
            <v>2446768</v>
          </cell>
          <cell r="K53">
            <v>1473119.9999999998</v>
          </cell>
          <cell r="L53">
            <v>2209984</v>
          </cell>
          <cell r="M53">
            <v>1330559.9999999998</v>
          </cell>
          <cell r="N53">
            <v>1469653.0654981101</v>
          </cell>
          <cell r="O53">
            <v>884830.6516378239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10941013.06549811</v>
          </cell>
          <cell r="AC53">
            <v>6587230.6516378233</v>
          </cell>
          <cell r="AD53">
            <v>0.60206770727751868</v>
          </cell>
          <cell r="AE53">
            <v>6587230.6516378233</v>
          </cell>
          <cell r="AF53">
            <v>10941013.06549811</v>
          </cell>
          <cell r="AG53">
            <v>0.60206770727751868</v>
          </cell>
          <cell r="AH53" t="str">
            <v>SempraRKBS</v>
          </cell>
          <cell r="AI53" t="str">
            <v>SempraRKBS</v>
          </cell>
          <cell r="AJ53" t="str">
            <v>SempraRKBS</v>
          </cell>
          <cell r="AK53" t="str">
            <v>SempraRKBS</v>
          </cell>
        </row>
        <row r="54">
          <cell r="C54" t="str">
            <v>NationalFuelRKBS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49330</v>
          </cell>
          <cell r="O54">
            <v>27050</v>
          </cell>
          <cell r="P54">
            <v>1216797.8353174513</v>
          </cell>
          <cell r="Q54">
            <v>667228.49068187817</v>
          </cell>
          <cell r="R54">
            <v>767128.48331559589</v>
          </cell>
          <cell r="S54">
            <v>420653.26320062572</v>
          </cell>
          <cell r="T54">
            <v>565918.87594256841</v>
          </cell>
          <cell r="U54">
            <v>310320.40531616611</v>
          </cell>
          <cell r="V54">
            <v>416835.79793938494</v>
          </cell>
          <cell r="W54">
            <v>228571.01833084048</v>
          </cell>
          <cell r="X54">
            <v>417033.62396473961</v>
          </cell>
          <cell r="Y54">
            <v>228679.49580876163</v>
          </cell>
          <cell r="Z54">
            <v>377456.40836453682</v>
          </cell>
          <cell r="AA54">
            <v>206977.41427651979</v>
          </cell>
          <cell r="AB54">
            <v>3810501.0248442767</v>
          </cell>
          <cell r="AC54">
            <v>2089480.0876147919</v>
          </cell>
          <cell r="AD54">
            <v>0.54834786134198255</v>
          </cell>
          <cell r="AE54">
            <v>2089480.0876147919</v>
          </cell>
          <cell r="AF54">
            <v>3810501.0248442767</v>
          </cell>
          <cell r="AG54">
            <v>0.54834786134198243</v>
          </cell>
          <cell r="AH54" t="str">
            <v>NationalFuelRKBS</v>
          </cell>
          <cell r="AI54" t="str">
            <v>NationalFuelRKBS</v>
          </cell>
          <cell r="AJ54" t="str">
            <v>NationalFuelRKBS</v>
          </cell>
          <cell r="AK54" t="str">
            <v>NationalFuelRKBS</v>
          </cell>
        </row>
        <row r="55">
          <cell r="C55" t="str">
            <v>Unused "AJ"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 xml:space="preserve">                      N/A</v>
          </cell>
          <cell r="AE55">
            <v>0</v>
          </cell>
          <cell r="AF55">
            <v>0</v>
          </cell>
          <cell r="AG55">
            <v>0</v>
          </cell>
          <cell r="AH55" t="str">
            <v>Unused "AJ"</v>
          </cell>
          <cell r="AI55" t="str">
            <v>Unused "AJ"</v>
          </cell>
          <cell r="AJ55" t="str">
            <v>Unused "AJ"</v>
          </cell>
          <cell r="AK55" t="str">
            <v>Unused "AJ"</v>
          </cell>
        </row>
        <row r="56">
          <cell r="C56" t="str">
            <v>Unused "AK"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 xml:space="preserve">                      N/A</v>
          </cell>
          <cell r="AE56">
            <v>0</v>
          </cell>
          <cell r="AF56">
            <v>0</v>
          </cell>
          <cell r="AG56">
            <v>0</v>
          </cell>
          <cell r="AH56" t="str">
            <v>Unused "AK"</v>
          </cell>
          <cell r="AI56" t="str">
            <v>Unused "AK"</v>
          </cell>
          <cell r="AJ56" t="str">
            <v>Unused "AK"</v>
          </cell>
          <cell r="AK56" t="str">
            <v>Unused "AK"</v>
          </cell>
        </row>
        <row r="57">
          <cell r="C57" t="str">
            <v>Unused "AL"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 xml:space="preserve">                      N/A</v>
          </cell>
          <cell r="AE57">
            <v>0</v>
          </cell>
          <cell r="AF57">
            <v>0</v>
          </cell>
          <cell r="AG57">
            <v>0</v>
          </cell>
          <cell r="AH57" t="str">
            <v>Unused "AL"</v>
          </cell>
          <cell r="AI57" t="str">
            <v>Unused "AL"</v>
          </cell>
          <cell r="AJ57" t="str">
            <v>Unused "AL"</v>
          </cell>
          <cell r="AK57" t="str">
            <v>Unused "AL"</v>
          </cell>
        </row>
        <row r="58">
          <cell r="C58" t="str">
            <v>Unused "AM"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 xml:space="preserve">                      N/A</v>
          </cell>
          <cell r="AE58">
            <v>0</v>
          </cell>
          <cell r="AF58">
            <v>0</v>
          </cell>
          <cell r="AG58">
            <v>0</v>
          </cell>
          <cell r="AH58" t="str">
            <v>Unused "AM"</v>
          </cell>
          <cell r="AI58" t="str">
            <v>Unused "AM"</v>
          </cell>
          <cell r="AJ58" t="str">
            <v>Unused "AM"</v>
          </cell>
          <cell r="AK58" t="str">
            <v>Unused "AM"</v>
          </cell>
        </row>
        <row r="59">
          <cell r="C59" t="str">
            <v>Unused "AN"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 xml:space="preserve">                      N/A</v>
          </cell>
          <cell r="AE59">
            <v>0</v>
          </cell>
          <cell r="AF59">
            <v>0</v>
          </cell>
          <cell r="AG59">
            <v>0</v>
          </cell>
          <cell r="AH59" t="str">
            <v>Unused "AN"</v>
          </cell>
          <cell r="AI59" t="str">
            <v>Unused "AN"</v>
          </cell>
          <cell r="AJ59" t="str">
            <v>Unused "AN"</v>
          </cell>
          <cell r="AK59" t="str">
            <v>Unused "AN"</v>
          </cell>
        </row>
        <row r="60">
          <cell r="C60" t="str">
            <v>Unused "AO"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 xml:space="preserve">                      N/A</v>
          </cell>
          <cell r="AE60">
            <v>0</v>
          </cell>
          <cell r="AF60">
            <v>0</v>
          </cell>
          <cell r="AG60">
            <v>0</v>
          </cell>
          <cell r="AH60" t="str">
            <v>Unused "AO"</v>
          </cell>
          <cell r="AI60" t="str">
            <v>Unused "AO"</v>
          </cell>
          <cell r="AJ60" t="str">
            <v>Unused "AO"</v>
          </cell>
          <cell r="AK60" t="str">
            <v>Unused "AO"</v>
          </cell>
        </row>
        <row r="61">
          <cell r="C61" t="str">
            <v>Unused "AP"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 xml:space="preserve">                      N/A</v>
          </cell>
          <cell r="AE61">
            <v>0</v>
          </cell>
          <cell r="AF61">
            <v>0</v>
          </cell>
          <cell r="AG61">
            <v>0</v>
          </cell>
          <cell r="AH61" t="str">
            <v>Unused "AP"</v>
          </cell>
          <cell r="AI61" t="str">
            <v>Unused "AP"</v>
          </cell>
          <cell r="AJ61" t="str">
            <v>Unused "AP"</v>
          </cell>
          <cell r="AK61" t="str">
            <v>Unused "AP"</v>
          </cell>
        </row>
        <row r="62">
          <cell r="C62" t="str">
            <v>Unused "AQ"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 xml:space="preserve">                      N/A</v>
          </cell>
          <cell r="AE62">
            <v>0</v>
          </cell>
          <cell r="AF62">
            <v>0</v>
          </cell>
          <cell r="AG62">
            <v>0</v>
          </cell>
          <cell r="AH62" t="str">
            <v>Unused "AQ"</v>
          </cell>
          <cell r="AI62" t="str">
            <v>Unused "AQ"</v>
          </cell>
          <cell r="AJ62" t="str">
            <v>Unused "AQ"</v>
          </cell>
          <cell r="AK62" t="str">
            <v>Unused "AQ"</v>
          </cell>
        </row>
        <row r="63">
          <cell r="C63" t="str">
            <v>Unused "AR"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 t="str">
            <v xml:space="preserve">                      N/A</v>
          </cell>
          <cell r="AE63">
            <v>0</v>
          </cell>
          <cell r="AF63">
            <v>0</v>
          </cell>
          <cell r="AG63">
            <v>0</v>
          </cell>
          <cell r="AH63" t="str">
            <v>Unused "AR"</v>
          </cell>
          <cell r="AI63" t="str">
            <v>Unused "AR"</v>
          </cell>
          <cell r="AJ63" t="str">
            <v>Unused "AR"</v>
          </cell>
          <cell r="AK63" t="str">
            <v>Unused "AR"</v>
          </cell>
        </row>
        <row r="64">
          <cell r="C64" t="str">
            <v>Winter Only Swing Supplies</v>
          </cell>
          <cell r="AH64" t="str">
            <v>Winter Only Swing Supplies</v>
          </cell>
        </row>
        <row r="65">
          <cell r="C65" t="str">
            <v>SEMPRAABSTSW</v>
          </cell>
          <cell r="D65">
            <v>0</v>
          </cell>
          <cell r="E65">
            <v>0</v>
          </cell>
          <cell r="F65">
            <v>2875556.8055170779</v>
          </cell>
          <cell r="G65">
            <v>2104601.947524461</v>
          </cell>
          <cell r="H65">
            <v>2996460</v>
          </cell>
          <cell r="I65">
            <v>2190150</v>
          </cell>
          <cell r="J65">
            <v>2996460</v>
          </cell>
          <cell r="K65">
            <v>2190150</v>
          </cell>
          <cell r="L65">
            <v>2706480</v>
          </cell>
          <cell r="M65">
            <v>1978200</v>
          </cell>
          <cell r="N65">
            <v>571425.99360278808</v>
          </cell>
          <cell r="O65">
            <v>688655.63852685294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12146382.799119866</v>
          </cell>
          <cell r="AC65">
            <v>9151757.5860513151</v>
          </cell>
          <cell r="AD65">
            <v>0.75345538975722526</v>
          </cell>
          <cell r="AE65">
            <v>9151757.5860513151</v>
          </cell>
          <cell r="AF65">
            <v>12146382.799119866</v>
          </cell>
          <cell r="AG65">
            <v>0.75438159142450789</v>
          </cell>
          <cell r="AH65" t="str">
            <v>SEMPRAABSTSW</v>
          </cell>
          <cell r="AI65" t="str">
            <v>SEMPRAABSTSW</v>
          </cell>
          <cell r="AJ65" t="str">
            <v>SEMPRAABSTSW</v>
          </cell>
          <cell r="AK65" t="str">
            <v>SEMPRAABSTSW</v>
          </cell>
          <cell r="AL65">
            <v>9163007.5860513151</v>
          </cell>
          <cell r="AN65">
            <v>1767101.947524461</v>
          </cell>
        </row>
        <row r="66">
          <cell r="C66" t="str">
            <v>CANADIANNRABTCSW</v>
          </cell>
          <cell r="D66">
            <v>0</v>
          </cell>
          <cell r="E66">
            <v>0</v>
          </cell>
          <cell r="F66">
            <v>4143209.2423476279</v>
          </cell>
          <cell r="G66">
            <v>3074729.032781037</v>
          </cell>
          <cell r="H66">
            <v>4464000</v>
          </cell>
          <cell r="I66">
            <v>3289875</v>
          </cell>
          <cell r="J66">
            <v>4464000</v>
          </cell>
          <cell r="K66">
            <v>3289875</v>
          </cell>
          <cell r="L66">
            <v>4003577.9587569777</v>
          </cell>
          <cell r="M66">
            <v>2953973.0745668034</v>
          </cell>
          <cell r="N66">
            <v>660427.248093592</v>
          </cell>
          <cell r="O66">
            <v>927013.46965771506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17735214.449198198</v>
          </cell>
          <cell r="AC66">
            <v>13535465.577005556</v>
          </cell>
          <cell r="AD66">
            <v>0.76319717564043832</v>
          </cell>
          <cell r="AE66">
            <v>13535465.577005556</v>
          </cell>
          <cell r="AF66">
            <v>17735214.449198198</v>
          </cell>
          <cell r="AG66">
            <v>0.76417404570026348</v>
          </cell>
          <cell r="AH66" t="str">
            <v>CANADIANNRABTCSW</v>
          </cell>
          <cell r="AI66" t="str">
            <v>CANADIANNRABTCSW</v>
          </cell>
          <cell r="AJ66" t="str">
            <v>CANADIANNRABTCSW</v>
          </cell>
          <cell r="AK66" t="str">
            <v>CANADIANNRABTCSW</v>
          </cell>
          <cell r="AN66">
            <v>337500</v>
          </cell>
        </row>
        <row r="67">
          <cell r="C67" t="str">
            <v>NationalFuelRKSW</v>
          </cell>
          <cell r="D67">
            <v>0</v>
          </cell>
          <cell r="E67">
            <v>0</v>
          </cell>
          <cell r="F67">
            <v>2631994.9100247798</v>
          </cell>
          <cell r="G67">
            <v>2003500.4502486959</v>
          </cell>
          <cell r="H67">
            <v>3058460</v>
          </cell>
          <cell r="I67">
            <v>2283150</v>
          </cell>
          <cell r="J67">
            <v>3058460</v>
          </cell>
          <cell r="K67">
            <v>2283150</v>
          </cell>
          <cell r="L67">
            <v>2273311.6584223788</v>
          </cell>
          <cell r="M67">
            <v>1754796.4202532687</v>
          </cell>
          <cell r="N67">
            <v>357992.47027460206</v>
          </cell>
          <cell r="O67">
            <v>574469.92861367657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11380219.038721763</v>
          </cell>
          <cell r="AC67">
            <v>8899066.799115641</v>
          </cell>
          <cell r="AD67">
            <v>0.78197675886871088</v>
          </cell>
          <cell r="AE67">
            <v>8899066.799115641</v>
          </cell>
          <cell r="AF67">
            <v>11380219.038721763</v>
          </cell>
          <cell r="AG67">
            <v>0.7830004649995298</v>
          </cell>
          <cell r="AH67" t="str">
            <v>NationalFuelRKSW</v>
          </cell>
          <cell r="AI67" t="str">
            <v>NationalFuelRKSW</v>
          </cell>
          <cell r="AJ67" t="str">
            <v>NationalFuelRKSW</v>
          </cell>
          <cell r="AK67" t="str">
            <v>NationalFuelRKSW</v>
          </cell>
          <cell r="AN67">
            <v>2104601.947524461</v>
          </cell>
        </row>
        <row r="68">
          <cell r="C68" t="str">
            <v>EnsercoRKSW</v>
          </cell>
          <cell r="D68">
            <v>0</v>
          </cell>
          <cell r="E68">
            <v>0</v>
          </cell>
          <cell r="F68">
            <v>2413753.358486312</v>
          </cell>
          <cell r="G68">
            <v>1816824.6623980827</v>
          </cell>
          <cell r="H68">
            <v>3058460</v>
          </cell>
          <cell r="I68">
            <v>2224250</v>
          </cell>
          <cell r="J68">
            <v>3058460</v>
          </cell>
          <cell r="K68">
            <v>2224250</v>
          </cell>
          <cell r="L68">
            <v>1895178.9294760553</v>
          </cell>
          <cell r="M68">
            <v>1475837.5235426999</v>
          </cell>
          <cell r="N68">
            <v>295980</v>
          </cell>
          <cell r="O68">
            <v>514950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10721832.287962368</v>
          </cell>
          <cell r="AC68">
            <v>8256112.1859407835</v>
          </cell>
          <cell r="AD68">
            <v>0.77002810379808861</v>
          </cell>
          <cell r="AE68">
            <v>8256112.1859407835</v>
          </cell>
          <cell r="AF68">
            <v>10721832.287962368</v>
          </cell>
          <cell r="AG68">
            <v>0.77106337460832697</v>
          </cell>
          <cell r="AH68" t="str">
            <v>EnsercoRKSW</v>
          </cell>
          <cell r="AI68" t="str">
            <v>EnsercoRKSW</v>
          </cell>
          <cell r="AJ68" t="str">
            <v>EnsercoRKSW</v>
          </cell>
          <cell r="AK68" t="str">
            <v>EnsercoRKSW</v>
          </cell>
        </row>
        <row r="69">
          <cell r="C69" t="str">
            <v>OneokRKSW</v>
          </cell>
          <cell r="D69">
            <v>0</v>
          </cell>
          <cell r="E69">
            <v>0</v>
          </cell>
          <cell r="F69">
            <v>53661.023543157615</v>
          </cell>
          <cell r="G69">
            <v>242310.32884736083</v>
          </cell>
          <cell r="H69">
            <v>218221.92449879833</v>
          </cell>
          <cell r="I69">
            <v>323844.6434547723</v>
          </cell>
          <cell r="J69">
            <v>2224719.318585061</v>
          </cell>
          <cell r="K69">
            <v>1400416.4359053632</v>
          </cell>
          <cell r="L69">
            <v>2386780.5364187099</v>
          </cell>
          <cell r="M69">
            <v>1432333.2778879849</v>
          </cell>
          <cell r="N69">
            <v>402582.98483908968</v>
          </cell>
          <cell r="O69">
            <v>400450.43210423528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5285965.7878848165</v>
          </cell>
          <cell r="AC69">
            <v>3799355.1181997163</v>
          </cell>
          <cell r="AD69">
            <v>0.71876271445185258</v>
          </cell>
          <cell r="AE69">
            <v>3799355.1181997163</v>
          </cell>
          <cell r="AF69">
            <v>5285965.7878848165</v>
          </cell>
          <cell r="AG69">
            <v>0.73043598770942919</v>
          </cell>
          <cell r="AH69" t="str">
            <v>OneokRKSW</v>
          </cell>
          <cell r="AI69" t="str">
            <v>OneokRKSW</v>
          </cell>
          <cell r="AJ69" t="str">
            <v>OneokRKSW</v>
          </cell>
          <cell r="AK69" t="str">
            <v>OneokRKSW</v>
          </cell>
        </row>
        <row r="70">
          <cell r="C70" t="str">
            <v>WesternGas1RKSW</v>
          </cell>
          <cell r="D70">
            <v>0</v>
          </cell>
          <cell r="E70">
            <v>0</v>
          </cell>
          <cell r="F70">
            <v>0</v>
          </cell>
          <cell r="G70">
            <v>138000</v>
          </cell>
          <cell r="H70">
            <v>56572.791732603684</v>
          </cell>
          <cell r="I70">
            <v>167314.0413913969</v>
          </cell>
          <cell r="J70">
            <v>1284552.1444142838</v>
          </cell>
          <cell r="K70">
            <v>815733.44684997434</v>
          </cell>
          <cell r="L70">
            <v>1197435.309611877</v>
          </cell>
          <cell r="M70">
            <v>740504.23276341578</v>
          </cell>
          <cell r="N70">
            <v>197320</v>
          </cell>
          <cell r="O70">
            <v>225600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2735880.2457587644</v>
          </cell>
          <cell r="AC70">
            <v>2087151.7210047869</v>
          </cell>
          <cell r="AD70">
            <v>0.76288124242292621</v>
          </cell>
          <cell r="AE70">
            <v>2087151.7210047869</v>
          </cell>
          <cell r="AF70">
            <v>2735880.2457587644</v>
          </cell>
          <cell r="AG70">
            <v>0.77131899190365039</v>
          </cell>
          <cell r="AH70" t="str">
            <v>WesternGas1RKSW</v>
          </cell>
          <cell r="AI70" t="str">
            <v>WesternGas1RKSW</v>
          </cell>
          <cell r="AJ70" t="str">
            <v>WesternGas1RKSW</v>
          </cell>
          <cell r="AK70" t="str">
            <v>WesternGas1RKSW</v>
          </cell>
        </row>
        <row r="71">
          <cell r="C71" t="str">
            <v>WesternGas2RKSW</v>
          </cell>
          <cell r="D71">
            <v>0</v>
          </cell>
          <cell r="E71">
            <v>0</v>
          </cell>
          <cell r="F71">
            <v>0</v>
          </cell>
          <cell r="G71">
            <v>153000</v>
          </cell>
          <cell r="H71">
            <v>0</v>
          </cell>
          <cell r="I71">
            <v>158100</v>
          </cell>
          <cell r="J71">
            <v>847632.72881678864</v>
          </cell>
          <cell r="K71">
            <v>602278.10743794811</v>
          </cell>
          <cell r="L71">
            <v>822531.63961094152</v>
          </cell>
          <cell r="M71">
            <v>562986.44472320541</v>
          </cell>
          <cell r="N71">
            <v>125013.57047605375</v>
          </cell>
          <cell r="O71">
            <v>208499.63903153408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1795177.9389037839</v>
          </cell>
          <cell r="AC71">
            <v>1684864.1911926875</v>
          </cell>
          <cell r="AD71">
            <v>0.9385499647024077</v>
          </cell>
          <cell r="AE71">
            <v>1684864.1911926875</v>
          </cell>
          <cell r="AF71">
            <v>1795177.9389037839</v>
          </cell>
          <cell r="AG71">
            <v>0.94641615484498243</v>
          </cell>
          <cell r="AH71" t="str">
            <v>WesternGas2RKSW</v>
          </cell>
          <cell r="AI71" t="str">
            <v>WesternGas2RKSW</v>
          </cell>
          <cell r="AJ71" t="str">
            <v>WesternGas2RKSW</v>
          </cell>
          <cell r="AK71" t="str">
            <v>WesternGas2RKSW</v>
          </cell>
        </row>
        <row r="72">
          <cell r="C72" t="str">
            <v>ConocoPhRKSW</v>
          </cell>
          <cell r="D72">
            <v>0</v>
          </cell>
          <cell r="E72">
            <v>0</v>
          </cell>
          <cell r="F72">
            <v>0</v>
          </cell>
          <cell r="G72">
            <v>70500</v>
          </cell>
          <cell r="H72">
            <v>0</v>
          </cell>
          <cell r="I72">
            <v>72850</v>
          </cell>
          <cell r="J72">
            <v>295980</v>
          </cell>
          <cell r="K72">
            <v>228850</v>
          </cell>
          <cell r="L72">
            <v>394640</v>
          </cell>
          <cell r="M72">
            <v>268600</v>
          </cell>
          <cell r="N72">
            <v>49330</v>
          </cell>
          <cell r="O72">
            <v>92550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739950</v>
          </cell>
          <cell r="AC72">
            <v>733350</v>
          </cell>
          <cell r="AD72">
            <v>0.99108047841070346</v>
          </cell>
          <cell r="AE72">
            <v>733350</v>
          </cell>
          <cell r="AF72">
            <v>739950</v>
          </cell>
          <cell r="AG72">
            <v>1.0000337860666262</v>
          </cell>
          <cell r="AH72" t="str">
            <v>ConocoPhRKSW</v>
          </cell>
          <cell r="AI72" t="str">
            <v>ConocoPhRKSW</v>
          </cell>
          <cell r="AJ72" t="str">
            <v>ConocoPhRKSW</v>
          </cell>
          <cell r="AK72" t="str">
            <v>ConocoPhRKSW</v>
          </cell>
        </row>
        <row r="73">
          <cell r="C73" t="str">
            <v>NationalFuelRKSW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49330</v>
          </cell>
          <cell r="O73">
            <v>21850</v>
          </cell>
          <cell r="P73">
            <v>874327.92356772884</v>
          </cell>
          <cell r="Q73">
            <v>387270.73038627353</v>
          </cell>
          <cell r="R73">
            <v>605683.48358846887</v>
          </cell>
          <cell r="S73">
            <v>305113.20833516016</v>
          </cell>
          <cell r="T73">
            <v>274973.38954138779</v>
          </cell>
          <cell r="U73">
            <v>155519.10740329867</v>
          </cell>
          <cell r="V73">
            <v>304712.99173111725</v>
          </cell>
          <cell r="W73">
            <v>162455.94329066257</v>
          </cell>
          <cell r="X73">
            <v>303579.14712550718</v>
          </cell>
          <cell r="Y73">
            <v>162466.84541077208</v>
          </cell>
          <cell r="Z73">
            <v>172469.18523895842</v>
          </cell>
          <cell r="AA73">
            <v>76392.696076854685</v>
          </cell>
          <cell r="AB73">
            <v>2585076.1207931684</v>
          </cell>
          <cell r="AC73">
            <v>1271068.5309030218</v>
          </cell>
          <cell r="AD73">
            <v>0.49169481729343623</v>
          </cell>
          <cell r="AE73">
            <v>1271068.5309030218</v>
          </cell>
          <cell r="AF73">
            <v>2585076.1207931684</v>
          </cell>
          <cell r="AG73">
            <v>0.50391918372863032</v>
          </cell>
          <cell r="AH73" t="str">
            <v>NationalFuelRKSW</v>
          </cell>
          <cell r="AI73" t="str">
            <v>NationalFuelRKSW</v>
          </cell>
          <cell r="AJ73" t="str">
            <v>NationalFuelRKSW</v>
          </cell>
          <cell r="AK73" t="str">
            <v>NationalFuelRKSW</v>
          </cell>
        </row>
        <row r="74">
          <cell r="C74" t="str">
            <v>Unused "BD"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 xml:space="preserve">                      N/A</v>
          </cell>
          <cell r="AE74">
            <v>0</v>
          </cell>
          <cell r="AF74">
            <v>0</v>
          </cell>
          <cell r="AG74" t="str">
            <v xml:space="preserve">                      N/A</v>
          </cell>
          <cell r="AH74" t="str">
            <v>Unused "BD"</v>
          </cell>
          <cell r="AI74" t="str">
            <v>Unused "BD"</v>
          </cell>
          <cell r="AJ74" t="str">
            <v>Unused "BD"</v>
          </cell>
          <cell r="AK74" t="str">
            <v>Unused "BD"</v>
          </cell>
        </row>
        <row r="75">
          <cell r="C75" t="str">
            <v>Unused "Be"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 xml:space="preserve">                      N/A</v>
          </cell>
          <cell r="AE75">
            <v>0</v>
          </cell>
          <cell r="AF75">
            <v>0</v>
          </cell>
          <cell r="AG75" t="str">
            <v xml:space="preserve">                      N/A</v>
          </cell>
          <cell r="AH75" t="str">
            <v>Unused "Be"</v>
          </cell>
          <cell r="AI75" t="str">
            <v>Unused "Be"</v>
          </cell>
          <cell r="AJ75" t="str">
            <v>Unused "Be"</v>
          </cell>
          <cell r="AK75" t="str">
            <v>Unused "Be"</v>
          </cell>
        </row>
        <row r="76">
          <cell r="C76" t="str">
            <v>Unused "Bf"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 xml:space="preserve">                      N/A</v>
          </cell>
          <cell r="AE76">
            <v>0</v>
          </cell>
          <cell r="AF76">
            <v>0</v>
          </cell>
          <cell r="AG76" t="str">
            <v xml:space="preserve">                      N/A</v>
          </cell>
          <cell r="AH76" t="str">
            <v>Unused "Bf"</v>
          </cell>
          <cell r="AI76" t="str">
            <v>Day</v>
          </cell>
          <cell r="AJ76">
            <v>0</v>
          </cell>
          <cell r="AK76">
            <v>0</v>
          </cell>
        </row>
        <row r="77">
          <cell r="C77" t="str">
            <v>Unused "Bg"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 xml:space="preserve">                      N/A</v>
          </cell>
          <cell r="AE77">
            <v>0</v>
          </cell>
          <cell r="AF77">
            <v>0</v>
          </cell>
          <cell r="AG77" t="str">
            <v xml:space="preserve">                      N/A</v>
          </cell>
          <cell r="AH77" t="str">
            <v>Unused "Bg"</v>
          </cell>
          <cell r="AI77" t="str">
            <v>Unused "Bg"</v>
          </cell>
          <cell r="AJ77" t="str">
            <v>Unused "Bg"</v>
          </cell>
          <cell r="AK77" t="str">
            <v>Unused "Bg"</v>
          </cell>
        </row>
        <row r="78">
          <cell r="C78" t="str">
            <v xml:space="preserve">Spot Gas </v>
          </cell>
          <cell r="AH78" t="str">
            <v xml:space="preserve">Spot Gas </v>
          </cell>
        </row>
        <row r="79">
          <cell r="C79" t="str">
            <v>SPOTF</v>
          </cell>
          <cell r="D79">
            <v>18732857.95433785</v>
          </cell>
          <cell r="E79">
            <v>8066181.3065583352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3509458.4204849554</v>
          </cell>
          <cell r="K79">
            <v>1892019.2236518492</v>
          </cell>
          <cell r="L79">
            <v>1733456.5340205366</v>
          </cell>
          <cell r="M79">
            <v>913618.26625552378</v>
          </cell>
          <cell r="N79">
            <v>873604.17250941973</v>
          </cell>
          <cell r="O79">
            <v>415281.06967259391</v>
          </cell>
          <cell r="P79">
            <v>9650725.9520943202</v>
          </cell>
          <cell r="Q79">
            <v>4612081.9325058749</v>
          </cell>
          <cell r="R79">
            <v>1402849.6589857754</v>
          </cell>
          <cell r="S79">
            <v>711567.4325273548</v>
          </cell>
          <cell r="T79">
            <v>244730.55453502806</v>
          </cell>
          <cell r="U79">
            <v>137981.53395239418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876903.7480371464</v>
          </cell>
          <cell r="AA79">
            <v>397184.78363594512</v>
          </cell>
          <cell r="AB79">
            <v>37024586.995005034</v>
          </cell>
          <cell r="AC79">
            <v>17145915.54875987</v>
          </cell>
          <cell r="AD79">
            <v>0.46309538985736737</v>
          </cell>
          <cell r="AE79">
            <v>17145915.54875987</v>
          </cell>
          <cell r="AF79">
            <v>37024586.995005034</v>
          </cell>
          <cell r="AG79">
            <v>0.47308000000000006</v>
          </cell>
          <cell r="AH79" t="str">
            <v>SPOTF</v>
          </cell>
          <cell r="AI79" t="str">
            <v>Gas to Dispatch</v>
          </cell>
          <cell r="AJ79" t="str">
            <v>SPOTF</v>
          </cell>
          <cell r="AK79" t="str">
            <v>SPOTF</v>
          </cell>
        </row>
        <row r="80">
          <cell r="C80" t="str">
            <v>SPOTI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 xml:space="preserve">                      N/A</v>
          </cell>
          <cell r="AE80">
            <v>0</v>
          </cell>
          <cell r="AF80">
            <v>0</v>
          </cell>
          <cell r="AG80">
            <v>0</v>
          </cell>
          <cell r="AH80" t="str">
            <v>SPOTI</v>
          </cell>
          <cell r="AI80" t="str">
            <v>SPOTF</v>
          </cell>
          <cell r="AJ80" t="str">
            <v>SPOT I</v>
          </cell>
          <cell r="AK80" t="str">
            <v>SPOTI</v>
          </cell>
        </row>
        <row r="81">
          <cell r="C81" t="str">
            <v>Curtailment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 xml:space="preserve">                      N/A</v>
          </cell>
          <cell r="AE81">
            <v>0</v>
          </cell>
          <cell r="AF81">
            <v>0</v>
          </cell>
          <cell r="AH81" t="str">
            <v>Curtailment</v>
          </cell>
        </row>
        <row r="82">
          <cell r="C82" t="str">
            <v>Demand Charges in Commodity</v>
          </cell>
          <cell r="AH82" t="str">
            <v>Demand Charges in Commodity</v>
          </cell>
        </row>
        <row r="83"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H84">
            <v>0</v>
          </cell>
        </row>
        <row r="85">
          <cell r="C85" t="str">
            <v>TOTALS</v>
          </cell>
          <cell r="D85">
            <v>40083177.95433785</v>
          </cell>
          <cell r="E85">
            <v>16181152.996891666</v>
          </cell>
          <cell r="F85">
            <v>73085615.339918956</v>
          </cell>
          <cell r="G85">
            <v>41721427.050096557</v>
          </cell>
          <cell r="H85">
            <v>81346552.716231406</v>
          </cell>
          <cell r="I85">
            <v>46696230.500752978</v>
          </cell>
          <cell r="J85">
            <v>89234100.612301111</v>
          </cell>
          <cell r="K85">
            <v>50913419.029751934</v>
          </cell>
          <cell r="L85">
            <v>78376056.566317484</v>
          </cell>
          <cell r="M85">
            <v>44584962.493070021</v>
          </cell>
          <cell r="N85">
            <v>61820667.880750157</v>
          </cell>
          <cell r="O85">
            <v>34389809.258860976</v>
          </cell>
          <cell r="P85">
            <v>47710846.860014215</v>
          </cell>
          <cell r="Q85">
            <v>22866044.841441527</v>
          </cell>
          <cell r="R85">
            <v>39135681.794165805</v>
          </cell>
          <cell r="S85">
            <v>18819090.305327922</v>
          </cell>
          <cell r="T85">
            <v>32950157.287500627</v>
          </cell>
          <cell r="U85">
            <v>15817382.336879672</v>
          </cell>
          <cell r="V85">
            <v>22073636.60065892</v>
          </cell>
          <cell r="W85">
            <v>10536746.227995621</v>
          </cell>
          <cell r="X85">
            <v>22043912.440704938</v>
          </cell>
          <cell r="Y85">
            <v>10523154.973148476</v>
          </cell>
          <cell r="Z85">
            <v>26017755.981110521</v>
          </cell>
          <cell r="AA85">
            <v>12389394.053642172</v>
          </cell>
          <cell r="AB85">
            <v>613878162.03401208</v>
          </cell>
          <cell r="AC85">
            <v>325438814.06785959</v>
          </cell>
          <cell r="AD85">
            <v>0.5301358383389253</v>
          </cell>
          <cell r="AE85">
            <v>323349938.39639163</v>
          </cell>
          <cell r="AF85">
            <v>609616194.20681071</v>
          </cell>
          <cell r="AG85">
            <v>323349938.39639163</v>
          </cell>
          <cell r="AH85">
            <v>0</v>
          </cell>
        </row>
        <row r="86">
          <cell r="D86">
            <v>40083177.95433785</v>
          </cell>
          <cell r="F86">
            <v>73085615.339918956</v>
          </cell>
          <cell r="H86">
            <v>81346552.716231406</v>
          </cell>
          <cell r="J86">
            <v>89234100.612301111</v>
          </cell>
          <cell r="L86">
            <v>78376056.566317484</v>
          </cell>
          <cell r="N86">
            <v>61820667.880750157</v>
          </cell>
          <cell r="P86">
            <v>47710846.860014215</v>
          </cell>
          <cell r="R86">
            <v>39135681.794165805</v>
          </cell>
          <cell r="T86">
            <v>32950157.287500627</v>
          </cell>
          <cell r="V86">
            <v>22073636.60065892</v>
          </cell>
          <cell r="X86">
            <v>22043912.440704938</v>
          </cell>
          <cell r="Z86">
            <v>26017755.981110521</v>
          </cell>
        </row>
        <row r="87">
          <cell r="D87" t="str">
            <v>Volumes</v>
          </cell>
          <cell r="E87" t="str">
            <v>Cost</v>
          </cell>
          <cell r="F87" t="str">
            <v>Volumes</v>
          </cell>
          <cell r="G87" t="str">
            <v>Cost</v>
          </cell>
          <cell r="H87" t="str">
            <v>Volumes</v>
          </cell>
          <cell r="I87" t="str">
            <v>Cost</v>
          </cell>
          <cell r="J87" t="str">
            <v>Volumes</v>
          </cell>
          <cell r="K87" t="str">
            <v>Cost</v>
          </cell>
          <cell r="L87" t="str">
            <v>Volumes</v>
          </cell>
          <cell r="M87" t="str">
            <v>Cost</v>
          </cell>
          <cell r="N87" t="str">
            <v>Volumes</v>
          </cell>
          <cell r="O87" t="str">
            <v>Cost</v>
          </cell>
          <cell r="P87" t="str">
            <v>Volumes</v>
          </cell>
          <cell r="Q87" t="str">
            <v>Cost</v>
          </cell>
          <cell r="R87" t="str">
            <v>Volumes</v>
          </cell>
          <cell r="S87" t="str">
            <v>Cost</v>
          </cell>
          <cell r="T87" t="str">
            <v>Volumes</v>
          </cell>
          <cell r="U87" t="str">
            <v>Cost</v>
          </cell>
          <cell r="V87" t="str">
            <v>Volumes</v>
          </cell>
          <cell r="W87" t="str">
            <v>Cost</v>
          </cell>
          <cell r="X87" t="str">
            <v>Volumes</v>
          </cell>
          <cell r="Y87" t="str">
            <v>Cost</v>
          </cell>
          <cell r="Z87" t="str">
            <v>Volumes</v>
          </cell>
          <cell r="AA87" t="str">
            <v>Cost</v>
          </cell>
          <cell r="AB87" t="str">
            <v>Volumes</v>
          </cell>
          <cell r="AC87" t="str">
            <v>FLOWING</v>
          </cell>
          <cell r="AD87" t="str">
            <v>COST</v>
          </cell>
          <cell r="AE87" t="str">
            <v>Volumes</v>
          </cell>
          <cell r="AF87">
            <v>0</v>
          </cell>
        </row>
        <row r="88">
          <cell r="AF88" t="str">
            <v>=</v>
          </cell>
        </row>
        <row r="89">
          <cell r="C89" t="str">
            <v>TOTAL</v>
          </cell>
          <cell r="D89">
            <v>45324548.95433785</v>
          </cell>
          <cell r="E89">
            <v>18516318.640481666</v>
          </cell>
          <cell r="F89">
            <v>93536716.339918956</v>
          </cell>
          <cell r="G89">
            <v>50844672.315386556</v>
          </cell>
          <cell r="H89">
            <v>111381431.71623141</v>
          </cell>
          <cell r="I89">
            <v>60144045.327982977</v>
          </cell>
          <cell r="J89">
            <v>126604610.61230111</v>
          </cell>
          <cell r="K89">
            <v>67759312.75242193</v>
          </cell>
          <cell r="L89">
            <v>91341338.566317484</v>
          </cell>
          <cell r="M89">
            <v>50520351.635940023</v>
          </cell>
          <cell r="N89">
            <v>69757064.880750149</v>
          </cell>
          <cell r="O89">
            <v>37987767.039770976</v>
          </cell>
          <cell r="P89">
            <v>52115391.860014215</v>
          </cell>
          <cell r="Q89">
            <v>24919348.241221529</v>
          </cell>
          <cell r="R89">
            <v>39352681.794165805</v>
          </cell>
          <cell r="S89">
            <v>18911929.415327922</v>
          </cell>
          <cell r="T89">
            <v>33160157.287500627</v>
          </cell>
          <cell r="U89">
            <v>15907226.636879673</v>
          </cell>
          <cell r="V89">
            <v>22290636.60065892</v>
          </cell>
          <cell r="W89">
            <v>10629585.33799562</v>
          </cell>
          <cell r="X89">
            <v>22260912.440704938</v>
          </cell>
          <cell r="Y89">
            <v>10615994.083148476</v>
          </cell>
          <cell r="Z89">
            <v>26227755.981110521</v>
          </cell>
          <cell r="AA89">
            <v>12479238.353642173</v>
          </cell>
          <cell r="AB89">
            <v>733353247.03401208</v>
          </cell>
          <cell r="AC89">
            <v>379235790</v>
          </cell>
          <cell r="AD89">
            <v>0.51712567106478158</v>
          </cell>
          <cell r="AE89">
            <v>613878162.03401208</v>
          </cell>
        </row>
        <row r="90">
          <cell r="E90">
            <v>18516318.640481666</v>
          </cell>
          <cell r="G90">
            <v>50844672.315386556</v>
          </cell>
          <cell r="I90">
            <v>60144045.327982977</v>
          </cell>
          <cell r="K90">
            <v>67759312.75242193</v>
          </cell>
          <cell r="M90">
            <v>50520351.635940023</v>
          </cell>
          <cell r="O90">
            <v>37987767.039770976</v>
          </cell>
          <cell r="Q90">
            <v>24919348.241221529</v>
          </cell>
          <cell r="S90">
            <v>18911929.415327922</v>
          </cell>
          <cell r="U90">
            <v>15907226.636879673</v>
          </cell>
          <cell r="W90">
            <v>10629585.33799562</v>
          </cell>
          <cell r="Y90">
            <v>10615994.083148476</v>
          </cell>
          <cell r="AA90">
            <v>12479238.353642173</v>
          </cell>
          <cell r="AC90">
            <v>379235789.78019953</v>
          </cell>
          <cell r="AD90">
            <v>0.51712567076506177</v>
          </cell>
        </row>
        <row r="91">
          <cell r="AB91">
            <v>613878162.03401196</v>
          </cell>
          <cell r="AC91">
            <v>0.21980047225952148</v>
          </cell>
        </row>
        <row r="92">
          <cell r="AB92">
            <v>-119475085.00000012</v>
          </cell>
        </row>
        <row r="93">
          <cell r="AC93">
            <v>379235789.78019953</v>
          </cell>
        </row>
        <row r="94">
          <cell r="AA94">
            <v>3702958</v>
          </cell>
          <cell r="AB94">
            <v>609616194.20681071</v>
          </cell>
          <cell r="AC94" t="str">
            <v>PRODUCER FLOWING TOTAL</v>
          </cell>
          <cell r="AE94">
            <v>0</v>
          </cell>
        </row>
        <row r="95">
          <cell r="C95" t="str">
            <v>NORTHWEST NATURAL GAS COMPANY</v>
          </cell>
          <cell r="AA95">
            <v>737056205.03401208</v>
          </cell>
          <cell r="AB95">
            <v>0.54007583040176776</v>
          </cell>
          <cell r="AC95" t="str">
            <v>% CANADIAN OF FLOWING</v>
          </cell>
        </row>
        <row r="96">
          <cell r="C96" t="str">
            <v>MONTHLY WACOG CALCULATIONS</v>
          </cell>
          <cell r="X96">
            <v>125430809.55217114</v>
          </cell>
          <cell r="Y96" t="str">
            <v>BC</v>
          </cell>
          <cell r="AB96">
            <v>331540758.12603003</v>
          </cell>
          <cell r="AC96" t="str">
            <v>CANADIAN FLOWING</v>
          </cell>
          <cell r="AE96">
            <v>31093577.766390547</v>
          </cell>
          <cell r="AF96" t="str">
            <v>CANADIAN DEMAND</v>
          </cell>
        </row>
        <row r="97">
          <cell r="C97">
            <v>0</v>
          </cell>
          <cell r="X97">
            <v>206109948.57385889</v>
          </cell>
          <cell r="Y97" t="str">
            <v>Alberta</v>
          </cell>
          <cell r="AA97">
            <v>734361916</v>
          </cell>
          <cell r="AB97">
            <v>379235789.78019953</v>
          </cell>
          <cell r="AC97">
            <v>0</v>
          </cell>
        </row>
        <row r="98">
          <cell r="D98" t="str">
            <v>ALL SOURCE</v>
          </cell>
          <cell r="E98" t="str">
            <v>ALL SOURCE</v>
          </cell>
          <cell r="F98" t="str">
            <v>ALL SOURCE</v>
          </cell>
          <cell r="G98" t="str">
            <v>PORTFOLIO</v>
          </cell>
          <cell r="H98" t="str">
            <v>PORTFOLIO</v>
          </cell>
          <cell r="I98" t="str">
            <v>PORTFOLIO</v>
          </cell>
          <cell r="J98" t="str">
            <v>STORAGE</v>
          </cell>
          <cell r="K98" t="str">
            <v>STORAGE</v>
          </cell>
          <cell r="L98" t="str">
            <v>STORAGE</v>
          </cell>
          <cell r="X98">
            <v>331540758.12603003</v>
          </cell>
          <cell r="AA98">
            <v>1008668.9659879208</v>
          </cell>
          <cell r="AB98" t="str">
            <v>NORTHWEST NATURAL GAS COMPANY</v>
          </cell>
        </row>
        <row r="99">
          <cell r="D99" t="str">
            <v>VOLUMES [1]</v>
          </cell>
          <cell r="E99" t="str">
            <v>COST</v>
          </cell>
          <cell r="F99" t="str">
            <v>WACOG</v>
          </cell>
          <cell r="G99" t="str">
            <v>VOLUMES [2]</v>
          </cell>
          <cell r="H99" t="str">
            <v>COSTS</v>
          </cell>
          <cell r="I99" t="str">
            <v>WACOG</v>
          </cell>
          <cell r="J99" t="str">
            <v>VOLUMES</v>
          </cell>
          <cell r="K99" t="str">
            <v>COSTS</v>
          </cell>
          <cell r="L99" t="str">
            <v>WACOG</v>
          </cell>
          <cell r="AA99">
            <v>119475085</v>
          </cell>
          <cell r="AB99" t="str">
            <v xml:space="preserve">Computation Determining the </v>
          </cell>
        </row>
        <row r="100">
          <cell r="D100" t="str">
            <v xml:space="preserve"> ------------</v>
          </cell>
          <cell r="E100" t="str">
            <v xml:space="preserve"> ------------</v>
          </cell>
          <cell r="F100" t="str">
            <v xml:space="preserve"> ------------</v>
          </cell>
          <cell r="G100" t="str">
            <v xml:space="preserve"> ------------</v>
          </cell>
          <cell r="H100" t="str">
            <v xml:space="preserve"> ------------</v>
          </cell>
          <cell r="I100" t="str">
            <v xml:space="preserve"> ------------</v>
          </cell>
          <cell r="J100" t="str">
            <v xml:space="preserve"> ------------</v>
          </cell>
          <cell r="K100" t="str">
            <v xml:space="preserve"> ------------</v>
          </cell>
          <cell r="L100" t="str">
            <v xml:space="preserve"> ------------</v>
          </cell>
          <cell r="AA100">
            <v>-1.1920928955078125E-7</v>
          </cell>
          <cell r="AB100" t="str">
            <v>Mist Production Gas Price</v>
          </cell>
        </row>
        <row r="101">
          <cell r="C101" t="str">
            <v>JANUARY</v>
          </cell>
          <cell r="D101">
            <v>111381431.71623141</v>
          </cell>
          <cell r="E101">
            <v>60144045.327982977</v>
          </cell>
          <cell r="F101">
            <v>0.53998269191953918</v>
          </cell>
          <cell r="G101">
            <v>81346552.716231406</v>
          </cell>
          <cell r="H101">
            <v>46696230.500752978</v>
          </cell>
          <cell r="I101">
            <v>0.57404068078517967</v>
          </cell>
          <cell r="J101">
            <v>30034879</v>
          </cell>
          <cell r="K101">
            <v>13447814.827229997</v>
          </cell>
          <cell r="L101">
            <v>0.44773993686573527</v>
          </cell>
        </row>
        <row r="102">
          <cell r="C102" t="str">
            <v>FEBRUARY</v>
          </cell>
          <cell r="D102">
            <v>126604610.61230111</v>
          </cell>
          <cell r="E102">
            <v>67759312.75242193</v>
          </cell>
          <cell r="F102">
            <v>0.53520414797467353</v>
          </cell>
          <cell r="G102">
            <v>89234100.612301111</v>
          </cell>
          <cell r="H102">
            <v>50913419.029751934</v>
          </cell>
          <cell r="I102">
            <v>0.5705601186138185</v>
          </cell>
          <cell r="J102">
            <v>37370510</v>
          </cell>
          <cell r="K102">
            <v>16845893.72267</v>
          </cell>
          <cell r="L102">
            <v>0.45078040740332415</v>
          </cell>
        </row>
        <row r="103">
          <cell r="C103" t="str">
            <v>MARCH</v>
          </cell>
          <cell r="D103">
            <v>91341338.566317484</v>
          </cell>
          <cell r="E103">
            <v>50520351.635940023</v>
          </cell>
          <cell r="F103">
            <v>0.55309405827527058</v>
          </cell>
          <cell r="G103">
            <v>78376056.566317484</v>
          </cell>
          <cell r="H103">
            <v>44584962.493070021</v>
          </cell>
          <cell r="I103">
            <v>0.5688594763037701</v>
          </cell>
          <cell r="J103">
            <v>12965282</v>
          </cell>
          <cell r="K103">
            <v>5935389.1428699987</v>
          </cell>
          <cell r="L103">
            <v>0.45779097923747425</v>
          </cell>
        </row>
        <row r="104">
          <cell r="C104" t="str">
            <v>APRIL</v>
          </cell>
          <cell r="D104">
            <v>69757064.880750149</v>
          </cell>
          <cell r="E104">
            <v>37987767.039770976</v>
          </cell>
          <cell r="F104">
            <v>0.5445723254656879</v>
          </cell>
          <cell r="G104">
            <v>61820667.880750157</v>
          </cell>
          <cell r="H104">
            <v>34389809.258860976</v>
          </cell>
          <cell r="I104">
            <v>0.55628336667597444</v>
          </cell>
          <cell r="J104">
            <v>7936397</v>
          </cell>
          <cell r="K104">
            <v>3597957.7809099997</v>
          </cell>
          <cell r="L104">
            <v>0.45334901730722388</v>
          </cell>
          <cell r="AB104" t="str">
            <v>Commodity Cost of Producer Gas [1]</v>
          </cell>
          <cell r="AE104">
            <v>323349938.39639163</v>
          </cell>
          <cell r="AH104" t="str">
            <v>CHECK</v>
          </cell>
        </row>
        <row r="105">
          <cell r="C105" t="str">
            <v>MAY</v>
          </cell>
          <cell r="D105">
            <v>52115391.860014215</v>
          </cell>
          <cell r="E105">
            <v>24919348.241221529</v>
          </cell>
          <cell r="F105">
            <v>0.47815716915564477</v>
          </cell>
          <cell r="G105">
            <v>47710846.860014215</v>
          </cell>
          <cell r="H105">
            <v>22866044.841441527</v>
          </cell>
          <cell r="I105">
            <v>0.47926302604796639</v>
          </cell>
          <cell r="J105">
            <v>4404545</v>
          </cell>
          <cell r="K105">
            <v>2053303.3997800003</v>
          </cell>
          <cell r="L105">
            <v>0.4661783225690736</v>
          </cell>
          <cell r="AB105" t="str">
            <v>Commodity Cost of Summer Injection Gas</v>
          </cell>
          <cell r="AE105">
            <v>0</v>
          </cell>
          <cell r="AH105">
            <v>323349938.39639169</v>
          </cell>
        </row>
        <row r="106">
          <cell r="C106" t="str">
            <v>JUNE</v>
          </cell>
          <cell r="D106">
            <v>39352681.794165805</v>
          </cell>
          <cell r="E106">
            <v>18911929.415327922</v>
          </cell>
          <cell r="F106">
            <v>0.48057536495852465</v>
          </cell>
          <cell r="G106">
            <v>39135681.794165805</v>
          </cell>
          <cell r="H106">
            <v>18819090.305327922</v>
          </cell>
          <cell r="I106">
            <v>0.48086782809373207</v>
          </cell>
          <cell r="J106">
            <v>217000</v>
          </cell>
          <cell r="K106">
            <v>92839.109999999957</v>
          </cell>
          <cell r="L106">
            <v>0.42782999999999982</v>
          </cell>
          <cell r="AB106" t="str">
            <v>Upstream Demand Charges [2]</v>
          </cell>
          <cell r="AE106">
            <v>31093577.766390547</v>
          </cell>
          <cell r="AH106">
            <v>323349938.39639169</v>
          </cell>
        </row>
        <row r="107">
          <cell r="C107" t="str">
            <v>JULY</v>
          </cell>
          <cell r="D107">
            <v>33160157.287500627</v>
          </cell>
          <cell r="E107">
            <v>15907226.636879673</v>
          </cell>
          <cell r="F107">
            <v>0.47970902245616714</v>
          </cell>
          <cell r="G107">
            <v>32950157.287500627</v>
          </cell>
          <cell r="H107">
            <v>15817382.336879672</v>
          </cell>
          <cell r="I107">
            <v>0.48003966108167462</v>
          </cell>
          <cell r="J107">
            <v>210000</v>
          </cell>
          <cell r="K107">
            <v>89844.299999999959</v>
          </cell>
          <cell r="L107">
            <v>0.42782999999999982</v>
          </cell>
          <cell r="AE107" t="str">
            <v>-</v>
          </cell>
          <cell r="AH107">
            <v>0</v>
          </cell>
        </row>
        <row r="108">
          <cell r="C108" t="str">
            <v>AUGUST</v>
          </cell>
          <cell r="D108">
            <v>22290636.60065892</v>
          </cell>
          <cell r="E108">
            <v>10629585.33799562</v>
          </cell>
          <cell r="F108">
            <v>0.47686324659213214</v>
          </cell>
          <cell r="G108">
            <v>22073636.60065892</v>
          </cell>
          <cell r="H108">
            <v>10536746.227995621</v>
          </cell>
          <cell r="I108">
            <v>0.4773452792858377</v>
          </cell>
          <cell r="J108">
            <v>217000</v>
          </cell>
          <cell r="K108">
            <v>92839.109999999957</v>
          </cell>
          <cell r="L108">
            <v>0.42782999999999982</v>
          </cell>
          <cell r="AB108" t="str">
            <v>Total Cost of Producer Gas</v>
          </cell>
          <cell r="AE108">
            <v>354443516.16278219</v>
          </cell>
        </row>
        <row r="109">
          <cell r="C109" t="str">
            <v>SEPTEMBER</v>
          </cell>
          <cell r="D109">
            <v>22260912.440704938</v>
          </cell>
          <cell r="E109">
            <v>10615994.083148476</v>
          </cell>
          <cell r="F109">
            <v>0.47688944069231953</v>
          </cell>
          <cell r="G109">
            <v>22043912.440704938</v>
          </cell>
          <cell r="H109">
            <v>10523154.973148476</v>
          </cell>
          <cell r="I109">
            <v>0.47737238121655134</v>
          </cell>
          <cell r="J109">
            <v>217000</v>
          </cell>
          <cell r="K109">
            <v>92839.109999999957</v>
          </cell>
          <cell r="L109">
            <v>0.42782999999999982</v>
          </cell>
        </row>
        <row r="110">
          <cell r="C110" t="str">
            <v>OCTOBER</v>
          </cell>
          <cell r="D110">
            <v>26227755.981110521</v>
          </cell>
          <cell r="E110">
            <v>12479238.353642173</v>
          </cell>
          <cell r="F110">
            <v>0.47580274738829503</v>
          </cell>
          <cell r="G110">
            <v>26017755.981110521</v>
          </cell>
          <cell r="H110">
            <v>12389394.053642172</v>
          </cell>
          <cell r="I110">
            <v>0.47618995514590701</v>
          </cell>
          <cell r="J110">
            <v>210000</v>
          </cell>
          <cell r="K110">
            <v>89844.299999999959</v>
          </cell>
          <cell r="L110">
            <v>0.42782999999999982</v>
          </cell>
          <cell r="AB110" t="str">
            <v>Producer Volumes for System Supply</v>
          </cell>
          <cell r="AE110">
            <v>609616194.20681059</v>
          </cell>
        </row>
        <row r="111">
          <cell r="C111" t="str">
            <v>NOVEMBER</v>
          </cell>
          <cell r="D111">
            <v>45324548.95433785</v>
          </cell>
          <cell r="E111">
            <v>18516318.640481666</v>
          </cell>
          <cell r="F111">
            <v>0.40852736690520414</v>
          </cell>
          <cell r="G111">
            <v>40083177.95433785</v>
          </cell>
          <cell r="H111">
            <v>16181152.996891666</v>
          </cell>
          <cell r="I111">
            <v>0.40368937351536827</v>
          </cell>
          <cell r="J111">
            <v>5241371</v>
          </cell>
          <cell r="K111">
            <v>2335165.64359</v>
          </cell>
          <cell r="L111">
            <v>0.44552573049875693</v>
          </cell>
          <cell r="AB111" t="str">
            <v>Producer Volumes for Storage Injection</v>
          </cell>
          <cell r="AE111">
            <v>0</v>
          </cell>
        </row>
        <row r="112">
          <cell r="C112" t="str">
            <v>DECEMBER</v>
          </cell>
          <cell r="D112">
            <v>93536716.339918956</v>
          </cell>
          <cell r="E112">
            <v>50844672.315386556</v>
          </cell>
          <cell r="F112">
            <v>0.54357982945021788</v>
          </cell>
          <cell r="G112">
            <v>73085615.339918956</v>
          </cell>
          <cell r="H112">
            <v>41721427.050096557</v>
          </cell>
          <cell r="I112">
            <v>0.5708568896362366</v>
          </cell>
          <cell r="J112">
            <v>20451101</v>
          </cell>
          <cell r="K112">
            <v>9123245.2652900014</v>
          </cell>
          <cell r="L112">
            <v>0.44610044541318344</v>
          </cell>
          <cell r="AB112" t="str">
            <v>Total Producer Gas Therms [3]</v>
          </cell>
          <cell r="AE112">
            <v>609616194.20681059</v>
          </cell>
        </row>
        <row r="113">
          <cell r="D113" t="str">
            <v xml:space="preserve"> ------------</v>
          </cell>
          <cell r="E113" t="str">
            <v xml:space="preserve"> ------------</v>
          </cell>
          <cell r="F113" t="str">
            <v xml:space="preserve"> ------------</v>
          </cell>
          <cell r="G113" t="str">
            <v xml:space="preserve"> ------------</v>
          </cell>
          <cell r="H113" t="str">
            <v xml:space="preserve"> ------------</v>
          </cell>
          <cell r="I113" t="str">
            <v xml:space="preserve"> ------------</v>
          </cell>
          <cell r="J113" t="str">
            <v xml:space="preserve"> ------------</v>
          </cell>
          <cell r="K113" t="str">
            <v xml:space="preserve"> ------------</v>
          </cell>
          <cell r="L113" t="str">
            <v xml:space="preserve"> ------------</v>
          </cell>
        </row>
        <row r="114">
          <cell r="C114" t="str">
            <v>TOTAL</v>
          </cell>
          <cell r="D114">
            <v>733353247.03401208</v>
          </cell>
          <cell r="E114">
            <v>379235789.78019953</v>
          </cell>
          <cell r="F114">
            <v>0.51712567076506177</v>
          </cell>
          <cell r="G114">
            <v>613878162.03401196</v>
          </cell>
          <cell r="H114">
            <v>325438814.06785959</v>
          </cell>
          <cell r="I114">
            <v>0.53013583316349866</v>
          </cell>
          <cell r="J114">
            <v>119475085</v>
          </cell>
          <cell r="K114">
            <v>53796975.71233999</v>
          </cell>
          <cell r="L114">
            <v>0.45027777726494178</v>
          </cell>
          <cell r="AB114" t="str">
            <v>Average Producer Gas Cost per Therm</v>
          </cell>
          <cell r="AE114">
            <v>0.58142000000000005</v>
          </cell>
        </row>
        <row r="115">
          <cell r="C115" t="str">
            <v>[1]  ALL SOURCE VOLUMES AND COSTS INCLUCE GAS FROM BOTH STORAGE AND PIPELINE</v>
          </cell>
          <cell r="AE115" t="str">
            <v>=</v>
          </cell>
        </row>
        <row r="116">
          <cell r="C116" t="str">
            <v>SOURCES.  TRANSPORTATION CHARGES AND FIXED CHARGES ARE NOT INCLUDED.</v>
          </cell>
        </row>
        <row r="117">
          <cell r="C117" t="str">
            <v>[2]  PORTFOLIO VOLUMES AND COSTS INCLUDE ALL FLOWING GAS SOURCES WITHOUT DEMAND AND TRANSPORT CHARGES.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</row>
        <row r="118">
          <cell r="G118">
            <v>613878168.02696931</v>
          </cell>
          <cell r="AB118" t="str">
            <v>[1] Includes the cost of all producer sources except Mist Production</v>
          </cell>
        </row>
        <row r="119">
          <cell r="AB119" t="str">
            <v>gas priced into Northwest Pipeline</v>
          </cell>
        </row>
        <row r="120">
          <cell r="I120" t="str">
            <v>Demand</v>
          </cell>
          <cell r="AB120" t="str">
            <v>[2] For transportation of applicable gas other than Northwest Pipeline</v>
          </cell>
        </row>
      </sheetData>
      <sheetData sheetId="11" refreshError="1"/>
      <sheetData sheetId="12" refreshError="1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 101 Report"/>
      <sheetName val="UTILPLNT"/>
      <sheetName val="WA VEHICLES"/>
      <sheetName val="CIS TOTALS"/>
      <sheetName val="Capitalized%"/>
      <sheetName val="Table of Co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Documentation"/>
      <sheetName val="Avg Bill by RS"/>
      <sheetName val="Rates in summary"/>
      <sheetName val="Rates in detail"/>
      <sheetName val="Temporaries"/>
      <sheetName val="Allocation equal ¢ per therm"/>
      <sheetName val="Allocation equal % of margin"/>
      <sheetName val="Inputs"/>
      <sheetName val="Washington volumes"/>
      <sheetName val="Amortization"/>
      <sheetName val="Cover"/>
      <sheetName val="WA Index"/>
      <sheetName val="Statement of Rates"/>
      <sheetName val="Chgs in Rates by RS"/>
      <sheetName val="Notice of Proposed Chang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WACOG History"/>
      <sheetName val="RS 1 BR History"/>
      <sheetName val="RS 2 BR History"/>
      <sheetName val="RS 3 BR History"/>
      <sheetName val="RS 19 BR History"/>
      <sheetName val="RS 21 BR History"/>
      <sheetName val="RS 27 BR History"/>
      <sheetName val="RS 41 Firm BR History"/>
      <sheetName val="RS 41 Intp BR History"/>
      <sheetName val="RS 42 FS BR History"/>
      <sheetName val="RS42 IS BR History"/>
      <sheetName val="RS 3T BR History"/>
      <sheetName val="RS 41T BR History"/>
      <sheetName val="RS 42T BR History"/>
      <sheetName val="RS 43T BR History"/>
      <sheetName val="RS 1 PR History"/>
      <sheetName val="RS 2 PR History"/>
      <sheetName val="RS 3 PR History"/>
      <sheetName val="wacog purch history"/>
      <sheetName val="INDEX"/>
      <sheetName val="Ind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4.4420000000000001E-2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taff Summary Page 1"/>
      <sheetName val="Staff Summary Page 2"/>
      <sheetName val="Staff Summary Page 3"/>
      <sheetName val="PGA effects"/>
      <sheetName val="page1"/>
      <sheetName val="Sheet1"/>
      <sheetName val="Rates"/>
      <sheetName val="Unbundled Rates"/>
      <sheetName val="RC Clp"/>
      <sheetName val="Elasticity"/>
      <sheetName val="Bare Steel"/>
      <sheetName val="Geo-Hazard"/>
      <sheetName val="CLP with elas"/>
      <sheetName val="New SMPE"/>
      <sheetName val="PGA by Sched"/>
      <sheetName val="Equalpct"/>
      <sheetName val="Temp Inc Summary"/>
      <sheetName val="Proposed Temps"/>
      <sheetName val="TEST C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 t="str">
            <v>NW NATURAL</v>
          </cell>
        </row>
        <row r="8">
          <cell r="A8" t="str">
            <v xml:space="preserve"> OFFSET IN COST OF PURCHASED GAS</v>
          </cell>
        </row>
        <row r="9">
          <cell r="A9" t="str">
            <v xml:space="preserve"> AND ACCOUNTS 191 &amp; 186 AMORTIZATION INCREMENT</v>
          </cell>
        </row>
        <row r="10">
          <cell r="B10" t="str">
            <v xml:space="preserve"> </v>
          </cell>
          <cell r="C10" t="str">
            <v>EFFECTIVE</v>
          </cell>
          <cell r="D10">
            <v>38261</v>
          </cell>
        </row>
        <row r="13">
          <cell r="C13" t="str">
            <v>System</v>
          </cell>
          <cell r="D13" t="str">
            <v>Oregon</v>
          </cell>
        </row>
        <row r="14">
          <cell r="C14" t="str">
            <v>Actual</v>
          </cell>
          <cell r="D14" t="str">
            <v>Normalized</v>
          </cell>
        </row>
        <row r="15">
          <cell r="C15" t="str">
            <v>Effect</v>
          </cell>
          <cell r="D15" t="str">
            <v>Effect</v>
          </cell>
        </row>
        <row r="16">
          <cell r="C16" t="str">
            <v xml:space="preserve">   Total</v>
          </cell>
          <cell r="D16" t="str">
            <v xml:space="preserve">    Total</v>
          </cell>
          <cell r="E16" t="str">
            <v>Residential</v>
          </cell>
          <cell r="F16" t="str">
            <v>Commercial</v>
          </cell>
          <cell r="G16" t="str">
            <v>Industrial</v>
          </cell>
        </row>
        <row r="17">
          <cell r="C17" t="str">
            <v xml:space="preserve">   $(000)</v>
          </cell>
          <cell r="D17" t="str">
            <v xml:space="preserve">    $(000)</v>
          </cell>
          <cell r="E17" t="str">
            <v xml:space="preserve">    $(000)</v>
          </cell>
          <cell r="F17" t="str">
            <v xml:space="preserve">    $(000)</v>
          </cell>
          <cell r="G17" t="str">
            <v xml:space="preserve">    $(000)</v>
          </cell>
        </row>
        <row r="18">
          <cell r="B18" t="str">
            <v>Change in Purchased Gas Cost</v>
          </cell>
          <cell r="C18" t="str">
            <v xml:space="preserve">    (a)</v>
          </cell>
          <cell r="D18" t="str">
            <v xml:space="preserve">     (b)</v>
          </cell>
          <cell r="E18" t="str">
            <v>(c)</v>
          </cell>
          <cell r="F18" t="str">
            <v>(d)</v>
          </cell>
          <cell r="G18" t="str">
            <v>(e)</v>
          </cell>
        </row>
        <row r="20">
          <cell r="A20" t="str">
            <v xml:space="preserve">   1.</v>
          </cell>
          <cell r="B20" t="str">
            <v>Effect of Demand and Commodity</v>
          </cell>
          <cell r="C20">
            <v>86425.168822857086</v>
          </cell>
          <cell r="D20">
            <v>82636.869052793816</v>
          </cell>
          <cell r="E20">
            <v>39351.056511715615</v>
          </cell>
          <cell r="F20">
            <v>26115.804646276069</v>
          </cell>
          <cell r="G20">
            <v>17170.00789480214</v>
          </cell>
          <cell r="I20">
            <v>82636.869052793831</v>
          </cell>
        </row>
        <row r="21">
          <cell r="B21" t="str">
            <v>Cost Changes (See Page 2)</v>
          </cell>
        </row>
        <row r="23">
          <cell r="A23" t="str">
            <v xml:space="preserve">   2.</v>
          </cell>
          <cell r="B23" t="str">
            <v>Allowance for Business License</v>
          </cell>
          <cell r="D23">
            <v>2475.0547440110822</v>
          </cell>
          <cell r="E23">
            <v>1178.6024835832941</v>
          </cell>
          <cell r="F23">
            <v>782.19379466249302</v>
          </cell>
          <cell r="G23">
            <v>514.25846576530239</v>
          </cell>
        </row>
        <row r="24">
          <cell r="B24" t="str">
            <v>and Franchise Fees at--------</v>
          </cell>
          <cell r="C24">
            <v>2.9079999999999998E-2</v>
          </cell>
        </row>
        <row r="26">
          <cell r="A26" t="str">
            <v xml:space="preserve">   3.</v>
          </cell>
          <cell r="B26" t="str">
            <v>Sub-Total -- Cost of Gas Changes</v>
          </cell>
          <cell r="D26">
            <v>85111.923796804898</v>
          </cell>
          <cell r="E26">
            <v>40529.658995298909</v>
          </cell>
          <cell r="F26">
            <v>26897.998440938562</v>
          </cell>
          <cell r="G26">
            <v>17684.266360567442</v>
          </cell>
          <cell r="I26">
            <v>85111.923796804913</v>
          </cell>
        </row>
        <row r="28">
          <cell r="B28" t="str">
            <v>Temporary Adjustment</v>
          </cell>
        </row>
        <row r="29">
          <cell r="A29" t="str">
            <v xml:space="preserve">   4.</v>
          </cell>
          <cell r="B29" t="str">
            <v>Amortization of 191 Gas Cost Accounts</v>
          </cell>
          <cell r="D29">
            <v>5789.37</v>
          </cell>
          <cell r="E29">
            <v>2756.8545208517785</v>
          </cell>
          <cell r="F29">
            <v>1829.619849808427</v>
          </cell>
          <cell r="G29">
            <v>1202.8956293397951</v>
          </cell>
          <cell r="I29">
            <v>5789.3700000000008</v>
          </cell>
          <cell r="J29">
            <v>0</v>
          </cell>
        </row>
        <row r="31">
          <cell r="A31" t="str">
            <v xml:space="preserve">   5.</v>
          </cell>
          <cell r="B31" t="str">
            <v>Allowance for Business License</v>
          </cell>
          <cell r="D31">
            <v>173</v>
          </cell>
          <cell r="E31">
            <v>82</v>
          </cell>
          <cell r="F31">
            <v>55</v>
          </cell>
          <cell r="G31">
            <v>36</v>
          </cell>
          <cell r="I31">
            <v>173</v>
          </cell>
          <cell r="J31">
            <v>0</v>
          </cell>
        </row>
        <row r="32">
          <cell r="B32" t="str">
            <v>and Franchise Fees at--------</v>
          </cell>
          <cell r="C32">
            <v>2.9079999999999998E-2</v>
          </cell>
        </row>
        <row r="33">
          <cell r="A33" t="str">
            <v xml:space="preserve">   6.</v>
          </cell>
          <cell r="B33" t="str">
            <v>Account 191 Total</v>
          </cell>
          <cell r="D33">
            <v>5962.37</v>
          </cell>
          <cell r="E33">
            <v>2838.8545208517785</v>
          </cell>
          <cell r="F33">
            <v>1884.619849808427</v>
          </cell>
          <cell r="G33">
            <v>1238.8956293397951</v>
          </cell>
          <cell r="I33">
            <v>5962.3700000000008</v>
          </cell>
          <cell r="J33">
            <v>0</v>
          </cell>
        </row>
        <row r="36">
          <cell r="A36" t="str">
            <v xml:space="preserve">   7.</v>
          </cell>
          <cell r="B36" t="str">
            <v>Amortization of Non-Ratebase 186 Accounts</v>
          </cell>
          <cell r="D36">
            <v>5312.3860000000004</v>
          </cell>
          <cell r="E36">
            <v>3089.9026905962241</v>
          </cell>
          <cell r="F36">
            <v>2001.6071764158355</v>
          </cell>
          <cell r="G36">
            <v>220.87613298791976</v>
          </cell>
          <cell r="I36">
            <v>5312.3859999999795</v>
          </cell>
          <cell r="J36">
            <v>-2.0918378140777349E-11</v>
          </cell>
        </row>
        <row r="38">
          <cell r="A38" t="str">
            <v xml:space="preserve">   8.</v>
          </cell>
          <cell r="B38" t="str">
            <v>Allowance for Business License</v>
          </cell>
          <cell r="D38">
            <v>88.358189675770703</v>
          </cell>
          <cell r="E38">
            <v>51.392765513532972</v>
          </cell>
          <cell r="F38">
            <v>33.291704810255546</v>
          </cell>
          <cell r="G38">
            <v>3.6737193519818336</v>
          </cell>
          <cell r="I38">
            <v>88.358189675770348</v>
          </cell>
          <cell r="J38">
            <v>-3.5527136788005009E-13</v>
          </cell>
        </row>
        <row r="39">
          <cell r="B39" t="str">
            <v>and Franchise Fees at--------</v>
          </cell>
          <cell r="C39">
            <v>2.9079999999999998E-2</v>
          </cell>
        </row>
        <row r="40">
          <cell r="A40" t="str">
            <v xml:space="preserve">   9.</v>
          </cell>
          <cell r="B40" t="str">
            <v>Account 186 Non-Ratebase Total</v>
          </cell>
          <cell r="D40">
            <v>5400.7441896757709</v>
          </cell>
          <cell r="E40">
            <v>3141.2954561097572</v>
          </cell>
          <cell r="F40">
            <v>2034.8988812260911</v>
          </cell>
          <cell r="G40">
            <v>224.54985233990161</v>
          </cell>
          <cell r="I40">
            <v>5400.74418967575</v>
          </cell>
          <cell r="J40">
            <v>-2.0918378140777349E-11</v>
          </cell>
        </row>
        <row r="43">
          <cell r="A43" t="str">
            <v xml:space="preserve">  10.</v>
          </cell>
          <cell r="B43" t="str">
            <v xml:space="preserve">Addition of new Rate Base Items (Bare Steel, </v>
          </cell>
          <cell r="D43">
            <v>15501.68099999997</v>
          </cell>
          <cell r="E43">
            <v>10475.787561007721</v>
          </cell>
          <cell r="F43">
            <v>4639.1714427952102</v>
          </cell>
          <cell r="G43">
            <v>386.79383766456806</v>
          </cell>
          <cell r="I43">
            <v>15501.7528414675</v>
          </cell>
          <cell r="J43">
            <v>7.1841467530248337E-2</v>
          </cell>
        </row>
        <row r="44">
          <cell r="B44" t="str">
            <v xml:space="preserve"> GeoHazard, SMPE and Mist Recall)</v>
          </cell>
        </row>
        <row r="45">
          <cell r="A45" t="str">
            <v xml:space="preserve">  11.</v>
          </cell>
          <cell r="B45" t="str">
            <v>Elasticity Adjustment</v>
          </cell>
          <cell r="D45">
            <v>5822.0770724698741</v>
          </cell>
          <cell r="E45">
            <v>4407.8633988197489</v>
          </cell>
          <cell r="F45">
            <v>1414.2136736501247</v>
          </cell>
          <cell r="G45">
            <v>0</v>
          </cell>
          <cell r="I45">
            <v>5822.0770724698741</v>
          </cell>
        </row>
        <row r="47">
          <cell r="A47" t="str">
            <v xml:space="preserve">  12.</v>
          </cell>
          <cell r="B47" t="str">
            <v>Removal of Current Bare Steel, Geohazard</v>
          </cell>
          <cell r="D47">
            <v>-1266</v>
          </cell>
          <cell r="E47">
            <v>-789.3441180626229</v>
          </cell>
          <cell r="F47">
            <v>-431.71527589998345</v>
          </cell>
          <cell r="G47">
            <v>-44.940606037393486</v>
          </cell>
          <cell r="I47">
            <v>-1265.9999999999998</v>
          </cell>
          <cell r="J47">
            <v>0</v>
          </cell>
        </row>
        <row r="48">
          <cell r="B48" t="str">
            <v>and Franchise Fees at--------</v>
          </cell>
          <cell r="C48">
            <v>2.9079999999999998E-2</v>
          </cell>
        </row>
        <row r="49">
          <cell r="A49" t="str">
            <v xml:space="preserve">  13.</v>
          </cell>
          <cell r="B49" t="str">
            <v>Total New Rate Base and Decoupling</v>
          </cell>
          <cell r="D49">
            <v>20057.758072469842</v>
          </cell>
          <cell r="E49">
            <v>14094.306841764846</v>
          </cell>
          <cell r="F49">
            <v>5621.6698405453517</v>
          </cell>
          <cell r="G49">
            <v>341.85323162717458</v>
          </cell>
          <cell r="I49">
            <v>20057.829913937374</v>
          </cell>
          <cell r="J49">
            <v>7.1841467532067327E-2</v>
          </cell>
        </row>
      </sheetData>
      <sheetData sheetId="6">
        <row r="7">
          <cell r="C7" t="str">
            <v>Demand</v>
          </cell>
          <cell r="D7" t="str">
            <v>Commodity</v>
          </cell>
          <cell r="E7" t="str">
            <v>Decoupling</v>
          </cell>
          <cell r="F7" t="str">
            <v>Temp Inc</v>
          </cell>
          <cell r="G7" t="str">
            <v>Temp Inc</v>
          </cell>
          <cell r="H7" t="str">
            <v>Funding</v>
          </cell>
          <cell r="I7" t="str">
            <v>Credit</v>
          </cell>
          <cell r="J7" t="str">
            <v>Temp Inc</v>
          </cell>
          <cell r="K7" t="str">
            <v>Block</v>
          </cell>
        </row>
        <row r="8">
          <cell r="B8" t="str">
            <v>1r</v>
          </cell>
          <cell r="C8">
            <v>97131.937743718343</v>
          </cell>
          <cell r="D8">
            <v>401343.48537220003</v>
          </cell>
          <cell r="E8">
            <v>2774.4643441060998</v>
          </cell>
          <cell r="F8">
            <v>7667.7559250655613</v>
          </cell>
          <cell r="G8">
            <v>2830.4333654569436</v>
          </cell>
          <cell r="H8">
            <v>255.85838331814179</v>
          </cell>
          <cell r="I8">
            <v>-174.72233194061158</v>
          </cell>
          <cell r="J8">
            <v>4524.698472157439</v>
          </cell>
          <cell r="K8">
            <v>-2440.9469749852856</v>
          </cell>
        </row>
        <row r="9">
          <cell r="B9" t="str">
            <v>1c</v>
          </cell>
          <cell r="C9">
            <v>8670.1404884945023</v>
          </cell>
          <cell r="D9">
            <v>34035.440399840001</v>
          </cell>
          <cell r="E9">
            <v>314.74029275447936</v>
          </cell>
          <cell r="F9">
            <v>684.43523979942336</v>
          </cell>
          <cell r="G9">
            <v>252.64867037434402</v>
          </cell>
          <cell r="I9">
            <v>-14.327422785620579</v>
          </cell>
          <cell r="J9">
            <v>371.03023562030137</v>
          </cell>
          <cell r="K9">
            <v>-200.16032821599856</v>
          </cell>
        </row>
        <row r="10">
          <cell r="B10">
            <v>2</v>
          </cell>
          <cell r="C10">
            <v>41326490.14463596</v>
          </cell>
          <cell r="D10">
            <v>170758640.03259543</v>
          </cell>
          <cell r="E10">
            <v>1180444.620345894</v>
          </cell>
          <cell r="F10">
            <v>3262381.5300049344</v>
          </cell>
          <cell r="G10">
            <v>1204257.6242145433</v>
          </cell>
          <cell r="H10">
            <v>108859.44625668187</v>
          </cell>
          <cell r="I10">
            <v>-63796.815617120577</v>
          </cell>
          <cell r="J10">
            <v>1652114.8209575454</v>
          </cell>
          <cell r="K10">
            <v>-891269.26343488239</v>
          </cell>
        </row>
        <row r="11">
          <cell r="B11" t="str">
            <v>3c</v>
          </cell>
          <cell r="C11">
            <v>18704745.729666963</v>
          </cell>
          <cell r="D11">
            <v>73627709.553313792</v>
          </cell>
          <cell r="E11">
            <v>679012.88966030709</v>
          </cell>
          <cell r="F11">
            <v>1476583.5854517787</v>
          </cell>
          <cell r="G11">
            <v>545057.96584977035</v>
          </cell>
          <cell r="I11">
            <v>-22231.47272380544</v>
          </cell>
          <cell r="J11">
            <v>575717.53736337367</v>
          </cell>
          <cell r="K11">
            <v>-310583.34382291959</v>
          </cell>
        </row>
        <row r="12">
          <cell r="B12" t="str">
            <v>3i</v>
          </cell>
          <cell r="C12">
            <v>319005.84009258088</v>
          </cell>
          <cell r="D12">
            <v>1401955.41026632</v>
          </cell>
          <cell r="E12">
            <v>0</v>
          </cell>
          <cell r="F12">
            <v>24826.983271999998</v>
          </cell>
          <cell r="G12">
            <v>0</v>
          </cell>
          <cell r="I12">
            <v>-406.64849412678336</v>
          </cell>
          <cell r="J12">
            <v>10530.776459107577</v>
          </cell>
          <cell r="K12">
            <v>-5681.0563400588662</v>
          </cell>
        </row>
        <row r="13">
          <cell r="B13">
            <v>19</v>
          </cell>
          <cell r="C13">
            <v>4237.5443399136384</v>
          </cell>
          <cell r="D13">
            <v>18889.946689316002</v>
          </cell>
          <cell r="E13">
            <v>121.04615765445027</v>
          </cell>
          <cell r="F13">
            <v>334.52058988481673</v>
          </cell>
          <cell r="G13">
            <v>123.47511646073298</v>
          </cell>
          <cell r="I13">
            <v>0</v>
          </cell>
          <cell r="K13">
            <v>-71.227771825334273</v>
          </cell>
        </row>
        <row r="14">
          <cell r="B14" t="str">
            <v>31c</v>
          </cell>
          <cell r="C14">
            <v>7974871.1520905113</v>
          </cell>
          <cell r="D14">
            <v>36940254.677588657</v>
          </cell>
          <cell r="E14">
            <v>289500.8776869385</v>
          </cell>
          <cell r="F14">
            <v>629549.52766842174</v>
          </cell>
          <cell r="G14">
            <v>321582.39371399983</v>
          </cell>
          <cell r="I14">
            <v>-5350.1908335669295</v>
          </cell>
          <cell r="J14">
            <v>134522.19519332703</v>
          </cell>
          <cell r="K14">
            <v>-74744.49308076514</v>
          </cell>
        </row>
        <row r="15">
          <cell r="B15" t="str">
            <v>31i</v>
          </cell>
          <cell r="C15">
            <v>2703036.2488739677</v>
          </cell>
          <cell r="D15">
            <v>15107654.345453195</v>
          </cell>
          <cell r="H15">
            <v>3901.6535680000006</v>
          </cell>
          <cell r="I15">
            <v>-1978.4449408923881</v>
          </cell>
          <cell r="J15">
            <v>49744.909069074551</v>
          </cell>
          <cell r="K15">
            <v>-27639.736374902488</v>
          </cell>
        </row>
        <row r="16">
          <cell r="B16">
            <v>32</v>
          </cell>
          <cell r="C16">
            <v>4401653.5389567809</v>
          </cell>
          <cell r="D16">
            <v>61718042.34591639</v>
          </cell>
          <cell r="F16">
            <v>323978.67366899998</v>
          </cell>
          <cell r="G16">
            <v>145989.459462</v>
          </cell>
          <cell r="H16">
            <v>49906.038448000007</v>
          </cell>
          <cell r="I16">
            <v>-5257.4565284550335</v>
          </cell>
          <cell r="K16">
            <v>-73448.954502351422</v>
          </cell>
        </row>
        <row r="17">
          <cell r="F17">
            <v>91180.023000000001</v>
          </cell>
        </row>
        <row r="21">
          <cell r="C21">
            <v>75539842.276888877</v>
          </cell>
          <cell r="D21">
            <v>360008525.23759514</v>
          </cell>
          <cell r="E21">
            <v>2152168.6384876547</v>
          </cell>
          <cell r="F21">
            <v>5817187.0348208854</v>
          </cell>
          <cell r="G21">
            <v>2220094.0003926056</v>
          </cell>
          <cell r="H21">
            <v>162922.99665600003</v>
          </cell>
          <cell r="I21">
            <v>-99210.078892693389</v>
          </cell>
          <cell r="J21">
            <v>2427525.9677502066</v>
          </cell>
          <cell r="K21">
            <v>-1386079.1826309066</v>
          </cell>
        </row>
        <row r="22">
          <cell r="C22">
            <v>76954288.277336225</v>
          </cell>
          <cell r="D22">
            <v>360008525.2375952</v>
          </cell>
          <cell r="E22">
            <v>2154500.8857578379</v>
          </cell>
          <cell r="F22">
            <v>5962767.2722778395</v>
          </cell>
          <cell r="G22">
            <v>2207446.545544432</v>
          </cell>
          <cell r="H22">
            <v>161799.11836196596</v>
          </cell>
          <cell r="I22">
            <v>-99215.177357557783</v>
          </cell>
          <cell r="J22">
            <v>2433044.9470605198</v>
          </cell>
          <cell r="K22">
            <v>-1386079.1826309068</v>
          </cell>
        </row>
        <row r="23">
          <cell r="E23">
            <v>-2332.2472701831721</v>
          </cell>
          <cell r="F23">
            <v>-145580.23745695408</v>
          </cell>
          <cell r="G23">
            <v>12647.45484817354</v>
          </cell>
          <cell r="H23">
            <v>1123.8782940340752</v>
          </cell>
          <cell r="I23">
            <v>5.0984648643934634</v>
          </cell>
          <cell r="J23">
            <v>-5518.9793103132397</v>
          </cell>
          <cell r="K23">
            <v>0</v>
          </cell>
        </row>
        <row r="24">
          <cell r="C24">
            <v>68435152.489058137</v>
          </cell>
        </row>
        <row r="26">
          <cell r="C26">
            <v>75539842.276888877</v>
          </cell>
          <cell r="F26">
            <v>340985327</v>
          </cell>
        </row>
        <row r="27">
          <cell r="F27">
            <v>219689004</v>
          </cell>
        </row>
        <row r="28">
          <cell r="F28">
            <v>560674331</v>
          </cell>
        </row>
        <row r="33">
          <cell r="D33">
            <v>341020209.04000002</v>
          </cell>
          <cell r="E33" t="str">
            <v>res</v>
          </cell>
        </row>
        <row r="34">
          <cell r="D34">
            <v>222930282.77461708</v>
          </cell>
          <cell r="E34" t="str">
            <v>com</v>
          </cell>
          <cell r="G34">
            <v>62849.599999999999</v>
          </cell>
          <cell r="H34">
            <v>1</v>
          </cell>
          <cell r="I34" t="str">
            <v>COMMERCIAL</v>
          </cell>
        </row>
        <row r="35">
          <cell r="D35">
            <v>2625948.7999999998</v>
          </cell>
          <cell r="E35" t="str">
            <v>3I</v>
          </cell>
          <cell r="G35">
            <v>741118</v>
          </cell>
          <cell r="H35">
            <v>1</v>
          </cell>
          <cell r="I35" t="str">
            <v>RESIDENTIAL</v>
          </cell>
        </row>
        <row r="36">
          <cell r="D36">
            <v>24385334.800000001</v>
          </cell>
          <cell r="E36" t="str">
            <v>31i</v>
          </cell>
          <cell r="G36">
            <v>315278578.69999987</v>
          </cell>
          <cell r="H36">
            <v>2</v>
          </cell>
          <cell r="I36" t="str">
            <v>RESIDENTIAL</v>
          </cell>
        </row>
        <row r="37">
          <cell r="D37">
            <v>117211606.00000001</v>
          </cell>
          <cell r="E37">
            <v>32</v>
          </cell>
          <cell r="G37">
            <v>43100.6</v>
          </cell>
          <cell r="H37" t="str">
            <v>2A</v>
          </cell>
          <cell r="I37" t="str">
            <v>LIQ PETRO GAS</v>
          </cell>
        </row>
        <row r="38">
          <cell r="C38">
            <v>0.97092000000000001</v>
          </cell>
          <cell r="D38">
            <v>708173381.41461706</v>
          </cell>
          <cell r="E38" t="str">
            <v>Total Sales</v>
          </cell>
          <cell r="G38">
            <v>135590165.90000001</v>
          </cell>
          <cell r="H38">
            <v>3</v>
          </cell>
          <cell r="I38" t="str">
            <v>COMMERCIAL</v>
          </cell>
        </row>
        <row r="39">
          <cell r="G39">
            <v>2588840.7999999998</v>
          </cell>
          <cell r="H39">
            <v>3</v>
          </cell>
          <cell r="I39" t="str">
            <v>INDUSTRIAL FIRM</v>
          </cell>
        </row>
        <row r="40">
          <cell r="D40">
            <v>144222889.60000002</v>
          </cell>
          <cell r="G40">
            <v>370234.19999999949</v>
          </cell>
          <cell r="H40">
            <v>3</v>
          </cell>
          <cell r="I40" t="str">
            <v>RESIDENTIAL (see COMM)</v>
          </cell>
        </row>
        <row r="41">
          <cell r="G41">
            <v>8285528.3999999631</v>
          </cell>
          <cell r="H41">
            <v>4</v>
          </cell>
          <cell r="I41" t="str">
            <v>COMMERCIAL</v>
          </cell>
        </row>
        <row r="42">
          <cell r="G42">
            <v>3706499.2000000053</v>
          </cell>
          <cell r="H42">
            <v>4</v>
          </cell>
          <cell r="I42" t="str">
            <v>INDUSTRIAL FIRM</v>
          </cell>
        </row>
        <row r="43">
          <cell r="G43">
            <v>99692.100000000093</v>
          </cell>
          <cell r="H43">
            <v>4</v>
          </cell>
          <cell r="I43" t="str">
            <v>RESIDENTIAL</v>
          </cell>
        </row>
        <row r="44">
          <cell r="G44">
            <v>462987</v>
          </cell>
          <cell r="H44">
            <v>6</v>
          </cell>
          <cell r="I44" t="str">
            <v>COMMERCIAL</v>
          </cell>
        </row>
        <row r="45">
          <cell r="G45">
            <v>3750491.9999999925</v>
          </cell>
          <cell r="H45">
            <v>6</v>
          </cell>
          <cell r="I45" t="str">
            <v>INDUSTRIAL FIRM</v>
          </cell>
        </row>
        <row r="46">
          <cell r="G46">
            <v>559106.4</v>
          </cell>
          <cell r="H46">
            <v>10</v>
          </cell>
          <cell r="I46" t="str">
            <v>COMMERCIAL</v>
          </cell>
        </row>
        <row r="47">
          <cell r="G47">
            <v>17749.5</v>
          </cell>
          <cell r="H47">
            <v>10</v>
          </cell>
          <cell r="I47" t="str">
            <v>INDUSTRIAL FIRM</v>
          </cell>
        </row>
        <row r="48">
          <cell r="G48">
            <v>34882.04</v>
          </cell>
          <cell r="H48">
            <v>19</v>
          </cell>
          <cell r="I48" t="str">
            <v>RESIDENTIAL</v>
          </cell>
        </row>
        <row r="49">
          <cell r="G49">
            <v>1559361.9</v>
          </cell>
          <cell r="H49">
            <v>21</v>
          </cell>
          <cell r="I49" t="str">
            <v>COMMERCIAL</v>
          </cell>
        </row>
        <row r="50">
          <cell r="G50">
            <v>38803</v>
          </cell>
          <cell r="H50">
            <v>21</v>
          </cell>
          <cell r="I50" t="str">
            <v>INDUSTRIAL FIRM</v>
          </cell>
        </row>
        <row r="51">
          <cell r="G51">
            <v>5857388</v>
          </cell>
          <cell r="H51">
            <v>23</v>
          </cell>
          <cell r="I51" t="str">
            <v>INTERRUPTIBLE</v>
          </cell>
        </row>
      </sheetData>
      <sheetData sheetId="7">
        <row r="7">
          <cell r="A7" t="str">
            <v>Calculation of Rates to Become Effective</v>
          </cell>
        </row>
      </sheetData>
      <sheetData sheetId="8">
        <row r="7">
          <cell r="A7">
            <v>38261</v>
          </cell>
        </row>
      </sheetData>
      <sheetData sheetId="9">
        <row r="8">
          <cell r="D8" t="str">
            <v>Residential</v>
          </cell>
        </row>
      </sheetData>
      <sheetData sheetId="10">
        <row r="7">
          <cell r="B7" t="str">
            <v>(a)</v>
          </cell>
        </row>
      </sheetData>
      <sheetData sheetId="11">
        <row r="8">
          <cell r="B8" t="str">
            <v>Total Cost of Service</v>
          </cell>
        </row>
      </sheetData>
      <sheetData sheetId="12">
        <row r="8">
          <cell r="B8" t="str">
            <v>Total Cost of Service</v>
          </cell>
        </row>
      </sheetData>
      <sheetData sheetId="13">
        <row r="8">
          <cell r="C8" t="str">
            <v>Avg. Price</v>
          </cell>
        </row>
      </sheetData>
      <sheetData sheetId="14">
        <row r="2">
          <cell r="B2" t="str">
            <v>NW Natural</v>
          </cell>
        </row>
        <row r="3">
          <cell r="B3" t="str">
            <v>SMPE Revenue Requirement</v>
          </cell>
        </row>
        <row r="4">
          <cell r="B4" t="str">
            <v xml:space="preserve">Spread to the Various Schedules on an </v>
          </cell>
        </row>
        <row r="5">
          <cell r="B5" t="str">
            <v>Equal Percentage of Margin Basis</v>
          </cell>
        </row>
        <row r="7">
          <cell r="B7" t="str">
            <v>Proposed total Increase of</v>
          </cell>
          <cell r="E7">
            <v>13988123</v>
          </cell>
        </row>
        <row r="8">
          <cell r="B8" t="str">
            <v>Appliled to Sch 1, 2, 3, 31, 33</v>
          </cell>
        </row>
        <row r="10">
          <cell r="D10" t="str">
            <v>Current</v>
          </cell>
          <cell r="K10" t="str">
            <v>Proposed</v>
          </cell>
          <cell r="L10" t="str">
            <v>Proposed</v>
          </cell>
        </row>
        <row r="11">
          <cell r="C11" t="str">
            <v>Rate</v>
          </cell>
          <cell r="D11" t="str">
            <v>Permanent</v>
          </cell>
          <cell r="E11" t="str">
            <v>Current</v>
          </cell>
          <cell r="H11" t="str">
            <v>Service Chrg &amp;</v>
          </cell>
          <cell r="I11" t="str">
            <v>Volumetric</v>
          </cell>
          <cell r="J11" t="str">
            <v>Total</v>
          </cell>
          <cell r="K11" t="str">
            <v>Margin Rates</v>
          </cell>
          <cell r="L11" t="str">
            <v>Service Chg &amp;</v>
          </cell>
        </row>
        <row r="12">
          <cell r="B12" t="str">
            <v>Multiplier</v>
          </cell>
          <cell r="C12" t="str">
            <v>Sched</v>
          </cell>
          <cell r="D12" t="str">
            <v>Rates</v>
          </cell>
          <cell r="E12" t="str">
            <v>Margins</v>
          </cell>
          <cell r="F12" t="str">
            <v>Custs</v>
          </cell>
          <cell r="G12" t="str">
            <v>Therms</v>
          </cell>
          <cell r="H12" t="str">
            <v>Min Bill Margin</v>
          </cell>
          <cell r="I12" t="str">
            <v>Margin</v>
          </cell>
          <cell r="J12" t="str">
            <v>Margin</v>
          </cell>
          <cell r="K12" t="str">
            <v>With General</v>
          </cell>
          <cell r="L12" t="str">
            <v>Min Bill Margin</v>
          </cell>
        </row>
        <row r="13">
          <cell r="B13">
            <v>0</v>
          </cell>
          <cell r="C13">
            <v>1</v>
          </cell>
          <cell r="D13">
            <v>5</v>
          </cell>
          <cell r="E13">
            <v>5</v>
          </cell>
          <cell r="F13">
            <v>2983</v>
          </cell>
          <cell r="G13">
            <v>741118</v>
          </cell>
          <cell r="H13">
            <v>178980</v>
          </cell>
          <cell r="I13">
            <v>329195.64807220001</v>
          </cell>
          <cell r="J13">
            <v>508175.64807220001</v>
          </cell>
          <cell r="K13">
            <v>5</v>
          </cell>
          <cell r="L13">
            <v>178980</v>
          </cell>
        </row>
        <row r="14">
          <cell r="C14" t="str">
            <v>1R</v>
          </cell>
          <cell r="D14">
            <v>0.98765000000000003</v>
          </cell>
          <cell r="E14">
            <v>0.44418790000000002</v>
          </cell>
          <cell r="K14">
            <v>0.47928834639264839</v>
          </cell>
        </row>
        <row r="15">
          <cell r="B15">
            <v>1</v>
          </cell>
          <cell r="C15" t="str">
            <v>1C</v>
          </cell>
          <cell r="D15">
            <v>0.97297</v>
          </cell>
          <cell r="E15">
            <v>0.4295079</v>
          </cell>
          <cell r="F15">
            <v>179</v>
          </cell>
          <cell r="G15">
            <v>62130.179020337608</v>
          </cell>
          <cell r="H15">
            <v>10740</v>
          </cell>
          <cell r="I15">
            <v>26685.402717649264</v>
          </cell>
          <cell r="J15">
            <v>37425.402717649267</v>
          </cell>
          <cell r="K15">
            <v>0.46344830904574158</v>
          </cell>
          <cell r="L15">
            <v>10740</v>
          </cell>
        </row>
        <row r="17">
          <cell r="B17">
            <v>0</v>
          </cell>
          <cell r="C17">
            <v>2</v>
          </cell>
          <cell r="D17">
            <v>6</v>
          </cell>
          <cell r="E17">
            <v>6</v>
          </cell>
          <cell r="F17">
            <v>470052</v>
          </cell>
          <cell r="H17">
            <v>33843744</v>
          </cell>
          <cell r="J17">
            <v>33843744</v>
          </cell>
          <cell r="K17">
            <v>6</v>
          </cell>
          <cell r="L17">
            <v>33843744</v>
          </cell>
        </row>
        <row r="18">
          <cell r="B18">
            <v>1</v>
          </cell>
          <cell r="C18">
            <v>2</v>
          </cell>
          <cell r="D18">
            <v>0.92466000000000004</v>
          </cell>
          <cell r="E18">
            <v>0.38119790000000003</v>
          </cell>
          <cell r="G18">
            <v>315321679.29999989</v>
          </cell>
          <cell r="I18">
            <v>120199961.97363344</v>
          </cell>
          <cell r="J18">
            <v>120199961.97363344</v>
          </cell>
          <cell r="K18">
            <v>0.41132077469771272</v>
          </cell>
        </row>
        <row r="19">
          <cell r="B19">
            <v>0</v>
          </cell>
          <cell r="C19">
            <v>3</v>
          </cell>
          <cell r="D19">
            <v>8</v>
          </cell>
          <cell r="E19">
            <v>8</v>
          </cell>
          <cell r="K19">
            <v>8</v>
          </cell>
        </row>
        <row r="20">
          <cell r="B20">
            <v>1</v>
          </cell>
          <cell r="C20" t="str">
            <v>3C</v>
          </cell>
          <cell r="D20">
            <v>0.85153999999999996</v>
          </cell>
          <cell r="E20">
            <v>0.30807789999999996</v>
          </cell>
          <cell r="F20">
            <v>51940</v>
          </cell>
          <cell r="G20">
            <v>135960404.79999998</v>
          </cell>
          <cell r="H20">
            <v>4986240</v>
          </cell>
          <cell r="I20">
            <v>41886395.993933909</v>
          </cell>
          <cell r="J20">
            <v>46872635.993933909</v>
          </cell>
          <cell r="K20">
            <v>0.33242271401611717</v>
          </cell>
          <cell r="L20">
            <v>4986240</v>
          </cell>
        </row>
        <row r="21">
          <cell r="B21">
            <v>1</v>
          </cell>
          <cell r="C21" t="str">
            <v>3I</v>
          </cell>
          <cell r="D21">
            <v>0.83523000000000003</v>
          </cell>
          <cell r="E21">
            <v>0.29176790000000002</v>
          </cell>
          <cell r="F21">
            <v>152.19040139616055</v>
          </cell>
          <cell r="G21">
            <v>2625948.7999999998</v>
          </cell>
          <cell r="H21">
            <v>14610.278534031413</v>
          </cell>
          <cell r="I21">
            <v>766167.56688351999</v>
          </cell>
          <cell r="J21">
            <v>780777.84541755135</v>
          </cell>
          <cell r="K21">
            <v>0.31482387143246271</v>
          </cell>
          <cell r="L21">
            <v>14610.278534031413</v>
          </cell>
        </row>
        <row r="22">
          <cell r="B22">
            <v>0</v>
          </cell>
          <cell r="C22" t="str">
            <v>31C</v>
          </cell>
          <cell r="D22">
            <v>325</v>
          </cell>
          <cell r="E22">
            <v>325</v>
          </cell>
          <cell r="F22">
            <v>1245</v>
          </cell>
          <cell r="H22">
            <v>4855500</v>
          </cell>
          <cell r="K22">
            <v>325</v>
          </cell>
          <cell r="L22">
            <v>4855500</v>
          </cell>
        </row>
        <row r="23">
          <cell r="B23">
            <v>1</v>
          </cell>
          <cell r="D23">
            <v>0.15483</v>
          </cell>
          <cell r="E23">
            <v>0.15483</v>
          </cell>
          <cell r="G23">
            <v>29880000</v>
          </cell>
          <cell r="I23">
            <v>4626320.3999999994</v>
          </cell>
          <cell r="J23">
            <v>14935882.089465991</v>
          </cell>
          <cell r="K23">
            <v>0.16706491705869012</v>
          </cell>
        </row>
        <row r="24">
          <cell r="B24">
            <v>1</v>
          </cell>
          <cell r="D24">
            <v>0.13982</v>
          </cell>
          <cell r="E24">
            <v>0.13982</v>
          </cell>
          <cell r="G24">
            <v>39007736.299999952</v>
          </cell>
          <cell r="I24">
            <v>5454061.6894659931</v>
          </cell>
          <cell r="K24">
            <v>0.15086880257796328</v>
          </cell>
        </row>
        <row r="25">
          <cell r="B25">
            <v>0</v>
          </cell>
          <cell r="C25" t="str">
            <v>31I</v>
          </cell>
          <cell r="D25">
            <v>325</v>
          </cell>
          <cell r="E25">
            <v>325</v>
          </cell>
          <cell r="F25">
            <v>294</v>
          </cell>
          <cell r="H25">
            <v>1146600</v>
          </cell>
          <cell r="K25">
            <v>325</v>
          </cell>
          <cell r="L25">
            <v>1146600</v>
          </cell>
        </row>
        <row r="26">
          <cell r="B26">
            <v>1</v>
          </cell>
          <cell r="D26">
            <v>0.16353000000000001</v>
          </cell>
          <cell r="E26">
            <v>0.16353000000000001</v>
          </cell>
          <cell r="G26">
            <v>7056000</v>
          </cell>
          <cell r="I26">
            <v>1153867.6800000002</v>
          </cell>
          <cell r="J26">
            <v>4874220.4844960012</v>
          </cell>
          <cell r="K26">
            <v>0.17645240513212943</v>
          </cell>
        </row>
        <row r="27">
          <cell r="B27">
            <v>1</v>
          </cell>
          <cell r="D27">
            <v>0.14852000000000001</v>
          </cell>
          <cell r="E27">
            <v>0.14852000000000001</v>
          </cell>
          <cell r="G27">
            <v>17329334.800000001</v>
          </cell>
          <cell r="I27">
            <v>2573752.8044960005</v>
          </cell>
          <cell r="K27">
            <v>0.16025629065140257</v>
          </cell>
        </row>
        <row r="28">
          <cell r="C28">
            <v>33</v>
          </cell>
          <cell r="E28">
            <v>5.0000000000000001E-3</v>
          </cell>
        </row>
        <row r="29">
          <cell r="G29">
            <v>547984352.17902017</v>
          </cell>
          <cell r="H29">
            <v>45036414.278534032</v>
          </cell>
          <cell r="I29">
            <v>177016409.15920272</v>
          </cell>
          <cell r="J29">
            <v>222052823.43773675</v>
          </cell>
          <cell r="L29">
            <v>45036414.278534032</v>
          </cell>
        </row>
        <row r="34">
          <cell r="A34" t="str">
            <v>Demand</v>
          </cell>
          <cell r="B34">
            <v>0.12778999999999999</v>
          </cell>
        </row>
        <row r="35">
          <cell r="A35" t="str">
            <v>Wacog</v>
          </cell>
          <cell r="B35">
            <v>0.41567210000000004</v>
          </cell>
          <cell r="I35">
            <v>13988122.99999997</v>
          </cell>
          <cell r="J35" t="str">
            <v>Test</v>
          </cell>
        </row>
        <row r="36">
          <cell r="B36">
            <v>0.13051000000000001</v>
          </cell>
          <cell r="I36">
            <v>13988123</v>
          </cell>
          <cell r="J36" t="str">
            <v>revenue increase</v>
          </cell>
        </row>
        <row r="37">
          <cell r="B37">
            <v>0.37668000000000001</v>
          </cell>
          <cell r="I37">
            <v>177016409.15920272</v>
          </cell>
          <cell r="J37" t="str">
            <v>Base Margin</v>
          </cell>
        </row>
        <row r="38">
          <cell r="I38">
            <v>7.9021617636699112E-2</v>
          </cell>
          <cell r="J38" t="str">
            <v>Percent Change on Margin</v>
          </cell>
        </row>
        <row r="39">
          <cell r="I39">
            <v>1.0790216176366991</v>
          </cell>
          <cell r="J39" t="str">
            <v>Multiplier</v>
          </cell>
        </row>
      </sheetData>
      <sheetData sheetId="15">
        <row r="1">
          <cell r="A1" t="str">
            <v>NW Natural</v>
          </cell>
        </row>
      </sheetData>
      <sheetData sheetId="16">
        <row r="1">
          <cell r="A1" t="str">
            <v>NW Natural</v>
          </cell>
        </row>
      </sheetData>
      <sheetData sheetId="17">
        <row r="2">
          <cell r="A2" t="str">
            <v>NW Natural</v>
          </cell>
        </row>
      </sheetData>
      <sheetData sheetId="18">
        <row r="1">
          <cell r="A1" t="str">
            <v>NW Natural</v>
          </cell>
        </row>
      </sheetData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</sheetNames>
    <sheetDataSet>
      <sheetData sheetId="0"/>
      <sheetData sheetId="1"/>
      <sheetData sheetId="2" refreshError="1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A Detail"/>
      <sheetName val="WA 0506 Matrix"/>
      <sheetName val="WA Proposed Temps"/>
      <sheetName val="WA 0607 Matrix"/>
      <sheetName val="OR Detail"/>
      <sheetName val="OR Increments for filing"/>
      <sheetName val="OR 0506 Matrix"/>
      <sheetName val="OR 0607 Matrix"/>
      <sheetName val="New Vols"/>
      <sheetName val="VOL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Income Model"/>
      <sheetName val="Export to REV-0 in margin model"/>
      <sheetName val="Volumes from Margin Model"/>
      <sheetName val="WA Amort Rates0708"/>
      <sheetName val="OR Amort Rates0708"/>
      <sheetName val="Balances"/>
      <sheetName val="Accum"/>
      <sheetName val="Amort"/>
      <sheetName val="Transfers"/>
      <sheetName val="Interest"/>
      <sheetName val="Check"/>
      <sheetName val="186291"/>
      <sheetName val="186292"/>
      <sheetName val="186229"/>
      <sheetName val="186259"/>
      <sheetName val="186275"/>
      <sheetName val="186277"/>
      <sheetName val="186270"/>
      <sheetName val="186271"/>
      <sheetName val="186276"/>
      <sheetName val="186286"/>
      <sheetName val="186278"/>
      <sheetName val="186288"/>
      <sheetName val="186231"/>
      <sheetName val="186267"/>
      <sheetName val="191400"/>
      <sheetName val="191401"/>
      <sheetName val="191410"/>
      <sheetName val="191411"/>
      <sheetName val="191031"/>
      <sheetName val="191450"/>
      <sheetName val="191417"/>
      <sheetName val="186311"/>
      <sheetName val="186312"/>
      <sheetName val="186314"/>
      <sheetName val="186316"/>
      <sheetName val="191420"/>
      <sheetName val="191421"/>
      <sheetName val="191430"/>
      <sheetName val="191431"/>
      <sheetName val="191432"/>
      <sheetName val="186302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F1">
            <v>6.7699999999999996E-2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data"/>
      <sheetName val="lookup table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2007 Balance Sheet"/>
      <sheetName val="123104 vs 93004"/>
      <sheetName val="Sept07vsJune07"/>
      <sheetName val="Essbase"/>
      <sheetName val="Def'd Debits"/>
      <sheetName val="Recon to Lawson"/>
      <sheetName val="Recon to 2006"/>
      <sheetName val="ALL ACCOUNTS"/>
      <sheetName val="Util Plant"/>
      <sheetName val="Accum Depr"/>
      <sheetName val="Gas Stored"/>
      <sheetName val="Non Util Prop"/>
      <sheetName val="Inv in Subs"/>
      <sheetName val="Other Inv"/>
      <sheetName val="Cash"/>
      <sheetName val="Acct Rec"/>
      <sheetName val="Allow Uncoll Acct"/>
      <sheetName val="Accrued Rev"/>
      <sheetName val="Inv of Gas"/>
      <sheetName val="Prepaid Prop"/>
      <sheetName val="Unamt Debt Disc"/>
      <sheetName val="Def Reg and Other"/>
      <sheetName val="Comm Stock"/>
      <sheetName val="Prem on Stock"/>
      <sheetName val="Retain Earn"/>
      <sheetName val="Pref Stock"/>
      <sheetName val="Long Term Debt"/>
      <sheetName val="Acct Pay"/>
      <sheetName val="Note Pay"/>
      <sheetName val="Curr Por LT Debt"/>
      <sheetName val="Cust Depos"/>
      <sheetName val="Taxes Accrued"/>
      <sheetName val="Interest Accrued"/>
      <sheetName val="Oth Current Liab"/>
      <sheetName val="Def Taxes Inv Credit"/>
      <sheetName val="Other Liabilities"/>
    </sheetNames>
    <sheetDataSet>
      <sheetData sheetId="0" refreshError="1"/>
      <sheetData sheetId="1" refreshError="1"/>
      <sheetData sheetId="2" refreshError="1"/>
      <sheetData sheetId="3">
        <row r="6">
          <cell r="D6" t="str">
            <v>Y-T-D(Sep)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dy"/>
      <sheetName val="Excluded"/>
      <sheetName val="upload"/>
      <sheetName val="upload (2)"/>
      <sheetName val="upload (3)"/>
      <sheetName val="Combined"/>
      <sheetName val="month check"/>
      <sheetName val="Tweak"/>
      <sheetName val="Chenoweth"/>
      <sheetName val="Admin transfer effect"/>
      <sheetName val="month check-Dehning"/>
      <sheetName val="scratch 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Report Summary"/>
      <sheetName val="for PGA"/>
      <sheetName val="July Int Rate for Amort"/>
      <sheetName val="Amort forecas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 refreshError="1"/>
      <sheetData sheetId="1" refreshError="1"/>
      <sheetData sheetId="2">
        <row r="17">
          <cell r="B17">
            <v>7.0800000000000002E-2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 Int Rate for Amort"/>
      <sheetName val="OR 0809 Matrix-estimate amort"/>
      <sheetName val="186291"/>
      <sheetName val="Amortization Rates"/>
      <sheetName val="186236 PUC Fee Refund"/>
      <sheetName val="for PGA"/>
      <sheetName val="OR Amort Rates1112"/>
      <sheetName val="GL"/>
      <sheetName val="Qtrly Report Summary"/>
      <sheetName val="186277 Amort Res Decoup"/>
      <sheetName val="186271 Amort Comm Decoup"/>
      <sheetName val="186275 Defer Res Decoup"/>
      <sheetName val="186270 Defer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370 Pension Expense Credit"/>
      <sheetName val="186401 SB408 Surcharge"/>
      <sheetName val="184301 McBIT Reserve"/>
      <sheetName val="186308 Defer AMR"/>
      <sheetName val="186307 AMR Amortization"/>
      <sheetName val="186232 Industrial DSM"/>
      <sheetName val="186292 Amort IMP Refund"/>
      <sheetName val="186229"/>
      <sheetName val="186259 Amort Tax Kicker"/>
      <sheetName val="186360 Amort Albany Refund"/>
      <sheetName val="186233 Industrial DSM AMORT"/>
      <sheetName val="186306 Amort Smart Energy"/>
      <sheetName val="186237 PUC Fee Amort"/>
      <sheetName val="254303 Earnings Test"/>
      <sheetName val="186279 Earnings Test Amort"/>
      <sheetName val="186231 Amort DSM"/>
      <sheetName val="186267 Amort Coos Bay"/>
      <sheetName val="191401 Amort WACOG"/>
      <sheetName val="191031 Amort Storage Adj"/>
      <sheetName val="191411 Amort Demand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</sheetNames>
    <sheetDataSet>
      <sheetData sheetId="0">
        <row r="17">
          <cell r="B17">
            <v>7.0800000000000002E-2</v>
          </cell>
        </row>
      </sheetData>
      <sheetData sheetId="1"/>
      <sheetData sheetId="2"/>
      <sheetData sheetId="3"/>
      <sheetData sheetId="4"/>
      <sheetData sheetId="5">
        <row r="11">
          <cell r="I11">
            <v>1.47E-2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Volumes from Margin Model"/>
      <sheetName val="WA Amort Rates1011"/>
      <sheetName val="OR Amort Rates1011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86237 Amort PUC Fee"/>
      <sheetName val="186233 Amort Ind DSM"/>
      <sheetName val="186307 Amort AMR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0 WA Furn now EE GEN"/>
      <sheetName val="186312 WA EE (ETO)"/>
      <sheetName val="186316 WA Amort catchall"/>
      <sheetName val="186314 WA LIEE"/>
      <sheetName val="186315 WA Amort WA LIEE"/>
      <sheetName val="186234 GREAT"/>
      <sheetName val="186235 GREAT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">
          <cell r="E3">
            <v>2.24E-2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S168"/>
  <sheetViews>
    <sheetView tabSelected="1" zoomScaleNormal="100" workbookViewId="0">
      <pane xSplit="3" ySplit="5" topLeftCell="D6" activePane="bottomRight" state="frozen"/>
      <selection activeCell="B111" sqref="B111"/>
      <selection pane="topRight" activeCell="B111" sqref="B111"/>
      <selection pane="bottomLeft" activeCell="B111" sqref="B111"/>
      <selection pane="bottomRight" activeCell="D33" sqref="D33"/>
    </sheetView>
  </sheetViews>
  <sheetFormatPr defaultColWidth="8.85546875" defaultRowHeight="12.75" x14ac:dyDescent="0.2"/>
  <cols>
    <col min="1" max="1" width="10.85546875" style="45" customWidth="1"/>
    <col min="2" max="2" width="4.7109375" style="51" customWidth="1"/>
    <col min="3" max="3" width="44.7109375" style="51" customWidth="1"/>
    <col min="4" max="4" width="15.7109375" style="45" customWidth="1"/>
    <col min="5" max="5" width="20.7109375" style="45" customWidth="1"/>
    <col min="6" max="6" width="16.7109375" style="45" customWidth="1"/>
    <col min="7" max="13" width="15.7109375" style="45" customWidth="1"/>
    <col min="14" max="14" width="17.42578125" style="45" customWidth="1"/>
    <col min="15" max="16" width="15.7109375" style="45" customWidth="1"/>
    <col min="17" max="17" width="13.140625" style="45" customWidth="1"/>
    <col min="18" max="18" width="10.85546875" style="45" bestFit="1" customWidth="1"/>
    <col min="19" max="19" width="15.7109375" style="45" customWidth="1"/>
    <col min="20" max="20" width="11.85546875" style="45" customWidth="1"/>
    <col min="21" max="16384" width="8.85546875" style="45"/>
  </cols>
  <sheetData>
    <row r="1" spans="1:18" x14ac:dyDescent="0.2">
      <c r="A1" s="51" t="s">
        <v>196</v>
      </c>
    </row>
    <row r="2" spans="1:18" x14ac:dyDescent="0.2">
      <c r="A2" s="51" t="s">
        <v>75</v>
      </c>
      <c r="G2" s="115"/>
      <c r="H2" s="115"/>
      <c r="I2" s="115"/>
    </row>
    <row r="3" spans="1:18" x14ac:dyDescent="0.2">
      <c r="A3" s="130" t="s">
        <v>315</v>
      </c>
      <c r="H3" s="246"/>
    </row>
    <row r="5" spans="1:18" x14ac:dyDescent="0.2">
      <c r="D5" s="12" t="s">
        <v>206</v>
      </c>
      <c r="E5" s="12" t="s">
        <v>208</v>
      </c>
      <c r="F5" s="12" t="s">
        <v>209</v>
      </c>
      <c r="G5" s="12" t="s">
        <v>210</v>
      </c>
      <c r="H5" s="12" t="s">
        <v>211</v>
      </c>
      <c r="I5" s="12" t="s">
        <v>212</v>
      </c>
      <c r="J5" s="12" t="s">
        <v>213</v>
      </c>
      <c r="K5" s="12" t="s">
        <v>214</v>
      </c>
      <c r="L5" s="12" t="s">
        <v>215</v>
      </c>
      <c r="M5" s="12" t="s">
        <v>107</v>
      </c>
      <c r="N5" s="12" t="s">
        <v>112</v>
      </c>
      <c r="O5" s="12" t="s">
        <v>113</v>
      </c>
      <c r="P5" s="12" t="s">
        <v>97</v>
      </c>
      <c r="R5" s="61"/>
    </row>
    <row r="8" spans="1:18" x14ac:dyDescent="0.2">
      <c r="B8" s="51" t="s">
        <v>198</v>
      </c>
      <c r="D8" s="115"/>
      <c r="E8" s="115"/>
      <c r="F8" s="115"/>
      <c r="P8" s="115"/>
    </row>
    <row r="9" spans="1:18" x14ac:dyDescent="0.2">
      <c r="A9" s="130" t="s">
        <v>188</v>
      </c>
      <c r="C9" s="51" t="s">
        <v>180</v>
      </c>
      <c r="D9" s="153">
        <v>10215487.77</v>
      </c>
      <c r="E9" s="153">
        <v>7725548.4299999997</v>
      </c>
      <c r="F9" s="153">
        <v>6090998.2400000002</v>
      </c>
      <c r="G9" s="147"/>
      <c r="H9" s="147"/>
      <c r="I9" s="147"/>
      <c r="J9" s="147"/>
      <c r="K9" s="147"/>
      <c r="L9" s="147"/>
      <c r="M9" s="180"/>
      <c r="N9" s="180"/>
      <c r="O9" s="180"/>
      <c r="P9" s="96">
        <f t="shared" ref="P9:P14" si="0">SUM(D9:O9)</f>
        <v>24032034.439999998</v>
      </c>
    </row>
    <row r="10" spans="1:18" x14ac:dyDescent="0.2">
      <c r="A10" s="130" t="s">
        <v>189</v>
      </c>
      <c r="C10" s="130" t="s">
        <v>166</v>
      </c>
      <c r="D10" s="153">
        <v>3832313.88</v>
      </c>
      <c r="E10" s="153">
        <v>2980470.11</v>
      </c>
      <c r="F10" s="153">
        <v>2345000.34</v>
      </c>
      <c r="G10" s="147"/>
      <c r="H10" s="147"/>
      <c r="I10" s="147"/>
      <c r="J10" s="147"/>
      <c r="K10" s="147"/>
      <c r="L10" s="147"/>
      <c r="M10" s="180"/>
      <c r="N10" s="180"/>
      <c r="O10" s="180"/>
      <c r="P10" s="96">
        <f t="shared" si="0"/>
        <v>9157784.3300000001</v>
      </c>
    </row>
    <row r="11" spans="1:18" x14ac:dyDescent="0.2">
      <c r="A11" s="130" t="s">
        <v>190</v>
      </c>
      <c r="C11" s="51" t="s">
        <v>181</v>
      </c>
      <c r="D11" s="153">
        <v>262194.03000000003</v>
      </c>
      <c r="E11" s="153">
        <v>232779.87</v>
      </c>
      <c r="F11" s="153">
        <v>215194.88</v>
      </c>
      <c r="G11" s="147"/>
      <c r="H11" s="147"/>
      <c r="I11" s="147"/>
      <c r="J11" s="147"/>
      <c r="K11" s="147"/>
      <c r="L11" s="147"/>
      <c r="M11" s="180"/>
      <c r="N11" s="180"/>
      <c r="O11" s="180"/>
      <c r="P11" s="96">
        <f t="shared" si="0"/>
        <v>710168.78</v>
      </c>
    </row>
    <row r="12" spans="1:18" x14ac:dyDescent="0.2">
      <c r="A12" s="130" t="s">
        <v>191</v>
      </c>
      <c r="C12" s="130" t="s">
        <v>183</v>
      </c>
      <c r="D12" s="153">
        <v>93339.839999999997</v>
      </c>
      <c r="E12" s="153">
        <v>67403.25</v>
      </c>
      <c r="F12" s="153">
        <v>59856.03</v>
      </c>
      <c r="G12" s="147"/>
      <c r="H12" s="147"/>
      <c r="I12" s="147"/>
      <c r="J12" s="147"/>
      <c r="K12" s="147"/>
      <c r="L12" s="147"/>
      <c r="M12" s="180"/>
      <c r="N12" s="180"/>
      <c r="O12" s="180"/>
      <c r="P12" s="96">
        <f t="shared" si="0"/>
        <v>220599.12</v>
      </c>
    </row>
    <row r="13" spans="1:18" x14ac:dyDescent="0.2">
      <c r="A13" s="130" t="s">
        <v>187</v>
      </c>
      <c r="C13" s="51" t="s">
        <v>182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/>
      <c r="N13" s="149"/>
      <c r="O13" s="149"/>
      <c r="P13" s="96">
        <f t="shared" si="0"/>
        <v>0</v>
      </c>
    </row>
    <row r="14" spans="1:18" x14ac:dyDescent="0.2">
      <c r="A14" s="130" t="s">
        <v>186</v>
      </c>
      <c r="C14" s="51" t="s">
        <v>184</v>
      </c>
      <c r="D14" s="95">
        <f t="shared" ref="D14:O14" si="1">+D98</f>
        <v>-635572.13645161269</v>
      </c>
      <c r="E14" s="95">
        <f t="shared" si="1"/>
        <v>-1608498.2292857142</v>
      </c>
      <c r="F14" s="95">
        <f t="shared" si="1"/>
        <v>-890638.8503225809</v>
      </c>
      <c r="G14" s="95">
        <f t="shared" si="1"/>
        <v>0</v>
      </c>
      <c r="H14" s="95">
        <f t="shared" si="1"/>
        <v>0</v>
      </c>
      <c r="I14" s="95">
        <f t="shared" si="1"/>
        <v>0</v>
      </c>
      <c r="J14" s="95">
        <f t="shared" si="1"/>
        <v>0</v>
      </c>
      <c r="K14" s="95">
        <f t="shared" si="1"/>
        <v>0</v>
      </c>
      <c r="L14" s="95">
        <f t="shared" si="1"/>
        <v>0</v>
      </c>
      <c r="M14" s="95">
        <f t="shared" si="1"/>
        <v>0</v>
      </c>
      <c r="N14" s="95">
        <f t="shared" si="1"/>
        <v>0</v>
      </c>
      <c r="O14" s="95">
        <f t="shared" si="1"/>
        <v>0</v>
      </c>
      <c r="P14" s="95">
        <f t="shared" si="0"/>
        <v>-3134709.2160599078</v>
      </c>
      <c r="Q14" s="45" t="s">
        <v>18</v>
      </c>
    </row>
    <row r="15" spans="1:18" x14ac:dyDescent="0.2">
      <c r="A15" s="51"/>
      <c r="B15" s="45"/>
      <c r="C15" s="130" t="s">
        <v>185</v>
      </c>
      <c r="D15" s="96">
        <f t="shared" ref="D15:P15" si="2">SUM(D9:D14)</f>
        <v>13767763.383548385</v>
      </c>
      <c r="E15" s="96">
        <f t="shared" si="2"/>
        <v>9397703.4307142831</v>
      </c>
      <c r="F15" s="96">
        <f t="shared" si="2"/>
        <v>7820410.6396774193</v>
      </c>
      <c r="G15" s="96">
        <f t="shared" si="2"/>
        <v>0</v>
      </c>
      <c r="H15" s="96">
        <f t="shared" si="2"/>
        <v>0</v>
      </c>
      <c r="I15" s="96">
        <f t="shared" si="2"/>
        <v>0</v>
      </c>
      <c r="J15" s="96">
        <f t="shared" si="2"/>
        <v>0</v>
      </c>
      <c r="K15" s="96">
        <f t="shared" si="2"/>
        <v>0</v>
      </c>
      <c r="L15" s="96">
        <f t="shared" si="2"/>
        <v>0</v>
      </c>
      <c r="M15" s="96">
        <f t="shared" si="2"/>
        <v>0</v>
      </c>
      <c r="N15" s="96">
        <f t="shared" si="2"/>
        <v>0</v>
      </c>
      <c r="O15" s="96">
        <f t="shared" si="2"/>
        <v>0</v>
      </c>
      <c r="P15" s="96">
        <f t="shared" si="2"/>
        <v>30985877.453940086</v>
      </c>
      <c r="R15" s="61"/>
    </row>
    <row r="16" spans="1:18" x14ac:dyDescent="0.2">
      <c r="A16" s="51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</row>
    <row r="17" spans="1:19" x14ac:dyDescent="0.2">
      <c r="A17" s="51"/>
      <c r="B17" s="51" t="s">
        <v>192</v>
      </c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</row>
    <row r="18" spans="1:19" x14ac:dyDescent="0.2">
      <c r="A18" s="130" t="s">
        <v>195</v>
      </c>
      <c r="C18" s="51" t="s">
        <v>238</v>
      </c>
      <c r="D18" s="146">
        <v>155273.32</v>
      </c>
      <c r="E18" s="146">
        <v>132206.35999999999</v>
      </c>
      <c r="F18" s="146">
        <v>129581.5</v>
      </c>
      <c r="G18" s="146"/>
      <c r="H18" s="146"/>
      <c r="I18" s="146"/>
      <c r="J18" s="146"/>
      <c r="K18" s="146"/>
      <c r="L18" s="146"/>
      <c r="M18" s="179"/>
      <c r="N18" s="179"/>
      <c r="O18" s="179"/>
      <c r="P18" s="96">
        <f>SUM(D18:O18)</f>
        <v>417061.18</v>
      </c>
      <c r="Q18" s="96"/>
      <c r="R18" s="61"/>
    </row>
    <row r="19" spans="1:19" x14ac:dyDescent="0.2">
      <c r="A19" s="130" t="s">
        <v>23</v>
      </c>
      <c r="C19" s="51" t="s">
        <v>183</v>
      </c>
      <c r="D19" s="146">
        <v>73112.13</v>
      </c>
      <c r="E19" s="146">
        <v>64846.13</v>
      </c>
      <c r="F19" s="146">
        <v>75834.720000000001</v>
      </c>
      <c r="G19" s="146"/>
      <c r="H19" s="146"/>
      <c r="I19" s="146"/>
      <c r="J19" s="146"/>
      <c r="K19" s="146"/>
      <c r="L19" s="146"/>
      <c r="M19" s="179"/>
      <c r="N19" s="179"/>
      <c r="O19" s="179"/>
      <c r="P19" s="96">
        <f>SUM(D19:O19)</f>
        <v>213792.98</v>
      </c>
      <c r="Q19" s="96"/>
    </row>
    <row r="20" spans="1:19" x14ac:dyDescent="0.2">
      <c r="A20" s="130" t="s">
        <v>21</v>
      </c>
      <c r="C20" s="51" t="s">
        <v>182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/>
      <c r="K20" s="149"/>
      <c r="L20" s="149"/>
      <c r="M20" s="149"/>
      <c r="N20" s="149"/>
      <c r="O20" s="149"/>
      <c r="P20" s="60">
        <f>SUM(D20:O20)</f>
        <v>0</v>
      </c>
      <c r="Q20" s="96"/>
    </row>
    <row r="21" spans="1:19" x14ac:dyDescent="0.2">
      <c r="A21" s="130" t="s">
        <v>22</v>
      </c>
      <c r="C21" s="51" t="s">
        <v>193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/>
      <c r="K21" s="50"/>
      <c r="L21" s="50"/>
      <c r="M21" s="50"/>
      <c r="N21" s="50"/>
      <c r="O21" s="50"/>
      <c r="P21" s="95">
        <f>SUM(D21:O21)</f>
        <v>0</v>
      </c>
      <c r="Q21" s="96"/>
    </row>
    <row r="22" spans="1:19" s="61" customFormat="1" x14ac:dyDescent="0.2">
      <c r="A22" s="51"/>
      <c r="B22" s="51"/>
      <c r="C22" s="130" t="s">
        <v>194</v>
      </c>
      <c r="D22" s="97">
        <f>SUM(D18:D21)</f>
        <v>228385.45</v>
      </c>
      <c r="E22" s="97">
        <f t="shared" ref="E22:O22" si="3">SUM(E18:E21)</f>
        <v>197052.49</v>
      </c>
      <c r="F22" s="97">
        <f t="shared" si="3"/>
        <v>205416.22</v>
      </c>
      <c r="G22" s="97">
        <f t="shared" si="3"/>
        <v>0</v>
      </c>
      <c r="H22" s="97">
        <f t="shared" si="3"/>
        <v>0</v>
      </c>
      <c r="I22" s="97">
        <f t="shared" si="3"/>
        <v>0</v>
      </c>
      <c r="J22" s="97">
        <f t="shared" si="3"/>
        <v>0</v>
      </c>
      <c r="K22" s="97">
        <f t="shared" si="3"/>
        <v>0</v>
      </c>
      <c r="L22" s="97">
        <f t="shared" si="3"/>
        <v>0</v>
      </c>
      <c r="M22" s="97">
        <f t="shared" si="3"/>
        <v>0</v>
      </c>
      <c r="N22" s="97">
        <f t="shared" si="3"/>
        <v>0</v>
      </c>
      <c r="O22" s="97">
        <f t="shared" si="3"/>
        <v>0</v>
      </c>
      <c r="P22" s="97">
        <f>SUM(D22:O22)</f>
        <v>630854.16</v>
      </c>
      <c r="Q22" s="247"/>
    </row>
    <row r="23" spans="1:19" x14ac:dyDescent="0.2">
      <c r="A23" s="51"/>
      <c r="C23" s="13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9" x14ac:dyDescent="0.2">
      <c r="A24" s="51"/>
      <c r="B24" s="51" t="s">
        <v>53</v>
      </c>
      <c r="C24" s="130"/>
      <c r="D24" s="149">
        <v>-533430.07000000007</v>
      </c>
      <c r="E24" s="149">
        <v>-400538.46</v>
      </c>
      <c r="F24" s="149">
        <v>-310367.59000000003</v>
      </c>
      <c r="G24" s="149"/>
      <c r="H24" s="149"/>
      <c r="I24" s="149"/>
      <c r="J24" s="149"/>
      <c r="K24" s="149"/>
      <c r="L24" s="149"/>
      <c r="M24" s="149"/>
      <c r="N24" s="149"/>
      <c r="O24" s="149"/>
      <c r="P24" s="96">
        <f>SUM(D24:O24)</f>
        <v>-1244336.1200000001</v>
      </c>
      <c r="Q24" s="181"/>
      <c r="R24" s="61"/>
      <c r="S24" s="41"/>
    </row>
    <row r="25" spans="1:19" x14ac:dyDescent="0.2">
      <c r="A25" s="51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</row>
    <row r="26" spans="1:19" x14ac:dyDescent="0.2">
      <c r="A26" s="51"/>
      <c r="B26" s="51" t="s">
        <v>199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</row>
    <row r="27" spans="1:19" x14ac:dyDescent="0.2">
      <c r="A27" s="130" t="s">
        <v>155</v>
      </c>
      <c r="C27" s="51" t="s">
        <v>25</v>
      </c>
      <c r="D27" s="149">
        <v>11012.32</v>
      </c>
      <c r="E27" s="149">
        <v>17844.170000000002</v>
      </c>
      <c r="F27" s="149">
        <v>14139.960000000001</v>
      </c>
      <c r="G27" s="149"/>
      <c r="H27" s="149"/>
      <c r="I27" s="149"/>
      <c r="J27" s="150"/>
      <c r="K27" s="150"/>
      <c r="L27" s="150"/>
      <c r="M27" s="150"/>
      <c r="N27" s="150"/>
      <c r="O27" s="150"/>
      <c r="P27" s="96">
        <f t="shared" ref="P27:P39" si="4">SUM(D27:O27)</f>
        <v>42996.450000000004</v>
      </c>
      <c r="Q27" s="131"/>
    </row>
    <row r="28" spans="1:19" x14ac:dyDescent="0.2">
      <c r="A28" s="130" t="s">
        <v>162</v>
      </c>
      <c r="C28" s="51" t="s">
        <v>28</v>
      </c>
      <c r="D28" s="149">
        <v>825</v>
      </c>
      <c r="E28" s="149">
        <v>1335</v>
      </c>
      <c r="F28" s="149">
        <v>1125</v>
      </c>
      <c r="G28" s="149"/>
      <c r="H28" s="149"/>
      <c r="I28" s="149"/>
      <c r="J28" s="150"/>
      <c r="K28" s="150"/>
      <c r="L28" s="150"/>
      <c r="M28" s="150"/>
      <c r="N28" s="150"/>
      <c r="O28" s="150"/>
      <c r="P28" s="96">
        <f t="shared" si="4"/>
        <v>3285</v>
      </c>
      <c r="Q28" s="131"/>
    </row>
    <row r="29" spans="1:19" x14ac:dyDescent="0.2">
      <c r="A29" s="130" t="s">
        <v>159</v>
      </c>
      <c r="C29" s="130" t="s">
        <v>47</v>
      </c>
      <c r="D29" s="149">
        <v>725</v>
      </c>
      <c r="E29" s="149">
        <v>875</v>
      </c>
      <c r="F29" s="149">
        <v>1575</v>
      </c>
      <c r="G29" s="149"/>
      <c r="H29" s="149"/>
      <c r="I29" s="149"/>
      <c r="J29" s="150"/>
      <c r="K29" s="150"/>
      <c r="L29" s="150"/>
      <c r="M29" s="150"/>
      <c r="N29" s="150"/>
      <c r="O29" s="150"/>
      <c r="P29" s="96">
        <f t="shared" si="4"/>
        <v>3175</v>
      </c>
      <c r="Q29" s="131"/>
    </row>
    <row r="30" spans="1:19" x14ac:dyDescent="0.2">
      <c r="A30" s="130" t="s">
        <v>154</v>
      </c>
      <c r="C30" s="130" t="s">
        <v>153</v>
      </c>
      <c r="D30" s="149">
        <v>1695</v>
      </c>
      <c r="E30" s="149">
        <v>3345</v>
      </c>
      <c r="F30" s="149">
        <v>4565</v>
      </c>
      <c r="G30" s="149"/>
      <c r="H30" s="149"/>
      <c r="I30" s="149"/>
      <c r="J30" s="150"/>
      <c r="K30" s="150"/>
      <c r="L30" s="150"/>
      <c r="M30" s="150"/>
      <c r="N30" s="150"/>
      <c r="O30" s="150"/>
      <c r="P30" s="96">
        <f t="shared" si="4"/>
        <v>9605</v>
      </c>
      <c r="Q30" s="131"/>
    </row>
    <row r="31" spans="1:19" x14ac:dyDescent="0.2">
      <c r="A31" s="130" t="s">
        <v>158</v>
      </c>
      <c r="C31" s="130" t="s">
        <v>48</v>
      </c>
      <c r="D31" s="149">
        <v>2100</v>
      </c>
      <c r="E31" s="149">
        <v>4700</v>
      </c>
      <c r="F31" s="149">
        <v>6475</v>
      </c>
      <c r="G31" s="149"/>
      <c r="H31" s="149"/>
      <c r="I31" s="149"/>
      <c r="J31" s="150"/>
      <c r="K31" s="150"/>
      <c r="L31" s="150"/>
      <c r="M31" s="150"/>
      <c r="N31" s="150"/>
      <c r="O31" s="150"/>
      <c r="P31" s="96">
        <f t="shared" si="4"/>
        <v>13275</v>
      </c>
      <c r="Q31" s="131"/>
    </row>
    <row r="32" spans="1:19" x14ac:dyDescent="0.2">
      <c r="A32" s="130" t="s">
        <v>161</v>
      </c>
      <c r="C32" s="130" t="s">
        <v>49</v>
      </c>
      <c r="D32" s="149">
        <v>100</v>
      </c>
      <c r="E32" s="149">
        <v>50</v>
      </c>
      <c r="F32" s="149">
        <v>30</v>
      </c>
      <c r="G32" s="149"/>
      <c r="H32" s="149"/>
      <c r="I32" s="149"/>
      <c r="J32" s="150"/>
      <c r="K32" s="150"/>
      <c r="L32" s="150"/>
      <c r="M32" s="150"/>
      <c r="N32" s="150"/>
      <c r="O32" s="150"/>
      <c r="P32" s="96">
        <f t="shared" si="4"/>
        <v>180</v>
      </c>
      <c r="Q32" s="131"/>
    </row>
    <row r="33" spans="1:18" x14ac:dyDescent="0.2">
      <c r="A33" s="130" t="s">
        <v>160</v>
      </c>
      <c r="C33" s="130" t="s">
        <v>50</v>
      </c>
      <c r="D33" s="149">
        <v>200</v>
      </c>
      <c r="E33" s="149">
        <v>650</v>
      </c>
      <c r="F33" s="149">
        <v>350</v>
      </c>
      <c r="G33" s="149"/>
      <c r="H33" s="149"/>
      <c r="I33" s="149"/>
      <c r="J33" s="150"/>
      <c r="K33" s="150"/>
      <c r="L33" s="150"/>
      <c r="M33" s="150"/>
      <c r="N33" s="150"/>
      <c r="O33" s="150"/>
      <c r="P33" s="96">
        <f t="shared" si="4"/>
        <v>1200</v>
      </c>
      <c r="Q33" s="131"/>
    </row>
    <row r="34" spans="1:18" x14ac:dyDescent="0.2">
      <c r="A34" s="130">
        <v>488.64</v>
      </c>
      <c r="C34" s="130" t="s">
        <v>243</v>
      </c>
      <c r="D34" s="149">
        <v>0</v>
      </c>
      <c r="E34" s="149">
        <v>50</v>
      </c>
      <c r="F34" s="149">
        <v>300</v>
      </c>
      <c r="G34" s="149"/>
      <c r="H34" s="149"/>
      <c r="I34" s="149"/>
      <c r="J34" s="150"/>
      <c r="K34" s="150"/>
      <c r="L34" s="150"/>
      <c r="M34" s="150"/>
      <c r="N34" s="150"/>
      <c r="O34" s="150"/>
      <c r="P34" s="96">
        <f t="shared" si="4"/>
        <v>350</v>
      </c>
      <c r="Q34" s="131"/>
    </row>
    <row r="35" spans="1:18" x14ac:dyDescent="0.2">
      <c r="A35" s="130">
        <v>495.6</v>
      </c>
      <c r="C35" s="130" t="s">
        <v>249</v>
      </c>
      <c r="D35" s="149">
        <v>0</v>
      </c>
      <c r="E35" s="149">
        <v>0</v>
      </c>
      <c r="F35" s="149">
        <v>0</v>
      </c>
      <c r="G35" s="149"/>
      <c r="H35" s="149"/>
      <c r="I35" s="149"/>
      <c r="J35" s="149"/>
      <c r="K35" s="149"/>
      <c r="L35" s="149"/>
      <c r="M35" s="150"/>
      <c r="N35" s="149"/>
      <c r="O35" s="149"/>
      <c r="P35" s="96">
        <f t="shared" si="4"/>
        <v>0</v>
      </c>
    </row>
    <row r="36" spans="1:18" x14ac:dyDescent="0.2">
      <c r="A36" s="130" t="s">
        <v>152</v>
      </c>
      <c r="C36" s="51" t="s">
        <v>24</v>
      </c>
      <c r="D36" s="149">
        <v>535</v>
      </c>
      <c r="E36" s="149">
        <v>692.5</v>
      </c>
      <c r="F36" s="149">
        <v>742.5</v>
      </c>
      <c r="G36" s="149"/>
      <c r="H36" s="149"/>
      <c r="I36" s="149"/>
      <c r="J36" s="150"/>
      <c r="K36" s="150"/>
      <c r="L36" s="150"/>
      <c r="M36" s="150"/>
      <c r="N36" s="150"/>
      <c r="O36" s="150"/>
      <c r="P36" s="96">
        <f t="shared" si="4"/>
        <v>1970</v>
      </c>
      <c r="Q36" s="131"/>
    </row>
    <row r="37" spans="1:18" x14ac:dyDescent="0.2">
      <c r="A37" s="130" t="s">
        <v>163</v>
      </c>
      <c r="C37" s="130" t="s">
        <v>164</v>
      </c>
      <c r="D37" s="149">
        <v>2285.5300999999999</v>
      </c>
      <c r="E37" s="149">
        <v>2285.1001579999997</v>
      </c>
      <c r="F37" s="149">
        <v>2291.2210879999998</v>
      </c>
      <c r="G37" s="149"/>
      <c r="H37" s="149"/>
      <c r="I37" s="149"/>
      <c r="J37" s="149"/>
      <c r="K37" s="150"/>
      <c r="L37" s="150"/>
      <c r="M37" s="150"/>
      <c r="N37" s="150"/>
      <c r="O37" s="150"/>
      <c r="P37" s="96">
        <f>SUM(D37:O37)</f>
        <v>6861.8513459999995</v>
      </c>
      <c r="Q37" s="248"/>
    </row>
    <row r="38" spans="1:18" x14ac:dyDescent="0.2">
      <c r="A38" s="130" t="s">
        <v>156</v>
      </c>
      <c r="C38" s="51" t="s">
        <v>26</v>
      </c>
      <c r="D38" s="149">
        <v>1686.0700000000002</v>
      </c>
      <c r="E38" s="149">
        <v>1617.49</v>
      </c>
      <c r="F38" s="149">
        <v>1743.49</v>
      </c>
      <c r="G38" s="149"/>
      <c r="H38" s="149"/>
      <c r="I38" s="149"/>
      <c r="J38" s="150"/>
      <c r="K38" s="150"/>
      <c r="L38" s="150"/>
      <c r="M38" s="150"/>
      <c r="N38" s="150"/>
      <c r="O38" s="150"/>
      <c r="P38" s="96">
        <f t="shared" si="4"/>
        <v>5047.05</v>
      </c>
      <c r="Q38" s="131"/>
    </row>
    <row r="39" spans="1:18" x14ac:dyDescent="0.2">
      <c r="A39" s="130" t="s">
        <v>157</v>
      </c>
      <c r="C39" s="130" t="s">
        <v>105</v>
      </c>
      <c r="D39" s="50">
        <v>193</v>
      </c>
      <c r="E39" s="50">
        <v>1101</v>
      </c>
      <c r="F39" s="50">
        <f>1380.02+50</f>
        <v>1430.02</v>
      </c>
      <c r="G39" s="50"/>
      <c r="H39" s="50"/>
      <c r="I39" s="50"/>
      <c r="J39" s="99"/>
      <c r="K39" s="99"/>
      <c r="L39" s="99"/>
      <c r="M39" s="99"/>
      <c r="N39" s="99"/>
      <c r="O39" s="99"/>
      <c r="P39" s="95">
        <f t="shared" si="4"/>
        <v>2724.02</v>
      </c>
    </row>
    <row r="40" spans="1:18" x14ac:dyDescent="0.2">
      <c r="C40" s="130" t="s">
        <v>165</v>
      </c>
      <c r="D40" s="96">
        <f t="shared" ref="D40:O40" si="5">SUM(D27:D39)</f>
        <v>21356.920099999999</v>
      </c>
      <c r="E40" s="96">
        <f t="shared" si="5"/>
        <v>34545.260158000005</v>
      </c>
      <c r="F40" s="96">
        <f t="shared" si="5"/>
        <v>34767.191087999992</v>
      </c>
      <c r="G40" s="96">
        <f t="shared" si="5"/>
        <v>0</v>
      </c>
      <c r="H40" s="96">
        <f t="shared" si="5"/>
        <v>0</v>
      </c>
      <c r="I40" s="96">
        <f t="shared" si="5"/>
        <v>0</v>
      </c>
      <c r="J40" s="96">
        <f>SUM(J27:J39)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>SUM(D40:O40)</f>
        <v>90669.371346</v>
      </c>
      <c r="Q40" s="181"/>
    </row>
    <row r="41" spans="1:18" x14ac:dyDescent="0.2"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1:18" x14ac:dyDescent="0.2">
      <c r="C42" s="130" t="s">
        <v>205</v>
      </c>
      <c r="D42" s="115">
        <f>+D40+D22+D15+D24</f>
        <v>13484075.683648385</v>
      </c>
      <c r="E42" s="115">
        <f t="shared" ref="E42:P42" si="6">+E40+E22+E15+E24</f>
        <v>9228762.720872283</v>
      </c>
      <c r="F42" s="115">
        <f t="shared" si="6"/>
        <v>7750226.4607654195</v>
      </c>
      <c r="G42" s="115">
        <f t="shared" si="6"/>
        <v>0</v>
      </c>
      <c r="H42" s="115">
        <f t="shared" si="6"/>
        <v>0</v>
      </c>
      <c r="I42" s="115">
        <f t="shared" si="6"/>
        <v>0</v>
      </c>
      <c r="J42" s="115">
        <f t="shared" si="6"/>
        <v>0</v>
      </c>
      <c r="K42" s="115">
        <f t="shared" si="6"/>
        <v>0</v>
      </c>
      <c r="L42" s="115">
        <f t="shared" si="6"/>
        <v>0</v>
      </c>
      <c r="M42" s="115">
        <f t="shared" si="6"/>
        <v>0</v>
      </c>
      <c r="N42" s="115">
        <f t="shared" si="6"/>
        <v>0</v>
      </c>
      <c r="O42" s="115">
        <f t="shared" si="6"/>
        <v>0</v>
      </c>
      <c r="P42" s="115">
        <f t="shared" si="6"/>
        <v>30463064.865286086</v>
      </c>
    </row>
    <row r="43" spans="1:18" x14ac:dyDescent="0.2">
      <c r="D43" s="96"/>
      <c r="E43" s="96"/>
      <c r="F43" s="96"/>
      <c r="G43" s="96"/>
      <c r="H43" s="96"/>
      <c r="I43" s="96"/>
      <c r="J43" s="96"/>
      <c r="K43" s="96"/>
      <c r="L43" s="249"/>
    </row>
    <row r="44" spans="1:18" x14ac:dyDescent="0.2">
      <c r="B44" s="51" t="s">
        <v>114</v>
      </c>
      <c r="D44" s="250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1:18" x14ac:dyDescent="0.2">
      <c r="A45" s="251">
        <v>804.7</v>
      </c>
      <c r="C45" s="51" t="s">
        <v>108</v>
      </c>
      <c r="D45" s="149">
        <v>4933216.8774239989</v>
      </c>
      <c r="E45" s="149">
        <v>2893218.935542</v>
      </c>
      <c r="F45" s="149">
        <v>2198606.15754</v>
      </c>
      <c r="G45" s="149"/>
      <c r="H45" s="149"/>
      <c r="I45" s="149"/>
      <c r="J45" s="149"/>
      <c r="K45" s="149"/>
      <c r="L45" s="149"/>
      <c r="M45" s="149"/>
      <c r="N45" s="149"/>
      <c r="O45" s="149"/>
      <c r="P45" s="96">
        <f>SUM(D45:O45)</f>
        <v>10025041.970505998</v>
      </c>
      <c r="Q45" s="181"/>
    </row>
    <row r="46" spans="1:18" x14ac:dyDescent="0.2">
      <c r="A46" s="251">
        <v>805.7</v>
      </c>
      <c r="C46" s="130" t="s">
        <v>110</v>
      </c>
      <c r="D46" s="102">
        <v>-389591.88</v>
      </c>
      <c r="E46" s="102">
        <v>133253.07</v>
      </c>
      <c r="F46" s="102">
        <v>303716.84999999998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96">
        <f>SUM(D46:O46)</f>
        <v>47378.039999999979</v>
      </c>
      <c r="Q46" s="96"/>
      <c r="R46" s="115"/>
    </row>
    <row r="47" spans="1:18" x14ac:dyDescent="0.2">
      <c r="A47" s="251">
        <v>804.6</v>
      </c>
      <c r="C47" s="51" t="s">
        <v>109</v>
      </c>
      <c r="D47" s="149">
        <v>709584.59904000023</v>
      </c>
      <c r="E47" s="149">
        <v>672566.18700800044</v>
      </c>
      <c r="F47" s="149">
        <v>723222.3365120003</v>
      </c>
      <c r="G47" s="149"/>
      <c r="H47" s="149"/>
      <c r="I47" s="149"/>
      <c r="J47" s="149"/>
      <c r="K47" s="149"/>
      <c r="L47" s="149"/>
      <c r="M47" s="149"/>
      <c r="N47" s="149"/>
      <c r="O47" s="149"/>
      <c r="P47" s="96">
        <f>SUM(D47:O47)</f>
        <v>2105373.122560001</v>
      </c>
      <c r="Q47" s="181"/>
    </row>
    <row r="48" spans="1:18" x14ac:dyDescent="0.2">
      <c r="A48" s="251">
        <v>805.8</v>
      </c>
      <c r="C48" s="130" t="s">
        <v>111</v>
      </c>
      <c r="D48" s="102">
        <v>1177911.3500000001</v>
      </c>
      <c r="E48" s="102">
        <v>591296.56999999995</v>
      </c>
      <c r="F48" s="102">
        <v>313110.61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96">
        <f>SUM(D48:O48)</f>
        <v>2082318.5299999998</v>
      </c>
      <c r="Q48" s="96"/>
      <c r="R48" s="115"/>
    </row>
    <row r="49" spans="1:19" x14ac:dyDescent="0.2">
      <c r="A49" s="251">
        <v>805.4</v>
      </c>
      <c r="C49" s="51" t="s">
        <v>78</v>
      </c>
      <c r="D49" s="95">
        <v>-572468.72</v>
      </c>
      <c r="E49" s="95">
        <v>-430537.33</v>
      </c>
      <c r="F49" s="95">
        <v>-335818.12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f>SUM(D49:O49)</f>
        <v>-1338824.17</v>
      </c>
      <c r="Q49" s="96"/>
    </row>
    <row r="50" spans="1:19" x14ac:dyDescent="0.2">
      <c r="C50" s="130" t="s">
        <v>46</v>
      </c>
      <c r="D50" s="96">
        <f t="shared" ref="D50:P50" si="7">SUM(D45:D49)</f>
        <v>5858652.2264639987</v>
      </c>
      <c r="E50" s="96">
        <f t="shared" si="7"/>
        <v>3859797.43255</v>
      </c>
      <c r="F50" s="96">
        <f t="shared" si="7"/>
        <v>3202837.8340520002</v>
      </c>
      <c r="G50" s="96">
        <f t="shared" si="7"/>
        <v>0</v>
      </c>
      <c r="H50" s="96">
        <f t="shared" si="7"/>
        <v>0</v>
      </c>
      <c r="I50" s="96">
        <f t="shared" si="7"/>
        <v>0</v>
      </c>
      <c r="J50" s="96">
        <f t="shared" si="7"/>
        <v>0</v>
      </c>
      <c r="K50" s="96">
        <f t="shared" si="7"/>
        <v>0</v>
      </c>
      <c r="L50" s="96">
        <f t="shared" si="7"/>
        <v>0</v>
      </c>
      <c r="M50" s="96">
        <f t="shared" si="7"/>
        <v>0</v>
      </c>
      <c r="N50" s="96">
        <f t="shared" si="7"/>
        <v>0</v>
      </c>
      <c r="O50" s="96">
        <f t="shared" si="7"/>
        <v>0</v>
      </c>
      <c r="P50" s="96">
        <f t="shared" si="7"/>
        <v>12921287.493065998</v>
      </c>
      <c r="Q50" s="266"/>
    </row>
    <row r="51" spans="1:19" x14ac:dyDescent="0.2">
      <c r="B51" s="252"/>
      <c r="D51" s="96"/>
      <c r="E51" s="96"/>
      <c r="F51" s="96"/>
      <c r="G51" s="97"/>
      <c r="H51" s="96"/>
      <c r="I51" s="96"/>
      <c r="J51" s="96"/>
      <c r="K51" s="96"/>
      <c r="L51" s="96"/>
      <c r="M51" s="96"/>
      <c r="N51" s="96"/>
      <c r="O51" s="96"/>
      <c r="P51" s="96"/>
      <c r="Q51" s="96"/>
    </row>
    <row r="52" spans="1:19" x14ac:dyDescent="0.2">
      <c r="A52" s="251">
        <v>407.03</v>
      </c>
      <c r="B52" s="51" t="s">
        <v>278</v>
      </c>
      <c r="D52" s="96">
        <v>0</v>
      </c>
      <c r="E52" s="96">
        <v>0</v>
      </c>
      <c r="F52" s="96">
        <v>0</v>
      </c>
      <c r="G52" s="97"/>
      <c r="H52" s="96"/>
      <c r="I52" s="96"/>
      <c r="J52" s="96"/>
      <c r="K52" s="96"/>
      <c r="L52" s="96"/>
      <c r="M52" s="96"/>
      <c r="N52" s="96"/>
      <c r="O52" s="96"/>
      <c r="P52" s="96"/>
      <c r="Q52" s="96"/>
    </row>
    <row r="53" spans="1:19" x14ac:dyDescent="0.2">
      <c r="B53" s="252"/>
      <c r="D53" s="96"/>
      <c r="E53" s="96"/>
      <c r="F53" s="96"/>
      <c r="G53" s="97"/>
      <c r="H53" s="96"/>
      <c r="I53" s="96"/>
      <c r="J53" s="96"/>
      <c r="K53" s="96"/>
      <c r="L53" s="96"/>
      <c r="M53" s="96"/>
      <c r="N53" s="96"/>
      <c r="O53" s="96"/>
      <c r="P53" s="96"/>
      <c r="Q53" s="96"/>
    </row>
    <row r="54" spans="1:19" s="132" customFormat="1" x14ac:dyDescent="0.2">
      <c r="A54" s="51" t="s">
        <v>51</v>
      </c>
      <c r="B54" s="51" t="s">
        <v>200</v>
      </c>
      <c r="C54" s="51"/>
      <c r="D54" s="151">
        <v>1315515.5364034001</v>
      </c>
      <c r="E54" s="151">
        <v>1149719.1580818</v>
      </c>
      <c r="F54" s="151">
        <v>1393671.9086792001</v>
      </c>
      <c r="G54" s="151"/>
      <c r="H54" s="151"/>
      <c r="I54" s="151"/>
      <c r="J54" s="151"/>
      <c r="K54" s="151"/>
      <c r="L54" s="151"/>
      <c r="M54" s="151"/>
      <c r="N54" s="151"/>
      <c r="O54" s="151"/>
      <c r="P54" s="96">
        <f>SUM(D54:O54)</f>
        <v>3858906.6031644</v>
      </c>
      <c r="Q54" s="96"/>
      <c r="R54" s="45"/>
    </row>
    <row r="55" spans="1:19" x14ac:dyDescent="0.2">
      <c r="A55" s="252"/>
      <c r="D55" s="253"/>
      <c r="E55" s="253"/>
      <c r="F55" s="253"/>
      <c r="G55" s="253"/>
      <c r="H55" s="100"/>
      <c r="I55" s="253"/>
      <c r="J55" s="100"/>
      <c r="K55" s="100"/>
      <c r="L55" s="100"/>
      <c r="M55" s="253"/>
      <c r="N55" s="253"/>
      <c r="O55" s="253"/>
      <c r="P55" s="253"/>
      <c r="Q55" s="96"/>
    </row>
    <row r="56" spans="1:19" x14ac:dyDescent="0.2">
      <c r="A56" s="252"/>
      <c r="B56" s="51" t="s">
        <v>201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96"/>
      <c r="Q56" s="96"/>
    </row>
    <row r="57" spans="1:19" x14ac:dyDescent="0.2">
      <c r="A57" s="365" t="s">
        <v>218</v>
      </c>
      <c r="C57" s="51" t="s">
        <v>90</v>
      </c>
      <c r="D57" s="98">
        <v>131746.901304</v>
      </c>
      <c r="E57" s="98">
        <v>131591.465784</v>
      </c>
      <c r="F57" s="98">
        <v>-158555.58321599991</v>
      </c>
      <c r="G57" s="98"/>
      <c r="H57" s="98"/>
      <c r="I57" s="98"/>
      <c r="J57" s="98"/>
      <c r="K57" s="98"/>
      <c r="L57" s="98"/>
      <c r="M57" s="149"/>
      <c r="N57" s="149"/>
      <c r="O57" s="149"/>
      <c r="P57" s="96">
        <f>SUM(D57:O57)</f>
        <v>104782.78387200009</v>
      </c>
      <c r="Q57" s="96"/>
      <c r="S57" s="115"/>
    </row>
    <row r="58" spans="1:19" x14ac:dyDescent="0.2">
      <c r="A58" s="365" t="s">
        <v>219</v>
      </c>
      <c r="C58" s="51" t="s">
        <v>91</v>
      </c>
      <c r="D58" s="149">
        <v>565387.71224674198</v>
      </c>
      <c r="E58" s="149">
        <v>402534.93388842978</v>
      </c>
      <c r="F58" s="149">
        <v>331878.6731193767</v>
      </c>
      <c r="G58" s="150"/>
      <c r="H58" s="150"/>
      <c r="I58" s="150"/>
      <c r="J58" s="149"/>
      <c r="K58" s="149"/>
      <c r="L58" s="149"/>
      <c r="M58" s="149"/>
      <c r="N58" s="149"/>
      <c r="O58" s="149"/>
      <c r="P58" s="96">
        <f>SUM(D58:O58)</f>
        <v>1299801.3192545485</v>
      </c>
      <c r="Q58" s="96"/>
      <c r="S58" s="115"/>
    </row>
    <row r="59" spans="1:19" x14ac:dyDescent="0.2">
      <c r="A59" s="365" t="s">
        <v>220</v>
      </c>
      <c r="C59" s="51" t="s">
        <v>92</v>
      </c>
      <c r="D59" s="100">
        <v>53391.615984199998</v>
      </c>
      <c r="E59" s="100">
        <v>51312.182879100001</v>
      </c>
      <c r="F59" s="100">
        <v>73771.517376699994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96">
        <f>SUM(D59:O59)</f>
        <v>178475.31624000001</v>
      </c>
      <c r="Q59" s="96" t="s">
        <v>19</v>
      </c>
      <c r="S59" s="115"/>
    </row>
    <row r="60" spans="1:19" x14ac:dyDescent="0.2">
      <c r="A60" s="365" t="s">
        <v>222</v>
      </c>
      <c r="C60" s="51" t="s">
        <v>93</v>
      </c>
      <c r="D60" s="149">
        <v>2783.52</v>
      </c>
      <c r="E60" s="149">
        <v>10234.69</v>
      </c>
      <c r="F60" s="149">
        <v>17229.535786999993</v>
      </c>
      <c r="G60" s="149"/>
      <c r="H60" s="149"/>
      <c r="I60" s="149"/>
      <c r="J60" s="149"/>
      <c r="K60" s="149"/>
      <c r="L60" s="149"/>
      <c r="M60" s="149"/>
      <c r="N60" s="149"/>
      <c r="O60" s="149"/>
      <c r="P60" s="96">
        <f>SUM(D60:O60)</f>
        <v>30247.745786999993</v>
      </c>
      <c r="Q60" s="96"/>
      <c r="R60" s="254"/>
      <c r="S60" s="115"/>
    </row>
    <row r="61" spans="1:19" x14ac:dyDescent="0.2">
      <c r="A61" s="365" t="s">
        <v>221</v>
      </c>
      <c r="C61" s="51" t="s">
        <v>94</v>
      </c>
      <c r="D61" s="50"/>
      <c r="E61" s="50"/>
      <c r="F61" s="50"/>
      <c r="G61" s="50"/>
      <c r="H61" s="255"/>
      <c r="I61" s="50"/>
      <c r="J61" s="50"/>
      <c r="K61" s="50"/>
      <c r="L61" s="50"/>
      <c r="M61" s="50"/>
      <c r="N61" s="50"/>
      <c r="O61" s="50"/>
      <c r="P61" s="95">
        <f>SUM(D61:O61)</f>
        <v>0</v>
      </c>
      <c r="Q61" s="96"/>
      <c r="S61" s="115"/>
    </row>
    <row r="62" spans="1:19" x14ac:dyDescent="0.2">
      <c r="A62" s="252"/>
      <c r="C62" s="130" t="s">
        <v>172</v>
      </c>
      <c r="D62" s="96">
        <f t="shared" ref="D62:P62" si="8">SUM(D57:D61)</f>
        <v>753309.74953494198</v>
      </c>
      <c r="E62" s="96">
        <f t="shared" si="8"/>
        <v>595673.27255152969</v>
      </c>
      <c r="F62" s="96">
        <f t="shared" si="8"/>
        <v>264324.14306707674</v>
      </c>
      <c r="G62" s="96">
        <f>SUM(G57:G61)</f>
        <v>0</v>
      </c>
      <c r="H62" s="96">
        <f t="shared" si="8"/>
        <v>0</v>
      </c>
      <c r="I62" s="96">
        <f t="shared" si="8"/>
        <v>0</v>
      </c>
      <c r="J62" s="96">
        <f t="shared" si="8"/>
        <v>0</v>
      </c>
      <c r="K62" s="96">
        <f t="shared" si="8"/>
        <v>0</v>
      </c>
      <c r="L62" s="96">
        <f t="shared" si="8"/>
        <v>0</v>
      </c>
      <c r="M62" s="96">
        <f t="shared" si="8"/>
        <v>0</v>
      </c>
      <c r="N62" s="96">
        <f t="shared" si="8"/>
        <v>0</v>
      </c>
      <c r="O62" s="96">
        <f t="shared" si="8"/>
        <v>0</v>
      </c>
      <c r="P62" s="96">
        <f t="shared" si="8"/>
        <v>1613307.1651535488</v>
      </c>
      <c r="Q62" s="96"/>
    </row>
    <row r="63" spans="1:19" x14ac:dyDescent="0.2">
      <c r="A63" s="252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</row>
    <row r="64" spans="1:19" x14ac:dyDescent="0.2">
      <c r="A64" s="130" t="s">
        <v>173</v>
      </c>
      <c r="B64" s="51" t="s">
        <v>202</v>
      </c>
      <c r="D64" s="96">
        <v>668967.58354649995</v>
      </c>
      <c r="E64" s="96">
        <v>674218.94671299995</v>
      </c>
      <c r="F64" s="96">
        <v>677097.66035049991</v>
      </c>
      <c r="G64" s="96">
        <f>'Rate Base'!T34*$D128</f>
        <v>0</v>
      </c>
      <c r="H64" s="96">
        <f>'Rate Base'!U34*$D128</f>
        <v>0</v>
      </c>
      <c r="I64" s="96">
        <f>'Rate Base'!V34*$D128</f>
        <v>0</v>
      </c>
      <c r="J64" s="96">
        <f>'Rate Base'!W34*$D128</f>
        <v>0</v>
      </c>
      <c r="K64" s="96">
        <f>'Rate Base'!X34*$D128</f>
        <v>0</v>
      </c>
      <c r="L64" s="96">
        <f>'Rate Base'!Y34*$D128</f>
        <v>0</v>
      </c>
      <c r="M64" s="96">
        <f>'Rate Base'!Z34*$D128</f>
        <v>0</v>
      </c>
      <c r="N64" s="96">
        <f>'Rate Base'!AA34*$D128</f>
        <v>0</v>
      </c>
      <c r="O64" s="96">
        <f>'Rate Base'!AB34*$D128</f>
        <v>0</v>
      </c>
      <c r="P64" s="96">
        <f>SUM(D64:O64)</f>
        <v>2020284.1906099997</v>
      </c>
      <c r="Q64" s="96" t="s">
        <v>20</v>
      </c>
      <c r="R64" s="254"/>
    </row>
    <row r="65" spans="1:17" x14ac:dyDescent="0.2">
      <c r="A65" s="252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</row>
    <row r="66" spans="1:17" x14ac:dyDescent="0.2">
      <c r="A66" s="252"/>
      <c r="B66" s="130" t="s">
        <v>203</v>
      </c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256"/>
      <c r="Q66" s="96"/>
    </row>
    <row r="67" spans="1:17" x14ac:dyDescent="0.2">
      <c r="A67" s="130" t="s">
        <v>45</v>
      </c>
      <c r="C67" s="51" t="s">
        <v>42</v>
      </c>
      <c r="D67" s="96">
        <f t="shared" ref="D67:O67" si="9">+D114</f>
        <v>1618047.49</v>
      </c>
      <c r="E67" s="96">
        <f t="shared" si="9"/>
        <v>939621.44</v>
      </c>
      <c r="F67" s="96">
        <f t="shared" si="9"/>
        <v>681978.22</v>
      </c>
      <c r="G67" s="96">
        <f t="shared" si="9"/>
        <v>19777.740000000002</v>
      </c>
      <c r="H67" s="96">
        <f t="shared" si="9"/>
        <v>19777.740000000002</v>
      </c>
      <c r="I67" s="96">
        <f t="shared" si="9"/>
        <v>19777.740000000002</v>
      </c>
      <c r="J67" s="96">
        <f t="shared" si="9"/>
        <v>19777.740000000002</v>
      </c>
      <c r="K67" s="96">
        <f t="shared" si="9"/>
        <v>19777.740000000002</v>
      </c>
      <c r="L67" s="96">
        <f t="shared" si="9"/>
        <v>19777.740000000002</v>
      </c>
      <c r="M67" s="96">
        <f t="shared" si="9"/>
        <v>19777.740000000002</v>
      </c>
      <c r="N67" s="96">
        <f t="shared" si="9"/>
        <v>19777.740000000002</v>
      </c>
      <c r="O67" s="96">
        <f t="shared" si="9"/>
        <v>19777.740000000002</v>
      </c>
      <c r="P67" s="60">
        <f>SUM(D67:O67)</f>
        <v>3417646.8100000015</v>
      </c>
      <c r="Q67" s="96"/>
    </row>
    <row r="68" spans="1:17" x14ac:dyDescent="0.2">
      <c r="A68" s="130">
        <v>410.11</v>
      </c>
      <c r="C68" s="130" t="s">
        <v>43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/>
      <c r="P68" s="60">
        <f>SUM(D68:O68)</f>
        <v>0</v>
      </c>
      <c r="Q68" s="96"/>
    </row>
    <row r="69" spans="1:17" x14ac:dyDescent="0.2">
      <c r="A69" s="130">
        <v>411.42</v>
      </c>
      <c r="C69" s="130" t="s">
        <v>44</v>
      </c>
      <c r="D69" s="95">
        <f t="shared" ref="D69:O69" si="10">-D115</f>
        <v>-349.33333333333331</v>
      </c>
      <c r="E69" s="95">
        <f t="shared" si="10"/>
        <v>-349.33333333333331</v>
      </c>
      <c r="F69" s="95">
        <f t="shared" si="10"/>
        <v>-349.33333333333331</v>
      </c>
      <c r="G69" s="95">
        <f t="shared" si="10"/>
        <v>-349.33333333333331</v>
      </c>
      <c r="H69" s="95">
        <f t="shared" si="10"/>
        <v>-349.33333333333331</v>
      </c>
      <c r="I69" s="95">
        <f t="shared" si="10"/>
        <v>-349.33333333333331</v>
      </c>
      <c r="J69" s="95">
        <f t="shared" si="10"/>
        <v>-349.33333333333331</v>
      </c>
      <c r="K69" s="95">
        <f t="shared" si="10"/>
        <v>-349.33333333333331</v>
      </c>
      <c r="L69" s="95">
        <f t="shared" si="10"/>
        <v>-349.33333333333331</v>
      </c>
      <c r="M69" s="95">
        <f t="shared" si="10"/>
        <v>-349.33333333333331</v>
      </c>
      <c r="N69" s="95">
        <f t="shared" si="10"/>
        <v>-349.33333333333331</v>
      </c>
      <c r="O69" s="95">
        <f t="shared" si="10"/>
        <v>-349.33333333333331</v>
      </c>
      <c r="P69" s="95">
        <f>SUM(D69:O69)</f>
        <v>-4192.0000000000009</v>
      </c>
      <c r="Q69" s="96"/>
    </row>
    <row r="70" spans="1:17" x14ac:dyDescent="0.2">
      <c r="A70" s="130"/>
      <c r="B70" s="130"/>
      <c r="C70" s="130" t="s">
        <v>52</v>
      </c>
      <c r="D70" s="60">
        <f t="shared" ref="D70:P70" si="11">+D67+D68+D69</f>
        <v>1617698.1566666667</v>
      </c>
      <c r="E70" s="60">
        <f t="shared" si="11"/>
        <v>939272.10666666657</v>
      </c>
      <c r="F70" s="60">
        <f t="shared" si="11"/>
        <v>681628.8866666666</v>
      </c>
      <c r="G70" s="60">
        <f t="shared" si="11"/>
        <v>19428.406666666669</v>
      </c>
      <c r="H70" s="60">
        <f t="shared" si="11"/>
        <v>19428.406666666669</v>
      </c>
      <c r="I70" s="60">
        <f t="shared" si="11"/>
        <v>19428.406666666669</v>
      </c>
      <c r="J70" s="60">
        <f t="shared" si="11"/>
        <v>19428.406666666669</v>
      </c>
      <c r="K70" s="60">
        <f t="shared" si="11"/>
        <v>19428.406666666669</v>
      </c>
      <c r="L70" s="60">
        <f t="shared" si="11"/>
        <v>19428.406666666669</v>
      </c>
      <c r="M70" s="60">
        <f t="shared" si="11"/>
        <v>19428.406666666669</v>
      </c>
      <c r="N70" s="60">
        <f t="shared" si="11"/>
        <v>19428.406666666669</v>
      </c>
      <c r="O70" s="60">
        <f t="shared" si="11"/>
        <v>19428.406666666669</v>
      </c>
      <c r="P70" s="60">
        <f t="shared" si="11"/>
        <v>3413454.8100000015</v>
      </c>
      <c r="Q70" s="96"/>
    </row>
    <row r="71" spans="1:17" x14ac:dyDescent="0.2">
      <c r="A71" s="252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</row>
    <row r="72" spans="1:17" x14ac:dyDescent="0.2">
      <c r="A72" s="252"/>
      <c r="C72" s="51" t="s">
        <v>204</v>
      </c>
      <c r="D72" s="95">
        <f t="shared" ref="D72:P72" si="12">+D50+D54+D62+D64+D70</f>
        <v>10214143.252615508</v>
      </c>
      <c r="E72" s="95">
        <f t="shared" si="12"/>
        <v>7218680.9165629959</v>
      </c>
      <c r="F72" s="95">
        <f t="shared" si="12"/>
        <v>6219560.4328154437</v>
      </c>
      <c r="G72" s="95">
        <f t="shared" si="12"/>
        <v>19428.406666666669</v>
      </c>
      <c r="H72" s="95">
        <f t="shared" si="12"/>
        <v>19428.406666666669</v>
      </c>
      <c r="I72" s="95">
        <f t="shared" si="12"/>
        <v>19428.406666666669</v>
      </c>
      <c r="J72" s="95">
        <f t="shared" si="12"/>
        <v>19428.406666666669</v>
      </c>
      <c r="K72" s="95">
        <f t="shared" si="12"/>
        <v>19428.406666666669</v>
      </c>
      <c r="L72" s="95">
        <f t="shared" si="12"/>
        <v>19428.406666666669</v>
      </c>
      <c r="M72" s="95">
        <f t="shared" si="12"/>
        <v>19428.406666666669</v>
      </c>
      <c r="N72" s="95">
        <f t="shared" si="12"/>
        <v>19428.406666666669</v>
      </c>
      <c r="O72" s="95">
        <f t="shared" si="12"/>
        <v>19428.406666666669</v>
      </c>
      <c r="P72" s="95">
        <f t="shared" si="12"/>
        <v>23827240.261993948</v>
      </c>
      <c r="Q72" s="96"/>
    </row>
    <row r="73" spans="1:17" x14ac:dyDescent="0.2">
      <c r="A73" s="252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</row>
    <row r="74" spans="1:17" ht="13.5" thickBot="1" x14ac:dyDescent="0.25">
      <c r="A74" s="252"/>
      <c r="C74" s="130" t="s">
        <v>205</v>
      </c>
      <c r="D74" s="257">
        <f t="shared" ref="D74:P74" si="13">+D42-D72</f>
        <v>3269932.4310328774</v>
      </c>
      <c r="E74" s="257">
        <f t="shared" si="13"/>
        <v>2010081.8043092871</v>
      </c>
      <c r="F74" s="257">
        <f t="shared" si="13"/>
        <v>1530666.0279499758</v>
      </c>
      <c r="G74" s="257">
        <f t="shared" si="13"/>
        <v>-19428.406666666669</v>
      </c>
      <c r="H74" s="257">
        <f t="shared" si="13"/>
        <v>-19428.406666666669</v>
      </c>
      <c r="I74" s="257">
        <f t="shared" si="13"/>
        <v>-19428.406666666669</v>
      </c>
      <c r="J74" s="257">
        <f t="shared" si="13"/>
        <v>-19428.406666666669</v>
      </c>
      <c r="K74" s="257">
        <f t="shared" si="13"/>
        <v>-19428.406666666669</v>
      </c>
      <c r="L74" s="257">
        <f t="shared" si="13"/>
        <v>-19428.406666666669</v>
      </c>
      <c r="M74" s="257">
        <f t="shared" si="13"/>
        <v>-19428.406666666669</v>
      </c>
      <c r="N74" s="257">
        <f t="shared" si="13"/>
        <v>-19428.406666666669</v>
      </c>
      <c r="O74" s="257">
        <f t="shared" si="13"/>
        <v>-19428.406666666669</v>
      </c>
      <c r="P74" s="257">
        <f t="shared" si="13"/>
        <v>6635824.6032921374</v>
      </c>
      <c r="Q74" s="96"/>
    </row>
    <row r="75" spans="1:17" ht="13.5" thickTop="1" x14ac:dyDescent="0.2">
      <c r="A75" s="252"/>
      <c r="D75" s="96"/>
      <c r="E75" s="96"/>
      <c r="F75" s="96"/>
      <c r="G75" s="96"/>
      <c r="H75" s="96"/>
      <c r="I75" s="96"/>
      <c r="J75" s="96"/>
      <c r="K75" s="96"/>
      <c r="L75" s="96"/>
      <c r="M75" s="96"/>
      <c r="O75" s="96"/>
      <c r="P75" s="96"/>
      <c r="Q75" s="96"/>
    </row>
    <row r="76" spans="1:17" x14ac:dyDescent="0.2">
      <c r="A76" s="252"/>
      <c r="D76" s="96"/>
      <c r="E76" s="96"/>
      <c r="F76" s="96"/>
      <c r="G76" s="96"/>
      <c r="H76" s="96"/>
      <c r="I76" s="96"/>
      <c r="J76" s="96"/>
      <c r="K76" s="96"/>
      <c r="L76" s="96"/>
      <c r="M76" s="96"/>
      <c r="O76" s="96"/>
      <c r="P76" s="96"/>
      <c r="Q76" s="96"/>
    </row>
    <row r="77" spans="1:17" x14ac:dyDescent="0.2">
      <c r="A77" s="252"/>
      <c r="D77" s="60"/>
      <c r="E77" s="60"/>
      <c r="F77" s="60"/>
      <c r="G77" s="60"/>
      <c r="H77" s="60"/>
      <c r="I77" s="60"/>
      <c r="J77" s="96"/>
      <c r="K77" s="96"/>
      <c r="L77" s="96"/>
      <c r="M77" s="96"/>
      <c r="O77" s="96"/>
      <c r="P77" s="96"/>
      <c r="Q77" s="96"/>
    </row>
    <row r="78" spans="1:17" x14ac:dyDescent="0.2">
      <c r="A78" s="252"/>
      <c r="D78" s="60"/>
      <c r="E78" s="60"/>
      <c r="F78" s="60"/>
      <c r="G78" s="60"/>
      <c r="H78" s="60"/>
      <c r="I78" s="60"/>
      <c r="J78" s="96"/>
      <c r="K78" s="96"/>
      <c r="L78" s="96"/>
      <c r="M78" s="96"/>
      <c r="O78" s="96"/>
      <c r="P78" s="96"/>
      <c r="Q78" s="96"/>
    </row>
    <row r="79" spans="1:17" x14ac:dyDescent="0.2">
      <c r="A79" s="252">
        <v>101</v>
      </c>
      <c r="B79" s="51" t="s">
        <v>62</v>
      </c>
      <c r="D79" s="60">
        <f>'Rate Base'!Q99</f>
        <v>299749103.6886459</v>
      </c>
      <c r="E79" s="60">
        <f>'Rate Base'!R99</f>
        <v>300799892.35024291</v>
      </c>
      <c r="F79" s="60">
        <f>'Rate Base'!S99</f>
        <v>301710424.99480498</v>
      </c>
      <c r="G79" s="60">
        <f>'Rate Base'!T99</f>
        <v>0</v>
      </c>
      <c r="H79" s="60">
        <f>'Rate Base'!U99</f>
        <v>0</v>
      </c>
      <c r="I79" s="60">
        <f>'Rate Base'!V99</f>
        <v>0</v>
      </c>
      <c r="J79" s="60">
        <f>'Rate Base'!W99</f>
        <v>0</v>
      </c>
      <c r="K79" s="60">
        <f>'Rate Base'!X99</f>
        <v>0</v>
      </c>
      <c r="L79" s="60">
        <f>'Rate Base'!Y99</f>
        <v>0</v>
      </c>
      <c r="M79" s="60">
        <f>'Rate Base'!Z99</f>
        <v>0</v>
      </c>
      <c r="N79" s="60">
        <f>'Rate Base'!AA99</f>
        <v>0</v>
      </c>
      <c r="O79" s="60">
        <f>'Rate Base'!AB99</f>
        <v>0</v>
      </c>
      <c r="P79" s="96"/>
      <c r="Q79" s="96"/>
    </row>
    <row r="80" spans="1:17" x14ac:dyDescent="0.2">
      <c r="A80" s="252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96"/>
      <c r="Q80" s="96"/>
    </row>
    <row r="81" spans="1:17" x14ac:dyDescent="0.2">
      <c r="A81" s="252" t="s">
        <v>65</v>
      </c>
      <c r="B81" s="51" t="s">
        <v>61</v>
      </c>
      <c r="D81" s="60">
        <f>'Rate Base'!Q112</f>
        <v>-123914769.93641496</v>
      </c>
      <c r="E81" s="60">
        <f>'Rate Base'!R112</f>
        <v>-124523931.09106524</v>
      </c>
      <c r="F81" s="60">
        <f>'Rate Base'!S112</f>
        <v>-125136864.58364303</v>
      </c>
      <c r="G81" s="60">
        <f>'Rate Base'!T112</f>
        <v>0</v>
      </c>
      <c r="H81" s="60">
        <f>'Rate Base'!U112</f>
        <v>0</v>
      </c>
      <c r="I81" s="60">
        <f>'Rate Base'!V112</f>
        <v>0</v>
      </c>
      <c r="J81" s="60">
        <f>'Rate Base'!W112</f>
        <v>0</v>
      </c>
      <c r="K81" s="60">
        <f>'Rate Base'!X112</f>
        <v>0</v>
      </c>
      <c r="L81" s="60">
        <f>'Rate Base'!Y112</f>
        <v>0</v>
      </c>
      <c r="M81" s="60">
        <f>'Rate Base'!Z112</f>
        <v>0</v>
      </c>
      <c r="N81" s="60">
        <f>'Rate Base'!AA112</f>
        <v>0</v>
      </c>
      <c r="O81" s="60">
        <f>'Rate Base'!AB112</f>
        <v>0</v>
      </c>
      <c r="P81" s="96"/>
      <c r="Q81" s="96"/>
    </row>
    <row r="82" spans="1:17" x14ac:dyDescent="0.2">
      <c r="A82" s="252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96"/>
      <c r="Q82" s="96"/>
    </row>
    <row r="83" spans="1:17" x14ac:dyDescent="0.2">
      <c r="A83" s="252" t="s">
        <v>69</v>
      </c>
      <c r="B83" s="258" t="s">
        <v>60</v>
      </c>
      <c r="D83" s="60">
        <f>'Rate Base'!Q114</f>
        <v>1318390.984344</v>
      </c>
      <c r="E83" s="60">
        <f>'Rate Base'!R114</f>
        <v>1318240.914592</v>
      </c>
      <c r="F83" s="60">
        <f>'Rate Base'!S114</f>
        <v>1318121.402122</v>
      </c>
      <c r="G83" s="60">
        <f>'Rate Base'!T114</f>
        <v>0</v>
      </c>
      <c r="H83" s="60">
        <f>'Rate Base'!U114</f>
        <v>0</v>
      </c>
      <c r="I83" s="60">
        <f>'Rate Base'!V114</f>
        <v>0</v>
      </c>
      <c r="J83" s="60">
        <f>'Rate Base'!W114</f>
        <v>0</v>
      </c>
      <c r="K83" s="60">
        <f>'Rate Base'!X114</f>
        <v>0</v>
      </c>
      <c r="L83" s="60">
        <f>'Rate Base'!Y114</f>
        <v>0</v>
      </c>
      <c r="M83" s="60">
        <f>'Rate Base'!Z114</f>
        <v>0</v>
      </c>
      <c r="N83" s="60">
        <f>'Rate Base'!AA114</f>
        <v>0</v>
      </c>
      <c r="O83" s="60">
        <f>'Rate Base'!AB114</f>
        <v>0</v>
      </c>
      <c r="P83" s="96"/>
      <c r="Q83" s="96"/>
    </row>
    <row r="84" spans="1:17" x14ac:dyDescent="0.2">
      <c r="A84" s="252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96"/>
      <c r="Q84" s="96"/>
    </row>
    <row r="85" spans="1:17" x14ac:dyDescent="0.2">
      <c r="A85" s="252" t="s">
        <v>68</v>
      </c>
      <c r="B85" s="130" t="s">
        <v>58</v>
      </c>
      <c r="D85" s="60">
        <f>'Rate Base'!Q116</f>
        <v>48866.613499999999</v>
      </c>
      <c r="E85" s="60">
        <f>'Rate Base'!R116</f>
        <v>46774.363299999997</v>
      </c>
      <c r="F85" s="60">
        <f>'Rate Base'!S116</f>
        <v>44685.152099999999</v>
      </c>
      <c r="G85" s="60">
        <f>'Rate Base'!T116</f>
        <v>0</v>
      </c>
      <c r="H85" s="60">
        <f>'Rate Base'!U116</f>
        <v>0</v>
      </c>
      <c r="I85" s="60">
        <f>'Rate Base'!V116</f>
        <v>0</v>
      </c>
      <c r="J85" s="60">
        <f>'Rate Base'!W116</f>
        <v>0</v>
      </c>
      <c r="K85" s="60">
        <f>'Rate Base'!X116</f>
        <v>0</v>
      </c>
      <c r="L85" s="60">
        <f>'Rate Base'!Y116</f>
        <v>0</v>
      </c>
      <c r="M85" s="60">
        <f>'Rate Base'!Z116</f>
        <v>0</v>
      </c>
      <c r="N85" s="60">
        <f>'Rate Base'!AA116</f>
        <v>0</v>
      </c>
      <c r="O85" s="60">
        <f>'Rate Base'!AB116</f>
        <v>0</v>
      </c>
      <c r="P85" s="96"/>
      <c r="Q85" s="96"/>
    </row>
    <row r="86" spans="1:17" x14ac:dyDescent="0.2">
      <c r="A86" s="252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96"/>
      <c r="Q86" s="96"/>
    </row>
    <row r="87" spans="1:17" x14ac:dyDescent="0.2">
      <c r="A87" s="252" t="s">
        <v>67</v>
      </c>
      <c r="B87" s="51" t="s">
        <v>59</v>
      </c>
      <c r="D87" s="60">
        <f>'Rate Base'!Q115</f>
        <v>-509260</v>
      </c>
      <c r="E87" s="60">
        <f>'Rate Base'!R115</f>
        <v>-520525</v>
      </c>
      <c r="F87" s="60">
        <f>'Rate Base'!S115</f>
        <v>-531820</v>
      </c>
      <c r="G87" s="60">
        <f>'Rate Base'!T115</f>
        <v>0</v>
      </c>
      <c r="H87" s="60">
        <f>'Rate Base'!U115</f>
        <v>0</v>
      </c>
      <c r="I87" s="60">
        <f>'Rate Base'!V115</f>
        <v>0</v>
      </c>
      <c r="J87" s="60">
        <f>'Rate Base'!W115</f>
        <v>0</v>
      </c>
      <c r="K87" s="60">
        <f>'Rate Base'!X115</f>
        <v>0</v>
      </c>
      <c r="L87" s="60">
        <f>'Rate Base'!Y115</f>
        <v>0</v>
      </c>
      <c r="M87" s="60">
        <f>'Rate Base'!Z115</f>
        <v>0</v>
      </c>
      <c r="N87" s="60">
        <f>'Rate Base'!AA115</f>
        <v>0</v>
      </c>
      <c r="O87" s="60">
        <f>'Rate Base'!AB115</f>
        <v>0</v>
      </c>
      <c r="P87" s="96"/>
      <c r="Q87" s="96"/>
    </row>
    <row r="88" spans="1:17" x14ac:dyDescent="0.2">
      <c r="A88" s="252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96"/>
      <c r="Q88" s="96"/>
    </row>
    <row r="89" spans="1:17" x14ac:dyDescent="0.2">
      <c r="A89" s="252" t="s">
        <v>66</v>
      </c>
      <c r="B89" s="130" t="s">
        <v>63</v>
      </c>
      <c r="D89" s="60">
        <f>'Rate Base'!Q119</f>
        <v>-39058513.34449175</v>
      </c>
      <c r="E89" s="60">
        <f>'Rate Base'!R119</f>
        <v>-39450859.682741754</v>
      </c>
      <c r="F89" s="60">
        <f>'Rate Base'!S119</f>
        <v>-40135883.214441746</v>
      </c>
      <c r="G89" s="60">
        <f>'Rate Base'!T119</f>
        <v>0</v>
      </c>
      <c r="H89" s="60">
        <f>'Rate Base'!U119</f>
        <v>0</v>
      </c>
      <c r="I89" s="60">
        <f>'Rate Base'!V119</f>
        <v>0</v>
      </c>
      <c r="J89" s="60">
        <f>'Rate Base'!W119</f>
        <v>0</v>
      </c>
      <c r="K89" s="60">
        <f>'Rate Base'!X119</f>
        <v>0</v>
      </c>
      <c r="L89" s="60">
        <f>'Rate Base'!Y119</f>
        <v>0</v>
      </c>
      <c r="M89" s="60">
        <f>'Rate Base'!Z119</f>
        <v>0</v>
      </c>
      <c r="N89" s="60">
        <f>'Rate Base'!AA119</f>
        <v>0</v>
      </c>
      <c r="O89" s="60">
        <f>'Rate Base'!AB119</f>
        <v>0</v>
      </c>
      <c r="P89" s="96"/>
      <c r="Q89" s="96"/>
    </row>
    <row r="90" spans="1:17" x14ac:dyDescent="0.2">
      <c r="A90" s="252" t="s">
        <v>66</v>
      </c>
      <c r="B90" s="130" t="s">
        <v>64</v>
      </c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6"/>
      <c r="Q90" s="96"/>
    </row>
    <row r="91" spans="1:17" x14ac:dyDescent="0.2">
      <c r="A91" s="252"/>
      <c r="B91" s="13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96"/>
      <c r="Q91" s="96"/>
    </row>
    <row r="92" spans="1:17" ht="13.5" thickBot="1" x14ac:dyDescent="0.25">
      <c r="A92" s="252"/>
      <c r="B92" s="51" t="s">
        <v>314</v>
      </c>
      <c r="D92" s="257">
        <f t="shared" ref="D92:O92" si="14">SUM(D79:D90)</f>
        <v>137633818.0055832</v>
      </c>
      <c r="E92" s="257">
        <f t="shared" si="14"/>
        <v>137669591.85432792</v>
      </c>
      <c r="F92" s="257">
        <f t="shared" si="14"/>
        <v>137268663.7509422</v>
      </c>
      <c r="G92" s="257">
        <f t="shared" si="14"/>
        <v>0</v>
      </c>
      <c r="H92" s="257">
        <f t="shared" si="14"/>
        <v>0</v>
      </c>
      <c r="I92" s="257">
        <f t="shared" si="14"/>
        <v>0</v>
      </c>
      <c r="J92" s="257">
        <f t="shared" si="14"/>
        <v>0</v>
      </c>
      <c r="K92" s="257">
        <f t="shared" si="14"/>
        <v>0</v>
      </c>
      <c r="L92" s="257">
        <f t="shared" si="14"/>
        <v>0</v>
      </c>
      <c r="M92" s="257">
        <f t="shared" si="14"/>
        <v>0</v>
      </c>
      <c r="N92" s="257">
        <f t="shared" si="14"/>
        <v>0</v>
      </c>
      <c r="O92" s="257">
        <f t="shared" si="14"/>
        <v>0</v>
      </c>
      <c r="P92" s="96"/>
      <c r="Q92" s="96"/>
    </row>
    <row r="93" spans="1:17" ht="13.5" thickTop="1" x14ac:dyDescent="0.2">
      <c r="A93" s="252"/>
      <c r="D93" s="60"/>
      <c r="E93" s="60"/>
      <c r="F93" s="60"/>
      <c r="G93" s="60"/>
      <c r="H93" s="60"/>
      <c r="I93" s="60"/>
      <c r="J93" s="96"/>
      <c r="K93" s="96"/>
      <c r="L93" s="96"/>
      <c r="M93" s="96"/>
      <c r="O93" s="96"/>
      <c r="P93" s="96"/>
      <c r="Q93" s="96"/>
    </row>
    <row r="94" spans="1:17" x14ac:dyDescent="0.2">
      <c r="A94" s="252"/>
      <c r="D94" s="60"/>
      <c r="E94" s="60"/>
      <c r="F94" s="60"/>
      <c r="G94" s="60"/>
      <c r="H94" s="60"/>
      <c r="I94" s="60"/>
      <c r="J94" s="96"/>
      <c r="K94" s="96"/>
      <c r="L94" s="96"/>
      <c r="M94" s="96"/>
      <c r="O94" s="96"/>
      <c r="P94" s="96"/>
      <c r="Q94" s="96"/>
    </row>
    <row r="95" spans="1:17" x14ac:dyDescent="0.2">
      <c r="D95" s="115"/>
      <c r="E95" s="115"/>
      <c r="F95" s="115"/>
    </row>
    <row r="96" spans="1:17" x14ac:dyDescent="0.2">
      <c r="A96" s="251" t="s">
        <v>178</v>
      </c>
      <c r="C96" s="130"/>
      <c r="D96" s="96"/>
      <c r="E96" s="96"/>
      <c r="F96" s="96"/>
      <c r="G96" s="96"/>
      <c r="H96" s="96"/>
      <c r="I96" s="96"/>
      <c r="J96" s="96"/>
      <c r="K96" s="96"/>
      <c r="L96" s="96"/>
      <c r="M96" s="96"/>
      <c r="O96" s="96"/>
      <c r="P96" s="96"/>
      <c r="Q96" s="96"/>
    </row>
    <row r="97" spans="1:17" x14ac:dyDescent="0.2">
      <c r="A97" s="252"/>
      <c r="B97" s="251" t="s">
        <v>116</v>
      </c>
      <c r="D97" s="102">
        <v>-5206499.2899999991</v>
      </c>
      <c r="E97" s="102">
        <v>-16598616.850000001</v>
      </c>
      <c r="F97" s="102">
        <v>-8054554.1399999931</v>
      </c>
      <c r="G97" s="102">
        <v>0</v>
      </c>
      <c r="H97" s="102">
        <v>0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96">
        <f>SUM(D97:O97)</f>
        <v>-29859670.279999994</v>
      </c>
      <c r="Q97" s="96"/>
    </row>
    <row r="98" spans="1:17" x14ac:dyDescent="0.2">
      <c r="A98" s="252"/>
      <c r="B98" s="51" t="s">
        <v>250</v>
      </c>
      <c r="D98" s="148">
        <v>-635572.13645161269</v>
      </c>
      <c r="E98" s="148">
        <v>-1608498.2292857142</v>
      </c>
      <c r="F98" s="148">
        <v>-890638.8503225809</v>
      </c>
      <c r="G98" s="148"/>
      <c r="H98" s="148"/>
      <c r="I98" s="148"/>
      <c r="J98" s="148"/>
      <c r="K98" s="148"/>
      <c r="L98" s="148"/>
      <c r="M98" s="149"/>
      <c r="N98" s="149"/>
      <c r="O98" s="149"/>
      <c r="P98" s="96"/>
      <c r="Q98" s="96"/>
    </row>
    <row r="99" spans="1:17" x14ac:dyDescent="0.2">
      <c r="D99" s="259"/>
      <c r="E99" s="260"/>
      <c r="F99" s="260"/>
      <c r="G99" s="260"/>
      <c r="H99" s="260"/>
      <c r="I99" s="260"/>
      <c r="J99" s="260"/>
      <c r="K99" s="43"/>
      <c r="L99" s="149"/>
      <c r="M99" s="43"/>
      <c r="N99" s="43"/>
      <c r="O99" s="43"/>
      <c r="P99" s="96"/>
      <c r="Q99" s="96"/>
    </row>
    <row r="100" spans="1:17" x14ac:dyDescent="0.2">
      <c r="D100" s="43">
        <f>D98/D97</f>
        <v>0.12207283647811902</v>
      </c>
      <c r="E100" s="43">
        <f>E98/E97</f>
        <v>9.6905558084842122E-2</v>
      </c>
      <c r="F100" s="43">
        <f t="shared" ref="F100" si="15">F98/F97</f>
        <v>0.11057581026112287</v>
      </c>
      <c r="G100" s="43"/>
      <c r="H100" s="43"/>
      <c r="I100" s="43"/>
      <c r="J100" s="43"/>
      <c r="K100" s="43"/>
      <c r="L100" s="43"/>
      <c r="M100" s="96"/>
      <c r="N100" s="96"/>
      <c r="O100" s="96"/>
      <c r="P100" s="96"/>
      <c r="Q100" s="96"/>
    </row>
    <row r="101" spans="1:17" x14ac:dyDescent="0.2"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</row>
    <row r="102" spans="1:17" x14ac:dyDescent="0.2"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</row>
    <row r="103" spans="1:17" x14ac:dyDescent="0.2">
      <c r="C103" s="51" t="s">
        <v>79</v>
      </c>
      <c r="D103" s="96">
        <f t="shared" ref="D103:O103" si="16">ROUND(+$D104*D92/12,2)</f>
        <v>321145.58</v>
      </c>
      <c r="E103" s="96">
        <f t="shared" si="16"/>
        <v>321229.05</v>
      </c>
      <c r="F103" s="96">
        <f t="shared" si="16"/>
        <v>320293.55</v>
      </c>
      <c r="G103" s="96">
        <f t="shared" si="16"/>
        <v>0</v>
      </c>
      <c r="H103" s="96">
        <f t="shared" si="16"/>
        <v>0</v>
      </c>
      <c r="I103" s="96">
        <f t="shared" si="16"/>
        <v>0</v>
      </c>
      <c r="J103" s="96">
        <f t="shared" si="16"/>
        <v>0</v>
      </c>
      <c r="K103" s="96">
        <f t="shared" si="16"/>
        <v>0</v>
      </c>
      <c r="L103" s="96">
        <f t="shared" si="16"/>
        <v>0</v>
      </c>
      <c r="M103" s="96">
        <f t="shared" si="16"/>
        <v>0</v>
      </c>
      <c r="N103" s="96">
        <f t="shared" si="16"/>
        <v>0</v>
      </c>
      <c r="O103" s="96">
        <f t="shared" si="16"/>
        <v>0</v>
      </c>
      <c r="P103" s="96"/>
      <c r="Q103" s="96"/>
    </row>
    <row r="104" spans="1:17" x14ac:dyDescent="0.2">
      <c r="C104" s="130" t="s">
        <v>80</v>
      </c>
      <c r="D104" s="101">
        <v>2.8000000000000001E-2</v>
      </c>
      <c r="E104" s="261" t="s">
        <v>279</v>
      </c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</row>
    <row r="105" spans="1:17" x14ac:dyDescent="0.2">
      <c r="D105" s="262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</row>
    <row r="106" spans="1:17" x14ac:dyDescent="0.2">
      <c r="D106" s="262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</row>
    <row r="107" spans="1:17" x14ac:dyDescent="0.2"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</row>
    <row r="108" spans="1:17" x14ac:dyDescent="0.2">
      <c r="C108" s="51" t="s">
        <v>81</v>
      </c>
      <c r="D108" s="96">
        <f t="shared" ref="D108:O108" si="17">D42-D50-D54-D62-D64</f>
        <v>4887630.5876995446</v>
      </c>
      <c r="E108" s="96">
        <f t="shared" si="17"/>
        <v>2949353.9109759536</v>
      </c>
      <c r="F108" s="96">
        <f t="shared" si="17"/>
        <v>2212294.9146166425</v>
      </c>
      <c r="G108" s="96">
        <f t="shared" si="17"/>
        <v>0</v>
      </c>
      <c r="H108" s="96">
        <f t="shared" si="17"/>
        <v>0</v>
      </c>
      <c r="I108" s="96">
        <f t="shared" si="17"/>
        <v>0</v>
      </c>
      <c r="J108" s="96">
        <f t="shared" si="17"/>
        <v>0</v>
      </c>
      <c r="K108" s="96">
        <f t="shared" si="17"/>
        <v>0</v>
      </c>
      <c r="L108" s="96">
        <f t="shared" si="17"/>
        <v>0</v>
      </c>
      <c r="M108" s="96">
        <f t="shared" si="17"/>
        <v>0</v>
      </c>
      <c r="N108" s="96">
        <f t="shared" si="17"/>
        <v>0</v>
      </c>
      <c r="O108" s="96">
        <f t="shared" si="17"/>
        <v>0</v>
      </c>
      <c r="P108" s="96"/>
      <c r="Q108" s="96"/>
    </row>
    <row r="109" spans="1:17" x14ac:dyDescent="0.2">
      <c r="C109" s="51" t="s">
        <v>82</v>
      </c>
      <c r="D109" s="95">
        <f t="shared" ref="D109:O109" si="18">+D103</f>
        <v>321145.58</v>
      </c>
      <c r="E109" s="95">
        <f t="shared" si="18"/>
        <v>321229.05</v>
      </c>
      <c r="F109" s="95">
        <f t="shared" si="18"/>
        <v>320293.55</v>
      </c>
      <c r="G109" s="95">
        <f t="shared" si="18"/>
        <v>0</v>
      </c>
      <c r="H109" s="95">
        <f t="shared" si="18"/>
        <v>0</v>
      </c>
      <c r="I109" s="95">
        <f t="shared" si="18"/>
        <v>0</v>
      </c>
      <c r="J109" s="95">
        <f t="shared" si="18"/>
        <v>0</v>
      </c>
      <c r="K109" s="95">
        <f t="shared" si="18"/>
        <v>0</v>
      </c>
      <c r="L109" s="95">
        <f t="shared" si="18"/>
        <v>0</v>
      </c>
      <c r="M109" s="95">
        <f t="shared" si="18"/>
        <v>0</v>
      </c>
      <c r="N109" s="95">
        <f t="shared" si="18"/>
        <v>0</v>
      </c>
      <c r="O109" s="95">
        <f t="shared" si="18"/>
        <v>0</v>
      </c>
      <c r="P109" s="96"/>
      <c r="Q109" s="96"/>
    </row>
    <row r="110" spans="1:17" x14ac:dyDescent="0.2">
      <c r="C110" s="130" t="s">
        <v>83</v>
      </c>
      <c r="D110" s="96">
        <f t="shared" ref="D110:O110" si="19">+D108-D109</f>
        <v>4566485.0076995445</v>
      </c>
      <c r="E110" s="96">
        <f t="shared" si="19"/>
        <v>2628124.8609759538</v>
      </c>
      <c r="F110" s="96">
        <f t="shared" si="19"/>
        <v>1892001.3646166425</v>
      </c>
      <c r="G110" s="96">
        <f t="shared" si="19"/>
        <v>0</v>
      </c>
      <c r="H110" s="96">
        <f t="shared" si="19"/>
        <v>0</v>
      </c>
      <c r="I110" s="96">
        <f t="shared" si="19"/>
        <v>0</v>
      </c>
      <c r="J110" s="96">
        <f t="shared" si="19"/>
        <v>0</v>
      </c>
      <c r="K110" s="96">
        <f t="shared" si="19"/>
        <v>0</v>
      </c>
      <c r="L110" s="96">
        <f t="shared" si="19"/>
        <v>0</v>
      </c>
      <c r="M110" s="96">
        <f t="shared" si="19"/>
        <v>0</v>
      </c>
      <c r="N110" s="96">
        <f t="shared" si="19"/>
        <v>0</v>
      </c>
      <c r="O110" s="96">
        <f t="shared" si="19"/>
        <v>0</v>
      </c>
      <c r="P110" s="96"/>
      <c r="Q110" s="96"/>
    </row>
    <row r="111" spans="1:17" x14ac:dyDescent="0.2">
      <c r="C111" s="251" t="s">
        <v>84</v>
      </c>
      <c r="D111" s="263">
        <f>678094/12</f>
        <v>56507.833333333336</v>
      </c>
      <c r="E111" s="95">
        <f t="shared" ref="E111:O111" si="20">+D111</f>
        <v>56507.833333333336</v>
      </c>
      <c r="F111" s="95">
        <f t="shared" si="20"/>
        <v>56507.833333333336</v>
      </c>
      <c r="G111" s="95">
        <f>+F111</f>
        <v>56507.833333333336</v>
      </c>
      <c r="H111" s="95">
        <f t="shared" si="20"/>
        <v>56507.833333333336</v>
      </c>
      <c r="I111" s="95">
        <f t="shared" si="20"/>
        <v>56507.833333333336</v>
      </c>
      <c r="J111" s="95">
        <f t="shared" si="20"/>
        <v>56507.833333333336</v>
      </c>
      <c r="K111" s="95">
        <f t="shared" si="20"/>
        <v>56507.833333333336</v>
      </c>
      <c r="L111" s="95">
        <f t="shared" si="20"/>
        <v>56507.833333333336</v>
      </c>
      <c r="M111" s="95">
        <f t="shared" si="20"/>
        <v>56507.833333333336</v>
      </c>
      <c r="N111" s="95">
        <f t="shared" si="20"/>
        <v>56507.833333333336</v>
      </c>
      <c r="O111" s="95">
        <f t="shared" si="20"/>
        <v>56507.833333333336</v>
      </c>
      <c r="P111" s="96"/>
      <c r="Q111" s="96"/>
    </row>
    <row r="112" spans="1:17" x14ac:dyDescent="0.2">
      <c r="C112" s="51" t="s">
        <v>85</v>
      </c>
      <c r="D112" s="96">
        <f t="shared" ref="D112:O112" si="21">+D110+D111</f>
        <v>4622992.8410328776</v>
      </c>
      <c r="E112" s="96">
        <f t="shared" si="21"/>
        <v>2684632.6943092872</v>
      </c>
      <c r="F112" s="96">
        <f t="shared" si="21"/>
        <v>1948509.1979499757</v>
      </c>
      <c r="G112" s="96">
        <f t="shared" si="21"/>
        <v>56507.833333333336</v>
      </c>
      <c r="H112" s="96">
        <f t="shared" si="21"/>
        <v>56507.833333333336</v>
      </c>
      <c r="I112" s="96">
        <f t="shared" si="21"/>
        <v>56507.833333333336</v>
      </c>
      <c r="J112" s="96">
        <f t="shared" si="21"/>
        <v>56507.833333333336</v>
      </c>
      <c r="K112" s="96">
        <f t="shared" si="21"/>
        <v>56507.833333333336</v>
      </c>
      <c r="L112" s="96">
        <f t="shared" si="21"/>
        <v>56507.833333333336</v>
      </c>
      <c r="M112" s="96">
        <f t="shared" si="21"/>
        <v>56507.833333333336</v>
      </c>
      <c r="N112" s="96">
        <f t="shared" si="21"/>
        <v>56507.833333333336</v>
      </c>
      <c r="O112" s="96">
        <f t="shared" si="21"/>
        <v>56507.833333333336</v>
      </c>
      <c r="P112" s="96"/>
      <c r="Q112" s="96"/>
    </row>
    <row r="113" spans="3:17" x14ac:dyDescent="0.2">
      <c r="C113" s="51" t="s">
        <v>88</v>
      </c>
      <c r="D113" s="264">
        <v>0.35</v>
      </c>
      <c r="E113" s="264">
        <v>0.35</v>
      </c>
      <c r="F113" s="264">
        <v>0.35</v>
      </c>
      <c r="G113" s="264">
        <v>0.35</v>
      </c>
      <c r="H113" s="264">
        <v>0.35</v>
      </c>
      <c r="I113" s="264">
        <v>0.35</v>
      </c>
      <c r="J113" s="264">
        <v>0.35</v>
      </c>
      <c r="K113" s="264">
        <v>0.35</v>
      </c>
      <c r="L113" s="264">
        <v>0.35</v>
      </c>
      <c r="M113" s="264">
        <v>0.35</v>
      </c>
      <c r="N113" s="264">
        <v>0.35</v>
      </c>
      <c r="O113" s="264">
        <v>0.35</v>
      </c>
      <c r="P113" s="96"/>
      <c r="Q113" s="96"/>
    </row>
    <row r="114" spans="3:17" x14ac:dyDescent="0.2">
      <c r="C114" s="130" t="s">
        <v>89</v>
      </c>
      <c r="D114" s="96">
        <f t="shared" ref="D114" si="22">ROUND(+D112*D113,2)</f>
        <v>1618047.49</v>
      </c>
      <c r="E114" s="96">
        <f t="shared" ref="E114" si="23">ROUND(+E112*E113,2)</f>
        <v>939621.44</v>
      </c>
      <c r="F114" s="96">
        <f t="shared" ref="F114" si="24">ROUND(+F112*F113,2)</f>
        <v>681978.22</v>
      </c>
      <c r="G114" s="96">
        <f t="shared" ref="G114" si="25">ROUND(+G112*G113,2)</f>
        <v>19777.740000000002</v>
      </c>
      <c r="H114" s="96">
        <f t="shared" ref="H114" si="26">ROUND(+H112*H113,2)</f>
        <v>19777.740000000002</v>
      </c>
      <c r="I114" s="96">
        <f t="shared" ref="I114" si="27">ROUND(+I112*I113,2)</f>
        <v>19777.740000000002</v>
      </c>
      <c r="J114" s="96">
        <f t="shared" ref="J114" si="28">ROUND(+J112*J113,2)</f>
        <v>19777.740000000002</v>
      </c>
      <c r="K114" s="96">
        <f t="shared" ref="K114" si="29">ROUND(+K112*K113,2)</f>
        <v>19777.740000000002</v>
      </c>
      <c r="L114" s="96">
        <f t="shared" ref="L114" si="30">ROUND(+L112*L113,2)</f>
        <v>19777.740000000002</v>
      </c>
      <c r="M114" s="96">
        <f t="shared" ref="M114" si="31">ROUND(+M112*M113,2)</f>
        <v>19777.740000000002</v>
      </c>
      <c r="N114" s="96">
        <f t="shared" ref="N114" si="32">ROUND(+N112*N113,2)</f>
        <v>19777.740000000002</v>
      </c>
      <c r="O114" s="96">
        <f t="shared" ref="O114" si="33">ROUND(+O112*O113,2)</f>
        <v>19777.740000000002</v>
      </c>
      <c r="P114" s="96"/>
      <c r="Q114" s="96"/>
    </row>
    <row r="115" spans="3:17" x14ac:dyDescent="0.2">
      <c r="C115" s="130" t="s">
        <v>87</v>
      </c>
      <c r="D115" s="263">
        <v>349.33333333333331</v>
      </c>
      <c r="E115" s="95">
        <f t="shared" ref="E115:O115" si="34">+D115</f>
        <v>349.33333333333331</v>
      </c>
      <c r="F115" s="95">
        <f t="shared" si="34"/>
        <v>349.33333333333331</v>
      </c>
      <c r="G115" s="95">
        <f>+F115</f>
        <v>349.33333333333331</v>
      </c>
      <c r="H115" s="95">
        <f t="shared" si="34"/>
        <v>349.33333333333331</v>
      </c>
      <c r="I115" s="95">
        <f t="shared" si="34"/>
        <v>349.33333333333331</v>
      </c>
      <c r="J115" s="95">
        <f t="shared" si="34"/>
        <v>349.33333333333331</v>
      </c>
      <c r="K115" s="95">
        <f t="shared" si="34"/>
        <v>349.33333333333331</v>
      </c>
      <c r="L115" s="95">
        <f t="shared" si="34"/>
        <v>349.33333333333331</v>
      </c>
      <c r="M115" s="95">
        <f t="shared" si="34"/>
        <v>349.33333333333331</v>
      </c>
      <c r="N115" s="95">
        <f t="shared" si="34"/>
        <v>349.33333333333331</v>
      </c>
      <c r="O115" s="95">
        <f t="shared" si="34"/>
        <v>349.33333333333331</v>
      </c>
      <c r="P115" s="96"/>
      <c r="Q115" s="96"/>
    </row>
    <row r="116" spans="3:17" ht="13.5" thickBot="1" x14ac:dyDescent="0.25">
      <c r="C116" s="130" t="s">
        <v>86</v>
      </c>
      <c r="D116" s="265">
        <f t="shared" ref="D116:O116" si="35">+D114-D115</f>
        <v>1617698.1566666667</v>
      </c>
      <c r="E116" s="265">
        <f t="shared" si="35"/>
        <v>939272.10666666657</v>
      </c>
      <c r="F116" s="265">
        <f t="shared" si="35"/>
        <v>681628.8866666666</v>
      </c>
      <c r="G116" s="265">
        <f t="shared" si="35"/>
        <v>19428.406666666669</v>
      </c>
      <c r="H116" s="265">
        <f t="shared" si="35"/>
        <v>19428.406666666669</v>
      </c>
      <c r="I116" s="265">
        <f t="shared" si="35"/>
        <v>19428.406666666669</v>
      </c>
      <c r="J116" s="265">
        <f t="shared" si="35"/>
        <v>19428.406666666669</v>
      </c>
      <c r="K116" s="265">
        <f t="shared" si="35"/>
        <v>19428.406666666669</v>
      </c>
      <c r="L116" s="265">
        <f t="shared" si="35"/>
        <v>19428.406666666669</v>
      </c>
      <c r="M116" s="265">
        <f t="shared" si="35"/>
        <v>19428.406666666669</v>
      </c>
      <c r="N116" s="265">
        <f t="shared" si="35"/>
        <v>19428.406666666669</v>
      </c>
      <c r="O116" s="265">
        <f t="shared" si="35"/>
        <v>19428.406666666669</v>
      </c>
      <c r="P116" s="96"/>
      <c r="Q116" s="96"/>
    </row>
    <row r="117" spans="3:17" ht="13.5" thickTop="1" x14ac:dyDescent="0.2"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</row>
    <row r="118" spans="3:17" x14ac:dyDescent="0.2">
      <c r="D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</row>
    <row r="119" spans="3:17" x14ac:dyDescent="0.2"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</row>
    <row r="120" spans="3:17" x14ac:dyDescent="0.2">
      <c r="C120" s="18" t="s">
        <v>134</v>
      </c>
      <c r="D120" s="266">
        <f>+Factors!C125</f>
        <v>0.1094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</row>
    <row r="121" spans="3:17" x14ac:dyDescent="0.2">
      <c r="C121" s="51" t="s">
        <v>77</v>
      </c>
      <c r="D121" s="266">
        <f>+Factors!C118</f>
        <v>9.9709999999999993E-2</v>
      </c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</row>
    <row r="122" spans="3:17" x14ac:dyDescent="0.2">
      <c r="C122" s="18"/>
      <c r="D122" s="152"/>
      <c r="E122" s="152"/>
      <c r="F122" s="152"/>
      <c r="G122" s="151"/>
      <c r="H122" s="151"/>
      <c r="I122" s="151"/>
      <c r="J122" s="151"/>
      <c r="K122" s="151"/>
      <c r="L122" s="151"/>
      <c r="M122" s="96"/>
      <c r="N122" s="96"/>
      <c r="O122" s="96"/>
      <c r="P122" s="96"/>
      <c r="Q122" s="96"/>
    </row>
    <row r="123" spans="3:17" x14ac:dyDescent="0.2">
      <c r="C123" s="18"/>
      <c r="D123" s="153"/>
      <c r="E123" s="153"/>
      <c r="F123" s="153"/>
      <c r="G123" s="151"/>
      <c r="H123" s="151"/>
      <c r="I123" s="151"/>
      <c r="J123" s="151"/>
      <c r="K123" s="151"/>
      <c r="L123" s="151"/>
      <c r="M123" s="96"/>
      <c r="N123" s="96"/>
      <c r="O123" s="96"/>
      <c r="P123" s="96"/>
      <c r="Q123" s="96"/>
    </row>
    <row r="124" spans="3:17" x14ac:dyDescent="0.2">
      <c r="C124" s="18"/>
      <c r="D124" s="43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</row>
    <row r="125" spans="3:17" x14ac:dyDescent="0.2">
      <c r="C125" s="18"/>
      <c r="D125" s="267" t="s">
        <v>179</v>
      </c>
      <c r="E125" s="268" t="s">
        <v>106</v>
      </c>
      <c r="F125" s="268" t="s">
        <v>175</v>
      </c>
      <c r="G125" s="96"/>
      <c r="H125" s="96"/>
      <c r="I125" s="96"/>
      <c r="J125" s="96"/>
      <c r="K125" s="96"/>
      <c r="L125" s="96"/>
      <c r="M125" s="151"/>
      <c r="N125" s="151"/>
      <c r="O125" s="151"/>
      <c r="P125" s="96"/>
      <c r="Q125" s="96"/>
    </row>
    <row r="126" spans="3:17" x14ac:dyDescent="0.2">
      <c r="C126" s="18"/>
      <c r="D126" s="43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</row>
    <row r="127" spans="3:17" x14ac:dyDescent="0.2">
      <c r="C127" s="51" t="s">
        <v>141</v>
      </c>
      <c r="D127" s="149">
        <v>7854198</v>
      </c>
      <c r="E127" s="149">
        <v>68434501</v>
      </c>
      <c r="F127" s="96">
        <f>+D127+E127</f>
        <v>76288699</v>
      </c>
      <c r="G127" s="261" t="s">
        <v>313</v>
      </c>
      <c r="H127" s="96"/>
      <c r="I127" s="96"/>
      <c r="J127" s="96"/>
      <c r="K127" s="96"/>
      <c r="L127" s="96"/>
      <c r="M127" s="96"/>
      <c r="N127" s="96"/>
      <c r="O127" s="96"/>
      <c r="P127" s="96"/>
      <c r="Q127" s="96"/>
    </row>
    <row r="128" spans="3:17" x14ac:dyDescent="0.2">
      <c r="D128" s="43">
        <f>ROUND(+D127/F127,5)</f>
        <v>0.10295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</row>
    <row r="130" spans="3:16" x14ac:dyDescent="0.2"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</row>
    <row r="131" spans="3:16" x14ac:dyDescent="0.2">
      <c r="C131" s="45"/>
      <c r="D131" s="269"/>
      <c r="E131" s="269"/>
      <c r="F131" s="269"/>
      <c r="G131" s="269"/>
      <c r="H131" s="269"/>
      <c r="I131" s="269"/>
      <c r="J131" s="269"/>
      <c r="K131" s="269"/>
      <c r="L131" s="269"/>
      <c r="M131" s="42"/>
      <c r="N131" s="42"/>
      <c r="O131" s="42"/>
      <c r="P131" s="41"/>
    </row>
    <row r="132" spans="3:16" x14ac:dyDescent="0.2"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</row>
    <row r="133" spans="3:16" x14ac:dyDescent="0.2">
      <c r="C133" s="45"/>
    </row>
    <row r="134" spans="3:16" x14ac:dyDescent="0.2">
      <c r="C134" s="45"/>
    </row>
    <row r="166" spans="4:16" x14ac:dyDescent="0.2">
      <c r="M166" s="46"/>
      <c r="O166" s="46"/>
    </row>
    <row r="167" spans="4:16" x14ac:dyDescent="0.2">
      <c r="D167" s="271">
        <v>-62854</v>
      </c>
      <c r="E167" s="271">
        <v>-307515</v>
      </c>
      <c r="F167" s="271">
        <v>20252</v>
      </c>
      <c r="G167" s="271">
        <v>166414</v>
      </c>
      <c r="H167" s="271">
        <v>37322</v>
      </c>
      <c r="I167" s="271">
        <v>181303</v>
      </c>
      <c r="J167" s="271">
        <v>167812</v>
      </c>
      <c r="K167" s="271">
        <v>103009</v>
      </c>
      <c r="L167" s="271">
        <v>-58007</v>
      </c>
      <c r="M167" s="271">
        <v>-5332</v>
      </c>
      <c r="N167" s="271">
        <v>385061</v>
      </c>
      <c r="O167" s="271">
        <v>538080</v>
      </c>
      <c r="P167" s="271">
        <v>800115</v>
      </c>
    </row>
    <row r="168" spans="4:16" x14ac:dyDescent="0.2">
      <c r="D168" s="272">
        <v>200601</v>
      </c>
      <c r="E168" s="272">
        <v>200602</v>
      </c>
      <c r="F168" s="272">
        <v>200603</v>
      </c>
      <c r="G168" s="272">
        <v>200604</v>
      </c>
      <c r="H168" s="272">
        <v>200604</v>
      </c>
      <c r="I168" s="272">
        <v>200605</v>
      </c>
      <c r="J168" s="272">
        <v>200606</v>
      </c>
      <c r="K168" s="272">
        <v>200607</v>
      </c>
      <c r="L168" s="272">
        <v>200608</v>
      </c>
      <c r="M168" s="272">
        <v>200609</v>
      </c>
      <c r="N168" s="272">
        <v>200610</v>
      </c>
      <c r="O168" s="272">
        <v>200611</v>
      </c>
      <c r="P168" s="272">
        <v>200612</v>
      </c>
    </row>
  </sheetData>
  <printOptions horizontalCentered="1"/>
  <pageMargins left="0.5" right="0.5" top="0.5" bottom="0.5" header="0.25" footer="0.25"/>
  <pageSetup scale="49" fitToHeight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H89"/>
  <sheetViews>
    <sheetView zoomScaleNormal="100" zoomScaleSheetLayoutView="100" workbookViewId="0">
      <pane xSplit="76" ySplit="6" topLeftCell="CE7" activePane="bottomRight" state="frozen"/>
      <selection activeCell="W71" sqref="W71"/>
      <selection pane="topRight" activeCell="W71" sqref="W71"/>
      <selection pane="bottomLeft" activeCell="W71" sqref="W71"/>
      <selection pane="bottomRight" activeCell="BX47" sqref="BX47"/>
    </sheetView>
  </sheetViews>
  <sheetFormatPr defaultColWidth="9.140625" defaultRowHeight="12.75" x14ac:dyDescent="0.2"/>
  <cols>
    <col min="1" max="1" width="2.7109375" style="3" hidden="1" customWidth="1"/>
    <col min="2" max="2" width="3.7109375" style="3" hidden="1" customWidth="1"/>
    <col min="3" max="3" width="24.7109375" style="3" hidden="1" customWidth="1"/>
    <col min="4" max="41" width="11.7109375" style="3" hidden="1" customWidth="1"/>
    <col min="42" max="74" width="12.7109375" style="3" hidden="1" customWidth="1"/>
    <col min="75" max="75" width="29" style="3" hidden="1" customWidth="1"/>
    <col min="76" max="76" width="47.7109375" style="4" customWidth="1"/>
    <col min="77" max="77" width="2.7109375" style="4" customWidth="1"/>
    <col min="78" max="137" width="13.7109375" style="3" customWidth="1"/>
    <col min="138" max="138" width="13.7109375" style="3" customWidth="1" collapsed="1"/>
    <col min="139" max="149" width="13.7109375" style="3" customWidth="1"/>
    <col min="150" max="162" width="14.42578125" style="3" customWidth="1"/>
    <col min="163" max="171" width="14.28515625" style="3" customWidth="1"/>
    <col min="172" max="185" width="14.140625" style="3" customWidth="1"/>
    <col min="186" max="16384" width="9.140625" style="3"/>
  </cols>
  <sheetData>
    <row r="1" spans="1:122" x14ac:dyDescent="0.2">
      <c r="A1" s="4" t="s">
        <v>196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BX1" s="4" t="s">
        <v>196</v>
      </c>
    </row>
    <row r="2" spans="1:122" x14ac:dyDescent="0.2">
      <c r="A2" s="4" t="s">
        <v>75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BX2" s="4" t="s">
        <v>240</v>
      </c>
    </row>
    <row r="3" spans="1:122" x14ac:dyDescent="0.2">
      <c r="A3" s="9" t="s">
        <v>151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BX3" s="9" t="s">
        <v>241</v>
      </c>
      <c r="BY3" s="9"/>
    </row>
    <row r="4" spans="1:122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BX4" s="4" t="s">
        <v>242</v>
      </c>
      <c r="DR4" s="59"/>
    </row>
    <row r="5" spans="1:122" x14ac:dyDescent="0.2">
      <c r="B5" s="4"/>
      <c r="C5" s="4"/>
      <c r="D5" s="17">
        <v>2002</v>
      </c>
      <c r="E5" s="17">
        <v>2002</v>
      </c>
      <c r="F5" s="17">
        <v>2002</v>
      </c>
      <c r="G5" s="17">
        <v>2002</v>
      </c>
      <c r="H5" s="17">
        <v>2002</v>
      </c>
      <c r="I5" s="17">
        <v>2002</v>
      </c>
      <c r="J5" s="17">
        <v>2002</v>
      </c>
      <c r="K5" s="17">
        <v>2002</v>
      </c>
      <c r="L5" s="17">
        <v>2002</v>
      </c>
      <c r="M5" s="17">
        <v>2002</v>
      </c>
      <c r="N5" s="17">
        <v>2002</v>
      </c>
      <c r="O5" s="17">
        <v>2002</v>
      </c>
      <c r="P5" s="17">
        <v>2003</v>
      </c>
      <c r="Q5" s="17">
        <v>2003</v>
      </c>
      <c r="R5" s="17">
        <v>2003</v>
      </c>
      <c r="S5" s="17">
        <v>2003</v>
      </c>
      <c r="T5" s="17">
        <v>2003</v>
      </c>
      <c r="U5" s="17">
        <v>2003</v>
      </c>
      <c r="V5" s="17">
        <v>2003</v>
      </c>
      <c r="W5" s="17">
        <v>2003</v>
      </c>
      <c r="X5" s="17">
        <v>2003</v>
      </c>
      <c r="Y5" s="17">
        <v>2003</v>
      </c>
      <c r="Z5" s="17">
        <v>2003</v>
      </c>
      <c r="AA5" s="17">
        <v>2003</v>
      </c>
      <c r="AB5" s="17">
        <v>2004</v>
      </c>
      <c r="AC5" s="17">
        <v>2004</v>
      </c>
      <c r="AD5" s="17">
        <v>2004</v>
      </c>
      <c r="AE5" s="17">
        <v>2004</v>
      </c>
      <c r="AF5" s="17">
        <v>2004</v>
      </c>
      <c r="AG5" s="17">
        <v>2004</v>
      </c>
      <c r="AH5" s="17">
        <v>2004</v>
      </c>
      <c r="AI5" s="17">
        <v>2004</v>
      </c>
      <c r="AJ5" s="17">
        <v>2004</v>
      </c>
      <c r="AK5" s="17">
        <v>2004</v>
      </c>
      <c r="AL5" s="17">
        <v>2004</v>
      </c>
      <c r="AM5" s="17">
        <v>2004</v>
      </c>
      <c r="AN5" s="17">
        <v>2005</v>
      </c>
      <c r="AO5" s="17">
        <v>2005</v>
      </c>
      <c r="AP5" s="17">
        <v>2005</v>
      </c>
      <c r="AQ5" s="17">
        <v>2005</v>
      </c>
      <c r="AR5" s="17">
        <v>2005</v>
      </c>
      <c r="AS5" s="17">
        <v>2005</v>
      </c>
      <c r="AT5" s="17">
        <v>2005</v>
      </c>
      <c r="AU5" s="17">
        <v>2005</v>
      </c>
      <c r="AV5" s="17">
        <v>2005</v>
      </c>
      <c r="AW5" s="17">
        <v>2005</v>
      </c>
      <c r="AX5" s="17">
        <v>2005</v>
      </c>
      <c r="AY5" s="17">
        <v>2005</v>
      </c>
      <c r="AZ5" s="17">
        <v>2006</v>
      </c>
      <c r="BA5" s="17">
        <v>2006</v>
      </c>
      <c r="BB5" s="17">
        <v>2006</v>
      </c>
      <c r="BC5" s="17">
        <v>2006</v>
      </c>
      <c r="BD5" s="17">
        <v>2006</v>
      </c>
      <c r="BE5" s="17">
        <v>2006</v>
      </c>
      <c r="BF5" s="17">
        <v>2006</v>
      </c>
      <c r="BG5" s="17">
        <v>2006</v>
      </c>
      <c r="BH5" s="17">
        <v>2006</v>
      </c>
      <c r="BI5" s="17">
        <v>2006</v>
      </c>
      <c r="BJ5" s="17">
        <v>2006</v>
      </c>
      <c r="BK5" s="17">
        <v>2006</v>
      </c>
      <c r="BL5" s="17">
        <v>2007</v>
      </c>
      <c r="BM5" s="17">
        <v>2007</v>
      </c>
      <c r="BN5" s="17">
        <v>2007</v>
      </c>
      <c r="BO5" s="17">
        <v>2007</v>
      </c>
      <c r="BP5" s="17">
        <v>2007</v>
      </c>
      <c r="BQ5" s="17">
        <v>2007</v>
      </c>
      <c r="BR5" s="17">
        <v>2007</v>
      </c>
      <c r="BS5" s="17">
        <v>2007</v>
      </c>
      <c r="BT5" s="17">
        <v>2007</v>
      </c>
      <c r="BU5" s="17">
        <v>2007</v>
      </c>
      <c r="BV5" s="17">
        <v>2007</v>
      </c>
      <c r="BW5" s="17">
        <v>2007</v>
      </c>
      <c r="BX5" s="17"/>
      <c r="BY5" s="17"/>
      <c r="BZ5" s="17">
        <v>2016</v>
      </c>
      <c r="CA5" s="17">
        <f>+BZ5</f>
        <v>2016</v>
      </c>
      <c r="CB5" s="17">
        <f t="shared" ref="CB5" si="0">+CA5</f>
        <v>2016</v>
      </c>
      <c r="CC5" s="17">
        <f t="shared" ref="CC5" si="1">+CB5</f>
        <v>2016</v>
      </c>
      <c r="CD5" s="17">
        <f t="shared" ref="CD5" si="2">+CC5</f>
        <v>2016</v>
      </c>
      <c r="CE5" s="17">
        <f t="shared" ref="CE5" si="3">+CD5</f>
        <v>2016</v>
      </c>
      <c r="CF5" s="17">
        <f t="shared" ref="CF5" si="4">+CE5</f>
        <v>2016</v>
      </c>
      <c r="CG5" s="17">
        <f t="shared" ref="CG5" si="5">+CF5</f>
        <v>2016</v>
      </c>
      <c r="CH5" s="17">
        <f t="shared" ref="CH5" si="6">+CG5</f>
        <v>2016</v>
      </c>
      <c r="CI5" s="17">
        <f t="shared" ref="CI5" si="7">+CH5</f>
        <v>2016</v>
      </c>
      <c r="CJ5" s="17">
        <f t="shared" ref="CJ5" si="8">+CI5</f>
        <v>2016</v>
      </c>
      <c r="CK5" s="17">
        <f t="shared" ref="CK5" si="9">+CJ5</f>
        <v>2016</v>
      </c>
      <c r="CL5" s="17">
        <v>2017</v>
      </c>
      <c r="CM5" s="17">
        <f t="shared" ref="CM5" si="10">+CL5</f>
        <v>2017</v>
      </c>
      <c r="CN5" s="17">
        <f t="shared" ref="CN5" si="11">+CM5</f>
        <v>2017</v>
      </c>
      <c r="CO5" s="17">
        <f t="shared" ref="CO5" si="12">+CN5</f>
        <v>2017</v>
      </c>
      <c r="CP5" s="17">
        <f t="shared" ref="CP5" si="13">+CO5</f>
        <v>2017</v>
      </c>
      <c r="CQ5" s="17">
        <f t="shared" ref="CQ5" si="14">+CP5</f>
        <v>2017</v>
      </c>
      <c r="CR5" s="17">
        <f t="shared" ref="CR5" si="15">+CQ5</f>
        <v>2017</v>
      </c>
      <c r="CS5" s="17">
        <f t="shared" ref="CS5" si="16">+CR5</f>
        <v>2017</v>
      </c>
      <c r="CT5" s="17">
        <f t="shared" ref="CT5" si="17">+CS5</f>
        <v>2017</v>
      </c>
      <c r="CU5" s="17">
        <f t="shared" ref="CU5" si="18">+CT5</f>
        <v>2017</v>
      </c>
      <c r="CV5" s="17">
        <f t="shared" ref="CV5" si="19">+CU5</f>
        <v>2017</v>
      </c>
      <c r="CW5" s="17">
        <f t="shared" ref="CW5" si="20">+CV5</f>
        <v>2017</v>
      </c>
    </row>
    <row r="6" spans="1:122" x14ac:dyDescent="0.2">
      <c r="B6" s="4"/>
      <c r="C6" s="4"/>
      <c r="D6" s="11" t="s">
        <v>206</v>
      </c>
      <c r="E6" s="11" t="s">
        <v>208</v>
      </c>
      <c r="F6" s="11" t="s">
        <v>209</v>
      </c>
      <c r="G6" s="11" t="s">
        <v>210</v>
      </c>
      <c r="H6" s="11" t="s">
        <v>211</v>
      </c>
      <c r="I6" s="11" t="s">
        <v>212</v>
      </c>
      <c r="J6" s="11" t="s">
        <v>213</v>
      </c>
      <c r="K6" s="11" t="s">
        <v>214</v>
      </c>
      <c r="L6" s="11" t="s">
        <v>215</v>
      </c>
      <c r="M6" s="11" t="s">
        <v>107</v>
      </c>
      <c r="N6" s="11" t="s">
        <v>112</v>
      </c>
      <c r="O6" s="11" t="s">
        <v>113</v>
      </c>
      <c r="P6" s="11" t="s">
        <v>206</v>
      </c>
      <c r="Q6" s="11" t="s">
        <v>208</v>
      </c>
      <c r="R6" s="11" t="s">
        <v>209</v>
      </c>
      <c r="S6" s="11" t="s">
        <v>210</v>
      </c>
      <c r="T6" s="11" t="s">
        <v>211</v>
      </c>
      <c r="U6" s="11" t="s">
        <v>212</v>
      </c>
      <c r="V6" s="11" t="s">
        <v>213</v>
      </c>
      <c r="W6" s="11" t="s">
        <v>214</v>
      </c>
      <c r="X6" s="11" t="s">
        <v>215</v>
      </c>
      <c r="Y6" s="11" t="s">
        <v>107</v>
      </c>
      <c r="Z6" s="11" t="s">
        <v>112</v>
      </c>
      <c r="AA6" s="11" t="s">
        <v>113</v>
      </c>
      <c r="AB6" s="11" t="s">
        <v>206</v>
      </c>
      <c r="AC6" s="11" t="s">
        <v>208</v>
      </c>
      <c r="AD6" s="11" t="s">
        <v>209</v>
      </c>
      <c r="AE6" s="11" t="s">
        <v>210</v>
      </c>
      <c r="AF6" s="11" t="s">
        <v>211</v>
      </c>
      <c r="AG6" s="11" t="s">
        <v>212</v>
      </c>
      <c r="AH6" s="11" t="s">
        <v>213</v>
      </c>
      <c r="AI6" s="11" t="s">
        <v>214</v>
      </c>
      <c r="AJ6" s="11" t="s">
        <v>215</v>
      </c>
      <c r="AK6" s="11" t="s">
        <v>107</v>
      </c>
      <c r="AL6" s="11" t="s">
        <v>112</v>
      </c>
      <c r="AM6" s="11" t="s">
        <v>113</v>
      </c>
      <c r="AN6" s="11" t="s">
        <v>206</v>
      </c>
      <c r="AO6" s="11" t="s">
        <v>208</v>
      </c>
      <c r="AP6" s="11" t="s">
        <v>209</v>
      </c>
      <c r="AQ6" s="11" t="s">
        <v>210</v>
      </c>
      <c r="AR6" s="11" t="s">
        <v>211</v>
      </c>
      <c r="AS6" s="11" t="s">
        <v>212</v>
      </c>
      <c r="AT6" s="11" t="s">
        <v>213</v>
      </c>
      <c r="AU6" s="11" t="s">
        <v>214</v>
      </c>
      <c r="AV6" s="11" t="s">
        <v>215</v>
      </c>
      <c r="AW6" s="11" t="s">
        <v>107</v>
      </c>
      <c r="AX6" s="11" t="s">
        <v>112</v>
      </c>
      <c r="AY6" s="11" t="s">
        <v>113</v>
      </c>
      <c r="AZ6" s="11" t="s">
        <v>206</v>
      </c>
      <c r="BA6" s="11" t="s">
        <v>208</v>
      </c>
      <c r="BB6" s="11" t="s">
        <v>209</v>
      </c>
      <c r="BC6" s="11" t="s">
        <v>210</v>
      </c>
      <c r="BD6" s="11" t="s">
        <v>211</v>
      </c>
      <c r="BE6" s="11" t="s">
        <v>212</v>
      </c>
      <c r="BF6" s="11" t="s">
        <v>213</v>
      </c>
      <c r="BG6" s="11" t="s">
        <v>214</v>
      </c>
      <c r="BH6" s="11" t="s">
        <v>215</v>
      </c>
      <c r="BI6" s="11" t="s">
        <v>107</v>
      </c>
      <c r="BJ6" s="11" t="s">
        <v>112</v>
      </c>
      <c r="BK6" s="11" t="s">
        <v>113</v>
      </c>
      <c r="BL6" s="11" t="s">
        <v>206</v>
      </c>
      <c r="BM6" s="11" t="s">
        <v>208</v>
      </c>
      <c r="BN6" s="11" t="s">
        <v>209</v>
      </c>
      <c r="BO6" s="11" t="s">
        <v>210</v>
      </c>
      <c r="BP6" s="11" t="s">
        <v>211</v>
      </c>
      <c r="BQ6" s="11" t="s">
        <v>212</v>
      </c>
      <c r="BR6" s="11" t="s">
        <v>213</v>
      </c>
      <c r="BS6" s="11" t="s">
        <v>214</v>
      </c>
      <c r="BT6" s="11" t="s">
        <v>215</v>
      </c>
      <c r="BU6" s="11" t="s">
        <v>107</v>
      </c>
      <c r="BV6" s="11" t="s">
        <v>112</v>
      </c>
      <c r="BW6" s="11" t="s">
        <v>113</v>
      </c>
      <c r="BX6" s="11"/>
      <c r="BY6" s="11"/>
      <c r="BZ6" s="11" t="s">
        <v>206</v>
      </c>
      <c r="CA6" s="11" t="s">
        <v>208</v>
      </c>
      <c r="CB6" s="11" t="s">
        <v>209</v>
      </c>
      <c r="CC6" s="11" t="s">
        <v>210</v>
      </c>
      <c r="CD6" s="11" t="s">
        <v>211</v>
      </c>
      <c r="CE6" s="11" t="s">
        <v>212</v>
      </c>
      <c r="CF6" s="11" t="s">
        <v>213</v>
      </c>
      <c r="CG6" s="11" t="s">
        <v>214</v>
      </c>
      <c r="CH6" s="11" t="s">
        <v>215</v>
      </c>
      <c r="CI6" s="11" t="s">
        <v>107</v>
      </c>
      <c r="CJ6" s="11" t="s">
        <v>112</v>
      </c>
      <c r="CK6" s="11" t="s">
        <v>113</v>
      </c>
      <c r="CL6" s="11" t="s">
        <v>206</v>
      </c>
      <c r="CM6" s="11" t="s">
        <v>208</v>
      </c>
      <c r="CN6" s="11" t="s">
        <v>209</v>
      </c>
      <c r="CO6" s="11" t="s">
        <v>210</v>
      </c>
      <c r="CP6" s="11" t="s">
        <v>211</v>
      </c>
      <c r="CQ6" s="11" t="s">
        <v>212</v>
      </c>
      <c r="CR6" s="11" t="s">
        <v>213</v>
      </c>
      <c r="CS6" s="11" t="s">
        <v>214</v>
      </c>
      <c r="CT6" s="11" t="s">
        <v>215</v>
      </c>
      <c r="CU6" s="11" t="s">
        <v>107</v>
      </c>
      <c r="CV6" s="11" t="s">
        <v>112</v>
      </c>
      <c r="CW6" s="11" t="s">
        <v>113</v>
      </c>
    </row>
    <row r="7" spans="1:122" x14ac:dyDescent="0.2"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1:122" x14ac:dyDescent="0.2">
      <c r="B8" s="4" t="s">
        <v>137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BX8" s="56" t="str">
        <f>+B8</f>
        <v>Volumes</v>
      </c>
      <c r="BY8" s="56"/>
    </row>
    <row r="9" spans="1:122" x14ac:dyDescent="0.2">
      <c r="A9" s="7"/>
      <c r="B9" s="6"/>
      <c r="C9" s="6" t="s">
        <v>180</v>
      </c>
      <c r="D9" s="7">
        <v>5349551</v>
      </c>
      <c r="E9" s="7">
        <v>4937152</v>
      </c>
      <c r="F9" s="7">
        <v>4276724</v>
      </c>
      <c r="G9" s="7">
        <v>3204221</v>
      </c>
      <c r="H9" s="7">
        <v>2310849</v>
      </c>
      <c r="I9" s="7">
        <v>1312266</v>
      </c>
      <c r="J9" s="7">
        <v>903690</v>
      </c>
      <c r="K9" s="7">
        <v>785118</v>
      </c>
      <c r="L9" s="7">
        <v>899475</v>
      </c>
      <c r="M9" s="7">
        <v>1292750</v>
      </c>
      <c r="N9" s="7">
        <v>2925117</v>
      </c>
      <c r="O9" s="14">
        <v>4567426</v>
      </c>
      <c r="P9" s="14">
        <v>5274862</v>
      </c>
      <c r="Q9" s="14">
        <v>4299881</v>
      </c>
      <c r="R9" s="14">
        <v>4349439</v>
      </c>
      <c r="S9" s="14">
        <v>3296907</v>
      </c>
      <c r="T9" s="14">
        <v>2546078</v>
      </c>
      <c r="U9" s="14">
        <v>1408246</v>
      </c>
      <c r="V9" s="14">
        <v>966519</v>
      </c>
      <c r="W9" s="14">
        <v>826470</v>
      </c>
      <c r="X9" s="14">
        <v>940607</v>
      </c>
      <c r="Y9" s="14">
        <v>1187679.1100000001</v>
      </c>
      <c r="Z9" s="14">
        <v>3082607.1</v>
      </c>
      <c r="AA9" s="14">
        <v>5359035.5999999996</v>
      </c>
      <c r="AB9" s="14">
        <v>7151682.9000000004</v>
      </c>
      <c r="AC9" s="14">
        <v>5894984.9000000004</v>
      </c>
      <c r="AD9" s="14">
        <v>4246878.5999999996</v>
      </c>
      <c r="AE9" s="14">
        <v>2736231.5</v>
      </c>
      <c r="AF9" s="14">
        <v>1852903.4</v>
      </c>
      <c r="AG9" s="14">
        <v>1515358.6</v>
      </c>
      <c r="AH9" s="14">
        <v>1034053</v>
      </c>
      <c r="AI9" s="14">
        <v>872584.5</v>
      </c>
      <c r="AJ9" s="14">
        <v>992059.1</v>
      </c>
      <c r="AK9" s="14">
        <v>3299076.2</v>
      </c>
      <c r="AL9" s="14">
        <v>1410254.6</v>
      </c>
      <c r="AM9" s="14">
        <v>5350440.9000000004</v>
      </c>
      <c r="AN9" s="14">
        <v>6660735.5</v>
      </c>
      <c r="AO9" s="14">
        <v>5595185.7999999998</v>
      </c>
      <c r="AP9" s="14">
        <v>4136285.6</v>
      </c>
      <c r="AQ9" s="14">
        <v>3566151.7</v>
      </c>
      <c r="AR9" s="14">
        <v>2198989.9</v>
      </c>
      <c r="AS9" s="14">
        <v>1633010.4</v>
      </c>
      <c r="AT9" s="14">
        <v>1148260.3999999999</v>
      </c>
      <c r="AU9" s="14">
        <v>966202.6</v>
      </c>
      <c r="AV9" s="14">
        <v>1101335.6000000001</v>
      </c>
      <c r="AW9" s="14">
        <v>1607964.3</v>
      </c>
      <c r="AX9" s="14">
        <v>3246344.7</v>
      </c>
      <c r="AY9" s="14">
        <v>6772650.6900000004</v>
      </c>
      <c r="AZ9" s="32">
        <v>6527503.2000000002</v>
      </c>
      <c r="BA9" s="32">
        <v>6064783.9000000004</v>
      </c>
      <c r="BB9" s="33">
        <v>6110195.0999999996</v>
      </c>
      <c r="BC9" s="32">
        <v>3791056.5</v>
      </c>
      <c r="BD9" s="32">
        <v>2258543.7000000002</v>
      </c>
      <c r="BE9" s="32">
        <v>1532247.8</v>
      </c>
      <c r="BF9" s="32">
        <v>1094819.33</v>
      </c>
      <c r="BG9" s="32">
        <v>999090.5</v>
      </c>
      <c r="BH9" s="32">
        <v>1137202.78</v>
      </c>
      <c r="BI9" s="32">
        <v>1700601.8</v>
      </c>
      <c r="BJ9" s="32">
        <v>3644734.7</v>
      </c>
      <c r="BK9" s="32">
        <v>6228079</v>
      </c>
      <c r="BL9" s="32">
        <v>8012396.2999999998</v>
      </c>
      <c r="BM9" s="32">
        <v>7136583.1000000006</v>
      </c>
      <c r="BN9" s="33">
        <v>5068689.3</v>
      </c>
      <c r="BO9" s="33">
        <v>3580246</v>
      </c>
      <c r="BP9" s="32">
        <v>2579092</v>
      </c>
      <c r="BQ9" s="32">
        <v>1609358.7</v>
      </c>
      <c r="BR9" s="32">
        <v>1196866.7</v>
      </c>
      <c r="BS9" s="32">
        <v>1071978.7</v>
      </c>
      <c r="BT9" s="32">
        <v>1174759.1000000001</v>
      </c>
      <c r="BU9" s="32">
        <v>2094602.3</v>
      </c>
      <c r="BV9" s="32">
        <v>3842393.3</v>
      </c>
      <c r="BW9" s="32">
        <v>6448283.0999999996</v>
      </c>
      <c r="BX9" s="47" t="str">
        <f>+C9</f>
        <v>Residential</v>
      </c>
      <c r="BY9" s="47"/>
      <c r="BZ9" s="145">
        <v>8880221</v>
      </c>
      <c r="CA9" s="145">
        <v>5789694</v>
      </c>
      <c r="CB9" s="145">
        <v>4919785</v>
      </c>
      <c r="CC9" s="145">
        <v>3529262</v>
      </c>
      <c r="CD9" s="145">
        <v>2083818</v>
      </c>
      <c r="CE9" s="145">
        <v>1747621</v>
      </c>
      <c r="CF9" s="145">
        <v>1347152</v>
      </c>
      <c r="CG9" s="145">
        <v>1154797</v>
      </c>
      <c r="CH9" s="145">
        <v>1262725</v>
      </c>
      <c r="CI9" s="55">
        <v>1993324</v>
      </c>
      <c r="CJ9" s="55">
        <v>3147231</v>
      </c>
      <c r="CK9" s="55">
        <v>6837853</v>
      </c>
      <c r="CL9" s="55">
        <v>11650193</v>
      </c>
      <c r="CM9" s="55">
        <v>8661732</v>
      </c>
      <c r="CN9" s="55">
        <v>6698721</v>
      </c>
      <c r="CO9" s="55"/>
      <c r="CP9" s="55"/>
      <c r="CQ9" s="55"/>
      <c r="CR9" s="55"/>
      <c r="CS9" s="55"/>
      <c r="CT9" s="55"/>
      <c r="CU9" s="55"/>
      <c r="CV9" s="55"/>
      <c r="CW9" s="55"/>
    </row>
    <row r="10" spans="1:122" x14ac:dyDescent="0.2">
      <c r="A10" s="7"/>
      <c r="B10" s="6"/>
      <c r="C10" s="8" t="s">
        <v>166</v>
      </c>
      <c r="D10" s="7">
        <v>2760024</v>
      </c>
      <c r="E10" s="7">
        <v>2597461</v>
      </c>
      <c r="F10" s="7">
        <v>2217108</v>
      </c>
      <c r="G10" s="7">
        <v>1758004</v>
      </c>
      <c r="H10" s="7">
        <v>1381368</v>
      </c>
      <c r="I10" s="7">
        <v>953154</v>
      </c>
      <c r="J10" s="7">
        <v>730947</v>
      </c>
      <c r="K10" s="7">
        <v>709612</v>
      </c>
      <c r="L10" s="7">
        <v>711848</v>
      </c>
      <c r="M10" s="7">
        <v>893094</v>
      </c>
      <c r="N10" s="7">
        <v>1509954</v>
      </c>
      <c r="O10" s="14">
        <v>2243944</v>
      </c>
      <c r="P10" s="14">
        <v>2503967</v>
      </c>
      <c r="Q10" s="14">
        <v>2197206</v>
      </c>
      <c r="R10" s="14">
        <v>2292194</v>
      </c>
      <c r="S10" s="14">
        <v>1670794</v>
      </c>
      <c r="T10" s="14">
        <v>1434045</v>
      </c>
      <c r="U10" s="14">
        <v>968665</v>
      </c>
      <c r="V10" s="14">
        <v>763717</v>
      </c>
      <c r="W10" s="14">
        <v>662586</v>
      </c>
      <c r="X10" s="14">
        <v>753405</v>
      </c>
      <c r="Y10" s="14">
        <v>819901.5</v>
      </c>
      <c r="Z10" s="14">
        <v>1503032</v>
      </c>
      <c r="AA10" s="14">
        <v>2426598.2000000002</v>
      </c>
      <c r="AB10" s="14">
        <v>3246069.7</v>
      </c>
      <c r="AC10" s="14">
        <v>2849233.8</v>
      </c>
      <c r="AD10" s="14">
        <v>2161204.6</v>
      </c>
      <c r="AE10" s="14">
        <v>1479860</v>
      </c>
      <c r="AF10" s="14">
        <v>1079045.5</v>
      </c>
      <c r="AG10" s="14">
        <v>1030971.7</v>
      </c>
      <c r="AH10" s="14">
        <v>764610.1</v>
      </c>
      <c r="AI10" s="14">
        <v>655012.4</v>
      </c>
      <c r="AJ10" s="14">
        <v>762324.2</v>
      </c>
      <c r="AK10" s="14">
        <v>1512567.4</v>
      </c>
      <c r="AL10" s="14">
        <v>922899.8</v>
      </c>
      <c r="AM10" s="14">
        <v>2341221.5</v>
      </c>
      <c r="AN10" s="14">
        <v>2878718.2</v>
      </c>
      <c r="AO10" s="14">
        <v>2600054.7999999998</v>
      </c>
      <c r="AP10" s="14">
        <v>2049299.1</v>
      </c>
      <c r="AQ10" s="14">
        <v>1741068.1</v>
      </c>
      <c r="AR10" s="14">
        <v>1267004.5</v>
      </c>
      <c r="AS10" s="14">
        <v>961423.7</v>
      </c>
      <c r="AT10" s="14">
        <v>777723.4</v>
      </c>
      <c r="AU10" s="14">
        <v>675467.9</v>
      </c>
      <c r="AV10" s="14">
        <v>769629</v>
      </c>
      <c r="AW10" s="14">
        <v>984006.2</v>
      </c>
      <c r="AX10" s="14">
        <v>1489270.2</v>
      </c>
      <c r="AY10" s="14">
        <v>2864113.2</v>
      </c>
      <c r="AZ10" s="32">
        <v>2962450.6</v>
      </c>
      <c r="BA10" s="32">
        <v>2551856.7999999998</v>
      </c>
      <c r="BB10" s="33">
        <v>2842630.6</v>
      </c>
      <c r="BC10" s="32">
        <v>1822191.9</v>
      </c>
      <c r="BD10" s="32">
        <v>1238973.2</v>
      </c>
      <c r="BE10" s="32">
        <v>919365.9</v>
      </c>
      <c r="BF10" s="32">
        <v>743616.8</v>
      </c>
      <c r="BG10" s="32">
        <v>707124.3</v>
      </c>
      <c r="BH10" s="32">
        <v>815758.4</v>
      </c>
      <c r="BI10" s="32">
        <v>1016017.7</v>
      </c>
      <c r="BJ10" s="32">
        <v>1633619.1</v>
      </c>
      <c r="BK10" s="32">
        <v>2663256</v>
      </c>
      <c r="BL10" s="32">
        <v>3416798.1</v>
      </c>
      <c r="BM10" s="32">
        <v>3304146.9</v>
      </c>
      <c r="BN10" s="33">
        <v>2354961.2000000002</v>
      </c>
      <c r="BO10" s="33">
        <v>1544665.4</v>
      </c>
      <c r="BP10" s="32">
        <v>1310547.7</v>
      </c>
      <c r="BQ10" s="32">
        <v>930189.4</v>
      </c>
      <c r="BR10" s="32">
        <v>777649.4</v>
      </c>
      <c r="BS10" s="32">
        <v>706554.4</v>
      </c>
      <c r="BT10" s="32">
        <v>797519</v>
      </c>
      <c r="BU10" s="32">
        <v>1096118.1000000001</v>
      </c>
      <c r="BV10" s="32">
        <v>1702962.1</v>
      </c>
      <c r="BW10" s="32">
        <v>2709075.1</v>
      </c>
      <c r="BX10" s="47" t="str">
        <f>+C10</f>
        <v>Commercial</v>
      </c>
      <c r="BY10" s="47"/>
      <c r="BZ10" s="145">
        <v>3539304</v>
      </c>
      <c r="CA10" s="145">
        <v>2423263</v>
      </c>
      <c r="CB10" s="145">
        <v>2020690</v>
      </c>
      <c r="CC10" s="145">
        <v>1592322</v>
      </c>
      <c r="CD10" s="145">
        <v>1013884</v>
      </c>
      <c r="CE10" s="145">
        <v>925809</v>
      </c>
      <c r="CF10" s="145">
        <v>769933</v>
      </c>
      <c r="CG10" s="145">
        <v>680891</v>
      </c>
      <c r="CH10" s="145">
        <v>735865</v>
      </c>
      <c r="CI10" s="55">
        <v>951516</v>
      </c>
      <c r="CJ10" s="55">
        <v>1299735</v>
      </c>
      <c r="CK10" s="55">
        <v>2595188</v>
      </c>
      <c r="CL10" s="55">
        <v>4653275</v>
      </c>
      <c r="CM10" s="55">
        <v>3571195</v>
      </c>
      <c r="CN10" s="55">
        <v>2781100</v>
      </c>
      <c r="CO10" s="55"/>
      <c r="CP10" s="55"/>
      <c r="CQ10" s="55"/>
      <c r="CR10" s="55"/>
      <c r="CS10" s="55"/>
      <c r="CT10" s="55"/>
      <c r="CU10" s="55"/>
      <c r="CV10" s="55"/>
      <c r="CW10" s="55"/>
    </row>
    <row r="11" spans="1:122" x14ac:dyDescent="0.2">
      <c r="A11" s="7"/>
      <c r="B11" s="6"/>
      <c r="C11" s="6" t="s">
        <v>181</v>
      </c>
      <c r="D11" s="7">
        <v>227429</v>
      </c>
      <c r="E11" s="7">
        <v>225829</v>
      </c>
      <c r="F11" s="7">
        <v>222689</v>
      </c>
      <c r="G11" s="7">
        <v>181212</v>
      </c>
      <c r="H11" s="7">
        <v>115347</v>
      </c>
      <c r="I11" s="7">
        <v>71592</v>
      </c>
      <c r="J11" s="7">
        <v>53888</v>
      </c>
      <c r="K11" s="7">
        <v>50142</v>
      </c>
      <c r="L11" s="7">
        <v>46100</v>
      </c>
      <c r="M11" s="7">
        <v>63922</v>
      </c>
      <c r="N11" s="7">
        <v>108280</v>
      </c>
      <c r="O11" s="14">
        <v>136554</v>
      </c>
      <c r="P11" s="14">
        <v>142355</v>
      </c>
      <c r="Q11" s="14">
        <v>144932</v>
      </c>
      <c r="R11" s="14">
        <v>135887</v>
      </c>
      <c r="S11" s="14">
        <v>125150</v>
      </c>
      <c r="T11" s="14">
        <v>107979</v>
      </c>
      <c r="U11" s="14">
        <v>78514</v>
      </c>
      <c r="V11" s="14">
        <v>52187</v>
      </c>
      <c r="W11" s="14">
        <v>47414</v>
      </c>
      <c r="X11" s="14">
        <v>53598</v>
      </c>
      <c r="Y11" s="14">
        <v>61519.6</v>
      </c>
      <c r="Z11" s="14">
        <v>95317.2</v>
      </c>
      <c r="AA11" s="14">
        <v>157380.70000000001</v>
      </c>
      <c r="AB11" s="14">
        <v>186291.8</v>
      </c>
      <c r="AC11" s="14">
        <v>164864.29999999999</v>
      </c>
      <c r="AD11" s="14">
        <v>180981.9</v>
      </c>
      <c r="AE11" s="14">
        <v>112238.39999999999</v>
      </c>
      <c r="AF11" s="14">
        <v>104138.6</v>
      </c>
      <c r="AG11" s="14">
        <v>113592.6</v>
      </c>
      <c r="AH11" s="14">
        <v>104882.1</v>
      </c>
      <c r="AI11" s="14">
        <v>45776.3</v>
      </c>
      <c r="AJ11" s="14">
        <v>169605.1</v>
      </c>
      <c r="AK11" s="14">
        <v>246057.8</v>
      </c>
      <c r="AL11" s="14">
        <v>154512.1</v>
      </c>
      <c r="AM11" s="14">
        <v>343189.1</v>
      </c>
      <c r="AN11" s="14">
        <v>362585.9</v>
      </c>
      <c r="AO11" s="14">
        <v>320729.7</v>
      </c>
      <c r="AP11" s="14">
        <v>287411</v>
      </c>
      <c r="AQ11" s="14">
        <v>251471.5</v>
      </c>
      <c r="AR11" s="14">
        <v>223081.60000000001</v>
      </c>
      <c r="AS11" s="14">
        <v>191607.8</v>
      </c>
      <c r="AT11" s="14">
        <v>167598.79999999999</v>
      </c>
      <c r="AU11" s="14">
        <v>156373</v>
      </c>
      <c r="AV11" s="14">
        <v>168375.7</v>
      </c>
      <c r="AW11" s="14">
        <v>272963.59999999998</v>
      </c>
      <c r="AX11" s="14">
        <v>615958.5</v>
      </c>
      <c r="AY11" s="14">
        <v>777212.7</v>
      </c>
      <c r="AZ11" s="32">
        <v>786711.1</v>
      </c>
      <c r="BA11" s="32">
        <v>729781.6</v>
      </c>
      <c r="BB11" s="33">
        <v>767837.7</v>
      </c>
      <c r="BC11" s="32">
        <v>260369.2</v>
      </c>
      <c r="BD11" s="32">
        <v>219492.2</v>
      </c>
      <c r="BE11" s="32">
        <v>218120.1</v>
      </c>
      <c r="BF11" s="32">
        <v>169866.3</v>
      </c>
      <c r="BG11" s="32">
        <v>171452.4</v>
      </c>
      <c r="BH11" s="32">
        <v>170518.2</v>
      </c>
      <c r="BI11" s="32">
        <v>247179.2</v>
      </c>
      <c r="BJ11" s="32">
        <v>309444.2</v>
      </c>
      <c r="BK11" s="32">
        <v>357901</v>
      </c>
      <c r="BL11" s="32">
        <v>427913.1</v>
      </c>
      <c r="BM11" s="32">
        <v>343515.5</v>
      </c>
      <c r="BN11" s="33">
        <v>318792.7</v>
      </c>
      <c r="BO11" s="33">
        <v>270143.2</v>
      </c>
      <c r="BP11" s="32">
        <v>222225.8</v>
      </c>
      <c r="BQ11" s="32">
        <v>202154.1</v>
      </c>
      <c r="BR11" s="32">
        <v>194480.5</v>
      </c>
      <c r="BS11" s="32">
        <v>192782.9</v>
      </c>
      <c r="BT11" s="32">
        <v>183390.9</v>
      </c>
      <c r="BU11" s="32">
        <v>241679.4</v>
      </c>
      <c r="BV11" s="32">
        <v>300098.90000000002</v>
      </c>
      <c r="BW11" s="32">
        <v>351164.5</v>
      </c>
      <c r="BX11" s="47" t="str">
        <f>+C11</f>
        <v>Industrial Firm</v>
      </c>
      <c r="BY11" s="47"/>
      <c r="BZ11" s="145">
        <v>340180</v>
      </c>
      <c r="CA11" s="145">
        <v>283335</v>
      </c>
      <c r="CB11" s="145">
        <v>290890</v>
      </c>
      <c r="CC11" s="145">
        <v>220211</v>
      </c>
      <c r="CD11" s="145">
        <v>195482</v>
      </c>
      <c r="CE11" s="145">
        <v>192570</v>
      </c>
      <c r="CF11" s="145">
        <v>151630</v>
      </c>
      <c r="CG11" s="145">
        <v>173213</v>
      </c>
      <c r="CH11" s="145">
        <v>167525</v>
      </c>
      <c r="CI11" s="55">
        <v>196857</v>
      </c>
      <c r="CJ11" s="55">
        <v>223910</v>
      </c>
      <c r="CK11" s="55">
        <v>293181</v>
      </c>
      <c r="CL11" s="55">
        <v>428454</v>
      </c>
      <c r="CM11" s="55">
        <v>364423</v>
      </c>
      <c r="CN11" s="55">
        <v>335587</v>
      </c>
      <c r="CO11" s="55"/>
      <c r="CP11" s="55"/>
      <c r="CQ11" s="55"/>
      <c r="CR11" s="55"/>
      <c r="CS11" s="55"/>
      <c r="CT11" s="55"/>
      <c r="CU11" s="55"/>
      <c r="CV11" s="55"/>
      <c r="CW11" s="55"/>
    </row>
    <row r="12" spans="1:122" x14ac:dyDescent="0.2">
      <c r="A12" s="7"/>
      <c r="B12" s="6"/>
      <c r="C12" s="8" t="s">
        <v>183</v>
      </c>
      <c r="D12" s="7">
        <v>36951</v>
      </c>
      <c r="E12" s="7">
        <v>-1685</v>
      </c>
      <c r="F12" s="7">
        <v>24515</v>
      </c>
      <c r="G12" s="7">
        <v>19665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22006</v>
      </c>
      <c r="U12" s="14">
        <v>21584</v>
      </c>
      <c r="V12" s="14">
        <v>144399</v>
      </c>
      <c r="W12" s="14">
        <v>174404</v>
      </c>
      <c r="X12" s="14">
        <v>345503</v>
      </c>
      <c r="Y12" s="14">
        <v>94893</v>
      </c>
      <c r="Z12" s="14">
        <v>234250</v>
      </c>
      <c r="AA12" s="14">
        <v>192402</v>
      </c>
      <c r="AB12" s="14">
        <v>184220</v>
      </c>
      <c r="AC12" s="14">
        <v>141007</v>
      </c>
      <c r="AD12" s="14">
        <v>121805</v>
      </c>
      <c r="AE12" s="14">
        <v>117647</v>
      </c>
      <c r="AF12" s="14">
        <v>130024</v>
      </c>
      <c r="AG12" s="14">
        <v>186555</v>
      </c>
      <c r="AH12" s="14">
        <v>472478</v>
      </c>
      <c r="AI12" s="14">
        <v>618051</v>
      </c>
      <c r="AJ12" s="14">
        <v>760813</v>
      </c>
      <c r="AK12" s="14">
        <v>549407</v>
      </c>
      <c r="AL12" s="14">
        <v>723537</v>
      </c>
      <c r="AM12" s="14">
        <v>558497</v>
      </c>
      <c r="AN12" s="14">
        <v>484801</v>
      </c>
      <c r="AO12" s="14">
        <v>477343</v>
      </c>
      <c r="AP12" s="14">
        <v>563238</v>
      </c>
      <c r="AQ12" s="14">
        <v>451411</v>
      </c>
      <c r="AR12" s="14">
        <v>421397</v>
      </c>
      <c r="AS12" s="14">
        <v>509789</v>
      </c>
      <c r="AT12" s="14">
        <v>471230</v>
      </c>
      <c r="AU12" s="14">
        <v>510639</v>
      </c>
      <c r="AV12" s="14">
        <v>661565</v>
      </c>
      <c r="AW12" s="14">
        <v>622767</v>
      </c>
      <c r="AX12" s="14">
        <v>523429</v>
      </c>
      <c r="AY12" s="14">
        <v>474199</v>
      </c>
      <c r="AZ12" s="32">
        <v>433346</v>
      </c>
      <c r="BA12" s="32">
        <v>436318</v>
      </c>
      <c r="BB12" s="33">
        <v>578220</v>
      </c>
      <c r="BC12" s="32">
        <v>563075</v>
      </c>
      <c r="BD12" s="32">
        <v>460052</v>
      </c>
      <c r="BE12" s="32">
        <v>432583</v>
      </c>
      <c r="BF12" s="32">
        <v>425627</v>
      </c>
      <c r="BG12" s="32">
        <v>451425</v>
      </c>
      <c r="BH12" s="32">
        <v>549804</v>
      </c>
      <c r="BI12" s="32">
        <v>561101</v>
      </c>
      <c r="BJ12" s="32">
        <v>580843</v>
      </c>
      <c r="BK12" s="32">
        <v>622671</v>
      </c>
      <c r="BL12" s="32">
        <v>581983</v>
      </c>
      <c r="BM12" s="32">
        <v>377649</v>
      </c>
      <c r="BN12" s="33">
        <v>557671</v>
      </c>
      <c r="BO12" s="33">
        <v>559786</v>
      </c>
      <c r="BP12" s="32">
        <v>449964</v>
      </c>
      <c r="BQ12" s="32">
        <v>424635</v>
      </c>
      <c r="BR12" s="32">
        <v>458343</v>
      </c>
      <c r="BS12" s="32">
        <v>561695</v>
      </c>
      <c r="BT12" s="32">
        <v>564045</v>
      </c>
      <c r="BU12" s="32">
        <v>613274</v>
      </c>
      <c r="BV12" s="32">
        <v>586562</v>
      </c>
      <c r="BW12" s="32">
        <v>599615</v>
      </c>
      <c r="BX12" s="47" t="str">
        <f>+C12</f>
        <v>Interruptible</v>
      </c>
      <c r="BY12" s="47"/>
      <c r="BZ12" s="145">
        <v>149344</v>
      </c>
      <c r="CA12" s="145">
        <v>121237</v>
      </c>
      <c r="CB12" s="145">
        <v>127288</v>
      </c>
      <c r="CC12" s="145">
        <v>103613</v>
      </c>
      <c r="CD12" s="145">
        <v>101529</v>
      </c>
      <c r="CE12" s="145">
        <v>86726</v>
      </c>
      <c r="CF12" s="145">
        <v>82508</v>
      </c>
      <c r="CG12" s="145">
        <v>80700</v>
      </c>
      <c r="CH12" s="145">
        <v>86247</v>
      </c>
      <c r="CI12" s="55">
        <v>95511</v>
      </c>
      <c r="CJ12" s="55">
        <v>99890</v>
      </c>
      <c r="CK12" s="55">
        <v>135943</v>
      </c>
      <c r="CL12" s="55">
        <v>213454</v>
      </c>
      <c r="CM12" s="55">
        <v>142194</v>
      </c>
      <c r="CN12" s="55">
        <v>124909</v>
      </c>
      <c r="CO12" s="55"/>
      <c r="CP12" s="55"/>
      <c r="CQ12" s="55"/>
      <c r="CR12" s="55"/>
      <c r="CS12" s="55"/>
      <c r="CT12" s="55"/>
      <c r="CU12" s="55"/>
      <c r="CV12" s="55"/>
      <c r="CW12" s="55"/>
    </row>
    <row r="13" spans="1:122" x14ac:dyDescent="0.2">
      <c r="A13" s="7"/>
      <c r="B13" s="6"/>
      <c r="C13" s="6" t="s">
        <v>182</v>
      </c>
      <c r="D13" s="7">
        <v>420579</v>
      </c>
      <c r="E13" s="7">
        <v>456855</v>
      </c>
      <c r="F13" s="7">
        <v>533424</v>
      </c>
      <c r="G13" s="7">
        <v>462984</v>
      </c>
      <c r="H13" s="7">
        <v>75865</v>
      </c>
      <c r="I13" s="7">
        <v>46332</v>
      </c>
      <c r="J13" s="7">
        <v>50562</v>
      </c>
      <c r="K13" s="7">
        <v>65518</v>
      </c>
      <c r="L13" s="7">
        <v>55978</v>
      </c>
      <c r="M13" s="7">
        <v>102309</v>
      </c>
      <c r="N13" s="7">
        <v>66446</v>
      </c>
      <c r="O13" s="14">
        <v>56918</v>
      </c>
      <c r="P13" s="14">
        <v>53625</v>
      </c>
      <c r="Q13" s="14">
        <v>48128</v>
      </c>
      <c r="R13" s="14">
        <v>53232</v>
      </c>
      <c r="S13" s="14">
        <v>197287</v>
      </c>
      <c r="T13" s="14">
        <v>234539</v>
      </c>
      <c r="U13" s="14">
        <v>266670</v>
      </c>
      <c r="V13" s="14">
        <v>300911</v>
      </c>
      <c r="W13" s="14">
        <v>296810</v>
      </c>
      <c r="X13" s="14">
        <v>339958</v>
      </c>
      <c r="Y13" s="14">
        <v>315136</v>
      </c>
      <c r="Z13" s="14">
        <v>175903</v>
      </c>
      <c r="AA13" s="14">
        <v>240752</v>
      </c>
      <c r="AB13" s="14">
        <v>165032</v>
      </c>
      <c r="AC13" s="14">
        <v>198755</v>
      </c>
      <c r="AD13" s="14">
        <v>258957</v>
      </c>
      <c r="AE13" s="14">
        <v>394913</v>
      </c>
      <c r="AF13" s="14">
        <v>268735</v>
      </c>
      <c r="AG13" s="14">
        <v>341477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47"/>
      <c r="BY13" s="47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</row>
    <row r="14" spans="1:122" x14ac:dyDescent="0.2">
      <c r="A14" s="7"/>
      <c r="B14" s="6"/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47"/>
      <c r="BY14" s="47"/>
      <c r="BZ14" s="143"/>
      <c r="CA14" s="143"/>
      <c r="CB14" s="143"/>
      <c r="CC14" s="143"/>
      <c r="CD14" s="143"/>
      <c r="CE14" s="143"/>
      <c r="CF14" s="143"/>
      <c r="CG14" s="143"/>
      <c r="CH14" s="143"/>
    </row>
    <row r="15" spans="1:122" x14ac:dyDescent="0.2">
      <c r="A15" s="7"/>
      <c r="B15" s="6"/>
      <c r="C15" s="6" t="s">
        <v>139</v>
      </c>
      <c r="D15" s="7">
        <f>201306+439910</f>
        <v>641216</v>
      </c>
      <c r="E15" s="7">
        <v>717423</v>
      </c>
      <c r="F15" s="7">
        <f>194029+443123</f>
        <v>637152</v>
      </c>
      <c r="G15" s="7">
        <f>208981+416443</f>
        <v>625424</v>
      </c>
      <c r="H15" s="7">
        <f>231494+456499</f>
        <v>687993</v>
      </c>
      <c r="I15" s="7">
        <f>197391+357951</f>
        <v>555342</v>
      </c>
      <c r="J15" s="7">
        <f>241163+303454</f>
        <v>544617</v>
      </c>
      <c r="K15" s="7">
        <f>258832+323914</f>
        <v>582746</v>
      </c>
      <c r="L15" s="7">
        <f>247668+113424</f>
        <v>361092</v>
      </c>
      <c r="M15" s="7">
        <f>290126+412050</f>
        <v>702176</v>
      </c>
      <c r="N15" s="7">
        <f>293287+439763</f>
        <v>733050</v>
      </c>
      <c r="O15" s="14">
        <f>300505+452066</f>
        <v>752571</v>
      </c>
      <c r="P15" s="14">
        <f>297915+459212</f>
        <v>757127</v>
      </c>
      <c r="Q15" s="14">
        <f>266416+470633</f>
        <v>737049</v>
      </c>
      <c r="R15" s="14">
        <f>285353+522058</f>
        <v>807411</v>
      </c>
      <c r="S15" s="14">
        <f>259302+567358</f>
        <v>826660</v>
      </c>
      <c r="T15" s="14">
        <f>245349+501186</f>
        <v>746535</v>
      </c>
      <c r="U15" s="14">
        <f>220111+437771</f>
        <v>657882</v>
      </c>
      <c r="V15" s="14">
        <f>223409+422405</f>
        <v>645814</v>
      </c>
      <c r="W15" s="14">
        <f>235756+433158</f>
        <v>668914</v>
      </c>
      <c r="X15" s="14">
        <f>232043+430266</f>
        <v>662309</v>
      </c>
      <c r="Y15" s="14">
        <v>653738</v>
      </c>
      <c r="Z15" s="14">
        <v>720531</v>
      </c>
      <c r="AA15" s="14">
        <v>746321</v>
      </c>
      <c r="AB15" s="14">
        <v>782981</v>
      </c>
      <c r="AC15" s="14">
        <v>687204</v>
      </c>
      <c r="AD15" s="14">
        <v>671711</v>
      </c>
      <c r="AE15" s="14">
        <v>608198</v>
      </c>
      <c r="AF15" s="14">
        <v>585667</v>
      </c>
      <c r="AG15" s="14">
        <v>556843</v>
      </c>
      <c r="AH15" s="14">
        <v>584424</v>
      </c>
      <c r="AI15" s="14">
        <v>575202</v>
      </c>
      <c r="AJ15" s="14">
        <v>569081</v>
      </c>
      <c r="AK15" s="14">
        <v>550375</v>
      </c>
      <c r="AL15" s="14">
        <v>628045</v>
      </c>
      <c r="AM15" s="14">
        <v>602877</v>
      </c>
      <c r="AN15" s="14">
        <v>540089</v>
      </c>
      <c r="AO15" s="14">
        <v>575306</v>
      </c>
      <c r="AP15" s="14">
        <v>626464</v>
      </c>
      <c r="AQ15" s="14">
        <v>568306</v>
      </c>
      <c r="AR15" s="14">
        <v>435647</v>
      </c>
      <c r="AS15" s="14">
        <v>425962</v>
      </c>
      <c r="AT15" s="14">
        <v>475137</v>
      </c>
      <c r="AU15" s="14">
        <v>488688</v>
      </c>
      <c r="AV15" s="14">
        <v>394443</v>
      </c>
      <c r="AW15" s="14">
        <v>240302</v>
      </c>
      <c r="AX15" s="14">
        <v>60000</v>
      </c>
      <c r="AY15" s="14">
        <v>62000</v>
      </c>
      <c r="AZ15" s="32">
        <v>62000</v>
      </c>
      <c r="BA15" s="32">
        <v>56000</v>
      </c>
      <c r="BB15" s="32">
        <v>62000</v>
      </c>
      <c r="BC15" s="32">
        <v>433282</v>
      </c>
      <c r="BD15" s="32">
        <v>408102</v>
      </c>
      <c r="BE15" s="32">
        <v>351750</v>
      </c>
      <c r="BF15" s="32">
        <v>289693</v>
      </c>
      <c r="BG15" s="32">
        <v>295694</v>
      </c>
      <c r="BH15" s="32">
        <v>301111</v>
      </c>
      <c r="BI15" s="32">
        <v>409288</v>
      </c>
      <c r="BJ15" s="32">
        <v>460600</v>
      </c>
      <c r="BK15" s="32">
        <v>523912</v>
      </c>
      <c r="BL15" s="32">
        <v>573279</v>
      </c>
      <c r="BM15" s="32">
        <v>517544</v>
      </c>
      <c r="BN15" s="32">
        <v>556874</v>
      </c>
      <c r="BO15" s="32">
        <v>549904</v>
      </c>
      <c r="BP15" s="32">
        <v>545571</v>
      </c>
      <c r="BQ15" s="32">
        <v>531897</v>
      </c>
      <c r="BR15" s="32">
        <v>534366</v>
      </c>
      <c r="BS15" s="32">
        <v>549998</v>
      </c>
      <c r="BT15" s="32">
        <v>555471</v>
      </c>
      <c r="BU15" s="32">
        <v>647072</v>
      </c>
      <c r="BV15" s="32">
        <v>688517</v>
      </c>
      <c r="BW15" s="32">
        <v>735888</v>
      </c>
      <c r="BX15" s="47" t="s">
        <v>216</v>
      </c>
      <c r="BY15" s="47"/>
      <c r="BZ15" s="144">
        <v>966793</v>
      </c>
      <c r="CA15" s="144">
        <v>814325</v>
      </c>
      <c r="CB15" s="144">
        <v>843296</v>
      </c>
      <c r="CC15" s="144">
        <v>673040</v>
      </c>
      <c r="CD15" s="144">
        <v>647533</v>
      </c>
      <c r="CE15" s="144">
        <v>642237</v>
      </c>
      <c r="CF15" s="144">
        <v>658307</v>
      </c>
      <c r="CG15" s="144">
        <v>644702</v>
      </c>
      <c r="CH15" s="144">
        <v>632304</v>
      </c>
      <c r="CI15" s="55">
        <v>753893</v>
      </c>
      <c r="CJ15" s="55">
        <v>764133</v>
      </c>
      <c r="CK15" s="55">
        <v>1026220</v>
      </c>
      <c r="CL15" s="55">
        <v>1123050</v>
      </c>
      <c r="CM15" s="55">
        <v>911622</v>
      </c>
      <c r="CN15" s="55">
        <v>933482</v>
      </c>
      <c r="CO15" s="55"/>
      <c r="CP15" s="55"/>
      <c r="CQ15" s="55"/>
      <c r="CR15" s="55"/>
      <c r="CS15" s="55"/>
      <c r="CT15" s="55"/>
      <c r="CU15" s="55"/>
      <c r="CV15" s="55"/>
      <c r="CW15" s="55"/>
    </row>
    <row r="16" spans="1:122" x14ac:dyDescent="0.2">
      <c r="A16" s="7"/>
      <c r="B16" s="6"/>
      <c r="C16" s="6" t="s">
        <v>183</v>
      </c>
      <c r="D16" s="7">
        <v>0</v>
      </c>
      <c r="E16" s="7">
        <v>0</v>
      </c>
      <c r="F16" s="7">
        <v>0</v>
      </c>
      <c r="G16" s="7">
        <v>0</v>
      </c>
      <c r="H16" s="7">
        <v>13382</v>
      </c>
      <c r="I16" s="7">
        <v>14497</v>
      </c>
      <c r="J16" s="7">
        <v>16035</v>
      </c>
      <c r="K16" s="7">
        <v>17136</v>
      </c>
      <c r="L16" s="7">
        <v>17296</v>
      </c>
      <c r="M16" s="7">
        <v>17664</v>
      </c>
      <c r="N16" s="7">
        <v>19537</v>
      </c>
      <c r="O16" s="14">
        <v>21649</v>
      </c>
      <c r="P16" s="14">
        <v>20751</v>
      </c>
      <c r="Q16" s="14">
        <v>20602</v>
      </c>
      <c r="R16" s="14">
        <v>22419</v>
      </c>
      <c r="S16" s="14">
        <v>21515</v>
      </c>
      <c r="T16" s="14">
        <v>16961</v>
      </c>
      <c r="U16" s="14">
        <v>14381</v>
      </c>
      <c r="V16" s="14">
        <v>13472</v>
      </c>
      <c r="W16" s="14">
        <v>12780</v>
      </c>
      <c r="X16" s="14">
        <v>8877</v>
      </c>
      <c r="Y16" s="14">
        <v>644787</v>
      </c>
      <c r="Z16" s="14">
        <v>592775</v>
      </c>
      <c r="AA16" s="14">
        <v>693930</v>
      </c>
      <c r="AB16" s="14">
        <v>683083</v>
      </c>
      <c r="AC16" s="14">
        <v>567106</v>
      </c>
      <c r="AD16" s="14">
        <v>591732</v>
      </c>
      <c r="AE16" s="14">
        <v>547644</v>
      </c>
      <c r="AF16" s="14">
        <v>566299</v>
      </c>
      <c r="AG16" s="14">
        <v>507651</v>
      </c>
      <c r="AH16" s="14">
        <v>511689</v>
      </c>
      <c r="AI16" s="14">
        <v>559944</v>
      </c>
      <c r="AJ16" s="14">
        <v>466665</v>
      </c>
      <c r="AK16" s="14">
        <v>513715</v>
      </c>
      <c r="AL16" s="14">
        <v>502230</v>
      </c>
      <c r="AM16" s="14">
        <v>596723</v>
      </c>
      <c r="AN16" s="14">
        <v>589834</v>
      </c>
      <c r="AO16" s="14">
        <v>497274</v>
      </c>
      <c r="AP16" s="14">
        <v>472453</v>
      </c>
      <c r="AQ16" s="14">
        <v>448309</v>
      </c>
      <c r="AR16" s="14">
        <v>429621</v>
      </c>
      <c r="AS16" s="14">
        <v>410787</v>
      </c>
      <c r="AT16" s="14">
        <v>308666</v>
      </c>
      <c r="AU16" s="14">
        <v>368332</v>
      </c>
      <c r="AV16" s="14">
        <v>295302</v>
      </c>
      <c r="AW16" s="14">
        <v>337700</v>
      </c>
      <c r="AX16" s="14">
        <v>505409</v>
      </c>
      <c r="AY16" s="14">
        <v>616533</v>
      </c>
      <c r="AZ16" s="32">
        <v>545051</v>
      </c>
      <c r="BA16" s="32">
        <v>484138</v>
      </c>
      <c r="BB16" s="32">
        <v>596248</v>
      </c>
      <c r="BC16" s="32">
        <v>453807</v>
      </c>
      <c r="BD16" s="32">
        <v>573896</v>
      </c>
      <c r="BE16" s="32">
        <v>510970</v>
      </c>
      <c r="BF16" s="32">
        <v>509272</v>
      </c>
      <c r="BG16" s="32">
        <v>586106</v>
      </c>
      <c r="BH16" s="32">
        <v>661500</v>
      </c>
      <c r="BI16" s="32">
        <v>795495</v>
      </c>
      <c r="BJ16" s="32">
        <v>553206</v>
      </c>
      <c r="BK16" s="32">
        <v>676669</v>
      </c>
      <c r="BL16" s="32">
        <v>718496</v>
      </c>
      <c r="BM16" s="32">
        <v>498181</v>
      </c>
      <c r="BN16" s="32">
        <v>486880</v>
      </c>
      <c r="BO16" s="32">
        <v>542689</v>
      </c>
      <c r="BP16" s="32">
        <v>525932</v>
      </c>
      <c r="BQ16" s="32">
        <v>553511</v>
      </c>
      <c r="BR16" s="32">
        <v>541994</v>
      </c>
      <c r="BS16" s="32">
        <v>584939</v>
      </c>
      <c r="BT16" s="32">
        <v>643704</v>
      </c>
      <c r="BU16" s="32">
        <v>652330</v>
      </c>
      <c r="BV16" s="32">
        <v>561436</v>
      </c>
      <c r="BW16" s="32">
        <v>628322</v>
      </c>
      <c r="BX16" s="47" t="s">
        <v>217</v>
      </c>
      <c r="BY16" s="47"/>
      <c r="BZ16" s="144">
        <v>796198</v>
      </c>
      <c r="CA16" s="144">
        <v>680131</v>
      </c>
      <c r="CB16" s="144">
        <v>787313</v>
      </c>
      <c r="CC16" s="144">
        <v>776401</v>
      </c>
      <c r="CD16" s="144">
        <v>844695</v>
      </c>
      <c r="CE16" s="144">
        <v>829052</v>
      </c>
      <c r="CF16" s="144">
        <v>786535</v>
      </c>
      <c r="CG16" s="144">
        <v>926489</v>
      </c>
      <c r="CH16" s="144">
        <v>1081002</v>
      </c>
      <c r="CI16" s="55">
        <v>1030109</v>
      </c>
      <c r="CJ16" s="55">
        <v>876370</v>
      </c>
      <c r="CK16" s="55">
        <v>924444</v>
      </c>
      <c r="CL16" s="55">
        <v>916504</v>
      </c>
      <c r="CM16" s="55">
        <v>736846</v>
      </c>
      <c r="CN16" s="55">
        <v>904576</v>
      </c>
      <c r="CO16" s="55"/>
      <c r="CP16" s="55"/>
      <c r="CQ16" s="55"/>
      <c r="CR16" s="55"/>
      <c r="CS16" s="55"/>
      <c r="CT16" s="55"/>
      <c r="CU16" s="55"/>
      <c r="CV16" s="55"/>
      <c r="CW16" s="55"/>
    </row>
    <row r="17" spans="1:101" x14ac:dyDescent="0.2">
      <c r="A17" s="7"/>
      <c r="B17" s="6"/>
      <c r="C17" s="8" t="s">
        <v>182</v>
      </c>
      <c r="D17" s="15">
        <f>1329882-D15-D16</f>
        <v>688666</v>
      </c>
      <c r="E17" s="15">
        <f>1461816-E15-E16</f>
        <v>744393</v>
      </c>
      <c r="F17" s="15">
        <f>1269532-F15-F16</f>
        <v>632380</v>
      </c>
      <c r="G17" s="15">
        <f>1239671-G15-G16</f>
        <v>614247</v>
      </c>
      <c r="H17" s="15">
        <f>1749398-H15-H16</f>
        <v>1048023</v>
      </c>
      <c r="I17" s="15">
        <f>1551906-I15-I16</f>
        <v>982067</v>
      </c>
      <c r="J17" s="15">
        <f>1648968-J15-J16</f>
        <v>1088316</v>
      </c>
      <c r="K17" s="15">
        <f>1692277-K15-K16</f>
        <v>1092395</v>
      </c>
      <c r="L17" s="15">
        <f>1524949-L15-L16</f>
        <v>1146561</v>
      </c>
      <c r="M17" s="15">
        <f>1943106-M15-M16</f>
        <v>1223266</v>
      </c>
      <c r="N17" s="15">
        <f>1709056-N15-N16</f>
        <v>956469</v>
      </c>
      <c r="O17" s="16">
        <f>1937776-O15-O16</f>
        <v>1163556</v>
      </c>
      <c r="P17" s="16">
        <f>1928863-P16-P15</f>
        <v>1150985</v>
      </c>
      <c r="Q17" s="16">
        <f>1804456-Q16-Q15</f>
        <v>1046805</v>
      </c>
      <c r="R17" s="16">
        <f>1780165-R16-R15</f>
        <v>950335</v>
      </c>
      <c r="S17" s="16">
        <f>1757471-S16-S15</f>
        <v>909296</v>
      </c>
      <c r="T17" s="16">
        <f>1441366-T16-T15</f>
        <v>677870</v>
      </c>
      <c r="U17" s="16">
        <f>1297197-U15-U16</f>
        <v>624934</v>
      </c>
      <c r="V17" s="16">
        <f>1271298-V15-V16</f>
        <v>612012</v>
      </c>
      <c r="W17" s="16">
        <f>1262876-W15-W16</f>
        <v>581182</v>
      </c>
      <c r="X17" s="16">
        <f>1245315-X15-X16</f>
        <v>574129</v>
      </c>
      <c r="Y17" s="16">
        <v>50231</v>
      </c>
      <c r="Z17" s="16">
        <v>69442</v>
      </c>
      <c r="AA17" s="16">
        <v>82817</v>
      </c>
      <c r="AB17" s="16">
        <v>117457</v>
      </c>
      <c r="AC17" s="16">
        <v>101166</v>
      </c>
      <c r="AD17" s="16">
        <v>85391</v>
      </c>
      <c r="AE17" s="16">
        <v>62727</v>
      </c>
      <c r="AF17" s="16">
        <v>23566</v>
      </c>
      <c r="AG17" s="16">
        <v>26140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/>
      <c r="AZ17" s="35"/>
      <c r="BA17" s="35"/>
      <c r="BB17" s="35"/>
      <c r="BC17" s="36"/>
      <c r="BD17" s="36"/>
      <c r="BE17" s="36"/>
      <c r="BF17" s="36"/>
      <c r="BG17" s="36"/>
      <c r="BH17" s="36"/>
      <c r="BI17" s="36"/>
      <c r="BJ17" s="36"/>
      <c r="BK17" s="36"/>
      <c r="BL17" s="35"/>
      <c r="BM17" s="35"/>
      <c r="BN17" s="35"/>
      <c r="BO17" s="35"/>
      <c r="BP17" s="36"/>
      <c r="BQ17" s="36"/>
      <c r="BR17" s="36"/>
      <c r="BS17" s="36"/>
      <c r="BT17" s="36"/>
      <c r="BU17" s="36"/>
      <c r="BV17" s="36"/>
      <c r="BW17" s="36"/>
      <c r="BX17" s="48"/>
      <c r="BY17" s="48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</row>
    <row r="18" spans="1:101" x14ac:dyDescent="0.2">
      <c r="A18" s="7"/>
      <c r="B18" s="6"/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47"/>
      <c r="BY18" s="47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1:101" x14ac:dyDescent="0.2">
      <c r="A19" s="7"/>
      <c r="B19" s="6"/>
      <c r="C19" s="8" t="s">
        <v>138</v>
      </c>
      <c r="D19" s="7">
        <f t="shared" ref="D19:P19" si="21">SUM(D9:D18)</f>
        <v>10124416</v>
      </c>
      <c r="E19" s="7">
        <f t="shared" si="21"/>
        <v>9677428</v>
      </c>
      <c r="F19" s="7">
        <f t="shared" si="21"/>
        <v>8543992</v>
      </c>
      <c r="G19" s="7">
        <f t="shared" si="21"/>
        <v>6865757</v>
      </c>
      <c r="H19" s="7">
        <f t="shared" si="21"/>
        <v>5632827</v>
      </c>
      <c r="I19" s="7">
        <f t="shared" si="21"/>
        <v>3935250</v>
      </c>
      <c r="J19" s="7">
        <f t="shared" si="21"/>
        <v>3388055</v>
      </c>
      <c r="K19" s="7">
        <f t="shared" si="21"/>
        <v>3302667</v>
      </c>
      <c r="L19" s="7">
        <f t="shared" si="21"/>
        <v>3238350</v>
      </c>
      <c r="M19" s="7">
        <f t="shared" si="21"/>
        <v>4295181</v>
      </c>
      <c r="N19" s="7">
        <f t="shared" si="21"/>
        <v>6318853</v>
      </c>
      <c r="O19" s="7">
        <f t="shared" si="21"/>
        <v>8942618</v>
      </c>
      <c r="P19" s="7">
        <f t="shared" si="21"/>
        <v>9903672</v>
      </c>
      <c r="Q19" s="7">
        <f t="shared" ref="Q19:AB19" si="22">SUM(Q9:Q18)</f>
        <v>8494603</v>
      </c>
      <c r="R19" s="7">
        <f t="shared" si="22"/>
        <v>8610917</v>
      </c>
      <c r="S19" s="7">
        <f t="shared" si="22"/>
        <v>7047609</v>
      </c>
      <c r="T19" s="7">
        <f t="shared" si="22"/>
        <v>5786013</v>
      </c>
      <c r="U19" s="7">
        <f t="shared" si="22"/>
        <v>4040876</v>
      </c>
      <c r="V19" s="7">
        <f t="shared" si="22"/>
        <v>3499031</v>
      </c>
      <c r="W19" s="7">
        <f t="shared" si="22"/>
        <v>3270560</v>
      </c>
      <c r="X19" s="7">
        <f t="shared" si="22"/>
        <v>3678386</v>
      </c>
      <c r="Y19" s="7">
        <f t="shared" si="22"/>
        <v>3827885.21</v>
      </c>
      <c r="Z19" s="7">
        <f t="shared" si="22"/>
        <v>6473857.2999999998</v>
      </c>
      <c r="AA19" s="7">
        <f t="shared" si="22"/>
        <v>9899236.5</v>
      </c>
      <c r="AB19" s="7">
        <f t="shared" si="22"/>
        <v>12516817.400000002</v>
      </c>
      <c r="AC19" s="7">
        <f t="shared" ref="AC19:AM19" si="23">SUM(AC9:AC18)</f>
        <v>10604321</v>
      </c>
      <c r="AD19" s="7">
        <f t="shared" si="23"/>
        <v>8318661.0999999996</v>
      </c>
      <c r="AE19" s="7">
        <f t="shared" si="23"/>
        <v>6059458.9000000004</v>
      </c>
      <c r="AF19" s="7">
        <f t="shared" si="23"/>
        <v>4610378.5</v>
      </c>
      <c r="AG19" s="7">
        <f t="shared" si="23"/>
        <v>4278588.9000000004</v>
      </c>
      <c r="AH19" s="7">
        <f t="shared" si="23"/>
        <v>3472136.2</v>
      </c>
      <c r="AI19" s="7">
        <f t="shared" si="23"/>
        <v>3326570.2</v>
      </c>
      <c r="AJ19" s="7">
        <f t="shared" si="23"/>
        <v>3720547.4</v>
      </c>
      <c r="AK19" s="7">
        <f t="shared" si="23"/>
        <v>6671198.3999999994</v>
      </c>
      <c r="AL19" s="7">
        <f t="shared" si="23"/>
        <v>4341478.5</v>
      </c>
      <c r="AM19" s="7">
        <f t="shared" si="23"/>
        <v>9792948.5</v>
      </c>
      <c r="AN19" s="7">
        <f t="shared" ref="AN19:AY19" si="24">SUM(AN9:AN18)</f>
        <v>11516763.6</v>
      </c>
      <c r="AO19" s="7">
        <f t="shared" si="24"/>
        <v>10065893.299999999</v>
      </c>
      <c r="AP19" s="7">
        <f t="shared" si="24"/>
        <v>8135150.7000000002</v>
      </c>
      <c r="AQ19" s="7">
        <f t="shared" si="24"/>
        <v>7026717.3000000007</v>
      </c>
      <c r="AR19" s="7">
        <f t="shared" si="24"/>
        <v>4975741</v>
      </c>
      <c r="AS19" s="7">
        <f t="shared" si="24"/>
        <v>4132579.8999999994</v>
      </c>
      <c r="AT19" s="7">
        <f t="shared" si="24"/>
        <v>3348615.5999999996</v>
      </c>
      <c r="AU19" s="7">
        <f t="shared" si="24"/>
        <v>3165702.5</v>
      </c>
      <c r="AV19" s="7">
        <f t="shared" si="24"/>
        <v>3390650.3</v>
      </c>
      <c r="AW19" s="7">
        <f t="shared" si="24"/>
        <v>4065703.1</v>
      </c>
      <c r="AX19" s="7">
        <f t="shared" si="24"/>
        <v>6440411.4000000004</v>
      </c>
      <c r="AY19" s="7">
        <f t="shared" si="24"/>
        <v>11566708.59</v>
      </c>
      <c r="AZ19" s="7">
        <f t="shared" ref="AZ19:BK19" si="25">SUM(AZ9:AZ18)</f>
        <v>11317061.9</v>
      </c>
      <c r="BA19" s="7">
        <f t="shared" si="25"/>
        <v>10322878.299999999</v>
      </c>
      <c r="BB19" s="7">
        <f t="shared" si="25"/>
        <v>10957131.399999999</v>
      </c>
      <c r="BC19" s="7">
        <f t="shared" si="25"/>
        <v>7323781.6000000006</v>
      </c>
      <c r="BD19" s="7">
        <f t="shared" si="25"/>
        <v>5159059.1000000006</v>
      </c>
      <c r="BE19" s="7">
        <f t="shared" si="25"/>
        <v>3965036.8000000003</v>
      </c>
      <c r="BF19" s="7">
        <f t="shared" si="25"/>
        <v>3232894.43</v>
      </c>
      <c r="BG19" s="7">
        <f t="shared" si="25"/>
        <v>3210892.2</v>
      </c>
      <c r="BH19" s="7">
        <f t="shared" si="25"/>
        <v>3635894.3800000004</v>
      </c>
      <c r="BI19" s="7">
        <f t="shared" si="25"/>
        <v>4729682.7</v>
      </c>
      <c r="BJ19" s="7">
        <f t="shared" si="25"/>
        <v>7182447.0000000009</v>
      </c>
      <c r="BK19" s="7">
        <f t="shared" si="25"/>
        <v>11072488</v>
      </c>
      <c r="BL19" s="7">
        <f t="shared" ref="BL19:BW19" si="26">SUM(BL9:BL18)</f>
        <v>13730865.5</v>
      </c>
      <c r="BM19" s="7">
        <f t="shared" si="26"/>
        <v>12177619.5</v>
      </c>
      <c r="BN19" s="7">
        <f t="shared" si="26"/>
        <v>9343868.1999999993</v>
      </c>
      <c r="BO19" s="7">
        <f t="shared" si="26"/>
        <v>7047433.6000000006</v>
      </c>
      <c r="BP19" s="7">
        <f t="shared" si="26"/>
        <v>5633332.5</v>
      </c>
      <c r="BQ19" s="7">
        <f t="shared" si="26"/>
        <v>4251745.2</v>
      </c>
      <c r="BR19" s="7">
        <f t="shared" si="26"/>
        <v>3703699.6</v>
      </c>
      <c r="BS19" s="7">
        <f t="shared" si="26"/>
        <v>3667948</v>
      </c>
      <c r="BT19" s="7">
        <f t="shared" si="26"/>
        <v>3918889</v>
      </c>
      <c r="BU19" s="7">
        <f t="shared" si="26"/>
        <v>5345075.8000000007</v>
      </c>
      <c r="BV19" s="7">
        <f t="shared" si="26"/>
        <v>7681969.3000000007</v>
      </c>
      <c r="BW19" s="7">
        <f t="shared" si="26"/>
        <v>11472347.699999999</v>
      </c>
      <c r="BX19" s="8" t="s">
        <v>138</v>
      </c>
      <c r="BY19" s="8"/>
      <c r="BZ19" s="5">
        <f t="shared" ref="BZ19:CW19" si="27">SUM(BZ9:BZ18)</f>
        <v>14672040</v>
      </c>
      <c r="CA19" s="5">
        <f t="shared" si="27"/>
        <v>10111985</v>
      </c>
      <c r="CB19" s="5">
        <f t="shared" si="27"/>
        <v>8989262</v>
      </c>
      <c r="CC19" s="5">
        <f t="shared" si="27"/>
        <v>6894849</v>
      </c>
      <c r="CD19" s="5">
        <f t="shared" si="27"/>
        <v>4886941</v>
      </c>
      <c r="CE19" s="5">
        <f t="shared" si="27"/>
        <v>4424015</v>
      </c>
      <c r="CF19" s="5">
        <f t="shared" si="27"/>
        <v>3796065</v>
      </c>
      <c r="CG19" s="5">
        <f t="shared" si="27"/>
        <v>3660792</v>
      </c>
      <c r="CH19" s="5">
        <f t="shared" si="27"/>
        <v>3965668</v>
      </c>
      <c r="CI19" s="5">
        <f t="shared" si="27"/>
        <v>5021210</v>
      </c>
      <c r="CJ19" s="5">
        <f t="shared" si="27"/>
        <v>6411269</v>
      </c>
      <c r="CK19" s="5">
        <f t="shared" si="27"/>
        <v>11812829</v>
      </c>
      <c r="CL19" s="5">
        <f t="shared" si="27"/>
        <v>18984930</v>
      </c>
      <c r="CM19" s="5">
        <f t="shared" si="27"/>
        <v>14388012</v>
      </c>
      <c r="CN19" s="5">
        <f t="shared" si="27"/>
        <v>11778375</v>
      </c>
      <c r="CO19" s="5">
        <f t="shared" si="27"/>
        <v>0</v>
      </c>
      <c r="CP19" s="5">
        <f t="shared" si="27"/>
        <v>0</v>
      </c>
      <c r="CQ19" s="5">
        <f t="shared" si="27"/>
        <v>0</v>
      </c>
      <c r="CR19" s="5">
        <f t="shared" si="27"/>
        <v>0</v>
      </c>
      <c r="CS19" s="5">
        <f t="shared" si="27"/>
        <v>0</v>
      </c>
      <c r="CT19" s="5">
        <f t="shared" si="27"/>
        <v>0</v>
      </c>
      <c r="CU19" s="5">
        <f t="shared" si="27"/>
        <v>0</v>
      </c>
      <c r="CV19" s="5">
        <f t="shared" si="27"/>
        <v>0</v>
      </c>
      <c r="CW19" s="5">
        <f t="shared" si="27"/>
        <v>0</v>
      </c>
    </row>
    <row r="20" spans="1:101" x14ac:dyDescent="0.2">
      <c r="A20" s="7"/>
      <c r="B20" s="6"/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34">
        <f>+AZ22*0.31</f>
        <v>17439.36</v>
      </c>
      <c r="BA20" s="34">
        <f t="shared" ref="BA20:BJ20" si="28">+BA22*0.31</f>
        <v>17556.54</v>
      </c>
      <c r="BB20" s="34">
        <f t="shared" si="28"/>
        <v>17637.14</v>
      </c>
      <c r="BC20" s="34">
        <f t="shared" si="28"/>
        <v>17687.36</v>
      </c>
      <c r="BD20" s="34">
        <f t="shared" si="28"/>
        <v>17929.78</v>
      </c>
      <c r="BE20" s="34">
        <f t="shared" si="28"/>
        <v>17776.329999999998</v>
      </c>
      <c r="BF20" s="34">
        <f t="shared" si="28"/>
        <v>17761.45</v>
      </c>
      <c r="BG20" s="34">
        <f t="shared" si="28"/>
        <v>17802.37</v>
      </c>
      <c r="BH20" s="34">
        <f t="shared" si="28"/>
        <v>17832.75</v>
      </c>
      <c r="BI20" s="34">
        <f t="shared" si="28"/>
        <v>17932.88</v>
      </c>
      <c r="BJ20" s="34">
        <f t="shared" si="28"/>
        <v>18068.349999999999</v>
      </c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47"/>
      <c r="BY20" s="47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</row>
    <row r="21" spans="1:101" x14ac:dyDescent="0.2">
      <c r="A21" s="7"/>
      <c r="B21" s="6" t="s">
        <v>33</v>
      </c>
      <c r="C21" s="6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34">
        <f>+AZ23*0.31</f>
        <v>1510.94</v>
      </c>
      <c r="BA21" s="34">
        <f t="shared" ref="BA21:BJ21" si="29">+BA23*0.31</f>
        <v>1508.46</v>
      </c>
      <c r="BB21" s="34">
        <f t="shared" si="29"/>
        <v>1517.76</v>
      </c>
      <c r="BC21" s="34">
        <f t="shared" si="29"/>
        <v>1519.31</v>
      </c>
      <c r="BD21" s="34">
        <f t="shared" si="29"/>
        <v>1522.1</v>
      </c>
      <c r="BE21" s="34">
        <f t="shared" si="29"/>
        <v>1519.31</v>
      </c>
      <c r="BF21" s="34">
        <f t="shared" si="29"/>
        <v>1520.55</v>
      </c>
      <c r="BG21" s="34">
        <f t="shared" si="29"/>
        <v>1515.59</v>
      </c>
      <c r="BH21" s="34">
        <f t="shared" si="29"/>
        <v>1517.45</v>
      </c>
      <c r="BI21" s="34">
        <f t="shared" si="29"/>
        <v>1519.93</v>
      </c>
      <c r="BJ21" s="34">
        <f t="shared" si="29"/>
        <v>1532.33</v>
      </c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56" t="str">
        <f>+B21</f>
        <v>Customers</v>
      </c>
      <c r="BY21" s="56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</row>
    <row r="22" spans="1:101" x14ac:dyDescent="0.2">
      <c r="A22" s="8"/>
      <c r="B22" s="6"/>
      <c r="C22" s="6" t="s">
        <v>180</v>
      </c>
      <c r="D22" s="7">
        <v>41732</v>
      </c>
      <c r="E22" s="7">
        <v>42114</v>
      </c>
      <c r="F22" s="7">
        <v>42409</v>
      </c>
      <c r="G22" s="7">
        <v>42640</v>
      </c>
      <c r="H22" s="7">
        <v>43278</v>
      </c>
      <c r="I22" s="7">
        <v>43270</v>
      </c>
      <c r="J22" s="7">
        <v>43269</v>
      </c>
      <c r="K22" s="7">
        <v>43450</v>
      </c>
      <c r="L22" s="7">
        <v>43726</v>
      </c>
      <c r="M22" s="7">
        <v>44046</v>
      </c>
      <c r="N22" s="7">
        <v>44538</v>
      </c>
      <c r="O22" s="14">
        <v>45052</v>
      </c>
      <c r="P22" s="14">
        <v>45370</v>
      </c>
      <c r="Q22" s="14">
        <v>45652</v>
      </c>
      <c r="R22" s="14">
        <v>45888</v>
      </c>
      <c r="S22" s="14">
        <v>46123</v>
      </c>
      <c r="T22" s="14">
        <v>46809</v>
      </c>
      <c r="U22" s="14">
        <v>46645</v>
      </c>
      <c r="V22" s="14">
        <v>46721</v>
      </c>
      <c r="W22" s="14">
        <v>46859</v>
      </c>
      <c r="X22" s="14">
        <v>47103</v>
      </c>
      <c r="Y22" s="14">
        <v>47640</v>
      </c>
      <c r="Z22" s="14">
        <v>48182</v>
      </c>
      <c r="AA22" s="14">
        <v>48683</v>
      </c>
      <c r="AB22" s="14">
        <v>48987</v>
      </c>
      <c r="AC22" s="14">
        <v>49331</v>
      </c>
      <c r="AD22" s="14">
        <v>49594</v>
      </c>
      <c r="AE22" s="14">
        <v>49773</v>
      </c>
      <c r="AF22" s="14">
        <v>50698</v>
      </c>
      <c r="AG22" s="14">
        <v>48662</v>
      </c>
      <c r="AH22" s="14">
        <v>50417</v>
      </c>
      <c r="AI22" s="14">
        <v>50678</v>
      </c>
      <c r="AJ22" s="14">
        <v>50940</v>
      </c>
      <c r="AK22" s="14">
        <v>51294</v>
      </c>
      <c r="AL22" s="14">
        <v>51754</v>
      </c>
      <c r="AM22" s="14">
        <v>52351</v>
      </c>
      <c r="AN22" s="14">
        <v>52737</v>
      </c>
      <c r="AO22" s="14">
        <v>53001</v>
      </c>
      <c r="AP22" s="14">
        <v>53271</v>
      </c>
      <c r="AQ22" s="14">
        <v>53518</v>
      </c>
      <c r="AR22" s="14">
        <v>53942</v>
      </c>
      <c r="AS22" s="14">
        <v>54365</v>
      </c>
      <c r="AT22" s="14">
        <v>54124</v>
      </c>
      <c r="AU22" s="14">
        <v>54163</v>
      </c>
      <c r="AV22" s="14">
        <v>54466</v>
      </c>
      <c r="AW22" s="14">
        <v>54854</v>
      </c>
      <c r="AX22" s="14">
        <v>55307</v>
      </c>
      <c r="AY22" s="14">
        <v>55910</v>
      </c>
      <c r="AZ22" s="32">
        <v>56256</v>
      </c>
      <c r="BA22" s="32">
        <v>56634</v>
      </c>
      <c r="BB22" s="32">
        <v>56894</v>
      </c>
      <c r="BC22" s="44">
        <v>57056</v>
      </c>
      <c r="BD22" s="44">
        <v>57838</v>
      </c>
      <c r="BE22" s="44">
        <v>57343</v>
      </c>
      <c r="BF22" s="44">
        <v>57295</v>
      </c>
      <c r="BG22" s="32">
        <v>57427</v>
      </c>
      <c r="BH22" s="32">
        <v>57525</v>
      </c>
      <c r="BI22" s="32">
        <v>57848</v>
      </c>
      <c r="BJ22" s="32">
        <v>58285</v>
      </c>
      <c r="BK22" s="32">
        <v>58671</v>
      </c>
      <c r="BL22" s="32">
        <v>58931</v>
      </c>
      <c r="BM22" s="32">
        <v>59144</v>
      </c>
      <c r="BN22" s="32">
        <v>59303</v>
      </c>
      <c r="BO22" s="32">
        <v>59329</v>
      </c>
      <c r="BP22" s="44">
        <v>59997</v>
      </c>
      <c r="BQ22" s="44">
        <v>59448</v>
      </c>
      <c r="BR22" s="44">
        <v>59523</v>
      </c>
      <c r="BS22" s="32">
        <v>59592</v>
      </c>
      <c r="BT22" s="32">
        <v>59763</v>
      </c>
      <c r="BU22" s="32">
        <v>60096</v>
      </c>
      <c r="BV22" s="32">
        <v>60455</v>
      </c>
      <c r="BW22" s="32">
        <v>60787</v>
      </c>
      <c r="BX22" s="47" t="str">
        <f>+C22</f>
        <v>Residential</v>
      </c>
      <c r="BY22" s="47"/>
      <c r="BZ22" s="142">
        <v>70814</v>
      </c>
      <c r="CA22" s="142">
        <v>70984</v>
      </c>
      <c r="CB22" s="142">
        <v>71106</v>
      </c>
      <c r="CC22" s="154">
        <v>71241</v>
      </c>
      <c r="CD22" s="154">
        <v>71329</v>
      </c>
      <c r="CE22" s="154">
        <v>71455</v>
      </c>
      <c r="CF22" s="154">
        <v>71554</v>
      </c>
      <c r="CG22" s="154">
        <v>71702</v>
      </c>
      <c r="CH22" s="154">
        <v>71893</v>
      </c>
      <c r="CI22" s="32">
        <v>72039</v>
      </c>
      <c r="CJ22" s="32">
        <v>72302</v>
      </c>
      <c r="CK22" s="32">
        <v>72566</v>
      </c>
      <c r="CL22" s="55">
        <v>72798</v>
      </c>
      <c r="CM22" s="55">
        <v>73013</v>
      </c>
      <c r="CN22" s="55">
        <v>73182</v>
      </c>
      <c r="CO22" s="55"/>
      <c r="CP22" s="55"/>
      <c r="CQ22" s="55"/>
      <c r="CR22" s="55"/>
      <c r="CS22" s="55"/>
      <c r="CT22" s="55"/>
      <c r="CU22" s="55"/>
      <c r="CV22" s="55"/>
      <c r="CW22" s="55"/>
    </row>
    <row r="23" spans="1:101" x14ac:dyDescent="0.2">
      <c r="A23" s="8"/>
      <c r="B23" s="6"/>
      <c r="C23" s="8" t="s">
        <v>166</v>
      </c>
      <c r="D23" s="7">
        <v>4137</v>
      </c>
      <c r="E23" s="7">
        <v>4157</v>
      </c>
      <c r="F23" s="7">
        <v>4153</v>
      </c>
      <c r="G23" s="7">
        <v>4161</v>
      </c>
      <c r="H23" s="7">
        <v>4158</v>
      </c>
      <c r="I23" s="7">
        <v>4170</v>
      </c>
      <c r="J23" s="7">
        <v>4126</v>
      </c>
      <c r="K23" s="7">
        <v>4159</v>
      </c>
      <c r="L23" s="7">
        <v>4143</v>
      </c>
      <c r="M23" s="7">
        <v>4171</v>
      </c>
      <c r="N23" s="7">
        <v>4155</v>
      </c>
      <c r="O23" s="14">
        <v>4257</v>
      </c>
      <c r="P23" s="14">
        <v>4257</v>
      </c>
      <c r="Q23" s="14">
        <v>4286</v>
      </c>
      <c r="R23" s="14">
        <v>4282</v>
      </c>
      <c r="S23" s="14">
        <v>4296</v>
      </c>
      <c r="T23" s="14">
        <v>4310</v>
      </c>
      <c r="U23" s="14">
        <v>4258</v>
      </c>
      <c r="V23" s="14">
        <v>4260</v>
      </c>
      <c r="W23" s="14">
        <v>4269</v>
      </c>
      <c r="X23" s="14">
        <v>4241</v>
      </c>
      <c r="Y23" s="14">
        <v>4267</v>
      </c>
      <c r="Z23" s="14">
        <v>4304</v>
      </c>
      <c r="AA23" s="14">
        <v>4399</v>
      </c>
      <c r="AB23" s="14">
        <v>4351</v>
      </c>
      <c r="AC23" s="14">
        <v>4449</v>
      </c>
      <c r="AD23" s="14">
        <v>4476</v>
      </c>
      <c r="AE23" s="14">
        <v>4486</v>
      </c>
      <c r="AF23" s="14">
        <v>4474</v>
      </c>
      <c r="AG23" s="14">
        <v>4374</v>
      </c>
      <c r="AH23" s="14">
        <v>4510</v>
      </c>
      <c r="AI23" s="14">
        <v>4505</v>
      </c>
      <c r="AJ23" s="14">
        <v>4509</v>
      </c>
      <c r="AK23" s="14">
        <v>4537</v>
      </c>
      <c r="AL23" s="14">
        <v>4573</v>
      </c>
      <c r="AM23" s="14">
        <v>4644</v>
      </c>
      <c r="AN23" s="14">
        <v>4668</v>
      </c>
      <c r="AO23" s="14">
        <v>4700</v>
      </c>
      <c r="AP23" s="14">
        <v>4732</v>
      </c>
      <c r="AQ23" s="14">
        <v>4721</v>
      </c>
      <c r="AR23" s="14">
        <v>4714</v>
      </c>
      <c r="AS23" s="14">
        <v>4710</v>
      </c>
      <c r="AT23" s="14">
        <v>4698</v>
      </c>
      <c r="AU23" s="14">
        <v>4679</v>
      </c>
      <c r="AV23" s="14">
        <v>4695</v>
      </c>
      <c r="AW23" s="14">
        <v>4732</v>
      </c>
      <c r="AX23" s="14">
        <v>4773</v>
      </c>
      <c r="AY23" s="14">
        <v>4826</v>
      </c>
      <c r="AZ23" s="32">
        <v>4874</v>
      </c>
      <c r="BA23" s="32">
        <v>4866</v>
      </c>
      <c r="BB23" s="32">
        <v>4896</v>
      </c>
      <c r="BC23" s="44">
        <v>4901</v>
      </c>
      <c r="BD23" s="44">
        <v>4910</v>
      </c>
      <c r="BE23" s="44">
        <v>4901</v>
      </c>
      <c r="BF23" s="44">
        <v>4905</v>
      </c>
      <c r="BG23" s="32">
        <v>4889</v>
      </c>
      <c r="BH23" s="32">
        <v>4895</v>
      </c>
      <c r="BI23" s="32">
        <v>4903</v>
      </c>
      <c r="BJ23" s="32">
        <v>4943</v>
      </c>
      <c r="BK23" s="32">
        <v>5015</v>
      </c>
      <c r="BL23" s="32">
        <v>5039</v>
      </c>
      <c r="BM23" s="32">
        <v>5069</v>
      </c>
      <c r="BN23" s="32">
        <v>5082</v>
      </c>
      <c r="BO23" s="32">
        <v>5078</v>
      </c>
      <c r="BP23" s="44">
        <v>5087</v>
      </c>
      <c r="BQ23" s="44">
        <v>5070</v>
      </c>
      <c r="BR23" s="44">
        <v>5074</v>
      </c>
      <c r="BS23" s="32">
        <v>5049</v>
      </c>
      <c r="BT23" s="32">
        <v>5046</v>
      </c>
      <c r="BU23" s="32">
        <v>5071</v>
      </c>
      <c r="BV23" s="32">
        <v>5108</v>
      </c>
      <c r="BW23" s="32">
        <v>5147</v>
      </c>
      <c r="BX23" s="47" t="str">
        <f>+C23</f>
        <v>Commercial</v>
      </c>
      <c r="BY23" s="47"/>
      <c r="BZ23" s="142">
        <v>6334</v>
      </c>
      <c r="CA23" s="142">
        <v>6331</v>
      </c>
      <c r="CB23" s="142">
        <v>6360</v>
      </c>
      <c r="CC23" s="154">
        <v>6403</v>
      </c>
      <c r="CD23" s="154">
        <v>6440</v>
      </c>
      <c r="CE23" s="154">
        <v>6457</v>
      </c>
      <c r="CF23" s="154">
        <v>6445</v>
      </c>
      <c r="CG23" s="154">
        <v>6409</v>
      </c>
      <c r="CH23" s="154">
        <v>6365</v>
      </c>
      <c r="CI23" s="32">
        <v>6409</v>
      </c>
      <c r="CJ23" s="32">
        <v>6525</v>
      </c>
      <c r="CK23" s="32">
        <v>6600</v>
      </c>
      <c r="CL23" s="55">
        <v>6662</v>
      </c>
      <c r="CM23" s="55">
        <v>6650</v>
      </c>
      <c r="CN23" s="55">
        <v>6710</v>
      </c>
      <c r="CO23" s="55"/>
      <c r="CP23" s="55"/>
      <c r="CQ23" s="55"/>
      <c r="CR23" s="55"/>
      <c r="CS23" s="55"/>
      <c r="CT23" s="55"/>
      <c r="CU23" s="55"/>
      <c r="CV23" s="55"/>
      <c r="CW23" s="55"/>
    </row>
    <row r="24" spans="1:101" x14ac:dyDescent="0.2">
      <c r="A24" s="8"/>
      <c r="B24" s="6"/>
      <c r="C24" s="6" t="s">
        <v>181</v>
      </c>
      <c r="D24" s="7">
        <v>27</v>
      </c>
      <c r="E24" s="7">
        <v>28</v>
      </c>
      <c r="F24" s="7">
        <v>27</v>
      </c>
      <c r="G24" s="7">
        <v>27</v>
      </c>
      <c r="H24" s="7">
        <v>25</v>
      </c>
      <c r="I24" s="7">
        <v>24</v>
      </c>
      <c r="J24" s="7">
        <v>24</v>
      </c>
      <c r="K24" s="7">
        <v>23</v>
      </c>
      <c r="L24" s="7">
        <v>23</v>
      </c>
      <c r="M24" s="7">
        <v>23</v>
      </c>
      <c r="N24" s="7">
        <v>23</v>
      </c>
      <c r="O24" s="14">
        <v>23</v>
      </c>
      <c r="P24" s="14">
        <v>23</v>
      </c>
      <c r="Q24" s="14">
        <v>23</v>
      </c>
      <c r="R24" s="14">
        <v>23</v>
      </c>
      <c r="S24" s="14">
        <v>23</v>
      </c>
      <c r="T24" s="14">
        <v>23</v>
      </c>
      <c r="U24" s="14">
        <v>23</v>
      </c>
      <c r="V24" s="14">
        <v>23</v>
      </c>
      <c r="W24" s="14">
        <v>23</v>
      </c>
      <c r="X24" s="14">
        <v>23</v>
      </c>
      <c r="Y24" s="14">
        <v>24</v>
      </c>
      <c r="Z24" s="14">
        <v>25</v>
      </c>
      <c r="AA24" s="14">
        <v>25</v>
      </c>
      <c r="AB24" s="14">
        <v>24</v>
      </c>
      <c r="AC24" s="14">
        <v>24</v>
      </c>
      <c r="AD24" s="14">
        <v>25</v>
      </c>
      <c r="AE24" s="14">
        <v>25</v>
      </c>
      <c r="AF24" s="14">
        <v>26</v>
      </c>
      <c r="AG24" s="14">
        <v>24</v>
      </c>
      <c r="AH24" s="14">
        <v>30</v>
      </c>
      <c r="AI24" s="14">
        <v>30</v>
      </c>
      <c r="AJ24" s="14">
        <v>32</v>
      </c>
      <c r="AK24" s="14">
        <v>31</v>
      </c>
      <c r="AL24" s="14">
        <v>33</v>
      </c>
      <c r="AM24" s="14">
        <v>33</v>
      </c>
      <c r="AN24" s="14">
        <v>33</v>
      </c>
      <c r="AO24" s="14">
        <v>33</v>
      </c>
      <c r="AP24" s="14">
        <v>32</v>
      </c>
      <c r="AQ24" s="14">
        <v>32</v>
      </c>
      <c r="AR24" s="14">
        <v>33</v>
      </c>
      <c r="AS24" s="14">
        <v>33</v>
      </c>
      <c r="AT24" s="14">
        <v>34</v>
      </c>
      <c r="AU24" s="14">
        <v>34</v>
      </c>
      <c r="AV24" s="14">
        <v>34</v>
      </c>
      <c r="AW24" s="14">
        <v>35</v>
      </c>
      <c r="AX24" s="14">
        <v>35</v>
      </c>
      <c r="AY24" s="14">
        <v>36</v>
      </c>
      <c r="AZ24" s="32">
        <v>35</v>
      </c>
      <c r="BA24" s="32">
        <v>35</v>
      </c>
      <c r="BB24" s="32">
        <v>35</v>
      </c>
      <c r="BC24" s="44">
        <v>33</v>
      </c>
      <c r="BD24" s="44">
        <v>33</v>
      </c>
      <c r="BE24" s="44">
        <v>34</v>
      </c>
      <c r="BF24" s="44">
        <v>34</v>
      </c>
      <c r="BG24" s="32">
        <v>34</v>
      </c>
      <c r="BH24" s="32">
        <v>34</v>
      </c>
      <c r="BI24" s="32">
        <v>33</v>
      </c>
      <c r="BJ24" s="32">
        <v>34</v>
      </c>
      <c r="BK24" s="32">
        <v>34</v>
      </c>
      <c r="BL24" s="32">
        <v>33</v>
      </c>
      <c r="BM24" s="32">
        <v>32</v>
      </c>
      <c r="BN24" s="32">
        <v>33</v>
      </c>
      <c r="BO24" s="32">
        <v>33</v>
      </c>
      <c r="BP24" s="44">
        <v>33</v>
      </c>
      <c r="BQ24" s="44">
        <v>35</v>
      </c>
      <c r="BR24" s="44">
        <v>35</v>
      </c>
      <c r="BS24" s="32">
        <v>35</v>
      </c>
      <c r="BT24" s="32">
        <v>35</v>
      </c>
      <c r="BU24" s="32">
        <v>36</v>
      </c>
      <c r="BV24" s="32">
        <v>36</v>
      </c>
      <c r="BW24" s="32">
        <v>36</v>
      </c>
      <c r="BX24" s="47" t="str">
        <f>+C24</f>
        <v>Industrial Firm</v>
      </c>
      <c r="BY24" s="47"/>
      <c r="BZ24" s="142">
        <v>49</v>
      </c>
      <c r="CA24" s="142">
        <v>48</v>
      </c>
      <c r="CB24" s="142">
        <v>48</v>
      </c>
      <c r="CC24" s="154">
        <v>49</v>
      </c>
      <c r="CD24" s="154">
        <v>50</v>
      </c>
      <c r="CE24" s="154">
        <v>50</v>
      </c>
      <c r="CF24" s="154">
        <v>47</v>
      </c>
      <c r="CG24" s="154">
        <v>50</v>
      </c>
      <c r="CH24" s="154">
        <v>49</v>
      </c>
      <c r="CI24" s="32">
        <v>51</v>
      </c>
      <c r="CJ24" s="32">
        <v>51</v>
      </c>
      <c r="CK24" s="32">
        <v>51</v>
      </c>
      <c r="CL24" s="55">
        <v>51</v>
      </c>
      <c r="CM24" s="55">
        <v>52</v>
      </c>
      <c r="CN24" s="55">
        <v>52</v>
      </c>
      <c r="CO24" s="55"/>
      <c r="CP24" s="55"/>
      <c r="CQ24" s="55"/>
      <c r="CR24" s="55"/>
      <c r="CS24" s="55"/>
      <c r="CT24" s="55"/>
      <c r="CU24" s="55"/>
      <c r="CV24" s="55"/>
      <c r="CW24" s="55"/>
    </row>
    <row r="25" spans="1:101" x14ac:dyDescent="0.2">
      <c r="A25" s="8"/>
      <c r="B25" s="6"/>
      <c r="C25" s="8" t="s">
        <v>183</v>
      </c>
      <c r="D25" s="7">
        <v>2</v>
      </c>
      <c r="E25" s="7">
        <v>2</v>
      </c>
      <c r="F25" s="7">
        <v>1</v>
      </c>
      <c r="G25" s="7">
        <v>1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1</v>
      </c>
      <c r="U25" s="14">
        <v>1</v>
      </c>
      <c r="V25" s="14">
        <v>2</v>
      </c>
      <c r="W25" s="14">
        <v>2</v>
      </c>
      <c r="X25" s="14">
        <v>2</v>
      </c>
      <c r="Y25" s="14">
        <v>2</v>
      </c>
      <c r="Z25" s="14">
        <v>2</v>
      </c>
      <c r="AA25" s="14">
        <v>3</v>
      </c>
      <c r="AB25" s="14">
        <v>3</v>
      </c>
      <c r="AC25" s="14">
        <v>3</v>
      </c>
      <c r="AD25" s="14">
        <v>3</v>
      </c>
      <c r="AE25" s="14">
        <v>3</v>
      </c>
      <c r="AF25" s="14">
        <v>4</v>
      </c>
      <c r="AG25" s="14">
        <v>3</v>
      </c>
      <c r="AH25" s="14">
        <v>11</v>
      </c>
      <c r="AI25" s="14">
        <v>11</v>
      </c>
      <c r="AJ25" s="14">
        <v>11</v>
      </c>
      <c r="AK25" s="14">
        <v>11</v>
      </c>
      <c r="AL25" s="14">
        <v>13</v>
      </c>
      <c r="AM25" s="14">
        <v>13</v>
      </c>
      <c r="AN25" s="14">
        <v>13</v>
      </c>
      <c r="AO25" s="14">
        <v>13</v>
      </c>
      <c r="AP25" s="14">
        <v>14</v>
      </c>
      <c r="AQ25" s="14">
        <v>14</v>
      </c>
      <c r="AR25" s="14">
        <v>14</v>
      </c>
      <c r="AS25" s="14">
        <v>14</v>
      </c>
      <c r="AT25" s="14">
        <v>14</v>
      </c>
      <c r="AU25" s="14">
        <v>14</v>
      </c>
      <c r="AV25" s="14">
        <v>14</v>
      </c>
      <c r="AW25" s="14">
        <v>15</v>
      </c>
      <c r="AX25" s="14">
        <v>15</v>
      </c>
      <c r="AY25" s="14">
        <v>16</v>
      </c>
      <c r="AZ25" s="32">
        <v>17</v>
      </c>
      <c r="BA25" s="32">
        <v>16</v>
      </c>
      <c r="BB25" s="32">
        <v>16</v>
      </c>
      <c r="BC25" s="44">
        <v>15</v>
      </c>
      <c r="BD25" s="44">
        <v>15</v>
      </c>
      <c r="BE25" s="44">
        <v>14</v>
      </c>
      <c r="BF25" s="44">
        <v>12</v>
      </c>
      <c r="BG25" s="32">
        <v>12</v>
      </c>
      <c r="BH25" s="32">
        <v>12</v>
      </c>
      <c r="BI25" s="32">
        <v>13</v>
      </c>
      <c r="BJ25" s="32">
        <v>14</v>
      </c>
      <c r="BK25" s="32">
        <v>14</v>
      </c>
      <c r="BL25" s="32">
        <v>14</v>
      </c>
      <c r="BM25" s="32">
        <v>12</v>
      </c>
      <c r="BN25" s="32">
        <v>14</v>
      </c>
      <c r="BO25" s="32">
        <v>14</v>
      </c>
      <c r="BP25" s="44">
        <v>14</v>
      </c>
      <c r="BQ25" s="44">
        <v>14</v>
      </c>
      <c r="BR25" s="44">
        <v>14</v>
      </c>
      <c r="BS25" s="32">
        <v>14</v>
      </c>
      <c r="BT25" s="32">
        <v>14</v>
      </c>
      <c r="BU25" s="32">
        <v>15</v>
      </c>
      <c r="BV25" s="32">
        <v>13</v>
      </c>
      <c r="BW25" s="32">
        <v>14</v>
      </c>
      <c r="BX25" s="47" t="str">
        <f>+C25</f>
        <v>Interruptible</v>
      </c>
      <c r="BY25" s="47"/>
      <c r="BZ25" s="142">
        <v>5</v>
      </c>
      <c r="CA25" s="142">
        <v>5</v>
      </c>
      <c r="CB25" s="142">
        <v>5</v>
      </c>
      <c r="CC25" s="154">
        <v>5</v>
      </c>
      <c r="CD25" s="154">
        <v>5</v>
      </c>
      <c r="CE25" s="154">
        <v>5</v>
      </c>
      <c r="CF25" s="154">
        <v>5</v>
      </c>
      <c r="CG25" s="154">
        <v>6</v>
      </c>
      <c r="CH25" s="154">
        <v>5</v>
      </c>
      <c r="CI25" s="32">
        <v>5</v>
      </c>
      <c r="CJ25" s="32">
        <v>5</v>
      </c>
      <c r="CK25" s="32">
        <v>5</v>
      </c>
      <c r="CL25" s="55">
        <v>5</v>
      </c>
      <c r="CM25" s="55">
        <v>5</v>
      </c>
      <c r="CN25" s="55">
        <v>5</v>
      </c>
      <c r="CO25" s="55"/>
      <c r="CP25" s="55"/>
      <c r="CQ25" s="55"/>
      <c r="CR25" s="55"/>
      <c r="CS25" s="55"/>
      <c r="CT25" s="55"/>
      <c r="CU25" s="55"/>
      <c r="CV25" s="55"/>
      <c r="CW25" s="55"/>
    </row>
    <row r="26" spans="1:101" x14ac:dyDescent="0.2">
      <c r="A26" s="8"/>
      <c r="B26" s="6"/>
      <c r="C26" s="6" t="s">
        <v>182</v>
      </c>
      <c r="D26" s="7">
        <v>11</v>
      </c>
      <c r="E26" s="7">
        <v>13</v>
      </c>
      <c r="F26" s="7">
        <v>12</v>
      </c>
      <c r="G26" s="7">
        <v>12</v>
      </c>
      <c r="H26" s="7">
        <v>3</v>
      </c>
      <c r="I26" s="7">
        <v>2</v>
      </c>
      <c r="J26" s="7">
        <v>2</v>
      </c>
      <c r="K26" s="7">
        <v>2</v>
      </c>
      <c r="L26" s="7">
        <v>2</v>
      </c>
      <c r="M26" s="7">
        <v>2</v>
      </c>
      <c r="N26" s="7">
        <v>2</v>
      </c>
      <c r="O26" s="14">
        <v>2</v>
      </c>
      <c r="P26" s="14">
        <v>2</v>
      </c>
      <c r="Q26" s="14">
        <v>2</v>
      </c>
      <c r="R26" s="14">
        <v>2</v>
      </c>
      <c r="S26" s="14">
        <v>3</v>
      </c>
      <c r="T26" s="14">
        <v>6</v>
      </c>
      <c r="U26" s="14">
        <v>6</v>
      </c>
      <c r="V26" s="14">
        <v>6</v>
      </c>
      <c r="W26" s="14">
        <v>6</v>
      </c>
      <c r="X26" s="14">
        <v>5</v>
      </c>
      <c r="Y26" s="14">
        <v>6</v>
      </c>
      <c r="Z26" s="14">
        <v>6</v>
      </c>
      <c r="AA26" s="14">
        <v>6</v>
      </c>
      <c r="AB26" s="14">
        <v>6</v>
      </c>
      <c r="AC26" s="14">
        <v>6</v>
      </c>
      <c r="AD26" s="14">
        <v>6</v>
      </c>
      <c r="AE26" s="14">
        <v>6</v>
      </c>
      <c r="AF26" s="14">
        <v>7</v>
      </c>
      <c r="AG26" s="14">
        <v>6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/>
      <c r="AW26" s="14">
        <v>0</v>
      </c>
      <c r="AX26" s="14">
        <v>0</v>
      </c>
      <c r="AY26" s="14">
        <v>0</v>
      </c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47"/>
      <c r="BY26" s="47"/>
      <c r="BZ26" s="32"/>
      <c r="CA26" s="32"/>
      <c r="CB26" s="32"/>
      <c r="CC26" s="154"/>
      <c r="CD26" s="154"/>
      <c r="CE26" s="154"/>
      <c r="CF26" s="154"/>
      <c r="CG26" s="154"/>
      <c r="CH26" s="154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</row>
    <row r="27" spans="1:101" x14ac:dyDescent="0.2">
      <c r="A27" s="6"/>
      <c r="B27" s="6"/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47"/>
      <c r="BY27" s="47"/>
      <c r="CC27" s="143"/>
      <c r="CD27" s="143"/>
      <c r="CE27" s="143"/>
      <c r="CF27" s="143"/>
      <c r="CG27" s="143"/>
      <c r="CH27" s="143"/>
    </row>
    <row r="28" spans="1:101" x14ac:dyDescent="0.2">
      <c r="A28" s="8"/>
      <c r="B28" s="6"/>
      <c r="C28" s="6" t="s">
        <v>181</v>
      </c>
      <c r="D28" s="7">
        <v>4</v>
      </c>
      <c r="E28" s="7">
        <v>5</v>
      </c>
      <c r="F28" s="7">
        <v>4</v>
      </c>
      <c r="G28" s="7">
        <v>4</v>
      </c>
      <c r="H28" s="7">
        <v>5</v>
      </c>
      <c r="I28" s="7">
        <v>5</v>
      </c>
      <c r="J28" s="7">
        <v>4</v>
      </c>
      <c r="K28" s="7">
        <v>4</v>
      </c>
      <c r="L28" s="7">
        <v>4</v>
      </c>
      <c r="M28" s="7">
        <v>4</v>
      </c>
      <c r="N28" s="7">
        <v>4</v>
      </c>
      <c r="O28" s="14">
        <v>4</v>
      </c>
      <c r="P28" s="14">
        <v>4</v>
      </c>
      <c r="Q28" s="14">
        <v>4</v>
      </c>
      <c r="R28" s="14">
        <v>4</v>
      </c>
      <c r="S28" s="14">
        <v>4</v>
      </c>
      <c r="T28" s="14">
        <v>4</v>
      </c>
      <c r="U28" s="14">
        <v>4</v>
      </c>
      <c r="V28" s="14">
        <v>4</v>
      </c>
      <c r="W28" s="14">
        <v>4</v>
      </c>
      <c r="X28" s="14">
        <v>4</v>
      </c>
      <c r="Y28" s="14">
        <v>4</v>
      </c>
      <c r="Z28" s="14">
        <v>4</v>
      </c>
      <c r="AA28" s="14">
        <v>4</v>
      </c>
      <c r="AB28" s="14">
        <v>4</v>
      </c>
      <c r="AC28" s="14">
        <v>4</v>
      </c>
      <c r="AD28" s="14">
        <v>4</v>
      </c>
      <c r="AE28" s="14">
        <v>4</v>
      </c>
      <c r="AF28" s="14">
        <v>4</v>
      </c>
      <c r="AG28" s="14">
        <v>4</v>
      </c>
      <c r="AH28" s="14">
        <v>5</v>
      </c>
      <c r="AI28" s="14">
        <v>4</v>
      </c>
      <c r="AJ28" s="14">
        <v>4</v>
      </c>
      <c r="AK28" s="14">
        <v>4</v>
      </c>
      <c r="AL28" s="14">
        <v>4</v>
      </c>
      <c r="AM28" s="14">
        <v>3</v>
      </c>
      <c r="AN28" s="14">
        <v>3</v>
      </c>
      <c r="AO28" s="14">
        <v>3</v>
      </c>
      <c r="AP28" s="14">
        <v>3</v>
      </c>
      <c r="AQ28" s="14">
        <v>3</v>
      </c>
      <c r="AR28" s="14">
        <v>3</v>
      </c>
      <c r="AS28" s="14">
        <v>3</v>
      </c>
      <c r="AT28" s="14">
        <v>3</v>
      </c>
      <c r="AU28" s="14">
        <v>3</v>
      </c>
      <c r="AV28" s="14">
        <v>3</v>
      </c>
      <c r="AW28" s="14">
        <v>3</v>
      </c>
      <c r="AX28" s="14">
        <v>3</v>
      </c>
      <c r="AY28" s="14">
        <v>2</v>
      </c>
      <c r="AZ28" s="32">
        <v>3</v>
      </c>
      <c r="BA28" s="32">
        <v>2</v>
      </c>
      <c r="BB28" s="32">
        <v>2</v>
      </c>
      <c r="BC28" s="32">
        <v>3</v>
      </c>
      <c r="BD28" s="32">
        <v>3</v>
      </c>
      <c r="BE28" s="32">
        <v>3</v>
      </c>
      <c r="BF28" s="32">
        <v>3</v>
      </c>
      <c r="BG28" s="32">
        <v>3</v>
      </c>
      <c r="BH28" s="32">
        <v>3</v>
      </c>
      <c r="BI28" s="32">
        <v>5</v>
      </c>
      <c r="BJ28" s="32">
        <v>3</v>
      </c>
      <c r="BK28" s="32">
        <v>3</v>
      </c>
      <c r="BL28" s="32">
        <v>4</v>
      </c>
      <c r="BM28" s="32">
        <v>4</v>
      </c>
      <c r="BN28" s="32">
        <v>4</v>
      </c>
      <c r="BO28" s="32">
        <v>4</v>
      </c>
      <c r="BP28" s="32">
        <v>4</v>
      </c>
      <c r="BQ28" s="32">
        <v>4</v>
      </c>
      <c r="BR28" s="32">
        <v>4</v>
      </c>
      <c r="BS28" s="32">
        <v>4</v>
      </c>
      <c r="BT28" s="32">
        <v>4</v>
      </c>
      <c r="BU28" s="32">
        <v>4</v>
      </c>
      <c r="BV28" s="32">
        <v>4</v>
      </c>
      <c r="BW28" s="32">
        <v>4</v>
      </c>
      <c r="BX28" s="47" t="s">
        <v>216</v>
      </c>
      <c r="BY28" s="47"/>
      <c r="BZ28" s="141">
        <v>29</v>
      </c>
      <c r="CA28" s="141">
        <v>29</v>
      </c>
      <c r="CB28" s="141">
        <v>29</v>
      </c>
      <c r="CC28" s="154">
        <v>29</v>
      </c>
      <c r="CD28" s="154">
        <v>30</v>
      </c>
      <c r="CE28" s="154">
        <v>30</v>
      </c>
      <c r="CF28" s="154">
        <v>30</v>
      </c>
      <c r="CG28" s="154">
        <v>30</v>
      </c>
      <c r="CH28" s="154">
        <v>30</v>
      </c>
      <c r="CI28" s="32">
        <v>30</v>
      </c>
      <c r="CJ28" s="32">
        <v>30</v>
      </c>
      <c r="CK28" s="32">
        <v>30</v>
      </c>
      <c r="CL28" s="55">
        <v>30</v>
      </c>
      <c r="CM28" s="55">
        <v>30</v>
      </c>
      <c r="CN28" s="55">
        <v>30</v>
      </c>
      <c r="CO28" s="55"/>
      <c r="CP28" s="55"/>
      <c r="CQ28" s="55"/>
      <c r="CR28" s="55"/>
      <c r="CS28" s="55"/>
      <c r="CT28" s="55"/>
      <c r="CU28" s="55"/>
      <c r="CV28" s="55"/>
      <c r="CW28" s="55"/>
    </row>
    <row r="29" spans="1:101" x14ac:dyDescent="0.2">
      <c r="A29" s="8"/>
      <c r="B29" s="6"/>
      <c r="C29" s="6" t="s">
        <v>183</v>
      </c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7">
        <v>1</v>
      </c>
      <c r="J29" s="7">
        <v>1</v>
      </c>
      <c r="K29" s="7">
        <v>1</v>
      </c>
      <c r="L29" s="7">
        <v>1</v>
      </c>
      <c r="M29" s="7">
        <v>1</v>
      </c>
      <c r="N29" s="7">
        <v>1</v>
      </c>
      <c r="O29" s="14">
        <v>1</v>
      </c>
      <c r="P29" s="14">
        <v>1</v>
      </c>
      <c r="Q29" s="14">
        <v>1</v>
      </c>
      <c r="R29" s="14">
        <v>1</v>
      </c>
      <c r="S29" s="14">
        <v>1</v>
      </c>
      <c r="T29" s="14">
        <v>1</v>
      </c>
      <c r="U29" s="14">
        <v>1</v>
      </c>
      <c r="V29" s="14">
        <v>1</v>
      </c>
      <c r="W29" s="14">
        <v>1</v>
      </c>
      <c r="X29" s="14">
        <v>1</v>
      </c>
      <c r="Y29" s="14">
        <v>6</v>
      </c>
      <c r="Z29" s="14">
        <v>2</v>
      </c>
      <c r="AA29" s="14">
        <v>5</v>
      </c>
      <c r="AB29" s="14">
        <v>5</v>
      </c>
      <c r="AC29" s="14">
        <v>5</v>
      </c>
      <c r="AD29" s="14">
        <v>6</v>
      </c>
      <c r="AE29" s="14">
        <v>5</v>
      </c>
      <c r="AF29" s="14">
        <v>5</v>
      </c>
      <c r="AG29" s="14">
        <v>5</v>
      </c>
      <c r="AH29" s="14">
        <v>6</v>
      </c>
      <c r="AI29" s="14">
        <v>6</v>
      </c>
      <c r="AJ29" s="14">
        <v>6</v>
      </c>
      <c r="AK29" s="14">
        <v>6</v>
      </c>
      <c r="AL29" s="14">
        <v>4</v>
      </c>
      <c r="AM29" s="14">
        <v>4</v>
      </c>
      <c r="AN29" s="14">
        <v>4</v>
      </c>
      <c r="AO29" s="14">
        <v>4</v>
      </c>
      <c r="AP29" s="14">
        <v>4</v>
      </c>
      <c r="AQ29" s="14">
        <v>4</v>
      </c>
      <c r="AR29" s="14">
        <v>4</v>
      </c>
      <c r="AS29" s="14">
        <v>4</v>
      </c>
      <c r="AT29" s="14">
        <v>4</v>
      </c>
      <c r="AU29" s="14">
        <v>4</v>
      </c>
      <c r="AV29" s="14">
        <v>4</v>
      </c>
      <c r="AW29" s="14">
        <v>3</v>
      </c>
      <c r="AX29" s="14">
        <v>3</v>
      </c>
      <c r="AY29" s="14">
        <v>3</v>
      </c>
      <c r="AZ29" s="32">
        <v>3</v>
      </c>
      <c r="BA29" s="32">
        <v>3</v>
      </c>
      <c r="BB29" s="32">
        <v>3</v>
      </c>
      <c r="BC29" s="32">
        <v>4</v>
      </c>
      <c r="BD29" s="32">
        <v>5</v>
      </c>
      <c r="BE29" s="32">
        <v>5</v>
      </c>
      <c r="BF29" s="32">
        <v>6</v>
      </c>
      <c r="BG29" s="32">
        <v>6</v>
      </c>
      <c r="BH29" s="32">
        <v>5</v>
      </c>
      <c r="BI29" s="32">
        <v>3</v>
      </c>
      <c r="BJ29" s="32">
        <v>3</v>
      </c>
      <c r="BK29" s="32">
        <v>3</v>
      </c>
      <c r="BL29" s="32">
        <v>5</v>
      </c>
      <c r="BM29" s="32">
        <v>4</v>
      </c>
      <c r="BN29" s="32">
        <v>2</v>
      </c>
      <c r="BO29" s="32">
        <v>4</v>
      </c>
      <c r="BP29" s="32">
        <v>4</v>
      </c>
      <c r="BQ29" s="32">
        <v>4</v>
      </c>
      <c r="BR29" s="32">
        <v>4</v>
      </c>
      <c r="BS29" s="32">
        <v>4</v>
      </c>
      <c r="BT29" s="32">
        <v>4</v>
      </c>
      <c r="BU29" s="32">
        <v>5</v>
      </c>
      <c r="BV29" s="32">
        <v>4</v>
      </c>
      <c r="BW29" s="32">
        <v>4</v>
      </c>
      <c r="BX29" s="47" t="s">
        <v>217</v>
      </c>
      <c r="BY29" s="47"/>
      <c r="BZ29" s="141">
        <v>12</v>
      </c>
      <c r="CA29" s="141">
        <v>11</v>
      </c>
      <c r="CB29" s="141">
        <v>11</v>
      </c>
      <c r="CC29" s="154">
        <v>11</v>
      </c>
      <c r="CD29" s="154">
        <v>11</v>
      </c>
      <c r="CE29" s="154">
        <v>11</v>
      </c>
      <c r="CF29" s="154">
        <v>11</v>
      </c>
      <c r="CG29" s="154">
        <v>11</v>
      </c>
      <c r="CH29" s="154">
        <v>12</v>
      </c>
      <c r="CI29" s="32">
        <v>12</v>
      </c>
      <c r="CJ29" s="32">
        <v>11</v>
      </c>
      <c r="CK29" s="32">
        <v>11</v>
      </c>
      <c r="CL29" s="55">
        <v>11</v>
      </c>
      <c r="CM29" s="55">
        <v>11</v>
      </c>
      <c r="CN29" s="55">
        <v>11</v>
      </c>
      <c r="CO29" s="55"/>
      <c r="CP29" s="55"/>
      <c r="CQ29" s="55"/>
      <c r="CR29" s="55"/>
      <c r="CS29" s="55"/>
      <c r="CT29" s="55"/>
      <c r="CU29" s="55"/>
      <c r="CV29" s="55"/>
      <c r="CW29" s="55"/>
    </row>
    <row r="30" spans="1:101" x14ac:dyDescent="0.2">
      <c r="A30" s="8"/>
      <c r="B30" s="6"/>
      <c r="C30" s="6" t="s">
        <v>182</v>
      </c>
      <c r="D30" s="15">
        <v>5</v>
      </c>
      <c r="E30" s="15">
        <v>6</v>
      </c>
      <c r="F30" s="15">
        <v>5</v>
      </c>
      <c r="G30" s="15">
        <v>5</v>
      </c>
      <c r="H30" s="15">
        <v>15</v>
      </c>
      <c r="I30" s="15">
        <v>16</v>
      </c>
      <c r="J30" s="15">
        <v>16</v>
      </c>
      <c r="K30" s="15">
        <v>16</v>
      </c>
      <c r="L30" s="15">
        <v>15</v>
      </c>
      <c r="M30" s="15">
        <v>15</v>
      </c>
      <c r="N30" s="15">
        <v>15</v>
      </c>
      <c r="O30" s="16">
        <v>15</v>
      </c>
      <c r="P30" s="16">
        <v>15</v>
      </c>
      <c r="Q30" s="16">
        <v>15</v>
      </c>
      <c r="R30" s="16">
        <v>14</v>
      </c>
      <c r="S30" s="16">
        <v>14</v>
      </c>
      <c r="T30" s="16">
        <v>10</v>
      </c>
      <c r="U30" s="16">
        <v>10</v>
      </c>
      <c r="V30" s="16">
        <v>9</v>
      </c>
      <c r="W30" s="16">
        <v>9</v>
      </c>
      <c r="X30" s="16">
        <v>9</v>
      </c>
      <c r="Y30" s="16">
        <v>3</v>
      </c>
      <c r="Z30" s="16">
        <v>7</v>
      </c>
      <c r="AA30" s="16">
        <v>3</v>
      </c>
      <c r="AB30" s="16">
        <v>3</v>
      </c>
      <c r="AC30" s="16">
        <v>3</v>
      </c>
      <c r="AD30" s="16">
        <v>3</v>
      </c>
      <c r="AE30" s="16">
        <v>3</v>
      </c>
      <c r="AF30" s="16">
        <v>1</v>
      </c>
      <c r="AG30" s="16">
        <v>1</v>
      </c>
      <c r="AH30" s="16">
        <v>0</v>
      </c>
      <c r="AI30" s="16">
        <v>0</v>
      </c>
      <c r="AJ30" s="16"/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48"/>
      <c r="BY30" s="48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</row>
    <row r="31" spans="1:101" x14ac:dyDescent="0.2">
      <c r="A31" s="8"/>
      <c r="B31" s="6"/>
      <c r="C31" s="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47"/>
      <c r="BY31" s="47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</row>
    <row r="32" spans="1:101" x14ac:dyDescent="0.2">
      <c r="A32" s="8"/>
      <c r="B32" s="6"/>
      <c r="C32" s="8" t="s">
        <v>138</v>
      </c>
      <c r="D32" s="7">
        <f t="shared" ref="D32:P32" si="30">SUM(D22:D31)</f>
        <v>45918</v>
      </c>
      <c r="E32" s="7">
        <f t="shared" si="30"/>
        <v>46325</v>
      </c>
      <c r="F32" s="7">
        <f t="shared" si="30"/>
        <v>46611</v>
      </c>
      <c r="G32" s="7">
        <f t="shared" si="30"/>
        <v>46850</v>
      </c>
      <c r="H32" s="7">
        <f t="shared" si="30"/>
        <v>47485</v>
      </c>
      <c r="I32" s="7">
        <f t="shared" si="30"/>
        <v>47488</v>
      </c>
      <c r="J32" s="7">
        <f t="shared" si="30"/>
        <v>47442</v>
      </c>
      <c r="K32" s="7">
        <f t="shared" si="30"/>
        <v>47655</v>
      </c>
      <c r="L32" s="7">
        <f t="shared" si="30"/>
        <v>47914</v>
      </c>
      <c r="M32" s="7">
        <f t="shared" si="30"/>
        <v>48262</v>
      </c>
      <c r="N32" s="7">
        <f t="shared" si="30"/>
        <v>48738</v>
      </c>
      <c r="O32" s="7">
        <f t="shared" si="30"/>
        <v>49354</v>
      </c>
      <c r="P32" s="7">
        <f t="shared" si="30"/>
        <v>49672</v>
      </c>
      <c r="Q32" s="7">
        <f t="shared" ref="Q32:AB32" si="31">SUM(Q22:Q31)</f>
        <v>49983</v>
      </c>
      <c r="R32" s="7">
        <f t="shared" si="31"/>
        <v>50214</v>
      </c>
      <c r="S32" s="7">
        <f t="shared" si="31"/>
        <v>50464</v>
      </c>
      <c r="T32" s="7">
        <f t="shared" si="31"/>
        <v>51164</v>
      </c>
      <c r="U32" s="7">
        <f t="shared" si="31"/>
        <v>50948</v>
      </c>
      <c r="V32" s="7">
        <f t="shared" si="31"/>
        <v>51026</v>
      </c>
      <c r="W32" s="7">
        <f t="shared" si="31"/>
        <v>51173</v>
      </c>
      <c r="X32" s="7">
        <f t="shared" si="31"/>
        <v>51388</v>
      </c>
      <c r="Y32" s="7">
        <f t="shared" si="31"/>
        <v>51952</v>
      </c>
      <c r="Z32" s="7">
        <f t="shared" si="31"/>
        <v>52532</v>
      </c>
      <c r="AA32" s="7">
        <f t="shared" si="31"/>
        <v>53128</v>
      </c>
      <c r="AB32" s="7">
        <f t="shared" si="31"/>
        <v>53383</v>
      </c>
      <c r="AC32" s="7">
        <f t="shared" ref="AC32:AP32" si="32">SUM(AC22:AC31)</f>
        <v>53825</v>
      </c>
      <c r="AD32" s="7">
        <f t="shared" si="32"/>
        <v>54117</v>
      </c>
      <c r="AE32" s="7">
        <f t="shared" si="32"/>
        <v>54305</v>
      </c>
      <c r="AF32" s="7">
        <f t="shared" si="32"/>
        <v>55219</v>
      </c>
      <c r="AG32" s="7">
        <f t="shared" si="32"/>
        <v>53079</v>
      </c>
      <c r="AH32" s="7">
        <f t="shared" si="32"/>
        <v>54979</v>
      </c>
      <c r="AI32" s="7">
        <f t="shared" si="32"/>
        <v>55234</v>
      </c>
      <c r="AJ32" s="7">
        <f t="shared" si="32"/>
        <v>55502</v>
      </c>
      <c r="AK32" s="7">
        <f t="shared" si="32"/>
        <v>55883</v>
      </c>
      <c r="AL32" s="7">
        <f t="shared" si="32"/>
        <v>56381</v>
      </c>
      <c r="AM32" s="7">
        <f t="shared" si="32"/>
        <v>57048</v>
      </c>
      <c r="AN32" s="7">
        <f t="shared" si="32"/>
        <v>57458</v>
      </c>
      <c r="AO32" s="7">
        <f t="shared" si="32"/>
        <v>57754</v>
      </c>
      <c r="AP32" s="7">
        <f t="shared" si="32"/>
        <v>58056</v>
      </c>
      <c r="AQ32" s="7">
        <f t="shared" ref="AQ32:AY32" si="33">SUM(AQ22:AQ31)</f>
        <v>58292</v>
      </c>
      <c r="AR32" s="7">
        <f t="shared" si="33"/>
        <v>58710</v>
      </c>
      <c r="AS32" s="7">
        <f t="shared" si="33"/>
        <v>59129</v>
      </c>
      <c r="AT32" s="7">
        <f t="shared" si="33"/>
        <v>58877</v>
      </c>
      <c r="AU32" s="7">
        <f t="shared" si="33"/>
        <v>58897</v>
      </c>
      <c r="AV32" s="7">
        <f t="shared" si="33"/>
        <v>59216</v>
      </c>
      <c r="AW32" s="7">
        <f t="shared" si="33"/>
        <v>59642</v>
      </c>
      <c r="AX32" s="7">
        <f t="shared" si="33"/>
        <v>60136</v>
      </c>
      <c r="AY32" s="7">
        <f t="shared" si="33"/>
        <v>60793</v>
      </c>
      <c r="AZ32" s="7">
        <f t="shared" ref="AZ32:BK32" si="34">SUM(AZ22:AZ31)</f>
        <v>61188</v>
      </c>
      <c r="BA32" s="7">
        <f t="shared" si="34"/>
        <v>61556</v>
      </c>
      <c r="BB32" s="7">
        <f t="shared" si="34"/>
        <v>61846</v>
      </c>
      <c r="BC32" s="7">
        <f t="shared" si="34"/>
        <v>62012</v>
      </c>
      <c r="BD32" s="7">
        <f t="shared" si="34"/>
        <v>62804</v>
      </c>
      <c r="BE32" s="7">
        <f t="shared" si="34"/>
        <v>62300</v>
      </c>
      <c r="BF32" s="7">
        <f t="shared" si="34"/>
        <v>62255</v>
      </c>
      <c r="BG32" s="7">
        <f t="shared" si="34"/>
        <v>62371</v>
      </c>
      <c r="BH32" s="7">
        <f t="shared" si="34"/>
        <v>62474</v>
      </c>
      <c r="BI32" s="7">
        <f t="shared" si="34"/>
        <v>62805</v>
      </c>
      <c r="BJ32" s="7">
        <f t="shared" si="34"/>
        <v>63282</v>
      </c>
      <c r="BK32" s="7">
        <f t="shared" si="34"/>
        <v>63740</v>
      </c>
      <c r="BL32" s="7">
        <f t="shared" ref="BL32:BW32" si="35">SUM(BL22:BL31)</f>
        <v>64026</v>
      </c>
      <c r="BM32" s="7">
        <f t="shared" si="35"/>
        <v>64265</v>
      </c>
      <c r="BN32" s="7">
        <f t="shared" si="35"/>
        <v>64438</v>
      </c>
      <c r="BO32" s="7">
        <f t="shared" si="35"/>
        <v>64462</v>
      </c>
      <c r="BP32" s="7">
        <f t="shared" si="35"/>
        <v>65139</v>
      </c>
      <c r="BQ32" s="7">
        <f t="shared" si="35"/>
        <v>64575</v>
      </c>
      <c r="BR32" s="7">
        <f t="shared" si="35"/>
        <v>64654</v>
      </c>
      <c r="BS32" s="7">
        <f t="shared" si="35"/>
        <v>64698</v>
      </c>
      <c r="BT32" s="7">
        <f t="shared" si="35"/>
        <v>64866</v>
      </c>
      <c r="BU32" s="7">
        <f t="shared" si="35"/>
        <v>65227</v>
      </c>
      <c r="BV32" s="7">
        <f t="shared" si="35"/>
        <v>65620</v>
      </c>
      <c r="BW32" s="7">
        <f t="shared" si="35"/>
        <v>65992</v>
      </c>
      <c r="BX32" s="47" t="str">
        <f>+C32</f>
        <v xml:space="preserve">   Total</v>
      </c>
      <c r="BY32" s="47"/>
      <c r="BZ32" s="5">
        <f t="shared" ref="BZ32:CK32" si="36">SUM(BZ22:BZ31)</f>
        <v>77243</v>
      </c>
      <c r="CA32" s="5">
        <f t="shared" si="36"/>
        <v>77408</v>
      </c>
      <c r="CB32" s="5">
        <f t="shared" si="36"/>
        <v>77559</v>
      </c>
      <c r="CC32" s="5">
        <f t="shared" si="36"/>
        <v>77738</v>
      </c>
      <c r="CD32" s="5">
        <f t="shared" si="36"/>
        <v>77865</v>
      </c>
      <c r="CE32" s="5">
        <f t="shared" si="36"/>
        <v>78008</v>
      </c>
      <c r="CF32" s="5">
        <f t="shared" si="36"/>
        <v>78092</v>
      </c>
      <c r="CG32" s="5">
        <f t="shared" si="36"/>
        <v>78208</v>
      </c>
      <c r="CH32" s="5">
        <f t="shared" si="36"/>
        <v>78354</v>
      </c>
      <c r="CI32" s="5">
        <f t="shared" si="36"/>
        <v>78546</v>
      </c>
      <c r="CJ32" s="5">
        <f t="shared" si="36"/>
        <v>78924</v>
      </c>
      <c r="CK32" s="5">
        <f t="shared" si="36"/>
        <v>79263</v>
      </c>
      <c r="CL32" s="5">
        <f t="shared" ref="CL32:CW32" si="37">SUM(CL22:CL31)</f>
        <v>79557</v>
      </c>
      <c r="CM32" s="5">
        <f t="shared" si="37"/>
        <v>79761</v>
      </c>
      <c r="CN32" s="5">
        <f t="shared" si="37"/>
        <v>79990</v>
      </c>
      <c r="CO32" s="5">
        <f t="shared" si="37"/>
        <v>0</v>
      </c>
      <c r="CP32" s="5">
        <f t="shared" si="37"/>
        <v>0</v>
      </c>
      <c r="CQ32" s="5">
        <f t="shared" si="37"/>
        <v>0</v>
      </c>
      <c r="CR32" s="5">
        <f t="shared" si="37"/>
        <v>0</v>
      </c>
      <c r="CS32" s="5">
        <f t="shared" si="37"/>
        <v>0</v>
      </c>
      <c r="CT32" s="5">
        <f t="shared" si="37"/>
        <v>0</v>
      </c>
      <c r="CU32" s="5">
        <f t="shared" si="37"/>
        <v>0</v>
      </c>
      <c r="CV32" s="5">
        <f t="shared" si="37"/>
        <v>0</v>
      </c>
      <c r="CW32" s="5">
        <f t="shared" si="37"/>
        <v>0</v>
      </c>
    </row>
    <row r="33" spans="1:101" x14ac:dyDescent="0.2">
      <c r="A33" s="8"/>
      <c r="B33" s="6"/>
      <c r="C33" s="8"/>
      <c r="D33" s="7"/>
      <c r="E33" s="2"/>
      <c r="F33" s="2"/>
      <c r="G33" s="2"/>
      <c r="H33" s="2"/>
      <c r="I33" s="2"/>
      <c r="J33" s="2"/>
      <c r="K33" s="2"/>
      <c r="L33" s="2"/>
      <c r="M33" s="2"/>
      <c r="N33" s="2"/>
      <c r="O33" s="10">
        <f>+(O32-D32)/D32</f>
        <v>7.4829043076789059E-2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10">
        <f>+(AA32-P32)/P32</f>
        <v>6.9576421323884682E-2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10">
        <f>+(AM32-AB32)/AB32</f>
        <v>6.8654815203341893E-2</v>
      </c>
      <c r="AN33" s="10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10">
        <f>+(AY32-AN32)/AN32</f>
        <v>5.8042396185039508E-2</v>
      </c>
      <c r="AZ33" s="10">
        <f t="shared" ref="AZ33:BK33" si="38">+(AZ32-AO32)/AO32</f>
        <v>5.9459085085015753E-2</v>
      </c>
      <c r="BA33" s="10">
        <f t="shared" si="38"/>
        <v>6.0286619815350696E-2</v>
      </c>
      <c r="BB33" s="10">
        <f t="shared" si="38"/>
        <v>6.0968915116997188E-2</v>
      </c>
      <c r="BC33" s="10">
        <f t="shared" si="38"/>
        <v>5.6242548117867483E-2</v>
      </c>
      <c r="BD33" s="10">
        <f t="shared" si="38"/>
        <v>6.2152243400023677E-2</v>
      </c>
      <c r="BE33" s="10">
        <f t="shared" si="38"/>
        <v>5.8138152419450723E-2</v>
      </c>
      <c r="BF33" s="10">
        <f t="shared" si="38"/>
        <v>5.7014788529127121E-2</v>
      </c>
      <c r="BG33" s="10">
        <f t="shared" si="38"/>
        <v>5.3279519048905703E-2</v>
      </c>
      <c r="BH33" s="10">
        <f t="shared" si="38"/>
        <v>4.7483317125515574E-2</v>
      </c>
      <c r="BI33" s="10">
        <f t="shared" si="38"/>
        <v>4.4382732473061064E-2</v>
      </c>
      <c r="BJ33" s="10">
        <f t="shared" si="38"/>
        <v>4.0942213741713682E-2</v>
      </c>
      <c r="BK33" s="10">
        <f t="shared" si="38"/>
        <v>4.170752435117997E-2</v>
      </c>
      <c r="BL33" s="10">
        <f t="shared" ref="BL33:BW33" si="39">+(BL32-BA32)/BA32</f>
        <v>4.0126064071739555E-2</v>
      </c>
      <c r="BM33" s="10">
        <f t="shared" si="39"/>
        <v>3.9113281376321835E-2</v>
      </c>
      <c r="BN33" s="10">
        <f t="shared" si="39"/>
        <v>3.9121460362510484E-2</v>
      </c>
      <c r="BO33" s="10">
        <f t="shared" si="39"/>
        <v>2.6399592382650786E-2</v>
      </c>
      <c r="BP33" s="10">
        <f t="shared" si="39"/>
        <v>4.5569823434991975E-2</v>
      </c>
      <c r="BQ33" s="10">
        <f t="shared" si="39"/>
        <v>3.7266083045538509E-2</v>
      </c>
      <c r="BR33" s="10">
        <f t="shared" si="39"/>
        <v>3.6603549726635778E-2</v>
      </c>
      <c r="BS33" s="10">
        <f t="shared" si="39"/>
        <v>3.5598809104587507E-2</v>
      </c>
      <c r="BT33" s="10">
        <f t="shared" si="39"/>
        <v>3.2815858609983282E-2</v>
      </c>
      <c r="BU33" s="10">
        <f t="shared" si="39"/>
        <v>3.0735438197275686E-2</v>
      </c>
      <c r="BV33" s="10">
        <f t="shared" si="39"/>
        <v>2.9494822717288986E-2</v>
      </c>
      <c r="BW33" s="10">
        <f t="shared" si="39"/>
        <v>3.0706275575547434E-2</v>
      </c>
      <c r="BX33" s="49"/>
      <c r="BY33" s="49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</row>
    <row r="34" spans="1:101" x14ac:dyDescent="0.2">
      <c r="A34" s="8"/>
      <c r="B34" s="6" t="s">
        <v>146</v>
      </c>
      <c r="C34" s="8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56" t="str">
        <f>+B34</f>
        <v>Use per Customer</v>
      </c>
      <c r="BY34" s="56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</row>
    <row r="35" spans="1:101" x14ac:dyDescent="0.2">
      <c r="A35" s="8"/>
      <c r="B35" s="6"/>
      <c r="C35" s="6" t="s">
        <v>180</v>
      </c>
      <c r="D35" s="7">
        <f t="shared" ref="D35:L35" si="40">+D9/D22</f>
        <v>128.18822486341418</v>
      </c>
      <c r="E35" s="7">
        <f t="shared" si="40"/>
        <v>117.23303414541482</v>
      </c>
      <c r="F35" s="7">
        <f t="shared" si="40"/>
        <v>100.84472635525478</v>
      </c>
      <c r="G35" s="7">
        <f t="shared" si="40"/>
        <v>75.145895872420269</v>
      </c>
      <c r="H35" s="7">
        <f t="shared" si="40"/>
        <v>53.395466518785526</v>
      </c>
      <c r="I35" s="7">
        <f t="shared" si="40"/>
        <v>30.327386179801248</v>
      </c>
      <c r="J35" s="7">
        <f t="shared" si="40"/>
        <v>20.885391388754073</v>
      </c>
      <c r="K35" s="7">
        <f t="shared" si="40"/>
        <v>18.069459148446491</v>
      </c>
      <c r="L35" s="7">
        <f t="shared" si="40"/>
        <v>20.570713076887891</v>
      </c>
      <c r="M35" s="7">
        <f>+M9/M22</f>
        <v>29.34999772964628</v>
      </c>
      <c r="N35" s="7">
        <f>+N9/N22</f>
        <v>65.676882661996501</v>
      </c>
      <c r="O35" s="7">
        <f>+O9/O22</f>
        <v>101.38120394211134</v>
      </c>
      <c r="P35" s="7">
        <f>+P9/P22</f>
        <v>116.26321357725369</v>
      </c>
      <c r="Q35" s="7">
        <f t="shared" ref="Q35:X35" si="41">+Q9/Q22</f>
        <v>94.18822833610794</v>
      </c>
      <c r="R35" s="7">
        <f t="shared" si="41"/>
        <v>94.783799686192467</v>
      </c>
      <c r="S35" s="7">
        <f t="shared" si="41"/>
        <v>71.480757973245446</v>
      </c>
      <c r="T35" s="7">
        <f t="shared" si="41"/>
        <v>54.392915892242947</v>
      </c>
      <c r="U35" s="7">
        <f t="shared" si="41"/>
        <v>30.190717118662235</v>
      </c>
      <c r="V35" s="7">
        <f t="shared" si="41"/>
        <v>20.687035808308899</v>
      </c>
      <c r="W35" s="7">
        <f t="shared" si="41"/>
        <v>17.637380225783733</v>
      </c>
      <c r="X35" s="7">
        <f t="shared" si="41"/>
        <v>19.969152707895464</v>
      </c>
      <c r="Y35" s="7">
        <f t="shared" ref="Y35:Z39" si="42">+Y9/Y22</f>
        <v>24.930291981528129</v>
      </c>
      <c r="Z35" s="7">
        <f t="shared" si="42"/>
        <v>63.978396496616995</v>
      </c>
      <c r="AA35" s="7">
        <f>+AA9/AA22</f>
        <v>110.08022512992214</v>
      </c>
      <c r="AB35" s="7">
        <f t="shared" ref="AB35:AM35" si="43">+AB9/AB22</f>
        <v>145.99144466899384</v>
      </c>
      <c r="AC35" s="7">
        <f t="shared" si="43"/>
        <v>119.4985891224585</v>
      </c>
      <c r="AD35" s="7">
        <f t="shared" si="43"/>
        <v>85.63291123926281</v>
      </c>
      <c r="AE35" s="7">
        <f t="shared" si="43"/>
        <v>54.974212926687159</v>
      </c>
      <c r="AF35" s="7">
        <f t="shared" si="43"/>
        <v>36.547859876129237</v>
      </c>
      <c r="AG35" s="7">
        <f t="shared" si="43"/>
        <v>31.140491553984631</v>
      </c>
      <c r="AH35" s="7">
        <f t="shared" si="43"/>
        <v>20.510006545411269</v>
      </c>
      <c r="AI35" s="7">
        <f t="shared" si="43"/>
        <v>17.218211058052805</v>
      </c>
      <c r="AJ35" s="7">
        <f t="shared" si="43"/>
        <v>19.475051040439734</v>
      </c>
      <c r="AK35" s="7">
        <f t="shared" si="43"/>
        <v>64.317000038990912</v>
      </c>
      <c r="AL35" s="7">
        <f t="shared" si="43"/>
        <v>27.249190400741973</v>
      </c>
      <c r="AM35" s="7">
        <f t="shared" si="43"/>
        <v>102.20322247903574</v>
      </c>
      <c r="AN35" s="7">
        <f t="shared" ref="AN35:AP37" si="44">+AN9/AN22</f>
        <v>126.30099360979958</v>
      </c>
      <c r="AO35" s="7">
        <f t="shared" si="44"/>
        <v>105.56755155563103</v>
      </c>
      <c r="AP35" s="7">
        <f t="shared" si="44"/>
        <v>77.646103883914321</v>
      </c>
      <c r="AQ35" s="7">
        <f t="shared" ref="AQ35:AS37" si="45">+AQ9/AQ22</f>
        <v>66.634621996337685</v>
      </c>
      <c r="AR35" s="7">
        <f t="shared" si="45"/>
        <v>40.765820696303436</v>
      </c>
      <c r="AS35" s="7">
        <f t="shared" si="45"/>
        <v>30.03789938379472</v>
      </c>
      <c r="AT35" s="7">
        <f t="shared" ref="AT35:AY35" si="46">+AT9/AT22</f>
        <v>21.215364718054836</v>
      </c>
      <c r="AU35" s="7">
        <f t="shared" si="46"/>
        <v>17.838794010671492</v>
      </c>
      <c r="AV35" s="7">
        <f t="shared" si="46"/>
        <v>20.220607351375172</v>
      </c>
      <c r="AW35" s="7">
        <f t="shared" si="46"/>
        <v>29.313528639661648</v>
      </c>
      <c r="AX35" s="7">
        <f t="shared" si="46"/>
        <v>58.696814146491405</v>
      </c>
      <c r="AY35" s="7">
        <f t="shared" si="46"/>
        <v>121.13487193704168</v>
      </c>
      <c r="AZ35" s="7">
        <f t="shared" ref="AZ35:BK35" si="47">+AZ9/AZ22</f>
        <v>116.03212457337884</v>
      </c>
      <c r="BA35" s="7">
        <f t="shared" si="47"/>
        <v>107.08733093194901</v>
      </c>
      <c r="BB35" s="7">
        <f t="shared" si="47"/>
        <v>107.39612437163848</v>
      </c>
      <c r="BC35" s="7">
        <f t="shared" si="47"/>
        <v>66.444484366236679</v>
      </c>
      <c r="BD35" s="7">
        <f t="shared" si="47"/>
        <v>39.049477851931258</v>
      </c>
      <c r="BE35" s="7">
        <f t="shared" si="47"/>
        <v>26.720747083340601</v>
      </c>
      <c r="BF35" s="7">
        <f t="shared" si="47"/>
        <v>19.108461994938477</v>
      </c>
      <c r="BG35" s="7">
        <f t="shared" si="47"/>
        <v>17.3975743117349</v>
      </c>
      <c r="BH35" s="7">
        <f t="shared" si="47"/>
        <v>19.768844502390266</v>
      </c>
      <c r="BI35" s="7">
        <f t="shared" si="47"/>
        <v>29.397763103305213</v>
      </c>
      <c r="BJ35" s="7">
        <f t="shared" si="47"/>
        <v>62.532979325727034</v>
      </c>
      <c r="BK35" s="7">
        <f t="shared" si="47"/>
        <v>106.15259668319953</v>
      </c>
      <c r="BL35" s="7">
        <f t="shared" ref="BL35:BW35" si="48">+BL9/BL22</f>
        <v>135.96233391593557</v>
      </c>
      <c r="BM35" s="7">
        <f t="shared" si="48"/>
        <v>120.66453232787774</v>
      </c>
      <c r="BN35" s="7">
        <f t="shared" si="48"/>
        <v>85.471043623425459</v>
      </c>
      <c r="BO35" s="7">
        <f t="shared" si="48"/>
        <v>60.345631984358405</v>
      </c>
      <c r="BP35" s="7">
        <f t="shared" si="48"/>
        <v>42.987016017467539</v>
      </c>
      <c r="BQ35" s="7">
        <f t="shared" si="48"/>
        <v>27.071704683084377</v>
      </c>
      <c r="BR35" s="7">
        <f t="shared" si="48"/>
        <v>20.107634023822722</v>
      </c>
      <c r="BS35" s="7">
        <f t="shared" si="48"/>
        <v>17.98863438045375</v>
      </c>
      <c r="BT35" s="7">
        <f t="shared" si="48"/>
        <v>19.656963338520491</v>
      </c>
      <c r="BU35" s="7">
        <f t="shared" si="48"/>
        <v>34.854271498935042</v>
      </c>
      <c r="BV35" s="7">
        <f t="shared" si="48"/>
        <v>63.557907534529811</v>
      </c>
      <c r="BW35" s="7">
        <f t="shared" si="48"/>
        <v>106.07996940135226</v>
      </c>
      <c r="BX35" s="47" t="str">
        <f>+C35</f>
        <v>Residential</v>
      </c>
      <c r="BY35" s="47"/>
      <c r="BZ35" s="5">
        <f t="shared" ref="BZ35:CK35" si="49">+BZ9/BZ22</f>
        <v>125.40205326630327</v>
      </c>
      <c r="CA35" s="5">
        <f t="shared" si="49"/>
        <v>81.56336639242646</v>
      </c>
      <c r="CB35" s="5">
        <f t="shared" si="49"/>
        <v>69.189449554186709</v>
      </c>
      <c r="CC35" s="5">
        <f t="shared" si="49"/>
        <v>49.539759408205946</v>
      </c>
      <c r="CD35" s="5">
        <f t="shared" si="49"/>
        <v>29.214176562127605</v>
      </c>
      <c r="CE35" s="5">
        <f t="shared" si="49"/>
        <v>24.457644671471556</v>
      </c>
      <c r="CF35" s="5">
        <f t="shared" ref="CF35:CH37" si="50">+CF9/CF22</f>
        <v>18.827067669172934</v>
      </c>
      <c r="CG35" s="5">
        <f t="shared" si="50"/>
        <v>16.105506122562829</v>
      </c>
      <c r="CH35" s="5">
        <f t="shared" si="50"/>
        <v>17.563949202286732</v>
      </c>
      <c r="CI35" s="5">
        <f t="shared" si="49"/>
        <v>27.670067602270993</v>
      </c>
      <c r="CJ35" s="5">
        <f t="shared" si="49"/>
        <v>43.528961854443864</v>
      </c>
      <c r="CK35" s="5">
        <f t="shared" si="49"/>
        <v>94.22943251660557</v>
      </c>
      <c r="CL35" s="5">
        <f t="shared" ref="CL35:CW35" si="51">+CL9/CL22</f>
        <v>160.03452017912579</v>
      </c>
      <c r="CM35" s="5">
        <f t="shared" si="51"/>
        <v>118.63273663594154</v>
      </c>
      <c r="CN35" s="5">
        <f t="shared" si="51"/>
        <v>91.535090596048207</v>
      </c>
      <c r="CO35" s="5" t="e">
        <f t="shared" si="51"/>
        <v>#DIV/0!</v>
      </c>
      <c r="CP35" s="5" t="e">
        <f t="shared" si="51"/>
        <v>#DIV/0!</v>
      </c>
      <c r="CQ35" s="5" t="e">
        <f t="shared" si="51"/>
        <v>#DIV/0!</v>
      </c>
      <c r="CR35" s="5" t="e">
        <f t="shared" si="51"/>
        <v>#DIV/0!</v>
      </c>
      <c r="CS35" s="5" t="e">
        <f t="shared" si="51"/>
        <v>#DIV/0!</v>
      </c>
      <c r="CT35" s="5" t="e">
        <f t="shared" si="51"/>
        <v>#DIV/0!</v>
      </c>
      <c r="CU35" s="5" t="e">
        <f t="shared" si="51"/>
        <v>#DIV/0!</v>
      </c>
      <c r="CV35" s="5" t="e">
        <f t="shared" si="51"/>
        <v>#DIV/0!</v>
      </c>
      <c r="CW35" s="5" t="e">
        <f t="shared" si="51"/>
        <v>#DIV/0!</v>
      </c>
    </row>
    <row r="36" spans="1:101" x14ac:dyDescent="0.2">
      <c r="A36" s="8"/>
      <c r="B36" s="6"/>
      <c r="C36" s="8" t="s">
        <v>166</v>
      </c>
      <c r="D36" s="7">
        <f t="shared" ref="D36:L36" si="52">+D10/D23</f>
        <v>667.15591007976798</v>
      </c>
      <c r="E36" s="7">
        <f t="shared" si="52"/>
        <v>624.84026942506614</v>
      </c>
      <c r="F36" s="7">
        <f t="shared" si="52"/>
        <v>533.85697086443531</v>
      </c>
      <c r="G36" s="7">
        <f t="shared" si="52"/>
        <v>422.4955539533766</v>
      </c>
      <c r="H36" s="7">
        <f t="shared" si="52"/>
        <v>332.21933621933624</v>
      </c>
      <c r="I36" s="7">
        <f t="shared" si="52"/>
        <v>228.57410071942445</v>
      </c>
      <c r="J36" s="7">
        <f t="shared" si="52"/>
        <v>177.15632573921474</v>
      </c>
      <c r="K36" s="7">
        <f t="shared" si="52"/>
        <v>170.62082231305601</v>
      </c>
      <c r="L36" s="7">
        <f t="shared" si="52"/>
        <v>171.81945450156891</v>
      </c>
      <c r="M36" s="7">
        <f t="shared" ref="M36:O37" si="53">+M10/M23</f>
        <v>214.11987532965716</v>
      </c>
      <c r="N36" s="7">
        <f t="shared" si="53"/>
        <v>363.40649819494587</v>
      </c>
      <c r="O36" s="7">
        <f t="shared" si="53"/>
        <v>527.11862814188396</v>
      </c>
      <c r="P36" s="7">
        <f t="shared" ref="P36:X37" si="54">+P10/P23</f>
        <v>588.19990603711528</v>
      </c>
      <c r="Q36" s="7">
        <f t="shared" si="54"/>
        <v>512.64722351843216</v>
      </c>
      <c r="R36" s="7">
        <f t="shared" si="54"/>
        <v>535.30920130780009</v>
      </c>
      <c r="S36" s="7">
        <f t="shared" si="54"/>
        <v>388.91852886405957</v>
      </c>
      <c r="T36" s="7">
        <f t="shared" si="54"/>
        <v>332.72505800464035</v>
      </c>
      <c r="U36" s="7">
        <f t="shared" si="54"/>
        <v>227.49295443870361</v>
      </c>
      <c r="V36" s="7">
        <f t="shared" si="54"/>
        <v>179.27629107981221</v>
      </c>
      <c r="W36" s="7">
        <f t="shared" si="54"/>
        <v>155.20871398453971</v>
      </c>
      <c r="X36" s="7">
        <f t="shared" si="54"/>
        <v>177.64796038670124</v>
      </c>
      <c r="Y36" s="7">
        <f t="shared" si="42"/>
        <v>192.14940239043824</v>
      </c>
      <c r="Z36" s="7">
        <f t="shared" si="42"/>
        <v>349.21747211895911</v>
      </c>
      <c r="AA36" s="7">
        <f>+AA10/AA23</f>
        <v>551.62496021823142</v>
      </c>
      <c r="AB36" s="7">
        <f t="shared" ref="AB36:AM36" si="55">+AB10/AB23</f>
        <v>746.05141346816833</v>
      </c>
      <c r="AC36" s="7">
        <f t="shared" si="55"/>
        <v>640.42117329737016</v>
      </c>
      <c r="AD36" s="7">
        <f t="shared" si="55"/>
        <v>482.84285075960679</v>
      </c>
      <c r="AE36" s="7">
        <f t="shared" si="55"/>
        <v>329.88408381631746</v>
      </c>
      <c r="AF36" s="7">
        <f t="shared" si="55"/>
        <v>241.18138131426016</v>
      </c>
      <c r="AG36" s="7">
        <f t="shared" si="55"/>
        <v>235.70454961133973</v>
      </c>
      <c r="AH36" s="7">
        <f t="shared" si="55"/>
        <v>169.53660753880266</v>
      </c>
      <c r="AI36" s="7">
        <f t="shared" si="55"/>
        <v>145.39675915649278</v>
      </c>
      <c r="AJ36" s="7">
        <f t="shared" si="55"/>
        <v>169.06724329119538</v>
      </c>
      <c r="AK36" s="7">
        <f t="shared" si="55"/>
        <v>333.38492395856292</v>
      </c>
      <c r="AL36" s="7">
        <f t="shared" si="55"/>
        <v>201.81495735840807</v>
      </c>
      <c r="AM36" s="7">
        <f t="shared" si="55"/>
        <v>504.13899655469424</v>
      </c>
      <c r="AN36" s="7">
        <f t="shared" si="44"/>
        <v>616.69198800342758</v>
      </c>
      <c r="AO36" s="7">
        <f t="shared" si="44"/>
        <v>553.20314893617012</v>
      </c>
      <c r="AP36" s="7">
        <f t="shared" si="44"/>
        <v>433.07250633981403</v>
      </c>
      <c r="AQ36" s="7">
        <f t="shared" si="45"/>
        <v>368.79222622325779</v>
      </c>
      <c r="AR36" s="7">
        <f t="shared" si="45"/>
        <v>268.77481968604155</v>
      </c>
      <c r="AS36" s="7">
        <f t="shared" si="45"/>
        <v>204.12392781316348</v>
      </c>
      <c r="AT36" s="7">
        <f t="shared" ref="AT36:AY36" si="56">+AT10/AT23</f>
        <v>165.5435078756918</v>
      </c>
      <c r="AU36" s="7">
        <f t="shared" si="56"/>
        <v>144.36159435776875</v>
      </c>
      <c r="AV36" s="7">
        <f t="shared" si="56"/>
        <v>163.92523961661342</v>
      </c>
      <c r="AW36" s="7">
        <f t="shared" si="56"/>
        <v>207.94721048182586</v>
      </c>
      <c r="AX36" s="7">
        <f t="shared" si="56"/>
        <v>312.01973601508485</v>
      </c>
      <c r="AY36" s="7">
        <f t="shared" si="56"/>
        <v>593.47559055118109</v>
      </c>
      <c r="AZ36" s="7">
        <f t="shared" ref="AZ36:BK36" si="57">+AZ10/AZ23</f>
        <v>607.80685268773084</v>
      </c>
      <c r="BA36" s="7">
        <f t="shared" si="57"/>
        <v>524.42597616111789</v>
      </c>
      <c r="BB36" s="7">
        <f t="shared" si="57"/>
        <v>580.60265522875818</v>
      </c>
      <c r="BC36" s="7">
        <f t="shared" si="57"/>
        <v>371.80002040399916</v>
      </c>
      <c r="BD36" s="7">
        <f t="shared" si="57"/>
        <v>252.33670061099795</v>
      </c>
      <c r="BE36" s="7">
        <f t="shared" si="57"/>
        <v>187.58741073250357</v>
      </c>
      <c r="BF36" s="7">
        <f t="shared" si="57"/>
        <v>151.60383282364936</v>
      </c>
      <c r="BG36" s="7">
        <f t="shared" si="57"/>
        <v>144.6357741869503</v>
      </c>
      <c r="BH36" s="7">
        <f t="shared" si="57"/>
        <v>166.65135852911135</v>
      </c>
      <c r="BI36" s="7">
        <f t="shared" si="57"/>
        <v>207.22367937997143</v>
      </c>
      <c r="BJ36" s="7">
        <f t="shared" si="57"/>
        <v>330.49142221323086</v>
      </c>
      <c r="BK36" s="7">
        <f t="shared" si="57"/>
        <v>531.05802592223336</v>
      </c>
      <c r="BL36" s="7">
        <f t="shared" ref="BL36:BW36" si="58">+BL10/BL23</f>
        <v>678.07066878348883</v>
      </c>
      <c r="BM36" s="7">
        <f t="shared" si="58"/>
        <v>651.83406983625957</v>
      </c>
      <c r="BN36" s="7">
        <f t="shared" si="58"/>
        <v>463.3926013380559</v>
      </c>
      <c r="BO36" s="7">
        <f t="shared" si="58"/>
        <v>304.18775108310359</v>
      </c>
      <c r="BP36" s="7">
        <f t="shared" si="58"/>
        <v>257.62683310399058</v>
      </c>
      <c r="BQ36" s="7">
        <f t="shared" si="58"/>
        <v>183.46930966469429</v>
      </c>
      <c r="BR36" s="7">
        <f t="shared" si="58"/>
        <v>153.26160819865984</v>
      </c>
      <c r="BS36" s="7">
        <f t="shared" si="58"/>
        <v>139.93947316300259</v>
      </c>
      <c r="BT36" s="7">
        <f t="shared" si="58"/>
        <v>158.04974237019422</v>
      </c>
      <c r="BU36" s="7">
        <f t="shared" si="58"/>
        <v>216.1542299349241</v>
      </c>
      <c r="BV36" s="7">
        <f t="shared" si="58"/>
        <v>333.39117071260767</v>
      </c>
      <c r="BW36" s="7">
        <f t="shared" si="58"/>
        <v>526.34060617835632</v>
      </c>
      <c r="BX36" s="47" t="str">
        <f>+C36</f>
        <v>Commercial</v>
      </c>
      <c r="BY36" s="47"/>
      <c r="BZ36" s="5">
        <f t="shared" ref="BZ36:CK36" si="59">+BZ10/BZ23</f>
        <v>558.77865487843383</v>
      </c>
      <c r="CA36" s="5">
        <f t="shared" si="59"/>
        <v>382.76149107565948</v>
      </c>
      <c r="CB36" s="5">
        <f t="shared" si="59"/>
        <v>317.71855345911951</v>
      </c>
      <c r="CC36" s="5">
        <f t="shared" si="59"/>
        <v>248.68374199593941</v>
      </c>
      <c r="CD36" s="5">
        <f t="shared" si="59"/>
        <v>157.43540372670807</v>
      </c>
      <c r="CE36" s="5">
        <f t="shared" si="59"/>
        <v>143.38067213876414</v>
      </c>
      <c r="CF36" s="5">
        <f t="shared" si="50"/>
        <v>119.46206361520558</v>
      </c>
      <c r="CG36" s="5">
        <f t="shared" si="50"/>
        <v>106.23981900452489</v>
      </c>
      <c r="CH36" s="5">
        <f t="shared" si="50"/>
        <v>115.61115475255302</v>
      </c>
      <c r="CI36" s="5">
        <f>+CI10/CI23</f>
        <v>148.4655952566703</v>
      </c>
      <c r="CJ36" s="5">
        <f>+CJ10/CJ23</f>
        <v>199.19310344827585</v>
      </c>
      <c r="CK36" s="5">
        <f t="shared" si="59"/>
        <v>393.21030303030301</v>
      </c>
      <c r="CL36" s="5">
        <f t="shared" ref="CL36:CW36" si="60">+CL10/CL23</f>
        <v>698.48018613029126</v>
      </c>
      <c r="CM36" s="5">
        <f t="shared" si="60"/>
        <v>537.02180451127822</v>
      </c>
      <c r="CN36" s="5">
        <f t="shared" si="60"/>
        <v>414.47093889716842</v>
      </c>
      <c r="CO36" s="5" t="e">
        <f t="shared" si="60"/>
        <v>#DIV/0!</v>
      </c>
      <c r="CP36" s="5" t="e">
        <f t="shared" si="60"/>
        <v>#DIV/0!</v>
      </c>
      <c r="CQ36" s="5" t="e">
        <f t="shared" si="60"/>
        <v>#DIV/0!</v>
      </c>
      <c r="CR36" s="5" t="e">
        <f t="shared" si="60"/>
        <v>#DIV/0!</v>
      </c>
      <c r="CS36" s="5" t="e">
        <f t="shared" si="60"/>
        <v>#DIV/0!</v>
      </c>
      <c r="CT36" s="5" t="e">
        <f t="shared" si="60"/>
        <v>#DIV/0!</v>
      </c>
      <c r="CU36" s="5" t="e">
        <f t="shared" si="60"/>
        <v>#DIV/0!</v>
      </c>
      <c r="CV36" s="5" t="e">
        <f t="shared" si="60"/>
        <v>#DIV/0!</v>
      </c>
      <c r="CW36" s="5" t="e">
        <f t="shared" si="60"/>
        <v>#DIV/0!</v>
      </c>
    </row>
    <row r="37" spans="1:101" x14ac:dyDescent="0.2">
      <c r="A37" s="8"/>
      <c r="B37" s="6"/>
      <c r="C37" s="6" t="s">
        <v>181</v>
      </c>
      <c r="D37" s="7">
        <f t="shared" ref="D37:L37" si="61">+D11/D24</f>
        <v>8423.2962962962956</v>
      </c>
      <c r="E37" s="7">
        <f t="shared" si="61"/>
        <v>8065.3214285714284</v>
      </c>
      <c r="F37" s="7">
        <f t="shared" si="61"/>
        <v>8247.7407407407409</v>
      </c>
      <c r="G37" s="7">
        <f t="shared" si="61"/>
        <v>6711.5555555555557</v>
      </c>
      <c r="H37" s="7">
        <f t="shared" si="61"/>
        <v>4613.88</v>
      </c>
      <c r="I37" s="7">
        <f t="shared" si="61"/>
        <v>2983</v>
      </c>
      <c r="J37" s="7">
        <f t="shared" si="61"/>
        <v>2245.3333333333335</v>
      </c>
      <c r="K37" s="7">
        <f t="shared" si="61"/>
        <v>2180.086956521739</v>
      </c>
      <c r="L37" s="7">
        <f t="shared" si="61"/>
        <v>2004.3478260869565</v>
      </c>
      <c r="M37" s="7">
        <f t="shared" si="53"/>
        <v>2779.217391304348</v>
      </c>
      <c r="N37" s="7">
        <f t="shared" si="53"/>
        <v>4707.826086956522</v>
      </c>
      <c r="O37" s="7">
        <f t="shared" si="53"/>
        <v>5937.130434782609</v>
      </c>
      <c r="P37" s="7">
        <f t="shared" si="54"/>
        <v>6189.347826086957</v>
      </c>
      <c r="Q37" s="7">
        <f t="shared" si="54"/>
        <v>6301.391304347826</v>
      </c>
      <c r="R37" s="7">
        <f t="shared" si="54"/>
        <v>5908.130434782609</v>
      </c>
      <c r="S37" s="7">
        <f t="shared" si="54"/>
        <v>5441.304347826087</v>
      </c>
      <c r="T37" s="7">
        <f t="shared" si="54"/>
        <v>4694.739130434783</v>
      </c>
      <c r="U37" s="7">
        <f t="shared" si="54"/>
        <v>3413.6521739130435</v>
      </c>
      <c r="V37" s="7">
        <f t="shared" si="54"/>
        <v>2269</v>
      </c>
      <c r="W37" s="7">
        <f t="shared" si="54"/>
        <v>2061.478260869565</v>
      </c>
      <c r="X37" s="7">
        <f t="shared" si="54"/>
        <v>2330.3478260869565</v>
      </c>
      <c r="Y37" s="7">
        <f t="shared" si="42"/>
        <v>2563.3166666666666</v>
      </c>
      <c r="Z37" s="7">
        <f t="shared" si="42"/>
        <v>3812.6880000000001</v>
      </c>
      <c r="AA37" s="7">
        <f>+AA11/AA24</f>
        <v>6295.2280000000001</v>
      </c>
      <c r="AB37" s="7">
        <f t="shared" ref="AB37:AM37" si="62">+AB11/AB24</f>
        <v>7762.1583333333328</v>
      </c>
      <c r="AC37" s="7">
        <f t="shared" si="62"/>
        <v>6869.3458333333328</v>
      </c>
      <c r="AD37" s="7">
        <f t="shared" si="62"/>
        <v>7239.2759999999998</v>
      </c>
      <c r="AE37" s="7">
        <f t="shared" si="62"/>
        <v>4489.5360000000001</v>
      </c>
      <c r="AF37" s="7">
        <f t="shared" si="62"/>
        <v>4005.3307692307694</v>
      </c>
      <c r="AG37" s="7">
        <f t="shared" si="62"/>
        <v>4733.0250000000005</v>
      </c>
      <c r="AH37" s="7">
        <f t="shared" si="62"/>
        <v>3496.07</v>
      </c>
      <c r="AI37" s="7">
        <f t="shared" si="62"/>
        <v>1525.8766666666668</v>
      </c>
      <c r="AJ37" s="7">
        <f t="shared" si="62"/>
        <v>5300.1593750000002</v>
      </c>
      <c r="AK37" s="7">
        <f t="shared" si="62"/>
        <v>7937.3483870967739</v>
      </c>
      <c r="AL37" s="7">
        <f t="shared" si="62"/>
        <v>4682.1848484848488</v>
      </c>
      <c r="AM37" s="7">
        <f t="shared" si="62"/>
        <v>10399.669696969697</v>
      </c>
      <c r="AN37" s="7">
        <f t="shared" si="44"/>
        <v>10987.451515151515</v>
      </c>
      <c r="AO37" s="7">
        <f t="shared" si="44"/>
        <v>9719.0818181818177</v>
      </c>
      <c r="AP37" s="7">
        <f t="shared" si="44"/>
        <v>8981.59375</v>
      </c>
      <c r="AQ37" s="7">
        <f t="shared" si="45"/>
        <v>7858.484375</v>
      </c>
      <c r="AR37" s="7">
        <f t="shared" si="45"/>
        <v>6760.0484848484848</v>
      </c>
      <c r="AS37" s="7">
        <f t="shared" si="45"/>
        <v>5806.2969696969694</v>
      </c>
      <c r="AT37" s="7">
        <f t="shared" ref="AT37:AY37" si="63">+AT11/AT24</f>
        <v>4929.376470588235</v>
      </c>
      <c r="AU37" s="7">
        <f t="shared" si="63"/>
        <v>4599.2058823529414</v>
      </c>
      <c r="AV37" s="7">
        <f t="shared" si="63"/>
        <v>4952.2264705882353</v>
      </c>
      <c r="AW37" s="7">
        <f t="shared" si="63"/>
        <v>7798.9599999999991</v>
      </c>
      <c r="AX37" s="7">
        <f t="shared" si="63"/>
        <v>17598.814285714285</v>
      </c>
      <c r="AY37" s="7">
        <f t="shared" si="63"/>
        <v>21589.241666666665</v>
      </c>
      <c r="AZ37" s="7">
        <f t="shared" ref="AZ37:BK37" si="64">+AZ11/AZ24</f>
        <v>22477.46</v>
      </c>
      <c r="BA37" s="7">
        <f t="shared" si="64"/>
        <v>20850.902857142857</v>
      </c>
      <c r="BB37" s="7">
        <f t="shared" si="64"/>
        <v>21938.219999999998</v>
      </c>
      <c r="BC37" s="7">
        <f t="shared" si="64"/>
        <v>7889.9757575757576</v>
      </c>
      <c r="BD37" s="7">
        <f t="shared" si="64"/>
        <v>6651.2787878787885</v>
      </c>
      <c r="BE37" s="7">
        <f t="shared" si="64"/>
        <v>6415.2970588235294</v>
      </c>
      <c r="BF37" s="7">
        <f t="shared" si="64"/>
        <v>4996.0676470588232</v>
      </c>
      <c r="BG37" s="7">
        <f t="shared" si="64"/>
        <v>5042.7176470588238</v>
      </c>
      <c r="BH37" s="7">
        <f t="shared" si="64"/>
        <v>5015.2411764705885</v>
      </c>
      <c r="BI37" s="7">
        <f t="shared" si="64"/>
        <v>7490.2787878787885</v>
      </c>
      <c r="BJ37" s="7">
        <f t="shared" si="64"/>
        <v>9101.3000000000011</v>
      </c>
      <c r="BK37" s="7">
        <f t="shared" si="64"/>
        <v>10526.5</v>
      </c>
      <c r="BL37" s="7">
        <f t="shared" ref="BL37:BW37" si="65">+BL11/BL24</f>
        <v>12967.063636363635</v>
      </c>
      <c r="BM37" s="7">
        <f t="shared" si="65"/>
        <v>10734.859375</v>
      </c>
      <c r="BN37" s="7">
        <f t="shared" si="65"/>
        <v>9660.3848484848495</v>
      </c>
      <c r="BO37" s="7">
        <f t="shared" si="65"/>
        <v>8186.1575757575765</v>
      </c>
      <c r="BP37" s="7">
        <f t="shared" si="65"/>
        <v>6734.1151515151514</v>
      </c>
      <c r="BQ37" s="7">
        <f t="shared" si="65"/>
        <v>5775.8314285714287</v>
      </c>
      <c r="BR37" s="7">
        <f t="shared" si="65"/>
        <v>5556.5857142857139</v>
      </c>
      <c r="BS37" s="7">
        <f t="shared" si="65"/>
        <v>5508.0828571428574</v>
      </c>
      <c r="BT37" s="7">
        <f t="shared" si="65"/>
        <v>5239.74</v>
      </c>
      <c r="BU37" s="7">
        <f t="shared" si="65"/>
        <v>6713.3166666666666</v>
      </c>
      <c r="BV37" s="7">
        <f t="shared" si="65"/>
        <v>8336.0805555555562</v>
      </c>
      <c r="BW37" s="7">
        <f t="shared" si="65"/>
        <v>9754.5694444444453</v>
      </c>
      <c r="BX37" s="47" t="str">
        <f>+C37</f>
        <v>Industrial Firm</v>
      </c>
      <c r="BY37" s="47"/>
      <c r="BZ37" s="5">
        <f t="shared" ref="BZ37:CK37" si="66">+BZ11/BZ24</f>
        <v>6942.4489795918371</v>
      </c>
      <c r="CA37" s="5">
        <f t="shared" si="66"/>
        <v>5902.8125</v>
      </c>
      <c r="CB37" s="5">
        <f t="shared" si="66"/>
        <v>6060.208333333333</v>
      </c>
      <c r="CC37" s="5">
        <f t="shared" si="66"/>
        <v>4494.1020408163267</v>
      </c>
      <c r="CD37" s="5">
        <f t="shared" si="66"/>
        <v>3909.64</v>
      </c>
      <c r="CE37" s="5">
        <f t="shared" si="66"/>
        <v>3851.4</v>
      </c>
      <c r="CF37" s="5">
        <f t="shared" si="50"/>
        <v>3226.1702127659573</v>
      </c>
      <c r="CG37" s="5">
        <f t="shared" si="50"/>
        <v>3464.26</v>
      </c>
      <c r="CH37" s="5">
        <f t="shared" si="50"/>
        <v>3418.8775510204082</v>
      </c>
      <c r="CI37" s="5">
        <f>+CI11/CI24</f>
        <v>3859.9411764705883</v>
      </c>
      <c r="CJ37" s="5">
        <f>+CJ11/CJ24</f>
        <v>4390.3921568627447</v>
      </c>
      <c r="CK37" s="5">
        <f t="shared" si="66"/>
        <v>5748.6470588235297</v>
      </c>
      <c r="CL37" s="5">
        <f t="shared" ref="CL37:CW37" si="67">+CL11/CL24</f>
        <v>8401.0588235294126</v>
      </c>
      <c r="CM37" s="5">
        <f t="shared" si="67"/>
        <v>7008.1346153846152</v>
      </c>
      <c r="CN37" s="5">
        <f t="shared" si="67"/>
        <v>6453.5961538461543</v>
      </c>
      <c r="CO37" s="5" t="e">
        <f t="shared" si="67"/>
        <v>#DIV/0!</v>
      </c>
      <c r="CP37" s="5" t="e">
        <f t="shared" si="67"/>
        <v>#DIV/0!</v>
      </c>
      <c r="CQ37" s="5" t="e">
        <f t="shared" si="67"/>
        <v>#DIV/0!</v>
      </c>
      <c r="CR37" s="5" t="e">
        <f t="shared" si="67"/>
        <v>#DIV/0!</v>
      </c>
      <c r="CS37" s="5" t="e">
        <f t="shared" si="67"/>
        <v>#DIV/0!</v>
      </c>
      <c r="CT37" s="5" t="e">
        <f t="shared" si="67"/>
        <v>#DIV/0!</v>
      </c>
      <c r="CU37" s="5" t="e">
        <f t="shared" si="67"/>
        <v>#DIV/0!</v>
      </c>
      <c r="CV37" s="5" t="e">
        <f t="shared" si="67"/>
        <v>#DIV/0!</v>
      </c>
      <c r="CW37" s="5" t="e">
        <f t="shared" si="67"/>
        <v>#DIV/0!</v>
      </c>
    </row>
    <row r="38" spans="1:101" x14ac:dyDescent="0.2">
      <c r="A38" s="8"/>
      <c r="B38" s="6"/>
      <c r="C38" s="8" t="s">
        <v>183</v>
      </c>
      <c r="D38" s="38" t="s">
        <v>147</v>
      </c>
      <c r="E38" s="38" t="s">
        <v>147</v>
      </c>
      <c r="F38" s="38" t="s">
        <v>147</v>
      </c>
      <c r="G38" s="38" t="s">
        <v>147</v>
      </c>
      <c r="H38" s="38" t="s">
        <v>147</v>
      </c>
      <c r="I38" s="38" t="s">
        <v>147</v>
      </c>
      <c r="J38" s="38" t="s">
        <v>147</v>
      </c>
      <c r="K38" s="38" t="s">
        <v>147</v>
      </c>
      <c r="L38" s="38" t="s">
        <v>147</v>
      </c>
      <c r="M38" s="38" t="s">
        <v>147</v>
      </c>
      <c r="N38" s="38" t="s">
        <v>147</v>
      </c>
      <c r="O38" s="38" t="str">
        <f t="shared" ref="O38:AA38" si="68">IF(O25&lt;&gt;0,+O12/O25,"N/A")</f>
        <v>N/A</v>
      </c>
      <c r="P38" s="38" t="str">
        <f t="shared" si="68"/>
        <v>N/A</v>
      </c>
      <c r="Q38" s="38" t="str">
        <f t="shared" si="68"/>
        <v>N/A</v>
      </c>
      <c r="R38" s="38" t="str">
        <f t="shared" si="68"/>
        <v>N/A</v>
      </c>
      <c r="S38" s="38" t="str">
        <f t="shared" si="68"/>
        <v>N/A</v>
      </c>
      <c r="T38" s="38">
        <f t="shared" si="68"/>
        <v>22006</v>
      </c>
      <c r="U38" s="38">
        <f t="shared" si="68"/>
        <v>21584</v>
      </c>
      <c r="V38" s="38">
        <f t="shared" si="68"/>
        <v>72199.5</v>
      </c>
      <c r="W38" s="38">
        <f t="shared" si="68"/>
        <v>87202</v>
      </c>
      <c r="X38" s="38">
        <f t="shared" si="68"/>
        <v>172751.5</v>
      </c>
      <c r="Y38" s="38">
        <f t="shared" si="68"/>
        <v>47446.5</v>
      </c>
      <c r="Z38" s="38">
        <f t="shared" si="68"/>
        <v>117125</v>
      </c>
      <c r="AA38" s="38">
        <f t="shared" si="68"/>
        <v>64134</v>
      </c>
      <c r="AB38" s="38">
        <f t="shared" ref="AB38:AM38" si="69">IF(AB25&lt;&gt;0,+AB12/AB25,"N/A")</f>
        <v>61406.666666666664</v>
      </c>
      <c r="AC38" s="38">
        <f t="shared" si="69"/>
        <v>47002.333333333336</v>
      </c>
      <c r="AD38" s="38">
        <f t="shared" si="69"/>
        <v>40601.666666666664</v>
      </c>
      <c r="AE38" s="38">
        <f t="shared" si="69"/>
        <v>39215.666666666664</v>
      </c>
      <c r="AF38" s="38">
        <f t="shared" si="69"/>
        <v>32506</v>
      </c>
      <c r="AG38" s="38">
        <f t="shared" si="69"/>
        <v>62185</v>
      </c>
      <c r="AH38" s="38">
        <f t="shared" si="69"/>
        <v>42952.545454545456</v>
      </c>
      <c r="AI38" s="38">
        <f t="shared" si="69"/>
        <v>56186.454545454544</v>
      </c>
      <c r="AJ38" s="38">
        <f t="shared" si="69"/>
        <v>69164.818181818177</v>
      </c>
      <c r="AK38" s="38">
        <f t="shared" si="69"/>
        <v>49946.090909090912</v>
      </c>
      <c r="AL38" s="38">
        <f t="shared" si="69"/>
        <v>55656.692307692305</v>
      </c>
      <c r="AM38" s="38">
        <f t="shared" si="69"/>
        <v>42961.307692307695</v>
      </c>
      <c r="AN38" s="38">
        <f t="shared" ref="AN38:AS38" si="70">IF(AN25&lt;&gt;0,+AN12/AN25,"N/A")</f>
        <v>37292.384615384617</v>
      </c>
      <c r="AO38" s="38">
        <f t="shared" si="70"/>
        <v>36718.692307692305</v>
      </c>
      <c r="AP38" s="38">
        <f t="shared" si="70"/>
        <v>40231.285714285717</v>
      </c>
      <c r="AQ38" s="38">
        <f t="shared" si="70"/>
        <v>32243.642857142859</v>
      </c>
      <c r="AR38" s="38">
        <f t="shared" si="70"/>
        <v>30099.785714285714</v>
      </c>
      <c r="AS38" s="38">
        <f t="shared" si="70"/>
        <v>36413.5</v>
      </c>
      <c r="AT38" s="38">
        <f t="shared" ref="AT38:AY38" si="71">IF(AT25&lt;&gt;0,+AT12/AT25,"N/A")</f>
        <v>33659.285714285717</v>
      </c>
      <c r="AU38" s="38">
        <f t="shared" si="71"/>
        <v>36474.214285714283</v>
      </c>
      <c r="AV38" s="38">
        <f t="shared" si="71"/>
        <v>47254.642857142855</v>
      </c>
      <c r="AW38" s="38">
        <f t="shared" si="71"/>
        <v>41517.800000000003</v>
      </c>
      <c r="AX38" s="38">
        <f t="shared" si="71"/>
        <v>34895.26666666667</v>
      </c>
      <c r="AY38" s="38">
        <f t="shared" si="71"/>
        <v>29637.4375</v>
      </c>
      <c r="AZ38" s="38">
        <f t="shared" ref="AZ38:BK38" si="72">IF(AZ25&lt;&gt;0,+AZ12/AZ25,"N/A")</f>
        <v>25490.941176470587</v>
      </c>
      <c r="BA38" s="38">
        <f t="shared" si="72"/>
        <v>27269.875</v>
      </c>
      <c r="BB38" s="38">
        <f t="shared" si="72"/>
        <v>36138.75</v>
      </c>
      <c r="BC38" s="38">
        <f t="shared" si="72"/>
        <v>37538.333333333336</v>
      </c>
      <c r="BD38" s="38">
        <f t="shared" si="72"/>
        <v>30670.133333333335</v>
      </c>
      <c r="BE38" s="38">
        <f t="shared" si="72"/>
        <v>30898.785714285714</v>
      </c>
      <c r="BF38" s="38">
        <f t="shared" si="72"/>
        <v>35468.916666666664</v>
      </c>
      <c r="BG38" s="38">
        <f t="shared" si="72"/>
        <v>37618.75</v>
      </c>
      <c r="BH38" s="38">
        <f t="shared" si="72"/>
        <v>45817</v>
      </c>
      <c r="BI38" s="38">
        <f t="shared" si="72"/>
        <v>43161.615384615383</v>
      </c>
      <c r="BJ38" s="38">
        <f t="shared" si="72"/>
        <v>41488.785714285717</v>
      </c>
      <c r="BK38" s="38">
        <f t="shared" si="72"/>
        <v>44476.5</v>
      </c>
      <c r="BL38" s="38">
        <f t="shared" ref="BL38:BW38" si="73">IF(BL25&lt;&gt;0,+BL12/BL25,"N/A")</f>
        <v>41570.214285714283</v>
      </c>
      <c r="BM38" s="38">
        <f t="shared" si="73"/>
        <v>31470.75</v>
      </c>
      <c r="BN38" s="38">
        <f t="shared" si="73"/>
        <v>39833.642857142855</v>
      </c>
      <c r="BO38" s="38">
        <f t="shared" si="73"/>
        <v>39984.714285714283</v>
      </c>
      <c r="BP38" s="38">
        <f t="shared" si="73"/>
        <v>32140.285714285714</v>
      </c>
      <c r="BQ38" s="38">
        <f t="shared" si="73"/>
        <v>30331.071428571428</v>
      </c>
      <c r="BR38" s="38">
        <f t="shared" si="73"/>
        <v>32738.785714285714</v>
      </c>
      <c r="BS38" s="38">
        <f t="shared" si="73"/>
        <v>40121.071428571428</v>
      </c>
      <c r="BT38" s="38">
        <f t="shared" si="73"/>
        <v>40288.928571428572</v>
      </c>
      <c r="BU38" s="38">
        <f t="shared" si="73"/>
        <v>40884.933333333334</v>
      </c>
      <c r="BV38" s="38">
        <f t="shared" si="73"/>
        <v>45120.153846153844</v>
      </c>
      <c r="BW38" s="38">
        <f t="shared" si="73"/>
        <v>42829.642857142855</v>
      </c>
      <c r="BX38" s="47" t="str">
        <f>+C38</f>
        <v>Interruptible</v>
      </c>
      <c r="BY38" s="47"/>
      <c r="BZ38" s="53">
        <f t="shared" ref="BZ38:CK38" si="74">IF(BZ25&lt;&gt;0,+BZ12/BZ25,"N/A")</f>
        <v>29868.799999999999</v>
      </c>
      <c r="CA38" s="53">
        <f t="shared" si="74"/>
        <v>24247.4</v>
      </c>
      <c r="CB38" s="53">
        <f t="shared" si="74"/>
        <v>25457.599999999999</v>
      </c>
      <c r="CC38" s="53">
        <f t="shared" si="74"/>
        <v>20722.599999999999</v>
      </c>
      <c r="CD38" s="53">
        <f t="shared" si="74"/>
        <v>20305.8</v>
      </c>
      <c r="CE38" s="53">
        <f t="shared" si="74"/>
        <v>17345.2</v>
      </c>
      <c r="CF38" s="53">
        <f>IF(CF25&lt;&gt;0,+CF12/CF25,"N/A")</f>
        <v>16501.599999999999</v>
      </c>
      <c r="CG38" s="53">
        <f>IF(CG25&lt;&gt;0,+CG12/CG25,"N/A")</f>
        <v>13450</v>
      </c>
      <c r="CH38" s="53">
        <f>IF(CH25&lt;&gt;0,+CH12/CH25,"N/A")</f>
        <v>17249.400000000001</v>
      </c>
      <c r="CI38" s="53">
        <f>IF(CI25&lt;&gt;0,+CI12/CI25,"N/A")</f>
        <v>19102.2</v>
      </c>
      <c r="CJ38" s="53">
        <f>IF(CJ25&lt;&gt;0,+CJ12/CJ25,"N/A")</f>
        <v>19978</v>
      </c>
      <c r="CK38" s="53">
        <f t="shared" si="74"/>
        <v>27188.6</v>
      </c>
      <c r="CL38" s="53">
        <f t="shared" ref="CL38:CW38" si="75">IF(CL25&lt;&gt;0,+CL12/CL25,"N/A")</f>
        <v>42690.8</v>
      </c>
      <c r="CM38" s="53">
        <f t="shared" si="75"/>
        <v>28438.799999999999</v>
      </c>
      <c r="CN38" s="53">
        <f t="shared" si="75"/>
        <v>24981.8</v>
      </c>
      <c r="CO38" s="53" t="str">
        <f t="shared" si="75"/>
        <v>N/A</v>
      </c>
      <c r="CP38" s="53" t="str">
        <f t="shared" si="75"/>
        <v>N/A</v>
      </c>
      <c r="CQ38" s="53" t="str">
        <f t="shared" si="75"/>
        <v>N/A</v>
      </c>
      <c r="CR38" s="53" t="str">
        <f t="shared" si="75"/>
        <v>N/A</v>
      </c>
      <c r="CS38" s="53" t="str">
        <f t="shared" si="75"/>
        <v>N/A</v>
      </c>
      <c r="CT38" s="53" t="str">
        <f t="shared" si="75"/>
        <v>N/A</v>
      </c>
      <c r="CU38" s="53" t="str">
        <f t="shared" si="75"/>
        <v>N/A</v>
      </c>
      <c r="CV38" s="53" t="str">
        <f t="shared" si="75"/>
        <v>N/A</v>
      </c>
      <c r="CW38" s="53" t="str">
        <f t="shared" si="75"/>
        <v>N/A</v>
      </c>
    </row>
    <row r="39" spans="1:101" x14ac:dyDescent="0.2">
      <c r="A39" s="8"/>
      <c r="B39" s="6"/>
      <c r="C39" s="6" t="s">
        <v>182</v>
      </c>
      <c r="D39" s="7">
        <f t="shared" ref="D39:L39" si="76">+D13/D26</f>
        <v>38234.454545454544</v>
      </c>
      <c r="E39" s="7">
        <f t="shared" si="76"/>
        <v>35142.692307692305</v>
      </c>
      <c r="F39" s="7">
        <f t="shared" si="76"/>
        <v>44452</v>
      </c>
      <c r="G39" s="7">
        <f t="shared" si="76"/>
        <v>38582</v>
      </c>
      <c r="H39" s="7">
        <f t="shared" si="76"/>
        <v>25288.333333333332</v>
      </c>
      <c r="I39" s="7">
        <f t="shared" si="76"/>
        <v>23166</v>
      </c>
      <c r="J39" s="7">
        <f t="shared" si="76"/>
        <v>25281</v>
      </c>
      <c r="K39" s="7">
        <f t="shared" si="76"/>
        <v>32759</v>
      </c>
      <c r="L39" s="7">
        <f t="shared" si="76"/>
        <v>27989</v>
      </c>
      <c r="M39" s="7">
        <f>+M13/M26</f>
        <v>51154.5</v>
      </c>
      <c r="N39" s="7">
        <f>+N13/N26</f>
        <v>33223</v>
      </c>
      <c r="O39" s="7">
        <f>+O13/O26</f>
        <v>28459</v>
      </c>
      <c r="P39" s="7">
        <f t="shared" ref="P39:X39" si="77">+P13/P26</f>
        <v>26812.5</v>
      </c>
      <c r="Q39" s="7">
        <f t="shared" si="77"/>
        <v>24064</v>
      </c>
      <c r="R39" s="7">
        <f t="shared" si="77"/>
        <v>26616</v>
      </c>
      <c r="S39" s="7">
        <f t="shared" si="77"/>
        <v>65762.333333333328</v>
      </c>
      <c r="T39" s="7">
        <f t="shared" si="77"/>
        <v>39089.833333333336</v>
      </c>
      <c r="U39" s="7">
        <f t="shared" si="77"/>
        <v>44445</v>
      </c>
      <c r="V39" s="7">
        <f t="shared" si="77"/>
        <v>50151.833333333336</v>
      </c>
      <c r="W39" s="7">
        <f t="shared" si="77"/>
        <v>49468.333333333336</v>
      </c>
      <c r="X39" s="7">
        <f t="shared" si="77"/>
        <v>67991.600000000006</v>
      </c>
      <c r="Y39" s="7">
        <f t="shared" si="42"/>
        <v>52522.666666666664</v>
      </c>
      <c r="Z39" s="7">
        <f t="shared" si="42"/>
        <v>29317.166666666668</v>
      </c>
      <c r="AA39" s="7">
        <f>+AA13/AA26</f>
        <v>40125.333333333336</v>
      </c>
      <c r="AB39" s="7">
        <f>IF(AB26&lt;&gt;0,+AB13/AB26,0)</f>
        <v>27505.333333333332</v>
      </c>
      <c r="AC39" s="7">
        <f t="shared" ref="AC39:AM39" si="78">IF(AC26&lt;&gt;0,+AC13/AC26,0)</f>
        <v>33125.833333333336</v>
      </c>
      <c r="AD39" s="7">
        <f t="shared" si="78"/>
        <v>43159.5</v>
      </c>
      <c r="AE39" s="7">
        <f t="shared" si="78"/>
        <v>65818.833333333328</v>
      </c>
      <c r="AF39" s="7">
        <f t="shared" si="78"/>
        <v>38390.714285714283</v>
      </c>
      <c r="AG39" s="7">
        <f t="shared" si="78"/>
        <v>56912.833333333336</v>
      </c>
      <c r="AH39" s="7">
        <f t="shared" si="78"/>
        <v>0</v>
      </c>
      <c r="AI39" s="7">
        <f t="shared" si="78"/>
        <v>0</v>
      </c>
      <c r="AJ39" s="7">
        <f t="shared" si="78"/>
        <v>0</v>
      </c>
      <c r="AK39" s="7">
        <f t="shared" si="78"/>
        <v>0</v>
      </c>
      <c r="AL39" s="7">
        <f t="shared" si="78"/>
        <v>0</v>
      </c>
      <c r="AM39" s="7">
        <f t="shared" si="78"/>
        <v>0</v>
      </c>
      <c r="AN39" s="7">
        <f t="shared" ref="AN39:AS39" si="79">IF(AN26&lt;&gt;0,+AN13/AN26,0)</f>
        <v>0</v>
      </c>
      <c r="AO39" s="7">
        <f t="shared" si="79"/>
        <v>0</v>
      </c>
      <c r="AP39" s="7">
        <f t="shared" si="79"/>
        <v>0</v>
      </c>
      <c r="AQ39" s="7">
        <f t="shared" si="79"/>
        <v>0</v>
      </c>
      <c r="AR39" s="7">
        <f t="shared" si="79"/>
        <v>0</v>
      </c>
      <c r="AS39" s="7">
        <f t="shared" si="79"/>
        <v>0</v>
      </c>
      <c r="AT39" s="7">
        <f t="shared" ref="AT39:AY39" si="80">IF(AT26&lt;&gt;0,+AT13/AT26,0)</f>
        <v>0</v>
      </c>
      <c r="AU39" s="7">
        <f t="shared" si="80"/>
        <v>0</v>
      </c>
      <c r="AV39" s="7">
        <f t="shared" si="80"/>
        <v>0</v>
      </c>
      <c r="AW39" s="7">
        <f t="shared" si="80"/>
        <v>0</v>
      </c>
      <c r="AX39" s="7">
        <f t="shared" si="80"/>
        <v>0</v>
      </c>
      <c r="AY39" s="7">
        <f t="shared" si="80"/>
        <v>0</v>
      </c>
      <c r="AZ39" s="7">
        <f t="shared" ref="AZ39:BK39" si="81">IF(AZ26&lt;&gt;0,+AZ13/AZ26,0)</f>
        <v>0</v>
      </c>
      <c r="BA39" s="7">
        <f t="shared" si="81"/>
        <v>0</v>
      </c>
      <c r="BB39" s="7">
        <f t="shared" si="81"/>
        <v>0</v>
      </c>
      <c r="BC39" s="7">
        <f t="shared" si="81"/>
        <v>0</v>
      </c>
      <c r="BD39" s="7">
        <f t="shared" si="81"/>
        <v>0</v>
      </c>
      <c r="BE39" s="7">
        <f t="shared" si="81"/>
        <v>0</v>
      </c>
      <c r="BF39" s="7">
        <f t="shared" si="81"/>
        <v>0</v>
      </c>
      <c r="BG39" s="7">
        <f t="shared" si="81"/>
        <v>0</v>
      </c>
      <c r="BH39" s="7">
        <f t="shared" si="81"/>
        <v>0</v>
      </c>
      <c r="BI39" s="7">
        <f t="shared" si="81"/>
        <v>0</v>
      </c>
      <c r="BJ39" s="7">
        <f t="shared" si="81"/>
        <v>0</v>
      </c>
      <c r="BK39" s="7">
        <f t="shared" si="81"/>
        <v>0</v>
      </c>
      <c r="BL39" s="7">
        <f t="shared" ref="BL39:BW39" si="82">IF(BL26&lt;&gt;0,+BL13/BL26,0)</f>
        <v>0</v>
      </c>
      <c r="BM39" s="7">
        <f t="shared" si="82"/>
        <v>0</v>
      </c>
      <c r="BN39" s="7">
        <f t="shared" si="82"/>
        <v>0</v>
      </c>
      <c r="BO39" s="7">
        <f t="shared" si="82"/>
        <v>0</v>
      </c>
      <c r="BP39" s="7">
        <f t="shared" si="82"/>
        <v>0</v>
      </c>
      <c r="BQ39" s="7">
        <f t="shared" si="82"/>
        <v>0</v>
      </c>
      <c r="BR39" s="7">
        <f t="shared" si="82"/>
        <v>0</v>
      </c>
      <c r="BS39" s="7">
        <f t="shared" si="82"/>
        <v>0</v>
      </c>
      <c r="BT39" s="7">
        <f t="shared" si="82"/>
        <v>0</v>
      </c>
      <c r="BU39" s="7">
        <f t="shared" si="82"/>
        <v>0</v>
      </c>
      <c r="BV39" s="7">
        <f t="shared" si="82"/>
        <v>0</v>
      </c>
      <c r="BW39" s="7">
        <f t="shared" si="82"/>
        <v>0</v>
      </c>
      <c r="BX39" s="6"/>
      <c r="BY39" s="6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</row>
    <row r="40" spans="1:101" x14ac:dyDescent="0.2">
      <c r="A40" s="8"/>
      <c r="B40" s="6"/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6"/>
      <c r="BY40" s="6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</row>
    <row r="41" spans="1:101" x14ac:dyDescent="0.2">
      <c r="A41" s="8"/>
      <c r="B41" s="6"/>
      <c r="C41" s="6" t="s">
        <v>181</v>
      </c>
      <c r="D41" s="7">
        <f t="shared" ref="D41:L41" si="83">+D15/D28</f>
        <v>160304</v>
      </c>
      <c r="E41" s="7">
        <f t="shared" si="83"/>
        <v>143484.6</v>
      </c>
      <c r="F41" s="7">
        <f t="shared" si="83"/>
        <v>159288</v>
      </c>
      <c r="G41" s="7">
        <f t="shared" si="83"/>
        <v>156356</v>
      </c>
      <c r="H41" s="7">
        <f t="shared" si="83"/>
        <v>137598.6</v>
      </c>
      <c r="I41" s="7">
        <f t="shared" si="83"/>
        <v>111068.4</v>
      </c>
      <c r="J41" s="7">
        <f t="shared" si="83"/>
        <v>136154.25</v>
      </c>
      <c r="K41" s="7">
        <f t="shared" si="83"/>
        <v>145686.5</v>
      </c>
      <c r="L41" s="7">
        <f t="shared" si="83"/>
        <v>90273</v>
      </c>
      <c r="M41" s="7">
        <f t="shared" ref="M41:O43" si="84">+M15/M28</f>
        <v>175544</v>
      </c>
      <c r="N41" s="7">
        <f t="shared" si="84"/>
        <v>183262.5</v>
      </c>
      <c r="O41" s="7">
        <f t="shared" si="84"/>
        <v>188142.75</v>
      </c>
      <c r="P41" s="7">
        <f t="shared" ref="P41:X43" si="85">+P15/P28</f>
        <v>189281.75</v>
      </c>
      <c r="Q41" s="7">
        <f t="shared" si="85"/>
        <v>184262.25</v>
      </c>
      <c r="R41" s="7">
        <f t="shared" si="85"/>
        <v>201852.75</v>
      </c>
      <c r="S41" s="7">
        <f t="shared" si="85"/>
        <v>206665</v>
      </c>
      <c r="T41" s="7">
        <f t="shared" si="85"/>
        <v>186633.75</v>
      </c>
      <c r="U41" s="7">
        <f t="shared" si="85"/>
        <v>164470.5</v>
      </c>
      <c r="V41" s="7">
        <f t="shared" si="85"/>
        <v>161453.5</v>
      </c>
      <c r="W41" s="7">
        <f t="shared" si="85"/>
        <v>167228.5</v>
      </c>
      <c r="X41" s="7">
        <f t="shared" si="85"/>
        <v>165577.25</v>
      </c>
      <c r="Y41" s="7">
        <f t="shared" ref="Y41:Z43" si="86">+Y15/Y28</f>
        <v>163434.5</v>
      </c>
      <c r="Z41" s="7">
        <f t="shared" si="86"/>
        <v>180132.75</v>
      </c>
      <c r="AA41" s="7">
        <f>+AA15/AA28</f>
        <v>186580.25</v>
      </c>
      <c r="AB41" s="7">
        <f t="shared" ref="AB41:AM41" si="87">+AB15/AB28</f>
        <v>195745.25</v>
      </c>
      <c r="AC41" s="7">
        <f t="shared" si="87"/>
        <v>171801</v>
      </c>
      <c r="AD41" s="7">
        <f t="shared" si="87"/>
        <v>167927.75</v>
      </c>
      <c r="AE41" s="7">
        <f t="shared" si="87"/>
        <v>152049.5</v>
      </c>
      <c r="AF41" s="7">
        <f t="shared" si="87"/>
        <v>146416.75</v>
      </c>
      <c r="AG41" s="7">
        <f t="shared" si="87"/>
        <v>139210.75</v>
      </c>
      <c r="AH41" s="7">
        <f t="shared" si="87"/>
        <v>116884.8</v>
      </c>
      <c r="AI41" s="7">
        <f t="shared" si="87"/>
        <v>143800.5</v>
      </c>
      <c r="AJ41" s="7">
        <f t="shared" si="87"/>
        <v>142270.25</v>
      </c>
      <c r="AK41" s="7">
        <f t="shared" si="87"/>
        <v>137593.75</v>
      </c>
      <c r="AL41" s="7">
        <f t="shared" si="87"/>
        <v>157011.25</v>
      </c>
      <c r="AM41" s="7">
        <f t="shared" si="87"/>
        <v>200959</v>
      </c>
      <c r="AN41" s="7">
        <f t="shared" ref="AN41:AP42" si="88">+AN15/AN28</f>
        <v>180029.66666666666</v>
      </c>
      <c r="AO41" s="7">
        <f t="shared" si="88"/>
        <v>191768.66666666666</v>
      </c>
      <c r="AP41" s="7">
        <f t="shared" si="88"/>
        <v>208821.33333333334</v>
      </c>
      <c r="AQ41" s="7">
        <f t="shared" ref="AQ41:AS42" si="89">+AQ15/AQ28</f>
        <v>189435.33333333334</v>
      </c>
      <c r="AR41" s="7">
        <f t="shared" si="89"/>
        <v>145215.66666666666</v>
      </c>
      <c r="AS41" s="7">
        <f t="shared" si="89"/>
        <v>141987.33333333334</v>
      </c>
      <c r="AT41" s="7">
        <f t="shared" ref="AT41:AY41" si="90">+AT15/AT28</f>
        <v>158379</v>
      </c>
      <c r="AU41" s="7">
        <f t="shared" si="90"/>
        <v>162896</v>
      </c>
      <c r="AV41" s="7">
        <f t="shared" si="90"/>
        <v>131481</v>
      </c>
      <c r="AW41" s="7">
        <f t="shared" si="90"/>
        <v>80100.666666666672</v>
      </c>
      <c r="AX41" s="7">
        <f t="shared" si="90"/>
        <v>20000</v>
      </c>
      <c r="AY41" s="7">
        <f t="shared" si="90"/>
        <v>31000</v>
      </c>
      <c r="AZ41" s="7">
        <f t="shared" ref="AZ41:BK41" si="91">+AZ15/AZ28</f>
        <v>20666.666666666668</v>
      </c>
      <c r="BA41" s="7">
        <f t="shared" si="91"/>
        <v>28000</v>
      </c>
      <c r="BB41" s="7">
        <f t="shared" si="91"/>
        <v>31000</v>
      </c>
      <c r="BC41" s="7">
        <f t="shared" si="91"/>
        <v>144427.33333333334</v>
      </c>
      <c r="BD41" s="7">
        <f t="shared" si="91"/>
        <v>136034</v>
      </c>
      <c r="BE41" s="7">
        <f t="shared" si="91"/>
        <v>117250</v>
      </c>
      <c r="BF41" s="7">
        <f t="shared" si="91"/>
        <v>96564.333333333328</v>
      </c>
      <c r="BG41" s="7">
        <f t="shared" si="91"/>
        <v>98564.666666666672</v>
      </c>
      <c r="BH41" s="7">
        <f t="shared" si="91"/>
        <v>100370.33333333333</v>
      </c>
      <c r="BI41" s="7">
        <f t="shared" si="91"/>
        <v>81857.600000000006</v>
      </c>
      <c r="BJ41" s="7">
        <f t="shared" si="91"/>
        <v>153533.33333333334</v>
      </c>
      <c r="BK41" s="7">
        <f t="shared" si="91"/>
        <v>174637.33333333334</v>
      </c>
      <c r="BL41" s="7">
        <f t="shared" ref="BL41:BW41" si="92">+BL15/BL28</f>
        <v>143319.75</v>
      </c>
      <c r="BM41" s="7">
        <f t="shared" si="92"/>
        <v>129386</v>
      </c>
      <c r="BN41" s="7">
        <f t="shared" si="92"/>
        <v>139218.5</v>
      </c>
      <c r="BO41" s="7">
        <f t="shared" si="92"/>
        <v>137476</v>
      </c>
      <c r="BP41" s="7">
        <f t="shared" si="92"/>
        <v>136392.75</v>
      </c>
      <c r="BQ41" s="7">
        <f t="shared" si="92"/>
        <v>132974.25</v>
      </c>
      <c r="BR41" s="7">
        <f t="shared" si="92"/>
        <v>133591.5</v>
      </c>
      <c r="BS41" s="7">
        <f t="shared" si="92"/>
        <v>137499.5</v>
      </c>
      <c r="BT41" s="7">
        <f t="shared" si="92"/>
        <v>138867.75</v>
      </c>
      <c r="BU41" s="7">
        <f t="shared" si="92"/>
        <v>161768</v>
      </c>
      <c r="BV41" s="7">
        <f t="shared" si="92"/>
        <v>172129.25</v>
      </c>
      <c r="BW41" s="7">
        <f t="shared" si="92"/>
        <v>183972</v>
      </c>
      <c r="BX41" s="47" t="s">
        <v>216</v>
      </c>
      <c r="BY41" s="47"/>
      <c r="BZ41" s="5">
        <f t="shared" ref="BZ41:CK41" si="93">+BZ15/BZ28</f>
        <v>33337.689655172413</v>
      </c>
      <c r="CA41" s="5">
        <f t="shared" si="93"/>
        <v>28080.172413793105</v>
      </c>
      <c r="CB41" s="5">
        <f t="shared" si="93"/>
        <v>29079.172413793105</v>
      </c>
      <c r="CC41" s="5">
        <f t="shared" si="93"/>
        <v>23208.275862068964</v>
      </c>
      <c r="CD41" s="5">
        <f t="shared" si="93"/>
        <v>21584.433333333334</v>
      </c>
      <c r="CE41" s="5">
        <f t="shared" si="93"/>
        <v>21407.9</v>
      </c>
      <c r="CF41" s="5">
        <f>+CF15/CF28</f>
        <v>21943.566666666666</v>
      </c>
      <c r="CG41" s="5">
        <f>+CG15/CG28</f>
        <v>21490.066666666666</v>
      </c>
      <c r="CH41" s="5">
        <f>+CH15/CH28</f>
        <v>21076.799999999999</v>
      </c>
      <c r="CI41" s="5">
        <f>+CI15/CI28</f>
        <v>25129.766666666666</v>
      </c>
      <c r="CJ41" s="5">
        <f>+CJ15/CJ28</f>
        <v>25471.1</v>
      </c>
      <c r="CK41" s="5">
        <f t="shared" si="93"/>
        <v>34207.333333333336</v>
      </c>
      <c r="CL41" s="5">
        <f t="shared" ref="CL41:CW41" si="94">+CL15/CL28</f>
        <v>37435</v>
      </c>
      <c r="CM41" s="5">
        <f t="shared" si="94"/>
        <v>30387.4</v>
      </c>
      <c r="CN41" s="5">
        <f t="shared" si="94"/>
        <v>31116.066666666666</v>
      </c>
      <c r="CO41" s="5" t="e">
        <f t="shared" si="94"/>
        <v>#DIV/0!</v>
      </c>
      <c r="CP41" s="5" t="e">
        <f t="shared" si="94"/>
        <v>#DIV/0!</v>
      </c>
      <c r="CQ41" s="5" t="e">
        <f t="shared" si="94"/>
        <v>#DIV/0!</v>
      </c>
      <c r="CR41" s="5" t="e">
        <f t="shared" si="94"/>
        <v>#DIV/0!</v>
      </c>
      <c r="CS41" s="5" t="e">
        <f t="shared" si="94"/>
        <v>#DIV/0!</v>
      </c>
      <c r="CT41" s="5" t="e">
        <f t="shared" si="94"/>
        <v>#DIV/0!</v>
      </c>
      <c r="CU41" s="5" t="e">
        <f t="shared" si="94"/>
        <v>#DIV/0!</v>
      </c>
      <c r="CV41" s="5" t="e">
        <f t="shared" si="94"/>
        <v>#DIV/0!</v>
      </c>
      <c r="CW41" s="5" t="e">
        <f t="shared" si="94"/>
        <v>#DIV/0!</v>
      </c>
    </row>
    <row r="42" spans="1:101" x14ac:dyDescent="0.2">
      <c r="A42" s="8"/>
      <c r="B42" s="6"/>
      <c r="C42" s="6" t="s">
        <v>183</v>
      </c>
      <c r="D42" s="38" t="s">
        <v>147</v>
      </c>
      <c r="E42" s="38" t="s">
        <v>147</v>
      </c>
      <c r="F42" s="38" t="s">
        <v>147</v>
      </c>
      <c r="G42" s="38" t="s">
        <v>147</v>
      </c>
      <c r="H42" s="7">
        <f>+H16/H29</f>
        <v>13382</v>
      </c>
      <c r="I42" s="7">
        <f>+I16/I29</f>
        <v>14497</v>
      </c>
      <c r="J42" s="7">
        <f>+J16/J29</f>
        <v>16035</v>
      </c>
      <c r="K42" s="7">
        <f>+K16/K29</f>
        <v>17136</v>
      </c>
      <c r="L42" s="7">
        <f>+L16/L29</f>
        <v>17296</v>
      </c>
      <c r="M42" s="7">
        <f t="shared" si="84"/>
        <v>17664</v>
      </c>
      <c r="N42" s="7">
        <f t="shared" si="84"/>
        <v>19537</v>
      </c>
      <c r="O42" s="7">
        <f t="shared" si="84"/>
        <v>21649</v>
      </c>
      <c r="P42" s="7">
        <f t="shared" si="85"/>
        <v>20751</v>
      </c>
      <c r="Q42" s="7">
        <f t="shared" si="85"/>
        <v>20602</v>
      </c>
      <c r="R42" s="7">
        <f t="shared" si="85"/>
        <v>22419</v>
      </c>
      <c r="S42" s="7">
        <f t="shared" si="85"/>
        <v>21515</v>
      </c>
      <c r="T42" s="7">
        <f t="shared" si="85"/>
        <v>16961</v>
      </c>
      <c r="U42" s="7">
        <f t="shared" si="85"/>
        <v>14381</v>
      </c>
      <c r="V42" s="7">
        <f t="shared" si="85"/>
        <v>13472</v>
      </c>
      <c r="W42" s="7">
        <f t="shared" si="85"/>
        <v>12780</v>
      </c>
      <c r="X42" s="7">
        <f t="shared" si="85"/>
        <v>8877</v>
      </c>
      <c r="Y42" s="7">
        <f t="shared" si="86"/>
        <v>107464.5</v>
      </c>
      <c r="Z42" s="7">
        <f t="shared" si="86"/>
        <v>296387.5</v>
      </c>
      <c r="AA42" s="7">
        <f>+AA16/AA29</f>
        <v>138786</v>
      </c>
      <c r="AB42" s="7">
        <f t="shared" ref="AB42:AM42" si="95">+AB16/AB29</f>
        <v>136616.6</v>
      </c>
      <c r="AC42" s="7">
        <f t="shared" si="95"/>
        <v>113421.2</v>
      </c>
      <c r="AD42" s="7">
        <f t="shared" si="95"/>
        <v>98622</v>
      </c>
      <c r="AE42" s="7">
        <f t="shared" si="95"/>
        <v>109528.8</v>
      </c>
      <c r="AF42" s="7">
        <f t="shared" si="95"/>
        <v>113259.8</v>
      </c>
      <c r="AG42" s="7">
        <f t="shared" si="95"/>
        <v>101530.2</v>
      </c>
      <c r="AH42" s="7">
        <f t="shared" si="95"/>
        <v>85281.5</v>
      </c>
      <c r="AI42" s="7">
        <f t="shared" si="95"/>
        <v>93324</v>
      </c>
      <c r="AJ42" s="7">
        <f t="shared" si="95"/>
        <v>77777.5</v>
      </c>
      <c r="AK42" s="7">
        <f t="shared" si="95"/>
        <v>85619.166666666672</v>
      </c>
      <c r="AL42" s="7">
        <f t="shared" si="95"/>
        <v>125557.5</v>
      </c>
      <c r="AM42" s="7">
        <f t="shared" si="95"/>
        <v>149180.75</v>
      </c>
      <c r="AN42" s="7">
        <f t="shared" si="88"/>
        <v>147458.5</v>
      </c>
      <c r="AO42" s="7">
        <f t="shared" si="88"/>
        <v>124318.5</v>
      </c>
      <c r="AP42" s="7">
        <f t="shared" si="88"/>
        <v>118113.25</v>
      </c>
      <c r="AQ42" s="7">
        <f t="shared" si="89"/>
        <v>112077.25</v>
      </c>
      <c r="AR42" s="7">
        <f t="shared" si="89"/>
        <v>107405.25</v>
      </c>
      <c r="AS42" s="7">
        <f t="shared" si="89"/>
        <v>102696.75</v>
      </c>
      <c r="AT42" s="7">
        <f t="shared" ref="AT42:AY42" si="96">+AT16/AT29</f>
        <v>77166.5</v>
      </c>
      <c r="AU42" s="7">
        <f t="shared" si="96"/>
        <v>92083</v>
      </c>
      <c r="AV42" s="7">
        <f t="shared" si="96"/>
        <v>73825.5</v>
      </c>
      <c r="AW42" s="7">
        <f t="shared" si="96"/>
        <v>112566.66666666667</v>
      </c>
      <c r="AX42" s="7">
        <f t="shared" si="96"/>
        <v>168469.66666666666</v>
      </c>
      <c r="AY42" s="7">
        <f t="shared" si="96"/>
        <v>205511</v>
      </c>
      <c r="AZ42" s="7">
        <f t="shared" ref="AZ42:BK42" si="97">+AZ16/AZ29</f>
        <v>181683.66666666666</v>
      </c>
      <c r="BA42" s="7">
        <f t="shared" si="97"/>
        <v>161379.33333333334</v>
      </c>
      <c r="BB42" s="7">
        <f t="shared" si="97"/>
        <v>198749.33333333334</v>
      </c>
      <c r="BC42" s="7">
        <f t="shared" si="97"/>
        <v>113451.75</v>
      </c>
      <c r="BD42" s="7">
        <f t="shared" si="97"/>
        <v>114779.2</v>
      </c>
      <c r="BE42" s="7">
        <f t="shared" si="97"/>
        <v>102194</v>
      </c>
      <c r="BF42" s="7">
        <f t="shared" si="97"/>
        <v>84878.666666666672</v>
      </c>
      <c r="BG42" s="7">
        <f t="shared" si="97"/>
        <v>97684.333333333328</v>
      </c>
      <c r="BH42" s="7">
        <f t="shared" si="97"/>
        <v>132300</v>
      </c>
      <c r="BI42" s="7">
        <f t="shared" si="97"/>
        <v>265165</v>
      </c>
      <c r="BJ42" s="7">
        <f t="shared" si="97"/>
        <v>184402</v>
      </c>
      <c r="BK42" s="7">
        <f t="shared" si="97"/>
        <v>225556.33333333334</v>
      </c>
      <c r="BL42" s="7">
        <f t="shared" ref="BL42:BW42" si="98">+BL16/BL29</f>
        <v>143699.20000000001</v>
      </c>
      <c r="BM42" s="7">
        <f t="shared" si="98"/>
        <v>124545.25</v>
      </c>
      <c r="BN42" s="7">
        <f t="shared" si="98"/>
        <v>243440</v>
      </c>
      <c r="BO42" s="7">
        <f t="shared" si="98"/>
        <v>135672.25</v>
      </c>
      <c r="BP42" s="7">
        <f t="shared" si="98"/>
        <v>131483</v>
      </c>
      <c r="BQ42" s="7">
        <f t="shared" si="98"/>
        <v>138377.75</v>
      </c>
      <c r="BR42" s="7">
        <f t="shared" si="98"/>
        <v>135498.5</v>
      </c>
      <c r="BS42" s="7">
        <f t="shared" si="98"/>
        <v>146234.75</v>
      </c>
      <c r="BT42" s="7">
        <f t="shared" si="98"/>
        <v>160926</v>
      </c>
      <c r="BU42" s="7">
        <f t="shared" si="98"/>
        <v>130466</v>
      </c>
      <c r="BV42" s="7">
        <f t="shared" si="98"/>
        <v>140359</v>
      </c>
      <c r="BW42" s="7">
        <f t="shared" si="98"/>
        <v>157080.5</v>
      </c>
      <c r="BX42" s="47" t="s">
        <v>217</v>
      </c>
      <c r="BY42" s="47"/>
      <c r="BZ42" s="5">
        <f t="shared" ref="BZ42:CK42" si="99">+BZ16/BZ29</f>
        <v>66349.833333333328</v>
      </c>
      <c r="CA42" s="5">
        <f t="shared" si="99"/>
        <v>61830.090909090912</v>
      </c>
      <c r="CB42" s="5">
        <f t="shared" si="99"/>
        <v>71573.909090909088</v>
      </c>
      <c r="CC42" s="5">
        <f t="shared" si="99"/>
        <v>70581.909090909088</v>
      </c>
      <c r="CD42" s="5">
        <f t="shared" si="99"/>
        <v>76790.454545454544</v>
      </c>
      <c r="CE42" s="5">
        <f t="shared" si="99"/>
        <v>75368.363636363632</v>
      </c>
      <c r="CF42" s="5">
        <f t="shared" si="99"/>
        <v>71503.181818181823</v>
      </c>
      <c r="CG42" s="5">
        <f t="shared" si="99"/>
        <v>84226.272727272721</v>
      </c>
      <c r="CH42" s="5">
        <f>+CH16/CH29</f>
        <v>90083.5</v>
      </c>
      <c r="CI42" s="5">
        <f>+CI16/CI29</f>
        <v>85842.416666666672</v>
      </c>
      <c r="CJ42" s="5">
        <f>+CJ16/CJ29</f>
        <v>79670</v>
      </c>
      <c r="CK42" s="5">
        <f t="shared" si="99"/>
        <v>84040.363636363632</v>
      </c>
      <c r="CL42" s="5">
        <f t="shared" ref="CL42:CW42" si="100">+CL16/CL29</f>
        <v>83318.545454545456</v>
      </c>
      <c r="CM42" s="5">
        <f t="shared" si="100"/>
        <v>66986</v>
      </c>
      <c r="CN42" s="5">
        <f t="shared" si="100"/>
        <v>82234.181818181823</v>
      </c>
      <c r="CO42" s="5" t="e">
        <f t="shared" si="100"/>
        <v>#DIV/0!</v>
      </c>
      <c r="CP42" s="5" t="e">
        <f t="shared" si="100"/>
        <v>#DIV/0!</v>
      </c>
      <c r="CQ42" s="5" t="e">
        <f t="shared" si="100"/>
        <v>#DIV/0!</v>
      </c>
      <c r="CR42" s="5" t="e">
        <f t="shared" si="100"/>
        <v>#DIV/0!</v>
      </c>
      <c r="CS42" s="5" t="e">
        <f t="shared" si="100"/>
        <v>#DIV/0!</v>
      </c>
      <c r="CT42" s="5" t="e">
        <f t="shared" si="100"/>
        <v>#DIV/0!</v>
      </c>
      <c r="CU42" s="5" t="e">
        <f t="shared" si="100"/>
        <v>#DIV/0!</v>
      </c>
      <c r="CV42" s="5" t="e">
        <f t="shared" si="100"/>
        <v>#DIV/0!</v>
      </c>
      <c r="CW42" s="5" t="e">
        <f t="shared" si="100"/>
        <v>#DIV/0!</v>
      </c>
    </row>
    <row r="43" spans="1:101" x14ac:dyDescent="0.2">
      <c r="A43" s="8"/>
      <c r="B43" s="6"/>
      <c r="C43" s="6" t="s">
        <v>182</v>
      </c>
      <c r="D43" s="7">
        <f t="shared" ref="D43:L43" si="101">+D17/D30</f>
        <v>137733.20000000001</v>
      </c>
      <c r="E43" s="7">
        <f t="shared" si="101"/>
        <v>124065.5</v>
      </c>
      <c r="F43" s="7">
        <f t="shared" si="101"/>
        <v>126476</v>
      </c>
      <c r="G43" s="7">
        <f t="shared" si="101"/>
        <v>122849.4</v>
      </c>
      <c r="H43" s="7">
        <f t="shared" si="101"/>
        <v>69868.2</v>
      </c>
      <c r="I43" s="7">
        <f t="shared" si="101"/>
        <v>61379.1875</v>
      </c>
      <c r="J43" s="7">
        <f t="shared" si="101"/>
        <v>68019.75</v>
      </c>
      <c r="K43" s="7">
        <f t="shared" si="101"/>
        <v>68274.6875</v>
      </c>
      <c r="L43" s="7">
        <f t="shared" si="101"/>
        <v>76437.399999999994</v>
      </c>
      <c r="M43" s="7">
        <f t="shared" si="84"/>
        <v>81551.066666666666</v>
      </c>
      <c r="N43" s="7">
        <f t="shared" si="84"/>
        <v>63764.6</v>
      </c>
      <c r="O43" s="7">
        <f t="shared" si="84"/>
        <v>77570.399999999994</v>
      </c>
      <c r="P43" s="7">
        <f t="shared" si="85"/>
        <v>76732.333333333328</v>
      </c>
      <c r="Q43" s="7">
        <f t="shared" si="85"/>
        <v>69787</v>
      </c>
      <c r="R43" s="7">
        <f t="shared" si="85"/>
        <v>67881.071428571435</v>
      </c>
      <c r="S43" s="7">
        <f t="shared" si="85"/>
        <v>64949.714285714283</v>
      </c>
      <c r="T43" s="7">
        <f t="shared" si="85"/>
        <v>67787</v>
      </c>
      <c r="U43" s="7">
        <f t="shared" si="85"/>
        <v>62493.4</v>
      </c>
      <c r="V43" s="7">
        <f t="shared" si="85"/>
        <v>68001.333333333328</v>
      </c>
      <c r="W43" s="7">
        <f t="shared" si="85"/>
        <v>64575.777777777781</v>
      </c>
      <c r="X43" s="7">
        <f t="shared" si="85"/>
        <v>63792.111111111109</v>
      </c>
      <c r="Y43" s="7">
        <f t="shared" si="86"/>
        <v>16743.666666666668</v>
      </c>
      <c r="Z43" s="7">
        <f t="shared" si="86"/>
        <v>9920.2857142857138</v>
      </c>
      <c r="AA43" s="7">
        <f>+AA17/AA30</f>
        <v>27605.666666666668</v>
      </c>
      <c r="AB43" s="7">
        <f>IF(AB30&lt;&gt;0,+AB17/AB30,0)</f>
        <v>39152.333333333336</v>
      </c>
      <c r="AC43" s="7">
        <f t="shared" ref="AC43:AM43" si="102">IF(AC30&lt;&gt;0,+AC17/AC30,0)</f>
        <v>33722</v>
      </c>
      <c r="AD43" s="7">
        <f t="shared" si="102"/>
        <v>28463.666666666668</v>
      </c>
      <c r="AE43" s="7">
        <f t="shared" si="102"/>
        <v>20909</v>
      </c>
      <c r="AF43" s="7">
        <f t="shared" si="102"/>
        <v>23566</v>
      </c>
      <c r="AG43" s="7">
        <f t="shared" si="102"/>
        <v>26140</v>
      </c>
      <c r="AH43" s="7">
        <f t="shared" si="102"/>
        <v>0</v>
      </c>
      <c r="AI43" s="7">
        <f t="shared" si="102"/>
        <v>0</v>
      </c>
      <c r="AJ43" s="7">
        <f t="shared" si="102"/>
        <v>0</v>
      </c>
      <c r="AK43" s="7">
        <f t="shared" si="102"/>
        <v>0</v>
      </c>
      <c r="AL43" s="7">
        <f t="shared" si="102"/>
        <v>0</v>
      </c>
      <c r="AM43" s="7">
        <f t="shared" si="102"/>
        <v>0</v>
      </c>
      <c r="AN43" s="7">
        <f t="shared" ref="AN43:AS43" si="103">IF(AN30&lt;&gt;0,+AN17/AN30,0)</f>
        <v>0</v>
      </c>
      <c r="AO43" s="7">
        <f t="shared" si="103"/>
        <v>0</v>
      </c>
      <c r="AP43" s="7">
        <f t="shared" si="103"/>
        <v>0</v>
      </c>
      <c r="AQ43" s="7">
        <f t="shared" si="103"/>
        <v>0</v>
      </c>
      <c r="AR43" s="7">
        <f t="shared" si="103"/>
        <v>0</v>
      </c>
      <c r="AS43" s="7">
        <f t="shared" si="103"/>
        <v>0</v>
      </c>
      <c r="AT43" s="7">
        <f t="shared" ref="AT43:AY43" si="104">IF(AT30&lt;&gt;0,+AT17/AT30,0)</f>
        <v>0</v>
      </c>
      <c r="AU43" s="7">
        <f t="shared" si="104"/>
        <v>0</v>
      </c>
      <c r="AV43" s="7">
        <f t="shared" si="104"/>
        <v>0</v>
      </c>
      <c r="AW43" s="7">
        <f t="shared" si="104"/>
        <v>0</v>
      </c>
      <c r="AX43" s="7">
        <f t="shared" si="104"/>
        <v>0</v>
      </c>
      <c r="AY43" s="7">
        <f t="shared" si="104"/>
        <v>0</v>
      </c>
      <c r="AZ43" s="7">
        <f t="shared" ref="AZ43:BK43" si="105">IF(AZ30&lt;&gt;0,+AZ17/AZ30,0)</f>
        <v>0</v>
      </c>
      <c r="BA43" s="7">
        <f t="shared" si="105"/>
        <v>0</v>
      </c>
      <c r="BB43" s="7">
        <f t="shared" si="105"/>
        <v>0</v>
      </c>
      <c r="BC43" s="7">
        <f t="shared" si="105"/>
        <v>0</v>
      </c>
      <c r="BD43" s="7">
        <f t="shared" si="105"/>
        <v>0</v>
      </c>
      <c r="BE43" s="7">
        <f t="shared" si="105"/>
        <v>0</v>
      </c>
      <c r="BF43" s="7">
        <f t="shared" si="105"/>
        <v>0</v>
      </c>
      <c r="BG43" s="7">
        <f t="shared" si="105"/>
        <v>0</v>
      </c>
      <c r="BH43" s="7">
        <f t="shared" si="105"/>
        <v>0</v>
      </c>
      <c r="BI43" s="7">
        <f t="shared" si="105"/>
        <v>0</v>
      </c>
      <c r="BJ43" s="7">
        <f t="shared" si="105"/>
        <v>0</v>
      </c>
      <c r="BK43" s="7">
        <f t="shared" si="105"/>
        <v>0</v>
      </c>
      <c r="BL43" s="7">
        <f t="shared" ref="BL43:BW43" si="106">IF(BL30&lt;&gt;0,+BL17/BL30,0)</f>
        <v>0</v>
      </c>
      <c r="BM43" s="7">
        <f t="shared" si="106"/>
        <v>0</v>
      </c>
      <c r="BN43" s="7">
        <f t="shared" si="106"/>
        <v>0</v>
      </c>
      <c r="BO43" s="7">
        <f t="shared" si="106"/>
        <v>0</v>
      </c>
      <c r="BP43" s="7">
        <f t="shared" si="106"/>
        <v>0</v>
      </c>
      <c r="BQ43" s="7">
        <f t="shared" si="106"/>
        <v>0</v>
      </c>
      <c r="BR43" s="7">
        <f t="shared" si="106"/>
        <v>0</v>
      </c>
      <c r="BS43" s="7">
        <f t="shared" si="106"/>
        <v>0</v>
      </c>
      <c r="BT43" s="7">
        <f t="shared" si="106"/>
        <v>0</v>
      </c>
      <c r="BU43" s="7">
        <f t="shared" si="106"/>
        <v>0</v>
      </c>
      <c r="BV43" s="7">
        <f t="shared" si="106"/>
        <v>0</v>
      </c>
      <c r="BW43" s="7">
        <f t="shared" si="106"/>
        <v>0</v>
      </c>
      <c r="BX43" s="6"/>
      <c r="BY43" s="6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</row>
    <row r="44" spans="1:101" x14ac:dyDescent="0.2">
      <c r="AM44" s="34">
        <f>SUM(AB35:AM35)</f>
        <v>724.75819095018869</v>
      </c>
      <c r="AY44" s="34">
        <f>SUM(AN35:AY35)</f>
        <v>715.37297192907704</v>
      </c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>
        <f>SUM(AZ35:BK35)</f>
        <v>717.08850909977036</v>
      </c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>
        <f>SUM(BL35:BW35)</f>
        <v>734.74764272976324</v>
      </c>
      <c r="BX44" s="47"/>
      <c r="BY44" s="47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</row>
    <row r="45" spans="1:101" x14ac:dyDescent="0.2"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47"/>
      <c r="BY45" s="47"/>
    </row>
    <row r="46" spans="1:101" x14ac:dyDescent="0.2"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4" t="s">
        <v>196</v>
      </c>
      <c r="BY46" s="47"/>
    </row>
    <row r="47" spans="1:101" x14ac:dyDescent="0.2">
      <c r="A47" s="4" t="s">
        <v>196</v>
      </c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4" t="s">
        <v>240</v>
      </c>
    </row>
    <row r="48" spans="1:101" x14ac:dyDescent="0.2">
      <c r="A48" s="4" t="str">
        <f>+A2</f>
        <v>Washington Quarterly Results of Operations Report</v>
      </c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9" t="s">
        <v>241</v>
      </c>
    </row>
    <row r="49" spans="1:101" x14ac:dyDescent="0.2">
      <c r="A49" s="9" t="s">
        <v>151</v>
      </c>
      <c r="BX49" s="4" t="s">
        <v>242</v>
      </c>
      <c r="BY49" s="9"/>
    </row>
    <row r="50" spans="1:101" x14ac:dyDescent="0.2">
      <c r="BX50" s="3"/>
      <c r="BY50" s="3"/>
    </row>
    <row r="51" spans="1:101" x14ac:dyDescent="0.2">
      <c r="A51" s="4" t="s">
        <v>148</v>
      </c>
      <c r="B51" s="4"/>
      <c r="C51" s="4"/>
      <c r="D51" s="17">
        <v>2002</v>
      </c>
      <c r="E51" s="17">
        <v>2002</v>
      </c>
      <c r="F51" s="17">
        <v>2002</v>
      </c>
      <c r="G51" s="17">
        <v>2002</v>
      </c>
      <c r="H51" s="17">
        <v>2002</v>
      </c>
      <c r="I51" s="17">
        <v>2002</v>
      </c>
      <c r="J51" s="17">
        <v>2002</v>
      </c>
      <c r="K51" s="17">
        <v>2002</v>
      </c>
      <c r="L51" s="17">
        <v>2002</v>
      </c>
      <c r="M51" s="17">
        <v>2002</v>
      </c>
      <c r="N51" s="17">
        <v>2002</v>
      </c>
      <c r="O51" s="17">
        <v>2002</v>
      </c>
      <c r="P51" s="17">
        <v>2003</v>
      </c>
      <c r="Q51" s="17">
        <v>2003</v>
      </c>
      <c r="R51" s="17">
        <v>2003</v>
      </c>
      <c r="S51" s="17">
        <v>2003</v>
      </c>
      <c r="T51" s="17">
        <v>2003</v>
      </c>
      <c r="U51" s="17">
        <v>2003</v>
      </c>
      <c r="V51" s="17">
        <v>2003</v>
      </c>
      <c r="W51" s="17">
        <v>2003</v>
      </c>
      <c r="X51" s="17">
        <v>2003</v>
      </c>
      <c r="Y51" s="17">
        <v>2003</v>
      </c>
      <c r="Z51" s="17">
        <v>2003</v>
      </c>
      <c r="AA51" s="17">
        <v>2003</v>
      </c>
      <c r="AB51" s="17">
        <f t="shared" ref="AB51:BW51" si="107">+AB5</f>
        <v>2004</v>
      </c>
      <c r="AC51" s="17">
        <f t="shared" si="107"/>
        <v>2004</v>
      </c>
      <c r="AD51" s="17">
        <f t="shared" si="107"/>
        <v>2004</v>
      </c>
      <c r="AE51" s="17">
        <f t="shared" si="107"/>
        <v>2004</v>
      </c>
      <c r="AF51" s="17">
        <f t="shared" si="107"/>
        <v>2004</v>
      </c>
      <c r="AG51" s="17">
        <f t="shared" si="107"/>
        <v>2004</v>
      </c>
      <c r="AH51" s="17">
        <f t="shared" si="107"/>
        <v>2004</v>
      </c>
      <c r="AI51" s="17">
        <f t="shared" si="107"/>
        <v>2004</v>
      </c>
      <c r="AJ51" s="17">
        <f t="shared" si="107"/>
        <v>2004</v>
      </c>
      <c r="AK51" s="17">
        <f t="shared" si="107"/>
        <v>2004</v>
      </c>
      <c r="AL51" s="17">
        <f t="shared" si="107"/>
        <v>2004</v>
      </c>
      <c r="AM51" s="17">
        <f t="shared" si="107"/>
        <v>2004</v>
      </c>
      <c r="AN51" s="17">
        <f t="shared" si="107"/>
        <v>2005</v>
      </c>
      <c r="AO51" s="17">
        <f t="shared" si="107"/>
        <v>2005</v>
      </c>
      <c r="AP51" s="17">
        <f t="shared" si="107"/>
        <v>2005</v>
      </c>
      <c r="AQ51" s="17">
        <f t="shared" si="107"/>
        <v>2005</v>
      </c>
      <c r="AR51" s="17">
        <f t="shared" si="107"/>
        <v>2005</v>
      </c>
      <c r="AS51" s="17">
        <f t="shared" si="107"/>
        <v>2005</v>
      </c>
      <c r="AT51" s="17">
        <f t="shared" si="107"/>
        <v>2005</v>
      </c>
      <c r="AU51" s="17">
        <f t="shared" si="107"/>
        <v>2005</v>
      </c>
      <c r="AV51" s="17">
        <f t="shared" si="107"/>
        <v>2005</v>
      </c>
      <c r="AW51" s="17">
        <f t="shared" si="107"/>
        <v>2005</v>
      </c>
      <c r="AX51" s="17">
        <f t="shared" si="107"/>
        <v>2005</v>
      </c>
      <c r="AY51" s="17">
        <f t="shared" si="107"/>
        <v>2005</v>
      </c>
      <c r="AZ51" s="17">
        <f t="shared" si="107"/>
        <v>2006</v>
      </c>
      <c r="BA51" s="17">
        <f t="shared" si="107"/>
        <v>2006</v>
      </c>
      <c r="BB51" s="17">
        <f t="shared" si="107"/>
        <v>2006</v>
      </c>
      <c r="BC51" s="17">
        <f t="shared" si="107"/>
        <v>2006</v>
      </c>
      <c r="BD51" s="17">
        <f t="shared" si="107"/>
        <v>2006</v>
      </c>
      <c r="BE51" s="17">
        <f t="shared" si="107"/>
        <v>2006</v>
      </c>
      <c r="BF51" s="17">
        <f t="shared" si="107"/>
        <v>2006</v>
      </c>
      <c r="BG51" s="17">
        <f t="shared" si="107"/>
        <v>2006</v>
      </c>
      <c r="BH51" s="17">
        <f t="shared" si="107"/>
        <v>2006</v>
      </c>
      <c r="BI51" s="17">
        <f t="shared" si="107"/>
        <v>2006</v>
      </c>
      <c r="BJ51" s="17">
        <f t="shared" si="107"/>
        <v>2006</v>
      </c>
      <c r="BK51" s="17">
        <f t="shared" si="107"/>
        <v>2006</v>
      </c>
      <c r="BL51" s="17">
        <f t="shared" si="107"/>
        <v>2007</v>
      </c>
      <c r="BM51" s="17">
        <f t="shared" si="107"/>
        <v>2007</v>
      </c>
      <c r="BN51" s="17">
        <f t="shared" si="107"/>
        <v>2007</v>
      </c>
      <c r="BO51" s="17">
        <f t="shared" si="107"/>
        <v>2007</v>
      </c>
      <c r="BP51" s="17">
        <f t="shared" si="107"/>
        <v>2007</v>
      </c>
      <c r="BQ51" s="17">
        <f t="shared" si="107"/>
        <v>2007</v>
      </c>
      <c r="BR51" s="17">
        <f t="shared" si="107"/>
        <v>2007</v>
      </c>
      <c r="BS51" s="17">
        <f t="shared" si="107"/>
        <v>2007</v>
      </c>
      <c r="BT51" s="17">
        <f t="shared" si="107"/>
        <v>2007</v>
      </c>
      <c r="BU51" s="17">
        <f t="shared" si="107"/>
        <v>2007</v>
      </c>
      <c r="BV51" s="17">
        <f t="shared" si="107"/>
        <v>2007</v>
      </c>
      <c r="BW51" s="17">
        <f t="shared" si="107"/>
        <v>2007</v>
      </c>
      <c r="BX51" s="4" t="s">
        <v>148</v>
      </c>
      <c r="BZ51" s="17">
        <f t="shared" ref="BZ51:CK51" si="108">+BZ5</f>
        <v>2016</v>
      </c>
      <c r="CA51" s="17">
        <f t="shared" si="108"/>
        <v>2016</v>
      </c>
      <c r="CB51" s="17">
        <f t="shared" si="108"/>
        <v>2016</v>
      </c>
      <c r="CC51" s="17">
        <f t="shared" si="108"/>
        <v>2016</v>
      </c>
      <c r="CD51" s="17">
        <f t="shared" si="108"/>
        <v>2016</v>
      </c>
      <c r="CE51" s="17">
        <f t="shared" si="108"/>
        <v>2016</v>
      </c>
      <c r="CF51" s="17">
        <f t="shared" si="108"/>
        <v>2016</v>
      </c>
      <c r="CG51" s="17">
        <f t="shared" si="108"/>
        <v>2016</v>
      </c>
      <c r="CH51" s="17">
        <f t="shared" si="108"/>
        <v>2016</v>
      </c>
      <c r="CI51" s="17">
        <f t="shared" si="108"/>
        <v>2016</v>
      </c>
      <c r="CJ51" s="17">
        <f t="shared" si="108"/>
        <v>2016</v>
      </c>
      <c r="CK51" s="17">
        <f t="shared" si="108"/>
        <v>2016</v>
      </c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</row>
    <row r="52" spans="1:101" x14ac:dyDescent="0.2">
      <c r="B52" s="4"/>
      <c r="C52" s="4"/>
      <c r="D52" s="11" t="s">
        <v>206</v>
      </c>
      <c r="E52" s="11" t="s">
        <v>208</v>
      </c>
      <c r="F52" s="11" t="s">
        <v>209</v>
      </c>
      <c r="G52" s="11" t="s">
        <v>210</v>
      </c>
      <c r="H52" s="11" t="s">
        <v>211</v>
      </c>
      <c r="I52" s="11" t="s">
        <v>212</v>
      </c>
      <c r="J52" s="11" t="s">
        <v>213</v>
      </c>
      <c r="K52" s="11" t="s">
        <v>214</v>
      </c>
      <c r="L52" s="11" t="s">
        <v>215</v>
      </c>
      <c r="M52" s="11" t="s">
        <v>107</v>
      </c>
      <c r="N52" s="11" t="s">
        <v>112</v>
      </c>
      <c r="O52" s="11" t="s">
        <v>113</v>
      </c>
      <c r="P52" s="11" t="s">
        <v>206</v>
      </c>
      <c r="Q52" s="11" t="s">
        <v>208</v>
      </c>
      <c r="R52" s="11" t="s">
        <v>209</v>
      </c>
      <c r="S52" s="11" t="s">
        <v>210</v>
      </c>
      <c r="T52" s="11" t="s">
        <v>211</v>
      </c>
      <c r="U52" s="11" t="s">
        <v>212</v>
      </c>
      <c r="V52" s="11" t="s">
        <v>213</v>
      </c>
      <c r="W52" s="11" t="s">
        <v>214</v>
      </c>
      <c r="X52" s="11" t="s">
        <v>215</v>
      </c>
      <c r="Y52" s="11" t="s">
        <v>107</v>
      </c>
      <c r="Z52" s="11" t="s">
        <v>112</v>
      </c>
      <c r="AA52" s="11" t="s">
        <v>113</v>
      </c>
      <c r="AB52" s="11" t="str">
        <f t="shared" ref="AB52:BW52" si="109">+AB6</f>
        <v>January</v>
      </c>
      <c r="AC52" s="11" t="str">
        <f t="shared" si="109"/>
        <v>February</v>
      </c>
      <c r="AD52" s="11" t="str">
        <f t="shared" si="109"/>
        <v>March</v>
      </c>
      <c r="AE52" s="11" t="str">
        <f t="shared" si="109"/>
        <v>April</v>
      </c>
      <c r="AF52" s="11" t="str">
        <f t="shared" si="109"/>
        <v>May</v>
      </c>
      <c r="AG52" s="11" t="str">
        <f t="shared" si="109"/>
        <v>June</v>
      </c>
      <c r="AH52" s="11" t="str">
        <f t="shared" si="109"/>
        <v>July</v>
      </c>
      <c r="AI52" s="11" t="str">
        <f t="shared" si="109"/>
        <v>August</v>
      </c>
      <c r="AJ52" s="11" t="str">
        <f t="shared" si="109"/>
        <v>September</v>
      </c>
      <c r="AK52" s="11" t="str">
        <f t="shared" si="109"/>
        <v>October</v>
      </c>
      <c r="AL52" s="11" t="str">
        <f t="shared" si="109"/>
        <v>November</v>
      </c>
      <c r="AM52" s="11" t="str">
        <f t="shared" si="109"/>
        <v>December</v>
      </c>
      <c r="AN52" s="11" t="str">
        <f t="shared" si="109"/>
        <v>January</v>
      </c>
      <c r="AO52" s="11" t="str">
        <f t="shared" si="109"/>
        <v>February</v>
      </c>
      <c r="AP52" s="11" t="str">
        <f t="shared" si="109"/>
        <v>March</v>
      </c>
      <c r="AQ52" s="11" t="str">
        <f t="shared" si="109"/>
        <v>April</v>
      </c>
      <c r="AR52" s="11" t="str">
        <f t="shared" si="109"/>
        <v>May</v>
      </c>
      <c r="AS52" s="11" t="str">
        <f t="shared" si="109"/>
        <v>June</v>
      </c>
      <c r="AT52" s="11" t="str">
        <f t="shared" si="109"/>
        <v>July</v>
      </c>
      <c r="AU52" s="11" t="str">
        <f t="shared" si="109"/>
        <v>August</v>
      </c>
      <c r="AV52" s="11" t="str">
        <f t="shared" si="109"/>
        <v>September</v>
      </c>
      <c r="AW52" s="11" t="str">
        <f t="shared" si="109"/>
        <v>October</v>
      </c>
      <c r="AX52" s="11" t="str">
        <f t="shared" si="109"/>
        <v>November</v>
      </c>
      <c r="AY52" s="11" t="str">
        <f t="shared" si="109"/>
        <v>December</v>
      </c>
      <c r="AZ52" s="11" t="str">
        <f t="shared" si="109"/>
        <v>January</v>
      </c>
      <c r="BA52" s="11" t="str">
        <f t="shared" si="109"/>
        <v>February</v>
      </c>
      <c r="BB52" s="11" t="str">
        <f t="shared" si="109"/>
        <v>March</v>
      </c>
      <c r="BC52" s="11" t="str">
        <f t="shared" si="109"/>
        <v>April</v>
      </c>
      <c r="BD52" s="11" t="str">
        <f t="shared" si="109"/>
        <v>May</v>
      </c>
      <c r="BE52" s="11" t="str">
        <f t="shared" si="109"/>
        <v>June</v>
      </c>
      <c r="BF52" s="11" t="str">
        <f t="shared" si="109"/>
        <v>July</v>
      </c>
      <c r="BG52" s="11" t="str">
        <f t="shared" si="109"/>
        <v>August</v>
      </c>
      <c r="BH52" s="11" t="str">
        <f t="shared" si="109"/>
        <v>September</v>
      </c>
      <c r="BI52" s="11" t="str">
        <f t="shared" si="109"/>
        <v>October</v>
      </c>
      <c r="BJ52" s="11" t="str">
        <f t="shared" si="109"/>
        <v>November</v>
      </c>
      <c r="BK52" s="11" t="str">
        <f t="shared" si="109"/>
        <v>December</v>
      </c>
      <c r="BL52" s="11" t="str">
        <f t="shared" si="109"/>
        <v>January</v>
      </c>
      <c r="BM52" s="11" t="str">
        <f t="shared" si="109"/>
        <v>February</v>
      </c>
      <c r="BN52" s="11" t="str">
        <f t="shared" si="109"/>
        <v>March</v>
      </c>
      <c r="BO52" s="11" t="str">
        <f t="shared" si="109"/>
        <v>April</v>
      </c>
      <c r="BP52" s="11" t="str">
        <f t="shared" si="109"/>
        <v>May</v>
      </c>
      <c r="BQ52" s="11" t="str">
        <f t="shared" si="109"/>
        <v>June</v>
      </c>
      <c r="BR52" s="11" t="str">
        <f t="shared" si="109"/>
        <v>July</v>
      </c>
      <c r="BS52" s="11" t="str">
        <f t="shared" si="109"/>
        <v>August</v>
      </c>
      <c r="BT52" s="11" t="str">
        <f t="shared" si="109"/>
        <v>September</v>
      </c>
      <c r="BU52" s="11" t="str">
        <f t="shared" si="109"/>
        <v>October</v>
      </c>
      <c r="BV52" s="11" t="str">
        <f t="shared" si="109"/>
        <v>November</v>
      </c>
      <c r="BW52" s="11" t="str">
        <f t="shared" si="109"/>
        <v>December</v>
      </c>
      <c r="BX52" s="11"/>
      <c r="BY52" s="11"/>
      <c r="BZ52" s="11" t="str">
        <f t="shared" ref="BZ52" si="110">+BZ6</f>
        <v>January</v>
      </c>
      <c r="CA52" s="11" t="s">
        <v>208</v>
      </c>
      <c r="CB52" s="11" t="s">
        <v>209</v>
      </c>
      <c r="CC52" s="11" t="s">
        <v>210</v>
      </c>
      <c r="CD52" s="11" t="s">
        <v>211</v>
      </c>
      <c r="CE52" s="11" t="s">
        <v>212</v>
      </c>
      <c r="CF52" s="11" t="s">
        <v>213</v>
      </c>
      <c r="CG52" s="11" t="s">
        <v>214</v>
      </c>
      <c r="CH52" s="11" t="s">
        <v>215</v>
      </c>
      <c r="CI52" s="11" t="s">
        <v>107</v>
      </c>
      <c r="CJ52" s="11" t="s">
        <v>112</v>
      </c>
      <c r="CK52" s="11" t="s">
        <v>113</v>
      </c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</row>
    <row r="53" spans="1:101" x14ac:dyDescent="0.2">
      <c r="B53" s="4"/>
      <c r="C53" s="4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</row>
    <row r="54" spans="1:101" x14ac:dyDescent="0.2">
      <c r="B54" s="4" t="s">
        <v>137</v>
      </c>
      <c r="C54" s="4"/>
      <c r="BX54" s="4" t="str">
        <f>+B54</f>
        <v>Volumes</v>
      </c>
    </row>
    <row r="55" spans="1:101" x14ac:dyDescent="0.2">
      <c r="B55" s="6"/>
      <c r="C55" s="6" t="s">
        <v>180</v>
      </c>
      <c r="O55" s="13">
        <f t="shared" ref="O55:X59" si="111">SUM(D9:O9)</f>
        <v>32764339</v>
      </c>
      <c r="P55" s="13">
        <f t="shared" si="111"/>
        <v>32689650</v>
      </c>
      <c r="Q55" s="13">
        <f t="shared" si="111"/>
        <v>32052379</v>
      </c>
      <c r="R55" s="13">
        <f t="shared" si="111"/>
        <v>32125094</v>
      </c>
      <c r="S55" s="13">
        <f t="shared" si="111"/>
        <v>32217780</v>
      </c>
      <c r="T55" s="13">
        <f t="shared" si="111"/>
        <v>32453009</v>
      </c>
      <c r="U55" s="13">
        <f t="shared" si="111"/>
        <v>32548989</v>
      </c>
      <c r="V55" s="13">
        <f t="shared" si="111"/>
        <v>32611818</v>
      </c>
      <c r="W55" s="13">
        <f t="shared" si="111"/>
        <v>32653170</v>
      </c>
      <c r="X55" s="13">
        <f t="shared" si="111"/>
        <v>32694302</v>
      </c>
      <c r="Y55" s="13">
        <f t="shared" ref="Y55:AH59" si="112">SUM(N9:Y9)</f>
        <v>32589231.109999999</v>
      </c>
      <c r="Z55" s="13">
        <f t="shared" si="112"/>
        <v>32746721.210000001</v>
      </c>
      <c r="AA55" s="13">
        <f t="shared" si="112"/>
        <v>33538330.810000002</v>
      </c>
      <c r="AB55" s="13">
        <f t="shared" si="112"/>
        <v>35415151.710000001</v>
      </c>
      <c r="AC55" s="13">
        <f t="shared" si="112"/>
        <v>37010255.609999999</v>
      </c>
      <c r="AD55" s="13">
        <f t="shared" si="112"/>
        <v>36907695.210000001</v>
      </c>
      <c r="AE55" s="13">
        <f t="shared" si="112"/>
        <v>36347019.710000001</v>
      </c>
      <c r="AF55" s="13">
        <f t="shared" si="112"/>
        <v>35653845.109999999</v>
      </c>
      <c r="AG55" s="13">
        <f t="shared" si="112"/>
        <v>35760957.710000001</v>
      </c>
      <c r="AH55" s="13">
        <f t="shared" si="112"/>
        <v>35828491.710000001</v>
      </c>
      <c r="AI55" s="13">
        <f t="shared" ref="AI55:AR59" si="113">SUM(X9:AI9)</f>
        <v>35874606.210000001</v>
      </c>
      <c r="AJ55" s="13">
        <f t="shared" si="113"/>
        <v>35926058.310000002</v>
      </c>
      <c r="AK55" s="13">
        <f t="shared" si="113"/>
        <v>38037455.400000006</v>
      </c>
      <c r="AL55" s="13">
        <f t="shared" si="113"/>
        <v>36365102.900000006</v>
      </c>
      <c r="AM55" s="13">
        <f t="shared" si="113"/>
        <v>36356508.200000003</v>
      </c>
      <c r="AN55" s="13">
        <f t="shared" si="113"/>
        <v>35865560.800000004</v>
      </c>
      <c r="AO55" s="13">
        <f t="shared" si="113"/>
        <v>35565761.699999996</v>
      </c>
      <c r="AP55" s="13">
        <f t="shared" si="113"/>
        <v>35455168.700000003</v>
      </c>
      <c r="AQ55" s="13">
        <f t="shared" si="113"/>
        <v>36285088.900000006</v>
      </c>
      <c r="AR55" s="13">
        <f t="shared" si="113"/>
        <v>36631175.399999999</v>
      </c>
      <c r="AS55" s="13">
        <f t="shared" ref="AS55:BB59" si="114">SUM(AH9:AS9)</f>
        <v>36748827.200000003</v>
      </c>
      <c r="AT55" s="13">
        <f t="shared" si="114"/>
        <v>36863034.600000001</v>
      </c>
      <c r="AU55" s="13">
        <f t="shared" si="114"/>
        <v>36956652.700000003</v>
      </c>
      <c r="AV55" s="13">
        <f t="shared" si="114"/>
        <v>37065929.200000003</v>
      </c>
      <c r="AW55" s="13">
        <f t="shared" si="114"/>
        <v>35374817.299999997</v>
      </c>
      <c r="AX55" s="13">
        <f t="shared" si="114"/>
        <v>37210907.399999999</v>
      </c>
      <c r="AY55" s="13">
        <f t="shared" si="114"/>
        <v>38633117.189999998</v>
      </c>
      <c r="AZ55" s="13">
        <f t="shared" si="114"/>
        <v>38499884.890000008</v>
      </c>
      <c r="BA55" s="13">
        <f t="shared" si="114"/>
        <v>38969482.990000002</v>
      </c>
      <c r="BB55" s="13">
        <f t="shared" si="114"/>
        <v>40943392.490000002</v>
      </c>
      <c r="BC55" s="13">
        <f t="shared" ref="BC55:BL59" si="115">SUM(AR9:BC9)</f>
        <v>41168297.289999999</v>
      </c>
      <c r="BD55" s="13">
        <f t="shared" si="115"/>
        <v>41227851.090000004</v>
      </c>
      <c r="BE55" s="13">
        <f t="shared" si="115"/>
        <v>41127088.490000002</v>
      </c>
      <c r="BF55" s="13">
        <f t="shared" si="115"/>
        <v>41073647.420000002</v>
      </c>
      <c r="BG55" s="13">
        <f t="shared" si="115"/>
        <v>41106535.32</v>
      </c>
      <c r="BH55" s="13">
        <f t="shared" si="115"/>
        <v>41142402.5</v>
      </c>
      <c r="BI55" s="13">
        <f t="shared" si="115"/>
        <v>41235040</v>
      </c>
      <c r="BJ55" s="13">
        <f t="shared" si="115"/>
        <v>41633430</v>
      </c>
      <c r="BK55" s="13">
        <f t="shared" si="115"/>
        <v>41088858.310000002</v>
      </c>
      <c r="BL55" s="13">
        <f t="shared" si="115"/>
        <v>42573751.409999996</v>
      </c>
      <c r="BM55" s="13">
        <f t="shared" ref="BM55:BV59" si="116">SUM(BB9:BM9)</f>
        <v>43645550.609999999</v>
      </c>
      <c r="BN55" s="13">
        <f t="shared" si="116"/>
        <v>42604044.809999995</v>
      </c>
      <c r="BO55" s="13">
        <f t="shared" si="116"/>
        <v>42393234.309999995</v>
      </c>
      <c r="BP55" s="13">
        <f t="shared" si="116"/>
        <v>42713782.609999999</v>
      </c>
      <c r="BQ55" s="13">
        <f t="shared" si="116"/>
        <v>42790893.510000005</v>
      </c>
      <c r="BR55" s="13">
        <f t="shared" si="116"/>
        <v>42892940.88000001</v>
      </c>
      <c r="BS55" s="13">
        <f t="shared" si="116"/>
        <v>42965829.080000013</v>
      </c>
      <c r="BT55" s="13">
        <f t="shared" si="116"/>
        <v>43003385.400000013</v>
      </c>
      <c r="BU55" s="13">
        <f t="shared" si="116"/>
        <v>43397385.900000013</v>
      </c>
      <c r="BV55" s="13">
        <f t="shared" si="116"/>
        <v>43595044.500000007</v>
      </c>
      <c r="BW55" s="13">
        <f t="shared" ref="BW55:BW59" si="117">SUM(BL9:BW9)</f>
        <v>43815248.600000001</v>
      </c>
      <c r="BX55" s="47" t="str">
        <f>+C55</f>
        <v>Residential</v>
      </c>
      <c r="BY55" s="47"/>
      <c r="BZ55" s="34">
        <v>41330906</v>
      </c>
      <c r="CA55" s="34">
        <v>41741266</v>
      </c>
      <c r="CB55" s="34">
        <v>42413090</v>
      </c>
      <c r="CC55" s="34">
        <v>42525037</v>
      </c>
      <c r="CD55" s="34">
        <v>42114236</v>
      </c>
      <c r="CE55" s="34">
        <v>42281777</v>
      </c>
      <c r="CF55" s="34">
        <v>42489270</v>
      </c>
      <c r="CG55" s="34">
        <v>42587738</v>
      </c>
      <c r="CH55" s="34">
        <v>42618136</v>
      </c>
      <c r="CI55" s="34">
        <v>43092327</v>
      </c>
      <c r="CJ55" s="34">
        <v>43239795</v>
      </c>
      <c r="CK55" s="34">
        <v>42693483</v>
      </c>
      <c r="CL55" s="34">
        <f t="shared" ref="CL55:CL58" si="118">SUM(CA9:CL9)</f>
        <v>45463455</v>
      </c>
      <c r="CM55" s="34">
        <f t="shared" ref="CM55:CM58" si="119">SUM(CB9:CM9)</f>
        <v>48335493</v>
      </c>
      <c r="CN55" s="34">
        <f t="shared" ref="CN55:CN58" si="120">SUM(CC9:CN9)</f>
        <v>50114429</v>
      </c>
      <c r="CO55" s="34">
        <f t="shared" ref="CO55:CO58" si="121">SUM(CD9:CO9)</f>
        <v>46585167</v>
      </c>
      <c r="CP55" s="34">
        <f t="shared" ref="CP55:CP58" si="122">SUM(CE9:CP9)</f>
        <v>44501349</v>
      </c>
      <c r="CQ55" s="34">
        <f t="shared" ref="CQ55:CQ58" si="123">SUM(CF9:CQ9)</f>
        <v>42753728</v>
      </c>
      <c r="CR55" s="34">
        <f t="shared" ref="CR55:CR58" si="124">SUM(CG9:CR9)</f>
        <v>41406576</v>
      </c>
      <c r="CS55" s="34">
        <f t="shared" ref="CS55:CS58" si="125">SUM(CH9:CS9)</f>
        <v>40251779</v>
      </c>
      <c r="CT55" s="34">
        <f t="shared" ref="CT55:CT58" si="126">SUM(CI9:CT9)</f>
        <v>38989054</v>
      </c>
      <c r="CU55" s="34">
        <f t="shared" ref="CU55:CU58" si="127">SUM(CJ9:CU9)</f>
        <v>36995730</v>
      </c>
      <c r="CV55" s="34">
        <f t="shared" ref="CV55:CV58" si="128">SUM(CK9:CV9)</f>
        <v>33848499</v>
      </c>
      <c r="CW55" s="34">
        <f t="shared" ref="CW55:CW58" si="129">SUM(CL9:CW9)</f>
        <v>27010646</v>
      </c>
    </row>
    <row r="56" spans="1:101" x14ac:dyDescent="0.2">
      <c r="B56" s="6"/>
      <c r="C56" s="8" t="s">
        <v>166</v>
      </c>
      <c r="O56" s="13">
        <f t="shared" si="111"/>
        <v>18466518</v>
      </c>
      <c r="P56" s="13">
        <f t="shared" si="111"/>
        <v>18210461</v>
      </c>
      <c r="Q56" s="13">
        <f t="shared" si="111"/>
        <v>17810206</v>
      </c>
      <c r="R56" s="13">
        <f t="shared" si="111"/>
        <v>17885292</v>
      </c>
      <c r="S56" s="13">
        <f t="shared" si="111"/>
        <v>17798082</v>
      </c>
      <c r="T56" s="13">
        <f t="shared" si="111"/>
        <v>17850759</v>
      </c>
      <c r="U56" s="13">
        <f t="shared" si="111"/>
        <v>17866270</v>
      </c>
      <c r="V56" s="13">
        <f t="shared" si="111"/>
        <v>17899040</v>
      </c>
      <c r="W56" s="13">
        <f t="shared" si="111"/>
        <v>17852014</v>
      </c>
      <c r="X56" s="13">
        <f t="shared" si="111"/>
        <v>17893571</v>
      </c>
      <c r="Y56" s="13">
        <f t="shared" si="112"/>
        <v>17820378.5</v>
      </c>
      <c r="Z56" s="13">
        <f t="shared" si="112"/>
        <v>17813456.5</v>
      </c>
      <c r="AA56" s="13">
        <f t="shared" si="112"/>
        <v>17996110.699999999</v>
      </c>
      <c r="AB56" s="13">
        <f t="shared" si="112"/>
        <v>18738213.399999999</v>
      </c>
      <c r="AC56" s="13">
        <f t="shared" si="112"/>
        <v>19390241.199999999</v>
      </c>
      <c r="AD56" s="13">
        <f t="shared" si="112"/>
        <v>19259251.800000001</v>
      </c>
      <c r="AE56" s="13">
        <f t="shared" si="112"/>
        <v>19068317.800000001</v>
      </c>
      <c r="AF56" s="13">
        <f t="shared" si="112"/>
        <v>18713318.299999997</v>
      </c>
      <c r="AG56" s="13">
        <f t="shared" si="112"/>
        <v>18775624.999999996</v>
      </c>
      <c r="AH56" s="13">
        <f t="shared" si="112"/>
        <v>18776518.099999998</v>
      </c>
      <c r="AI56" s="13">
        <f t="shared" si="113"/>
        <v>18768944.5</v>
      </c>
      <c r="AJ56" s="13">
        <f t="shared" si="113"/>
        <v>18777863.699999996</v>
      </c>
      <c r="AK56" s="13">
        <f t="shared" si="113"/>
        <v>19470529.599999994</v>
      </c>
      <c r="AL56" s="13">
        <f t="shared" si="113"/>
        <v>18890397.399999999</v>
      </c>
      <c r="AM56" s="13">
        <f t="shared" si="113"/>
        <v>18805020.699999999</v>
      </c>
      <c r="AN56" s="13">
        <f t="shared" si="113"/>
        <v>18437669.199999999</v>
      </c>
      <c r="AO56" s="13">
        <f t="shared" si="113"/>
        <v>18188490.200000003</v>
      </c>
      <c r="AP56" s="13">
        <f t="shared" si="113"/>
        <v>18076584.700000003</v>
      </c>
      <c r="AQ56" s="13">
        <f t="shared" si="113"/>
        <v>18337792.800000001</v>
      </c>
      <c r="AR56" s="13">
        <f t="shared" si="113"/>
        <v>18525751.799999997</v>
      </c>
      <c r="AS56" s="13">
        <f t="shared" si="114"/>
        <v>18456203.800000001</v>
      </c>
      <c r="AT56" s="13">
        <f t="shared" si="114"/>
        <v>18469317.099999998</v>
      </c>
      <c r="AU56" s="13">
        <f t="shared" si="114"/>
        <v>18489772.599999994</v>
      </c>
      <c r="AV56" s="13">
        <f t="shared" si="114"/>
        <v>18497077.399999995</v>
      </c>
      <c r="AW56" s="13">
        <f t="shared" si="114"/>
        <v>17968516.199999999</v>
      </c>
      <c r="AX56" s="13">
        <f t="shared" si="114"/>
        <v>18534886.599999998</v>
      </c>
      <c r="AY56" s="13">
        <f t="shared" si="114"/>
        <v>19057778.299999997</v>
      </c>
      <c r="AZ56" s="13">
        <f t="shared" si="114"/>
        <v>19141510.699999999</v>
      </c>
      <c r="BA56" s="13">
        <f t="shared" si="114"/>
        <v>19093312.699999999</v>
      </c>
      <c r="BB56" s="13">
        <f t="shared" si="114"/>
        <v>19886644.199999999</v>
      </c>
      <c r="BC56" s="13">
        <f t="shared" si="115"/>
        <v>19967768</v>
      </c>
      <c r="BD56" s="13">
        <f t="shared" si="115"/>
        <v>19939736.699999999</v>
      </c>
      <c r="BE56" s="13">
        <f t="shared" si="115"/>
        <v>19897678.899999999</v>
      </c>
      <c r="BF56" s="13">
        <f t="shared" si="115"/>
        <v>19863572.299999997</v>
      </c>
      <c r="BG56" s="13">
        <f t="shared" si="115"/>
        <v>19895228.699999999</v>
      </c>
      <c r="BH56" s="13">
        <f t="shared" si="115"/>
        <v>19941358.099999998</v>
      </c>
      <c r="BI56" s="13">
        <f t="shared" si="115"/>
        <v>19973369.599999998</v>
      </c>
      <c r="BJ56" s="13">
        <f t="shared" si="115"/>
        <v>20117718.500000004</v>
      </c>
      <c r="BK56" s="13">
        <f t="shared" si="115"/>
        <v>19916861.300000001</v>
      </c>
      <c r="BL56" s="13">
        <f t="shared" si="115"/>
        <v>20371208.800000004</v>
      </c>
      <c r="BM56" s="13">
        <f t="shared" si="116"/>
        <v>21123498.899999999</v>
      </c>
      <c r="BN56" s="13">
        <f t="shared" si="116"/>
        <v>20635829.5</v>
      </c>
      <c r="BO56" s="13">
        <f t="shared" si="116"/>
        <v>20358303</v>
      </c>
      <c r="BP56" s="13">
        <f t="shared" si="116"/>
        <v>20429877.499999996</v>
      </c>
      <c r="BQ56" s="13">
        <f t="shared" si="116"/>
        <v>20440700.999999996</v>
      </c>
      <c r="BR56" s="13">
        <f t="shared" si="116"/>
        <v>20474733.599999994</v>
      </c>
      <c r="BS56" s="13">
        <f t="shared" si="116"/>
        <v>20474163.699999999</v>
      </c>
      <c r="BT56" s="13">
        <f t="shared" si="116"/>
        <v>20455924.299999997</v>
      </c>
      <c r="BU56" s="13">
        <f t="shared" si="116"/>
        <v>20536024.699999999</v>
      </c>
      <c r="BV56" s="13">
        <f t="shared" si="116"/>
        <v>20605367.700000003</v>
      </c>
      <c r="BW56" s="13">
        <f t="shared" si="117"/>
        <v>20651186.800000001</v>
      </c>
      <c r="BX56" s="47" t="str">
        <f>+C56</f>
        <v>Commercial</v>
      </c>
      <c r="BY56" s="47"/>
      <c r="BZ56" s="34">
        <v>18543198</v>
      </c>
      <c r="CA56" s="34">
        <v>18622377</v>
      </c>
      <c r="CB56" s="34">
        <v>18780380</v>
      </c>
      <c r="CC56" s="34">
        <v>18827665</v>
      </c>
      <c r="CD56" s="34">
        <v>18645645</v>
      </c>
      <c r="CE56" s="34">
        <v>18685014</v>
      </c>
      <c r="CF56" s="34">
        <v>18769937</v>
      </c>
      <c r="CG56" s="34">
        <v>18791716</v>
      </c>
      <c r="CH56" s="34">
        <v>18760492</v>
      </c>
      <c r="CI56" s="34">
        <v>18832310</v>
      </c>
      <c r="CJ56" s="34">
        <v>18857673</v>
      </c>
      <c r="CK56" s="34">
        <v>18548400</v>
      </c>
      <c r="CL56" s="34">
        <f t="shared" si="118"/>
        <v>19662371</v>
      </c>
      <c r="CM56" s="34">
        <f t="shared" si="119"/>
        <v>20810303</v>
      </c>
      <c r="CN56" s="34">
        <f t="shared" si="120"/>
        <v>21570713</v>
      </c>
      <c r="CO56" s="34">
        <f t="shared" si="121"/>
        <v>19978391</v>
      </c>
      <c r="CP56" s="34">
        <f t="shared" si="122"/>
        <v>18964507</v>
      </c>
      <c r="CQ56" s="34">
        <f t="shared" si="123"/>
        <v>18038698</v>
      </c>
      <c r="CR56" s="34">
        <f t="shared" si="124"/>
        <v>17268765</v>
      </c>
      <c r="CS56" s="34">
        <f t="shared" si="125"/>
        <v>16587874</v>
      </c>
      <c r="CT56" s="34">
        <f t="shared" si="126"/>
        <v>15852009</v>
      </c>
      <c r="CU56" s="34">
        <f t="shared" si="127"/>
        <v>14900493</v>
      </c>
      <c r="CV56" s="34">
        <f t="shared" si="128"/>
        <v>13600758</v>
      </c>
      <c r="CW56" s="34">
        <f t="shared" si="129"/>
        <v>11005570</v>
      </c>
    </row>
    <row r="57" spans="1:101" x14ac:dyDescent="0.2">
      <c r="B57" s="6"/>
      <c r="C57" s="6" t="s">
        <v>181</v>
      </c>
      <c r="O57" s="13">
        <f t="shared" si="111"/>
        <v>1502984</v>
      </c>
      <c r="P57" s="13">
        <f t="shared" si="111"/>
        <v>1417910</v>
      </c>
      <c r="Q57" s="13">
        <f t="shared" si="111"/>
        <v>1337013</v>
      </c>
      <c r="R57" s="13">
        <f t="shared" si="111"/>
        <v>1250211</v>
      </c>
      <c r="S57" s="13">
        <f t="shared" si="111"/>
        <v>1194149</v>
      </c>
      <c r="T57" s="13">
        <f t="shared" si="111"/>
        <v>1186781</v>
      </c>
      <c r="U57" s="13">
        <f t="shared" si="111"/>
        <v>1193703</v>
      </c>
      <c r="V57" s="13">
        <f t="shared" si="111"/>
        <v>1192002</v>
      </c>
      <c r="W57" s="13">
        <f t="shared" si="111"/>
        <v>1189274</v>
      </c>
      <c r="X57" s="13">
        <f t="shared" si="111"/>
        <v>1196772</v>
      </c>
      <c r="Y57" s="13">
        <f t="shared" si="112"/>
        <v>1194369.6000000001</v>
      </c>
      <c r="Z57" s="13">
        <f t="shared" si="112"/>
        <v>1181406.8</v>
      </c>
      <c r="AA57" s="13">
        <f t="shared" si="112"/>
        <v>1202233.5</v>
      </c>
      <c r="AB57" s="13">
        <f t="shared" si="112"/>
        <v>1246170.3</v>
      </c>
      <c r="AC57" s="13">
        <f t="shared" si="112"/>
        <v>1266102.6000000001</v>
      </c>
      <c r="AD57" s="13">
        <f t="shared" si="112"/>
        <v>1311197.5</v>
      </c>
      <c r="AE57" s="13">
        <f t="shared" si="112"/>
        <v>1298285.8999999999</v>
      </c>
      <c r="AF57" s="13">
        <f t="shared" si="112"/>
        <v>1294445.5</v>
      </c>
      <c r="AG57" s="13">
        <f t="shared" si="112"/>
        <v>1329524.1000000003</v>
      </c>
      <c r="AH57" s="13">
        <f t="shared" si="112"/>
        <v>1382219.2000000004</v>
      </c>
      <c r="AI57" s="13">
        <f t="shared" si="113"/>
        <v>1380581.5000000005</v>
      </c>
      <c r="AJ57" s="13">
        <f t="shared" si="113"/>
        <v>1496588.6000000003</v>
      </c>
      <c r="AK57" s="13">
        <f t="shared" si="113"/>
        <v>1681126.8000000003</v>
      </c>
      <c r="AL57" s="13">
        <f t="shared" si="113"/>
        <v>1740321.7000000002</v>
      </c>
      <c r="AM57" s="13">
        <f t="shared" si="113"/>
        <v>1926130.1</v>
      </c>
      <c r="AN57" s="13">
        <f t="shared" si="113"/>
        <v>2102424.1999999997</v>
      </c>
      <c r="AO57" s="13">
        <f t="shared" si="113"/>
        <v>2258289.6</v>
      </c>
      <c r="AP57" s="13">
        <f t="shared" si="113"/>
        <v>2364718.7000000002</v>
      </c>
      <c r="AQ57" s="13">
        <f t="shared" si="113"/>
        <v>2503951.7999999998</v>
      </c>
      <c r="AR57" s="13">
        <f t="shared" si="113"/>
        <v>2622894.8000000003</v>
      </c>
      <c r="AS57" s="13">
        <f t="shared" si="114"/>
        <v>2700909.9999999995</v>
      </c>
      <c r="AT57" s="13">
        <f t="shared" si="114"/>
        <v>2763626.6999999997</v>
      </c>
      <c r="AU57" s="13">
        <f t="shared" si="114"/>
        <v>2874223.4</v>
      </c>
      <c r="AV57" s="13">
        <f t="shared" si="114"/>
        <v>2872993.9999999995</v>
      </c>
      <c r="AW57" s="13">
        <f t="shared" si="114"/>
        <v>2899899.8000000003</v>
      </c>
      <c r="AX57" s="13">
        <f t="shared" si="114"/>
        <v>3361346.2</v>
      </c>
      <c r="AY57" s="13">
        <f t="shared" si="114"/>
        <v>3795369.8000000007</v>
      </c>
      <c r="AZ57" s="13">
        <f t="shared" si="114"/>
        <v>4219495</v>
      </c>
      <c r="BA57" s="13">
        <f t="shared" si="114"/>
        <v>4628546.9000000004</v>
      </c>
      <c r="BB57" s="13">
        <f t="shared" si="114"/>
        <v>5108973.6000000006</v>
      </c>
      <c r="BC57" s="13">
        <f t="shared" si="115"/>
        <v>5117871.3000000007</v>
      </c>
      <c r="BD57" s="13">
        <f t="shared" si="115"/>
        <v>5114281.9000000004</v>
      </c>
      <c r="BE57" s="13">
        <f t="shared" si="115"/>
        <v>5140794.2</v>
      </c>
      <c r="BF57" s="13">
        <f t="shared" si="115"/>
        <v>5143061.7</v>
      </c>
      <c r="BG57" s="13">
        <f t="shared" si="115"/>
        <v>5158141.1000000006</v>
      </c>
      <c r="BH57" s="13">
        <f t="shared" si="115"/>
        <v>5160283.6000000006</v>
      </c>
      <c r="BI57" s="13">
        <f t="shared" si="115"/>
        <v>5134499.2</v>
      </c>
      <c r="BJ57" s="13">
        <f t="shared" si="115"/>
        <v>4827984.9000000004</v>
      </c>
      <c r="BK57" s="13">
        <f t="shared" si="115"/>
        <v>4408673.2000000011</v>
      </c>
      <c r="BL57" s="13">
        <f t="shared" si="115"/>
        <v>4049875.2</v>
      </c>
      <c r="BM57" s="13">
        <f t="shared" si="116"/>
        <v>3663609.1</v>
      </c>
      <c r="BN57" s="13">
        <f t="shared" si="116"/>
        <v>3214564.1</v>
      </c>
      <c r="BO57" s="13">
        <f t="shared" si="116"/>
        <v>3224338.1000000006</v>
      </c>
      <c r="BP57" s="13">
        <f t="shared" si="116"/>
        <v>3227071.7</v>
      </c>
      <c r="BQ57" s="13">
        <f t="shared" si="116"/>
        <v>3211105.7</v>
      </c>
      <c r="BR57" s="13">
        <f t="shared" si="116"/>
        <v>3235719.9000000004</v>
      </c>
      <c r="BS57" s="13">
        <f t="shared" si="116"/>
        <v>3257050.4000000004</v>
      </c>
      <c r="BT57" s="13">
        <f t="shared" si="116"/>
        <v>3269923.0999999996</v>
      </c>
      <c r="BU57" s="13">
        <f t="shared" si="116"/>
        <v>3264423.2999999993</v>
      </c>
      <c r="BV57" s="13">
        <f t="shared" si="116"/>
        <v>3255077.9999999995</v>
      </c>
      <c r="BW57" s="13">
        <f t="shared" si="117"/>
        <v>3248341.5</v>
      </c>
      <c r="BX57" s="47" t="str">
        <f>+C57</f>
        <v>Industrial Firm</v>
      </c>
      <c r="BY57" s="47"/>
      <c r="BZ57" s="34">
        <v>2686071</v>
      </c>
      <c r="CA57" s="34">
        <v>2696396</v>
      </c>
      <c r="CB57" s="34">
        <v>2745886</v>
      </c>
      <c r="CC57" s="34">
        <v>2746169</v>
      </c>
      <c r="CD57" s="34">
        <v>2756247</v>
      </c>
      <c r="CE57" s="34">
        <v>2762964</v>
      </c>
      <c r="CF57" s="34">
        <v>2750504</v>
      </c>
      <c r="CG57" s="34">
        <v>2758974</v>
      </c>
      <c r="CH57" s="34">
        <v>2762027</v>
      </c>
      <c r="CI57" s="34">
        <v>2783551</v>
      </c>
      <c r="CJ57" s="34">
        <v>2755622</v>
      </c>
      <c r="CK57" s="34">
        <v>2728984</v>
      </c>
      <c r="CL57" s="34">
        <f t="shared" si="118"/>
        <v>2817258</v>
      </c>
      <c r="CM57" s="34">
        <f t="shared" si="119"/>
        <v>2898346</v>
      </c>
      <c r="CN57" s="34">
        <f t="shared" si="120"/>
        <v>2943043</v>
      </c>
      <c r="CO57" s="34">
        <f t="shared" si="121"/>
        <v>2722832</v>
      </c>
      <c r="CP57" s="34">
        <f t="shared" si="122"/>
        <v>2527350</v>
      </c>
      <c r="CQ57" s="34">
        <f t="shared" si="123"/>
        <v>2334780</v>
      </c>
      <c r="CR57" s="34">
        <f t="shared" si="124"/>
        <v>2183150</v>
      </c>
      <c r="CS57" s="34">
        <f t="shared" si="125"/>
        <v>2009937</v>
      </c>
      <c r="CT57" s="34">
        <f t="shared" si="126"/>
        <v>1842412</v>
      </c>
      <c r="CU57" s="34">
        <f t="shared" si="127"/>
        <v>1645555</v>
      </c>
      <c r="CV57" s="34">
        <f t="shared" si="128"/>
        <v>1421645</v>
      </c>
      <c r="CW57" s="34">
        <f t="shared" si="129"/>
        <v>1128464</v>
      </c>
    </row>
    <row r="58" spans="1:101" x14ac:dyDescent="0.2">
      <c r="B58" s="6"/>
      <c r="C58" s="8" t="s">
        <v>183</v>
      </c>
      <c r="O58" s="13">
        <f t="shared" si="111"/>
        <v>79446</v>
      </c>
      <c r="P58" s="13">
        <f t="shared" si="111"/>
        <v>42495</v>
      </c>
      <c r="Q58" s="13">
        <f t="shared" si="111"/>
        <v>44180</v>
      </c>
      <c r="R58" s="13">
        <f t="shared" si="111"/>
        <v>19665</v>
      </c>
      <c r="S58" s="13">
        <f t="shared" si="111"/>
        <v>0</v>
      </c>
      <c r="T58" s="13">
        <f t="shared" si="111"/>
        <v>22006</v>
      </c>
      <c r="U58" s="13">
        <f t="shared" si="111"/>
        <v>43590</v>
      </c>
      <c r="V58" s="13">
        <f t="shared" si="111"/>
        <v>187989</v>
      </c>
      <c r="W58" s="13">
        <f t="shared" si="111"/>
        <v>362393</v>
      </c>
      <c r="X58" s="13">
        <f t="shared" si="111"/>
        <v>707896</v>
      </c>
      <c r="Y58" s="13">
        <f t="shared" si="112"/>
        <v>802789</v>
      </c>
      <c r="Z58" s="13">
        <f t="shared" si="112"/>
        <v>1037039</v>
      </c>
      <c r="AA58" s="13">
        <f t="shared" si="112"/>
        <v>1229441</v>
      </c>
      <c r="AB58" s="13">
        <f t="shared" si="112"/>
        <v>1413661</v>
      </c>
      <c r="AC58" s="13">
        <f t="shared" si="112"/>
        <v>1554668</v>
      </c>
      <c r="AD58" s="13">
        <f t="shared" si="112"/>
        <v>1676473</v>
      </c>
      <c r="AE58" s="13">
        <f t="shared" si="112"/>
        <v>1794120</v>
      </c>
      <c r="AF58" s="13">
        <f t="shared" si="112"/>
        <v>1902138</v>
      </c>
      <c r="AG58" s="13">
        <f t="shared" si="112"/>
        <v>2067109</v>
      </c>
      <c r="AH58" s="13">
        <f t="shared" si="112"/>
        <v>2395188</v>
      </c>
      <c r="AI58" s="13">
        <f t="shared" si="113"/>
        <v>2838835</v>
      </c>
      <c r="AJ58" s="13">
        <f t="shared" si="113"/>
        <v>3254145</v>
      </c>
      <c r="AK58" s="13">
        <f t="shared" si="113"/>
        <v>3708659</v>
      </c>
      <c r="AL58" s="13">
        <f t="shared" si="113"/>
        <v>4197946</v>
      </c>
      <c r="AM58" s="13">
        <f t="shared" si="113"/>
        <v>4564041</v>
      </c>
      <c r="AN58" s="13">
        <f t="shared" si="113"/>
        <v>4864622</v>
      </c>
      <c r="AO58" s="13">
        <f t="shared" si="113"/>
        <v>5200958</v>
      </c>
      <c r="AP58" s="13">
        <f t="shared" si="113"/>
        <v>5642391</v>
      </c>
      <c r="AQ58" s="13">
        <f t="shared" si="113"/>
        <v>5976155</v>
      </c>
      <c r="AR58" s="13">
        <f t="shared" si="113"/>
        <v>6267528</v>
      </c>
      <c r="AS58" s="13">
        <f t="shared" si="114"/>
        <v>6590762</v>
      </c>
      <c r="AT58" s="13">
        <f t="shared" si="114"/>
        <v>6589514</v>
      </c>
      <c r="AU58" s="13">
        <f t="shared" si="114"/>
        <v>6482102</v>
      </c>
      <c r="AV58" s="13">
        <f t="shared" si="114"/>
        <v>6382854</v>
      </c>
      <c r="AW58" s="13">
        <f t="shared" si="114"/>
        <v>6456214</v>
      </c>
      <c r="AX58" s="13">
        <f t="shared" si="114"/>
        <v>6256106</v>
      </c>
      <c r="AY58" s="13">
        <f t="shared" si="114"/>
        <v>6171808</v>
      </c>
      <c r="AZ58" s="13">
        <f t="shared" si="114"/>
        <v>6120353</v>
      </c>
      <c r="BA58" s="13">
        <f t="shared" si="114"/>
        <v>6079328</v>
      </c>
      <c r="BB58" s="13">
        <f t="shared" si="114"/>
        <v>6094310</v>
      </c>
      <c r="BC58" s="13">
        <f t="shared" si="115"/>
        <v>6205974</v>
      </c>
      <c r="BD58" s="13">
        <f t="shared" si="115"/>
        <v>6244629</v>
      </c>
      <c r="BE58" s="13">
        <f t="shared" si="115"/>
        <v>6167423</v>
      </c>
      <c r="BF58" s="13">
        <f t="shared" si="115"/>
        <v>6121820</v>
      </c>
      <c r="BG58" s="13">
        <f t="shared" si="115"/>
        <v>6062606</v>
      </c>
      <c r="BH58" s="13">
        <f t="shared" si="115"/>
        <v>5950845</v>
      </c>
      <c r="BI58" s="13">
        <f t="shared" si="115"/>
        <v>5889179</v>
      </c>
      <c r="BJ58" s="13">
        <f t="shared" si="115"/>
        <v>5946593</v>
      </c>
      <c r="BK58" s="13">
        <f t="shared" si="115"/>
        <v>6095065</v>
      </c>
      <c r="BL58" s="13">
        <f t="shared" si="115"/>
        <v>6243702</v>
      </c>
      <c r="BM58" s="13">
        <f t="shared" si="116"/>
        <v>6185033</v>
      </c>
      <c r="BN58" s="13">
        <f t="shared" si="116"/>
        <v>6164484</v>
      </c>
      <c r="BO58" s="13">
        <f t="shared" si="116"/>
        <v>6161195</v>
      </c>
      <c r="BP58" s="13">
        <f t="shared" si="116"/>
        <v>6151107</v>
      </c>
      <c r="BQ58" s="13">
        <f t="shared" si="116"/>
        <v>6143159</v>
      </c>
      <c r="BR58" s="13">
        <f t="shared" si="116"/>
        <v>6175875</v>
      </c>
      <c r="BS58" s="13">
        <f t="shared" si="116"/>
        <v>6286145</v>
      </c>
      <c r="BT58" s="13">
        <f t="shared" si="116"/>
        <v>6300386</v>
      </c>
      <c r="BU58" s="13">
        <f t="shared" si="116"/>
        <v>6352559</v>
      </c>
      <c r="BV58" s="13">
        <f t="shared" si="116"/>
        <v>6358278</v>
      </c>
      <c r="BW58" s="13">
        <f t="shared" si="117"/>
        <v>6335222</v>
      </c>
      <c r="BX58" s="47" t="str">
        <f>+C58</f>
        <v>Interruptible</v>
      </c>
      <c r="BY58" s="47"/>
      <c r="BZ58" s="34">
        <v>1244185</v>
      </c>
      <c r="CA58" s="34">
        <v>1258662</v>
      </c>
      <c r="CB58" s="34">
        <v>1276419</v>
      </c>
      <c r="CC58" s="34">
        <v>1270550</v>
      </c>
      <c r="CD58" s="34">
        <v>1276902</v>
      </c>
      <c r="CE58" s="34">
        <v>1282376</v>
      </c>
      <c r="CF58" s="34">
        <v>1294037</v>
      </c>
      <c r="CG58" s="34">
        <v>1302664</v>
      </c>
      <c r="CH58" s="34">
        <v>1304471</v>
      </c>
      <c r="CI58" s="34">
        <v>1304291</v>
      </c>
      <c r="CJ58" s="34">
        <v>1275886</v>
      </c>
      <c r="CK58" s="34">
        <v>1270536</v>
      </c>
      <c r="CL58" s="34">
        <f t="shared" si="118"/>
        <v>1334646</v>
      </c>
      <c r="CM58" s="34">
        <f t="shared" si="119"/>
        <v>1355603</v>
      </c>
      <c r="CN58" s="34">
        <f t="shared" si="120"/>
        <v>1353224</v>
      </c>
      <c r="CO58" s="34">
        <f t="shared" si="121"/>
        <v>1249611</v>
      </c>
      <c r="CP58" s="34">
        <f t="shared" si="122"/>
        <v>1148082</v>
      </c>
      <c r="CQ58" s="34">
        <f t="shared" si="123"/>
        <v>1061356</v>
      </c>
      <c r="CR58" s="34">
        <f t="shared" si="124"/>
        <v>978848</v>
      </c>
      <c r="CS58" s="34">
        <f t="shared" si="125"/>
        <v>898148</v>
      </c>
      <c r="CT58" s="34">
        <f t="shared" si="126"/>
        <v>811901</v>
      </c>
      <c r="CU58" s="34">
        <f t="shared" si="127"/>
        <v>716390</v>
      </c>
      <c r="CV58" s="34">
        <f t="shared" si="128"/>
        <v>616500</v>
      </c>
      <c r="CW58" s="34">
        <f t="shared" si="129"/>
        <v>480557</v>
      </c>
    </row>
    <row r="59" spans="1:101" x14ac:dyDescent="0.2">
      <c r="B59" s="6"/>
      <c r="C59" s="6" t="s">
        <v>182</v>
      </c>
      <c r="O59" s="13">
        <f t="shared" si="111"/>
        <v>2393770</v>
      </c>
      <c r="P59" s="13">
        <f t="shared" si="111"/>
        <v>2026816</v>
      </c>
      <c r="Q59" s="13">
        <f t="shared" si="111"/>
        <v>1618089</v>
      </c>
      <c r="R59" s="13">
        <f t="shared" si="111"/>
        <v>1137897</v>
      </c>
      <c r="S59" s="13">
        <f t="shared" si="111"/>
        <v>872200</v>
      </c>
      <c r="T59" s="13">
        <f t="shared" si="111"/>
        <v>1030874</v>
      </c>
      <c r="U59" s="13">
        <f t="shared" si="111"/>
        <v>1251212</v>
      </c>
      <c r="V59" s="13">
        <f t="shared" si="111"/>
        <v>1501561</v>
      </c>
      <c r="W59" s="13">
        <f t="shared" si="111"/>
        <v>1732853</v>
      </c>
      <c r="X59" s="13">
        <f t="shared" si="111"/>
        <v>2016833</v>
      </c>
      <c r="Y59" s="13">
        <f t="shared" si="112"/>
        <v>2229660</v>
      </c>
      <c r="Z59" s="13">
        <f t="shared" si="112"/>
        <v>2339117</v>
      </c>
      <c r="AA59" s="13">
        <f t="shared" si="112"/>
        <v>2522951</v>
      </c>
      <c r="AB59" s="13">
        <f t="shared" si="112"/>
        <v>2634358</v>
      </c>
      <c r="AC59" s="13">
        <f t="shared" si="112"/>
        <v>2784985</v>
      </c>
      <c r="AD59" s="13">
        <f t="shared" si="112"/>
        <v>2990710</v>
      </c>
      <c r="AE59" s="13">
        <f t="shared" si="112"/>
        <v>3188336</v>
      </c>
      <c r="AF59" s="13">
        <f t="shared" si="112"/>
        <v>3222532</v>
      </c>
      <c r="AG59" s="13">
        <f t="shared" si="112"/>
        <v>3297339</v>
      </c>
      <c r="AH59" s="13">
        <f t="shared" si="112"/>
        <v>2996428</v>
      </c>
      <c r="AI59" s="13">
        <f t="shared" si="113"/>
        <v>2699618</v>
      </c>
      <c r="AJ59" s="13">
        <f t="shared" si="113"/>
        <v>2359660</v>
      </c>
      <c r="AK59" s="13">
        <f t="shared" si="113"/>
        <v>2044524</v>
      </c>
      <c r="AL59" s="13">
        <f t="shared" si="113"/>
        <v>1868621</v>
      </c>
      <c r="AM59" s="13">
        <f t="shared" si="113"/>
        <v>1627869</v>
      </c>
      <c r="AN59" s="13">
        <f t="shared" si="113"/>
        <v>1462837</v>
      </c>
      <c r="AO59" s="13">
        <f t="shared" si="113"/>
        <v>1264082</v>
      </c>
      <c r="AP59" s="13">
        <f t="shared" si="113"/>
        <v>1005125</v>
      </c>
      <c r="AQ59" s="13">
        <f t="shared" si="113"/>
        <v>610212</v>
      </c>
      <c r="AR59" s="13">
        <f t="shared" si="113"/>
        <v>341477</v>
      </c>
      <c r="AS59" s="13">
        <f t="shared" si="114"/>
        <v>0</v>
      </c>
      <c r="AT59" s="13">
        <f t="shared" si="114"/>
        <v>0</v>
      </c>
      <c r="AU59" s="13">
        <f t="shared" si="114"/>
        <v>0</v>
      </c>
      <c r="AV59" s="13">
        <f t="shared" si="114"/>
        <v>0</v>
      </c>
      <c r="AW59" s="13">
        <f t="shared" si="114"/>
        <v>0</v>
      </c>
      <c r="AX59" s="13">
        <f t="shared" si="114"/>
        <v>0</v>
      </c>
      <c r="AY59" s="13">
        <f t="shared" si="114"/>
        <v>0</v>
      </c>
      <c r="AZ59" s="13">
        <f t="shared" si="114"/>
        <v>0</v>
      </c>
      <c r="BA59" s="13">
        <f t="shared" si="114"/>
        <v>0</v>
      </c>
      <c r="BB59" s="13">
        <f t="shared" si="114"/>
        <v>0</v>
      </c>
      <c r="BC59" s="13">
        <f t="shared" si="115"/>
        <v>0</v>
      </c>
      <c r="BD59" s="13">
        <f t="shared" si="115"/>
        <v>0</v>
      </c>
      <c r="BE59" s="13">
        <f t="shared" si="115"/>
        <v>0</v>
      </c>
      <c r="BF59" s="13">
        <f t="shared" si="115"/>
        <v>0</v>
      </c>
      <c r="BG59" s="13">
        <f t="shared" si="115"/>
        <v>0</v>
      </c>
      <c r="BH59" s="13">
        <f t="shared" si="115"/>
        <v>0</v>
      </c>
      <c r="BI59" s="13">
        <f t="shared" si="115"/>
        <v>0</v>
      </c>
      <c r="BJ59" s="13">
        <f t="shared" si="115"/>
        <v>0</v>
      </c>
      <c r="BK59" s="13">
        <f t="shared" si="115"/>
        <v>0</v>
      </c>
      <c r="BL59" s="13">
        <f t="shared" si="115"/>
        <v>0</v>
      </c>
      <c r="BM59" s="13">
        <f t="shared" si="116"/>
        <v>0</v>
      </c>
      <c r="BN59" s="13">
        <f t="shared" si="116"/>
        <v>0</v>
      </c>
      <c r="BO59" s="13">
        <f t="shared" si="116"/>
        <v>0</v>
      </c>
      <c r="BP59" s="13">
        <f t="shared" si="116"/>
        <v>0</v>
      </c>
      <c r="BQ59" s="13">
        <f t="shared" si="116"/>
        <v>0</v>
      </c>
      <c r="BR59" s="13">
        <f t="shared" si="116"/>
        <v>0</v>
      </c>
      <c r="BS59" s="13">
        <f t="shared" si="116"/>
        <v>0</v>
      </c>
      <c r="BT59" s="13">
        <f t="shared" si="116"/>
        <v>0</v>
      </c>
      <c r="BU59" s="13">
        <f t="shared" si="116"/>
        <v>0</v>
      </c>
      <c r="BV59" s="13">
        <f t="shared" si="116"/>
        <v>0</v>
      </c>
      <c r="BW59" s="13">
        <f t="shared" si="117"/>
        <v>0</v>
      </c>
      <c r="BX59" s="47"/>
      <c r="BY59" s="47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</row>
    <row r="60" spans="1:101" x14ac:dyDescent="0.2">
      <c r="B60" s="6"/>
      <c r="C60" s="6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47"/>
      <c r="BY60" s="47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</row>
    <row r="61" spans="1:101" x14ac:dyDescent="0.2">
      <c r="B61" s="6"/>
      <c r="C61" s="6" t="s">
        <v>139</v>
      </c>
      <c r="O61" s="13">
        <f t="shared" ref="O61:X63" si="130">SUM(D15:O15)</f>
        <v>7540802</v>
      </c>
      <c r="P61" s="13">
        <f t="shared" si="130"/>
        <v>7656713</v>
      </c>
      <c r="Q61" s="13">
        <f t="shared" si="130"/>
        <v>7676339</v>
      </c>
      <c r="R61" s="13">
        <f t="shared" si="130"/>
        <v>7846598</v>
      </c>
      <c r="S61" s="13">
        <f t="shared" si="130"/>
        <v>8047834</v>
      </c>
      <c r="T61" s="13">
        <f t="shared" si="130"/>
        <v>8106376</v>
      </c>
      <c r="U61" s="13">
        <f t="shared" si="130"/>
        <v>8208916</v>
      </c>
      <c r="V61" s="13">
        <f t="shared" si="130"/>
        <v>8310113</v>
      </c>
      <c r="W61" s="13">
        <f t="shared" si="130"/>
        <v>8396281</v>
      </c>
      <c r="X61" s="13">
        <f t="shared" si="130"/>
        <v>8697498</v>
      </c>
      <c r="Y61" s="13">
        <f t="shared" ref="Y61:AH63" si="131">SUM(N15:Y15)</f>
        <v>8649060</v>
      </c>
      <c r="Z61" s="13">
        <f t="shared" si="131"/>
        <v>8636541</v>
      </c>
      <c r="AA61" s="13">
        <f t="shared" si="131"/>
        <v>8630291</v>
      </c>
      <c r="AB61" s="13">
        <f t="shared" si="131"/>
        <v>8656145</v>
      </c>
      <c r="AC61" s="13">
        <f t="shared" si="131"/>
        <v>8606300</v>
      </c>
      <c r="AD61" s="13">
        <f t="shared" si="131"/>
        <v>8470600</v>
      </c>
      <c r="AE61" s="13">
        <f t="shared" si="131"/>
        <v>8252138</v>
      </c>
      <c r="AF61" s="13">
        <f t="shared" si="131"/>
        <v>8091270</v>
      </c>
      <c r="AG61" s="13">
        <f t="shared" si="131"/>
        <v>7990231</v>
      </c>
      <c r="AH61" s="13">
        <f t="shared" si="131"/>
        <v>7928841</v>
      </c>
      <c r="AI61" s="13">
        <f t="shared" ref="AI61:AR63" si="132">SUM(X15:AI15)</f>
        <v>7835129</v>
      </c>
      <c r="AJ61" s="13">
        <f t="shared" si="132"/>
        <v>7741901</v>
      </c>
      <c r="AK61" s="13">
        <f t="shared" si="132"/>
        <v>7638538</v>
      </c>
      <c r="AL61" s="13">
        <f t="shared" si="132"/>
        <v>7546052</v>
      </c>
      <c r="AM61" s="13">
        <f t="shared" si="132"/>
        <v>7402608</v>
      </c>
      <c r="AN61" s="13">
        <f t="shared" si="132"/>
        <v>7159716</v>
      </c>
      <c r="AO61" s="13">
        <f t="shared" si="132"/>
        <v>7047818</v>
      </c>
      <c r="AP61" s="13">
        <f t="shared" si="132"/>
        <v>7002571</v>
      </c>
      <c r="AQ61" s="13">
        <f t="shared" si="132"/>
        <v>6962679</v>
      </c>
      <c r="AR61" s="13">
        <f t="shared" si="132"/>
        <v>6812659</v>
      </c>
      <c r="AS61" s="13">
        <f t="shared" ref="AS61:BB63" si="133">SUM(AH15:AS15)</f>
        <v>6681778</v>
      </c>
      <c r="AT61" s="13">
        <f t="shared" si="133"/>
        <v>6572491</v>
      </c>
      <c r="AU61" s="13">
        <f t="shared" si="133"/>
        <v>6485977</v>
      </c>
      <c r="AV61" s="13">
        <f t="shared" si="133"/>
        <v>6311339</v>
      </c>
      <c r="AW61" s="13">
        <f t="shared" si="133"/>
        <v>6001266</v>
      </c>
      <c r="AX61" s="13">
        <f t="shared" si="133"/>
        <v>5433221</v>
      </c>
      <c r="AY61" s="13">
        <f t="shared" si="133"/>
        <v>4892344</v>
      </c>
      <c r="AZ61" s="13">
        <f t="shared" si="133"/>
        <v>4414255</v>
      </c>
      <c r="BA61" s="13">
        <f t="shared" si="133"/>
        <v>3894949</v>
      </c>
      <c r="BB61" s="13">
        <f t="shared" si="133"/>
        <v>3330485</v>
      </c>
      <c r="BC61" s="13">
        <f t="shared" ref="BC61:BL63" si="134">SUM(AR15:BC15)</f>
        <v>3195461</v>
      </c>
      <c r="BD61" s="13">
        <f t="shared" si="134"/>
        <v>3167916</v>
      </c>
      <c r="BE61" s="13">
        <f t="shared" si="134"/>
        <v>3093704</v>
      </c>
      <c r="BF61" s="13">
        <f t="shared" si="134"/>
        <v>2908260</v>
      </c>
      <c r="BG61" s="13">
        <f t="shared" si="134"/>
        <v>2715266</v>
      </c>
      <c r="BH61" s="13">
        <f t="shared" si="134"/>
        <v>2621934</v>
      </c>
      <c r="BI61" s="13">
        <f t="shared" si="134"/>
        <v>2790920</v>
      </c>
      <c r="BJ61" s="13">
        <f t="shared" si="134"/>
        <v>3191520</v>
      </c>
      <c r="BK61" s="13">
        <f t="shared" si="134"/>
        <v>3653432</v>
      </c>
      <c r="BL61" s="13">
        <f t="shared" si="134"/>
        <v>4164711</v>
      </c>
      <c r="BM61" s="13">
        <f t="shared" ref="BM61:BV63" si="135">SUM(BB15:BM15)</f>
        <v>4626255</v>
      </c>
      <c r="BN61" s="13">
        <f t="shared" si="135"/>
        <v>5121129</v>
      </c>
      <c r="BO61" s="13">
        <f t="shared" si="135"/>
        <v>5237751</v>
      </c>
      <c r="BP61" s="13">
        <f t="shared" si="135"/>
        <v>5375220</v>
      </c>
      <c r="BQ61" s="13">
        <f t="shared" si="135"/>
        <v>5555367</v>
      </c>
      <c r="BR61" s="13">
        <f t="shared" si="135"/>
        <v>5800040</v>
      </c>
      <c r="BS61" s="13">
        <f t="shared" si="135"/>
        <v>6054344</v>
      </c>
      <c r="BT61" s="13">
        <f t="shared" si="135"/>
        <v>6308704</v>
      </c>
      <c r="BU61" s="13">
        <f t="shared" si="135"/>
        <v>6546488</v>
      </c>
      <c r="BV61" s="13">
        <f t="shared" si="135"/>
        <v>6774405</v>
      </c>
      <c r="BW61" s="13">
        <f t="shared" ref="BW61:BW63" si="136">SUM(BL15:BW15)</f>
        <v>6986381</v>
      </c>
      <c r="BX61" s="47" t="s">
        <v>216</v>
      </c>
      <c r="BY61" s="47"/>
      <c r="BZ61" s="1">
        <v>9058789</v>
      </c>
      <c r="CA61" s="1">
        <v>9088795</v>
      </c>
      <c r="CB61" s="1">
        <v>9083870</v>
      </c>
      <c r="CC61" s="1">
        <v>9032567</v>
      </c>
      <c r="CD61" s="1">
        <v>9063474</v>
      </c>
      <c r="CE61" s="1">
        <v>9085752</v>
      </c>
      <c r="CF61" s="1">
        <v>9097680</v>
      </c>
      <c r="CG61" s="1">
        <v>9106671</v>
      </c>
      <c r="CH61" s="1">
        <v>9089086</v>
      </c>
      <c r="CI61" s="1">
        <v>9161526</v>
      </c>
      <c r="CJ61" s="1">
        <v>9042682</v>
      </c>
      <c r="CK61" s="1">
        <v>9066783</v>
      </c>
      <c r="CL61" s="1">
        <f t="shared" ref="CL61:CL62" si="137">SUM(CA15:CL15)</f>
        <v>9223040</v>
      </c>
      <c r="CM61" s="1">
        <f t="shared" ref="CM61:CM62" si="138">SUM(CB15:CM15)</f>
        <v>9320337</v>
      </c>
      <c r="CN61" s="1">
        <f t="shared" ref="CN61:CN62" si="139">SUM(CC15:CN15)</f>
        <v>9410523</v>
      </c>
      <c r="CO61" s="1">
        <f t="shared" ref="CO61:CO62" si="140">SUM(CD15:CO15)</f>
        <v>8737483</v>
      </c>
      <c r="CP61" s="1">
        <f t="shared" ref="CP61:CP62" si="141">SUM(CE15:CP15)</f>
        <v>8089950</v>
      </c>
      <c r="CQ61" s="1">
        <f t="shared" ref="CQ61:CQ62" si="142">SUM(CF15:CQ15)</f>
        <v>7447713</v>
      </c>
      <c r="CR61" s="1">
        <f t="shared" ref="CR61:CR62" si="143">SUM(CG15:CR15)</f>
        <v>6789406</v>
      </c>
      <c r="CS61" s="1">
        <f t="shared" ref="CS61:CS62" si="144">SUM(CH15:CS15)</f>
        <v>6144704</v>
      </c>
      <c r="CT61" s="1">
        <f t="shared" ref="CT61:CT62" si="145">SUM(CI15:CT15)</f>
        <v>5512400</v>
      </c>
      <c r="CU61" s="1">
        <f t="shared" ref="CU61:CU62" si="146">SUM(CJ15:CU15)</f>
        <v>4758507</v>
      </c>
      <c r="CV61" s="1">
        <f t="shared" ref="CV61:CV62" si="147">SUM(CK15:CV15)</f>
        <v>3994374</v>
      </c>
      <c r="CW61" s="1">
        <f t="shared" ref="CW61:CW62" si="148">SUM(CL15:CW15)</f>
        <v>2968154</v>
      </c>
    </row>
    <row r="62" spans="1:101" x14ac:dyDescent="0.2">
      <c r="B62" s="6"/>
      <c r="C62" s="6" t="s">
        <v>183</v>
      </c>
      <c r="O62" s="13">
        <f t="shared" si="130"/>
        <v>137196</v>
      </c>
      <c r="P62" s="13">
        <f t="shared" si="130"/>
        <v>157947</v>
      </c>
      <c r="Q62" s="13">
        <f t="shared" si="130"/>
        <v>178549</v>
      </c>
      <c r="R62" s="13">
        <f t="shared" si="130"/>
        <v>200968</v>
      </c>
      <c r="S62" s="13">
        <f t="shared" si="130"/>
        <v>222483</v>
      </c>
      <c r="T62" s="13">
        <f t="shared" si="130"/>
        <v>226062</v>
      </c>
      <c r="U62" s="13">
        <f t="shared" si="130"/>
        <v>225946</v>
      </c>
      <c r="V62" s="13">
        <f t="shared" si="130"/>
        <v>223383</v>
      </c>
      <c r="W62" s="13">
        <f t="shared" si="130"/>
        <v>219027</v>
      </c>
      <c r="X62" s="13">
        <f t="shared" si="130"/>
        <v>210608</v>
      </c>
      <c r="Y62" s="13">
        <f t="shared" si="131"/>
        <v>837731</v>
      </c>
      <c r="Z62" s="13">
        <f t="shared" si="131"/>
        <v>1410969</v>
      </c>
      <c r="AA62" s="13">
        <f t="shared" si="131"/>
        <v>2083250</v>
      </c>
      <c r="AB62" s="13">
        <f t="shared" si="131"/>
        <v>2745582</v>
      </c>
      <c r="AC62" s="13">
        <f t="shared" si="131"/>
        <v>3292086</v>
      </c>
      <c r="AD62" s="13">
        <f t="shared" si="131"/>
        <v>3861399</v>
      </c>
      <c r="AE62" s="13">
        <f t="shared" si="131"/>
        <v>4387528</v>
      </c>
      <c r="AF62" s="13">
        <f t="shared" si="131"/>
        <v>4936866</v>
      </c>
      <c r="AG62" s="13">
        <f t="shared" si="131"/>
        <v>5430136</v>
      </c>
      <c r="AH62" s="13">
        <f t="shared" si="131"/>
        <v>5928353</v>
      </c>
      <c r="AI62" s="13">
        <f t="shared" si="132"/>
        <v>6475517</v>
      </c>
      <c r="AJ62" s="13">
        <f t="shared" si="132"/>
        <v>6933305</v>
      </c>
      <c r="AK62" s="13">
        <f t="shared" si="132"/>
        <v>6802233</v>
      </c>
      <c r="AL62" s="13">
        <f t="shared" si="132"/>
        <v>6711688</v>
      </c>
      <c r="AM62" s="13">
        <f t="shared" si="132"/>
        <v>6614481</v>
      </c>
      <c r="AN62" s="13">
        <f t="shared" si="132"/>
        <v>6521232</v>
      </c>
      <c r="AO62" s="13">
        <f t="shared" si="132"/>
        <v>6451400</v>
      </c>
      <c r="AP62" s="13">
        <f t="shared" si="132"/>
        <v>6332121</v>
      </c>
      <c r="AQ62" s="13">
        <f t="shared" si="132"/>
        <v>6232786</v>
      </c>
      <c r="AR62" s="13">
        <f t="shared" si="132"/>
        <v>6096108</v>
      </c>
      <c r="AS62" s="13">
        <f t="shared" si="133"/>
        <v>5999244</v>
      </c>
      <c r="AT62" s="13">
        <f t="shared" si="133"/>
        <v>5796221</v>
      </c>
      <c r="AU62" s="13">
        <f t="shared" si="133"/>
        <v>5604609</v>
      </c>
      <c r="AV62" s="13">
        <f t="shared" si="133"/>
        <v>5433246</v>
      </c>
      <c r="AW62" s="13">
        <f t="shared" si="133"/>
        <v>5257231</v>
      </c>
      <c r="AX62" s="13">
        <f t="shared" si="133"/>
        <v>5260410</v>
      </c>
      <c r="AY62" s="13">
        <f t="shared" si="133"/>
        <v>5280220</v>
      </c>
      <c r="AZ62" s="13">
        <f t="shared" si="133"/>
        <v>5235437</v>
      </c>
      <c r="BA62" s="13">
        <f t="shared" si="133"/>
        <v>5222301</v>
      </c>
      <c r="BB62" s="13">
        <f t="shared" si="133"/>
        <v>5346096</v>
      </c>
      <c r="BC62" s="13">
        <f t="shared" si="134"/>
        <v>5351594</v>
      </c>
      <c r="BD62" s="13">
        <f t="shared" si="134"/>
        <v>5495869</v>
      </c>
      <c r="BE62" s="13">
        <f t="shared" si="134"/>
        <v>5596052</v>
      </c>
      <c r="BF62" s="13">
        <f t="shared" si="134"/>
        <v>5796658</v>
      </c>
      <c r="BG62" s="13">
        <f t="shared" si="134"/>
        <v>6014432</v>
      </c>
      <c r="BH62" s="13">
        <f t="shared" si="134"/>
        <v>6380630</v>
      </c>
      <c r="BI62" s="13">
        <f t="shared" si="134"/>
        <v>6838425</v>
      </c>
      <c r="BJ62" s="13">
        <f t="shared" si="134"/>
        <v>6886222</v>
      </c>
      <c r="BK62" s="13">
        <f t="shared" si="134"/>
        <v>6946358</v>
      </c>
      <c r="BL62" s="13">
        <f t="shared" si="134"/>
        <v>7119803</v>
      </c>
      <c r="BM62" s="13">
        <f t="shared" si="135"/>
        <v>7133846</v>
      </c>
      <c r="BN62" s="13">
        <f t="shared" si="135"/>
        <v>7024478</v>
      </c>
      <c r="BO62" s="13">
        <f t="shared" si="135"/>
        <v>7113360</v>
      </c>
      <c r="BP62" s="13">
        <f t="shared" si="135"/>
        <v>7065396</v>
      </c>
      <c r="BQ62" s="13">
        <f t="shared" si="135"/>
        <v>7107937</v>
      </c>
      <c r="BR62" s="13">
        <f t="shared" si="135"/>
        <v>7140659</v>
      </c>
      <c r="BS62" s="13">
        <f t="shared" si="135"/>
        <v>7139492</v>
      </c>
      <c r="BT62" s="13">
        <f t="shared" si="135"/>
        <v>7121696</v>
      </c>
      <c r="BU62" s="13">
        <f t="shared" si="135"/>
        <v>6978531</v>
      </c>
      <c r="BV62" s="13">
        <f t="shared" si="135"/>
        <v>6986761</v>
      </c>
      <c r="BW62" s="13">
        <f t="shared" si="136"/>
        <v>6938414</v>
      </c>
      <c r="BX62" s="47" t="s">
        <v>217</v>
      </c>
      <c r="BY62" s="47"/>
      <c r="BZ62" s="1">
        <v>10082382</v>
      </c>
      <c r="CA62" s="1">
        <v>10002238</v>
      </c>
      <c r="CB62" s="1">
        <v>10055692</v>
      </c>
      <c r="CC62" s="1">
        <v>9321189</v>
      </c>
      <c r="CD62" s="1">
        <v>8604976</v>
      </c>
      <c r="CE62" s="1">
        <v>10300474</v>
      </c>
      <c r="CF62" s="1">
        <v>10269872</v>
      </c>
      <c r="CG62" s="1">
        <v>10304141</v>
      </c>
      <c r="CH62" s="1">
        <v>10272679</v>
      </c>
      <c r="CI62" s="1">
        <v>10236295</v>
      </c>
      <c r="CJ62" s="1">
        <v>10276048</v>
      </c>
      <c r="CK62" s="1">
        <v>10338739</v>
      </c>
      <c r="CL62" s="1">
        <f t="shared" si="137"/>
        <v>10459045</v>
      </c>
      <c r="CM62" s="1">
        <f t="shared" si="138"/>
        <v>10515760</v>
      </c>
      <c r="CN62" s="1">
        <f t="shared" si="139"/>
        <v>10633023</v>
      </c>
      <c r="CO62" s="1">
        <f t="shared" si="140"/>
        <v>9856622</v>
      </c>
      <c r="CP62" s="1">
        <f t="shared" si="141"/>
        <v>9011927</v>
      </c>
      <c r="CQ62" s="1">
        <f t="shared" si="142"/>
        <v>8182875</v>
      </c>
      <c r="CR62" s="1">
        <f t="shared" si="143"/>
        <v>7396340</v>
      </c>
      <c r="CS62" s="1">
        <f t="shared" si="144"/>
        <v>6469851</v>
      </c>
      <c r="CT62" s="1">
        <f t="shared" si="145"/>
        <v>5388849</v>
      </c>
      <c r="CU62" s="1">
        <f t="shared" si="146"/>
        <v>4358740</v>
      </c>
      <c r="CV62" s="1">
        <f t="shared" si="147"/>
        <v>3482370</v>
      </c>
      <c r="CW62" s="1">
        <f t="shared" si="148"/>
        <v>2557926</v>
      </c>
    </row>
    <row r="63" spans="1:101" x14ac:dyDescent="0.2">
      <c r="B63" s="6"/>
      <c r="C63" s="8" t="s">
        <v>182</v>
      </c>
      <c r="O63" s="40">
        <f t="shared" si="130"/>
        <v>11380339</v>
      </c>
      <c r="P63" s="40">
        <f t="shared" si="130"/>
        <v>11842658</v>
      </c>
      <c r="Q63" s="40">
        <f t="shared" si="130"/>
        <v>12145070</v>
      </c>
      <c r="R63" s="40">
        <f t="shared" si="130"/>
        <v>12463025</v>
      </c>
      <c r="S63" s="40">
        <f t="shared" si="130"/>
        <v>12758074</v>
      </c>
      <c r="T63" s="40">
        <f t="shared" si="130"/>
        <v>12387921</v>
      </c>
      <c r="U63" s="40">
        <f t="shared" si="130"/>
        <v>12030788</v>
      </c>
      <c r="V63" s="40">
        <f t="shared" si="130"/>
        <v>11554484</v>
      </c>
      <c r="W63" s="40">
        <f t="shared" si="130"/>
        <v>11043271</v>
      </c>
      <c r="X63" s="40">
        <f t="shared" si="130"/>
        <v>10470839</v>
      </c>
      <c r="Y63" s="40">
        <f t="shared" si="131"/>
        <v>9297804</v>
      </c>
      <c r="Z63" s="40">
        <f t="shared" si="131"/>
        <v>8410777</v>
      </c>
      <c r="AA63" s="40">
        <f t="shared" si="131"/>
        <v>7330038</v>
      </c>
      <c r="AB63" s="40">
        <f t="shared" si="131"/>
        <v>6296510</v>
      </c>
      <c r="AC63" s="40">
        <f t="shared" si="131"/>
        <v>5350871</v>
      </c>
      <c r="AD63" s="40">
        <f t="shared" si="131"/>
        <v>4485927</v>
      </c>
      <c r="AE63" s="40">
        <f t="shared" si="131"/>
        <v>3639358</v>
      </c>
      <c r="AF63" s="40">
        <f t="shared" si="131"/>
        <v>2985054</v>
      </c>
      <c r="AG63" s="40">
        <f t="shared" si="131"/>
        <v>2386260</v>
      </c>
      <c r="AH63" s="40">
        <f t="shared" si="131"/>
        <v>1774248</v>
      </c>
      <c r="AI63" s="40">
        <f t="shared" si="132"/>
        <v>1193066</v>
      </c>
      <c r="AJ63" s="40">
        <f t="shared" si="132"/>
        <v>618937</v>
      </c>
      <c r="AK63" s="40">
        <f t="shared" si="132"/>
        <v>568706</v>
      </c>
      <c r="AL63" s="40">
        <f t="shared" si="132"/>
        <v>499264</v>
      </c>
      <c r="AM63" s="40">
        <f t="shared" si="132"/>
        <v>416447</v>
      </c>
      <c r="AN63" s="40">
        <f t="shared" si="132"/>
        <v>298990</v>
      </c>
      <c r="AO63" s="40">
        <f t="shared" si="132"/>
        <v>197824</v>
      </c>
      <c r="AP63" s="40">
        <f t="shared" si="132"/>
        <v>112433</v>
      </c>
      <c r="AQ63" s="40">
        <f t="shared" si="132"/>
        <v>49706</v>
      </c>
      <c r="AR63" s="40">
        <f t="shared" si="132"/>
        <v>26140</v>
      </c>
      <c r="AS63" s="40">
        <f t="shared" si="133"/>
        <v>0</v>
      </c>
      <c r="AT63" s="40">
        <f t="shared" si="133"/>
        <v>0</v>
      </c>
      <c r="AU63" s="40">
        <f t="shared" si="133"/>
        <v>0</v>
      </c>
      <c r="AV63" s="40">
        <f t="shared" si="133"/>
        <v>0</v>
      </c>
      <c r="AW63" s="40">
        <f t="shared" si="133"/>
        <v>0</v>
      </c>
      <c r="AX63" s="40">
        <f t="shared" si="133"/>
        <v>0</v>
      </c>
      <c r="AY63" s="40">
        <f t="shared" si="133"/>
        <v>0</v>
      </c>
      <c r="AZ63" s="40">
        <f t="shared" si="133"/>
        <v>0</v>
      </c>
      <c r="BA63" s="40">
        <f t="shared" si="133"/>
        <v>0</v>
      </c>
      <c r="BB63" s="40">
        <f t="shared" si="133"/>
        <v>0</v>
      </c>
      <c r="BC63" s="40">
        <f t="shared" si="134"/>
        <v>0</v>
      </c>
      <c r="BD63" s="40">
        <f t="shared" si="134"/>
        <v>0</v>
      </c>
      <c r="BE63" s="40">
        <f t="shared" si="134"/>
        <v>0</v>
      </c>
      <c r="BF63" s="40">
        <f t="shared" si="134"/>
        <v>0</v>
      </c>
      <c r="BG63" s="40">
        <f t="shared" si="134"/>
        <v>0</v>
      </c>
      <c r="BH63" s="40">
        <f t="shared" si="134"/>
        <v>0</v>
      </c>
      <c r="BI63" s="40">
        <f t="shared" si="134"/>
        <v>0</v>
      </c>
      <c r="BJ63" s="40">
        <f t="shared" si="134"/>
        <v>0</v>
      </c>
      <c r="BK63" s="40">
        <f t="shared" si="134"/>
        <v>0</v>
      </c>
      <c r="BL63" s="40">
        <f t="shared" si="134"/>
        <v>0</v>
      </c>
      <c r="BM63" s="40">
        <f t="shared" si="135"/>
        <v>0</v>
      </c>
      <c r="BN63" s="40">
        <f t="shared" si="135"/>
        <v>0</v>
      </c>
      <c r="BO63" s="40">
        <f t="shared" si="135"/>
        <v>0</v>
      </c>
      <c r="BP63" s="40">
        <f t="shared" si="135"/>
        <v>0</v>
      </c>
      <c r="BQ63" s="40">
        <f t="shared" si="135"/>
        <v>0</v>
      </c>
      <c r="BR63" s="40">
        <f t="shared" si="135"/>
        <v>0</v>
      </c>
      <c r="BS63" s="40">
        <f t="shared" si="135"/>
        <v>0</v>
      </c>
      <c r="BT63" s="40">
        <f t="shared" si="135"/>
        <v>0</v>
      </c>
      <c r="BU63" s="40">
        <f t="shared" si="135"/>
        <v>0</v>
      </c>
      <c r="BV63" s="40">
        <f t="shared" si="135"/>
        <v>0</v>
      </c>
      <c r="BW63" s="40">
        <f t="shared" si="136"/>
        <v>0</v>
      </c>
      <c r="BX63" s="48"/>
      <c r="BY63" s="48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</row>
    <row r="64" spans="1:101" x14ac:dyDescent="0.2">
      <c r="B64" s="6"/>
      <c r="C64" s="6"/>
      <c r="BX64" s="47"/>
      <c r="BY64" s="47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</row>
    <row r="65" spans="2:101" x14ac:dyDescent="0.2">
      <c r="B65" s="6"/>
      <c r="C65" s="8" t="s">
        <v>138</v>
      </c>
      <c r="O65" s="7">
        <f t="shared" ref="O65:AA65" si="149">SUM(O55:O64)</f>
        <v>74265394</v>
      </c>
      <c r="P65" s="7">
        <f t="shared" si="149"/>
        <v>74044650</v>
      </c>
      <c r="Q65" s="7">
        <f t="shared" si="149"/>
        <v>72861825</v>
      </c>
      <c r="R65" s="7">
        <f t="shared" si="149"/>
        <v>72928750</v>
      </c>
      <c r="S65" s="7">
        <f t="shared" si="149"/>
        <v>73110602</v>
      </c>
      <c r="T65" s="7">
        <f t="shared" si="149"/>
        <v>73263788</v>
      </c>
      <c r="U65" s="7">
        <f t="shared" si="149"/>
        <v>73369414</v>
      </c>
      <c r="V65" s="7">
        <f t="shared" si="149"/>
        <v>73480390</v>
      </c>
      <c r="W65" s="7">
        <f t="shared" si="149"/>
        <v>73448283</v>
      </c>
      <c r="X65" s="7">
        <f t="shared" si="149"/>
        <v>73888319</v>
      </c>
      <c r="Y65" s="7">
        <f t="shared" si="149"/>
        <v>73421023.210000008</v>
      </c>
      <c r="Z65" s="7">
        <f t="shared" si="149"/>
        <v>73576027.50999999</v>
      </c>
      <c r="AA65" s="7">
        <f t="shared" si="149"/>
        <v>74532646.010000005</v>
      </c>
      <c r="AB65" s="7">
        <f t="shared" ref="AB65:AM65" si="150">SUM(AB55:AB64)</f>
        <v>77145791.409999996</v>
      </c>
      <c r="AC65" s="7">
        <f t="shared" si="150"/>
        <v>79255509.409999996</v>
      </c>
      <c r="AD65" s="7">
        <f t="shared" si="150"/>
        <v>78963253.510000005</v>
      </c>
      <c r="AE65" s="7">
        <f t="shared" si="150"/>
        <v>77975103.409999996</v>
      </c>
      <c r="AF65" s="7">
        <f t="shared" si="150"/>
        <v>76799468.909999996</v>
      </c>
      <c r="AG65" s="7">
        <f t="shared" si="150"/>
        <v>77037181.810000002</v>
      </c>
      <c r="AH65" s="7">
        <f t="shared" si="150"/>
        <v>77010287.010000005</v>
      </c>
      <c r="AI65" s="7">
        <f t="shared" si="150"/>
        <v>77066297.210000008</v>
      </c>
      <c r="AJ65" s="7">
        <f t="shared" si="150"/>
        <v>77108458.609999999</v>
      </c>
      <c r="AK65" s="7">
        <f t="shared" si="150"/>
        <v>79951771.799999997</v>
      </c>
      <c r="AL65" s="7">
        <f t="shared" si="150"/>
        <v>77819393</v>
      </c>
      <c r="AM65" s="7">
        <f t="shared" si="150"/>
        <v>77713105</v>
      </c>
      <c r="AN65" s="7">
        <f t="shared" ref="AN65:AY65" si="151">SUM(AN55:AN64)</f>
        <v>76713051.200000003</v>
      </c>
      <c r="AO65" s="7">
        <f t="shared" si="151"/>
        <v>76174623.5</v>
      </c>
      <c r="AP65" s="7">
        <f t="shared" si="151"/>
        <v>75991113.100000009</v>
      </c>
      <c r="AQ65" s="7">
        <f t="shared" si="151"/>
        <v>76958371.5</v>
      </c>
      <c r="AR65" s="7">
        <f t="shared" si="151"/>
        <v>77323734</v>
      </c>
      <c r="AS65" s="7">
        <f t="shared" si="151"/>
        <v>77177725</v>
      </c>
      <c r="AT65" s="7">
        <f t="shared" si="151"/>
        <v>77054204.400000006</v>
      </c>
      <c r="AU65" s="7">
        <f t="shared" si="151"/>
        <v>76893336.699999988</v>
      </c>
      <c r="AV65" s="7">
        <f t="shared" si="151"/>
        <v>76563439.599999994</v>
      </c>
      <c r="AW65" s="7">
        <f t="shared" si="151"/>
        <v>73957944.299999997</v>
      </c>
      <c r="AX65" s="7">
        <f t="shared" si="151"/>
        <v>76056877.200000003</v>
      </c>
      <c r="AY65" s="7">
        <f t="shared" si="151"/>
        <v>77830637.289999992</v>
      </c>
      <c r="AZ65" s="7">
        <f t="shared" ref="AZ65:BK65" si="152">SUM(AZ55:AZ64)</f>
        <v>77630935.590000004</v>
      </c>
      <c r="BA65" s="7">
        <f t="shared" si="152"/>
        <v>77887920.590000004</v>
      </c>
      <c r="BB65" s="7">
        <f t="shared" si="152"/>
        <v>80709901.289999992</v>
      </c>
      <c r="BC65" s="7">
        <f t="shared" si="152"/>
        <v>81006965.590000004</v>
      </c>
      <c r="BD65" s="7">
        <f t="shared" si="152"/>
        <v>81190283.689999998</v>
      </c>
      <c r="BE65" s="7">
        <f t="shared" si="152"/>
        <v>81022740.590000004</v>
      </c>
      <c r="BF65" s="7">
        <f t="shared" si="152"/>
        <v>80907019.420000002</v>
      </c>
      <c r="BG65" s="7">
        <f t="shared" si="152"/>
        <v>80952209.120000005</v>
      </c>
      <c r="BH65" s="7">
        <f t="shared" si="152"/>
        <v>81197453.199999988</v>
      </c>
      <c r="BI65" s="7">
        <f t="shared" si="152"/>
        <v>81861432.799999997</v>
      </c>
      <c r="BJ65" s="7">
        <f t="shared" si="152"/>
        <v>82603468.400000006</v>
      </c>
      <c r="BK65" s="7">
        <f t="shared" si="152"/>
        <v>82109247.810000002</v>
      </c>
      <c r="BL65" s="7">
        <f t="shared" ref="BL65:BW65" si="153">SUM(BL55:BL64)</f>
        <v>84523051.409999996</v>
      </c>
      <c r="BM65" s="7">
        <f t="shared" si="153"/>
        <v>86377792.609999999</v>
      </c>
      <c r="BN65" s="7">
        <f t="shared" si="153"/>
        <v>84764529.409999996</v>
      </c>
      <c r="BO65" s="7">
        <f t="shared" si="153"/>
        <v>84488181.409999996</v>
      </c>
      <c r="BP65" s="7">
        <f t="shared" si="153"/>
        <v>84962454.810000002</v>
      </c>
      <c r="BQ65" s="7">
        <f t="shared" si="153"/>
        <v>85249163.210000008</v>
      </c>
      <c r="BR65" s="7">
        <f t="shared" si="153"/>
        <v>85719968.379999995</v>
      </c>
      <c r="BS65" s="7">
        <f t="shared" si="153"/>
        <v>86177024.180000007</v>
      </c>
      <c r="BT65" s="7">
        <f t="shared" si="153"/>
        <v>86460018.800000012</v>
      </c>
      <c r="BU65" s="7">
        <f t="shared" si="153"/>
        <v>87075411.900000006</v>
      </c>
      <c r="BV65" s="7">
        <f t="shared" si="153"/>
        <v>87574934.200000003</v>
      </c>
      <c r="BW65" s="7">
        <f t="shared" si="153"/>
        <v>87974793.900000006</v>
      </c>
      <c r="BX65" s="8" t="s">
        <v>138</v>
      </c>
      <c r="BY65" s="8"/>
      <c r="BZ65" s="5">
        <v>82945531</v>
      </c>
      <c r="CA65" s="5">
        <v>83409734</v>
      </c>
      <c r="CB65" s="5">
        <v>84355337</v>
      </c>
      <c r="CC65" s="5">
        <v>83723177</v>
      </c>
      <c r="CD65" s="5">
        <v>82461480</v>
      </c>
      <c r="CE65" s="5">
        <v>84398357</v>
      </c>
      <c r="CF65" s="5">
        <v>84671300</v>
      </c>
      <c r="CG65" s="5">
        <v>84851904</v>
      </c>
      <c r="CH65" s="5">
        <v>84806891</v>
      </c>
      <c r="CI65" s="5">
        <v>85410300</v>
      </c>
      <c r="CJ65" s="5">
        <v>85447706</v>
      </c>
      <c r="CK65" s="5">
        <v>84646925</v>
      </c>
      <c r="CL65" s="5">
        <f t="shared" ref="CL65:CW65" si="154">SUM(CL55:CL64)</f>
        <v>88959815</v>
      </c>
      <c r="CM65" s="5">
        <f t="shared" si="154"/>
        <v>93235842</v>
      </c>
      <c r="CN65" s="5">
        <f t="shared" si="154"/>
        <v>96024955</v>
      </c>
      <c r="CO65" s="5">
        <f t="shared" si="154"/>
        <v>89130106</v>
      </c>
      <c r="CP65" s="5">
        <f t="shared" si="154"/>
        <v>84243165</v>
      </c>
      <c r="CQ65" s="5">
        <f t="shared" si="154"/>
        <v>79819150</v>
      </c>
      <c r="CR65" s="5">
        <f t="shared" si="154"/>
        <v>76023085</v>
      </c>
      <c r="CS65" s="5">
        <f t="shared" si="154"/>
        <v>72362293</v>
      </c>
      <c r="CT65" s="5">
        <f t="shared" si="154"/>
        <v>68396625</v>
      </c>
      <c r="CU65" s="5">
        <f t="shared" si="154"/>
        <v>63375415</v>
      </c>
      <c r="CV65" s="5">
        <f t="shared" si="154"/>
        <v>56964146</v>
      </c>
      <c r="CW65" s="5">
        <f t="shared" si="154"/>
        <v>45151317</v>
      </c>
    </row>
    <row r="66" spans="2:101" x14ac:dyDescent="0.2">
      <c r="B66" s="6"/>
      <c r="C66" s="6"/>
      <c r="O66" s="7"/>
      <c r="P66" s="7"/>
      <c r="Q66" s="7"/>
      <c r="R66" s="7"/>
      <c r="S66" s="7"/>
      <c r="T66" s="7"/>
      <c r="U66" s="7"/>
      <c r="V66" s="7"/>
      <c r="W66" s="7"/>
      <c r="X66" s="7"/>
      <c r="BX66" s="47"/>
      <c r="BY66" s="47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</row>
    <row r="67" spans="2:101" x14ac:dyDescent="0.2">
      <c r="B67" s="6" t="s">
        <v>149</v>
      </c>
      <c r="C67" s="6"/>
      <c r="O67" s="7"/>
      <c r="P67" s="7"/>
      <c r="Q67" s="7"/>
      <c r="R67" s="7"/>
      <c r="S67" s="7"/>
      <c r="T67" s="7"/>
      <c r="U67" s="7"/>
      <c r="V67" s="7"/>
      <c r="W67" s="7"/>
      <c r="X67" s="7"/>
      <c r="BX67" s="4" t="str">
        <f>+B67</f>
        <v>Average Customers</v>
      </c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</row>
    <row r="68" spans="2:101" x14ac:dyDescent="0.2">
      <c r="B68" s="6"/>
      <c r="C68" s="6" t="s">
        <v>180</v>
      </c>
      <c r="O68" s="7">
        <f t="shared" ref="O68:X71" si="155">AVERAGE(D22:O22)</f>
        <v>43293.666666666664</v>
      </c>
      <c r="P68" s="7">
        <f t="shared" si="155"/>
        <v>43596.833333333336</v>
      </c>
      <c r="Q68" s="7">
        <f t="shared" si="155"/>
        <v>43891.666666666664</v>
      </c>
      <c r="R68" s="7">
        <f t="shared" si="155"/>
        <v>44181.583333333336</v>
      </c>
      <c r="S68" s="7">
        <f t="shared" si="155"/>
        <v>44471.833333333336</v>
      </c>
      <c r="T68" s="7">
        <f t="shared" si="155"/>
        <v>44766.083333333336</v>
      </c>
      <c r="U68" s="7">
        <f t="shared" si="155"/>
        <v>45047.333333333336</v>
      </c>
      <c r="V68" s="7">
        <f t="shared" si="155"/>
        <v>45335</v>
      </c>
      <c r="W68" s="7">
        <f t="shared" si="155"/>
        <v>45619.083333333336</v>
      </c>
      <c r="X68" s="7">
        <f t="shared" si="155"/>
        <v>45900.5</v>
      </c>
      <c r="Y68" s="7">
        <f t="shared" ref="Y68:AH71" si="156">AVERAGE(N22:Y22)</f>
        <v>46200</v>
      </c>
      <c r="Z68" s="7">
        <f t="shared" si="156"/>
        <v>46503.666666666664</v>
      </c>
      <c r="AA68" s="7">
        <f t="shared" si="156"/>
        <v>46806.25</v>
      </c>
      <c r="AB68" s="7">
        <f t="shared" si="156"/>
        <v>47107.666666666664</v>
      </c>
      <c r="AC68" s="7">
        <f t="shared" si="156"/>
        <v>47414.25</v>
      </c>
      <c r="AD68" s="7">
        <f t="shared" si="156"/>
        <v>47723.083333333336</v>
      </c>
      <c r="AE68" s="7">
        <f t="shared" si="156"/>
        <v>48027.25</v>
      </c>
      <c r="AF68" s="7">
        <f t="shared" si="156"/>
        <v>48351.333333333336</v>
      </c>
      <c r="AG68" s="7">
        <f t="shared" si="156"/>
        <v>48519.416666666664</v>
      </c>
      <c r="AH68" s="7">
        <f t="shared" si="156"/>
        <v>48827.416666666664</v>
      </c>
      <c r="AI68" s="7">
        <f t="shared" ref="AI68:AR71" si="157">AVERAGE(X22:AI22)</f>
        <v>49145.666666666664</v>
      </c>
      <c r="AJ68" s="7">
        <f t="shared" si="157"/>
        <v>49465.416666666664</v>
      </c>
      <c r="AK68" s="7">
        <f t="shared" si="157"/>
        <v>49769.916666666664</v>
      </c>
      <c r="AL68" s="7">
        <f t="shared" si="157"/>
        <v>50067.583333333336</v>
      </c>
      <c r="AM68" s="7">
        <f t="shared" si="157"/>
        <v>50373.25</v>
      </c>
      <c r="AN68" s="7">
        <f t="shared" si="157"/>
        <v>50685.75</v>
      </c>
      <c r="AO68" s="7">
        <f t="shared" si="157"/>
        <v>50991.583333333336</v>
      </c>
      <c r="AP68" s="7">
        <f t="shared" si="157"/>
        <v>51298</v>
      </c>
      <c r="AQ68" s="7">
        <f t="shared" si="157"/>
        <v>51610.083333333336</v>
      </c>
      <c r="AR68" s="7">
        <f t="shared" si="157"/>
        <v>51880.416666666664</v>
      </c>
      <c r="AS68" s="7">
        <f t="shared" ref="AS68:BB71" si="158">AVERAGE(AH22:AS22)</f>
        <v>52355.666666666664</v>
      </c>
      <c r="AT68" s="7">
        <f t="shared" si="158"/>
        <v>52664.583333333336</v>
      </c>
      <c r="AU68" s="7">
        <f t="shared" si="158"/>
        <v>52955</v>
      </c>
      <c r="AV68" s="7">
        <f t="shared" si="158"/>
        <v>53248.833333333336</v>
      </c>
      <c r="AW68" s="7">
        <f t="shared" si="158"/>
        <v>53545.5</v>
      </c>
      <c r="AX68" s="7">
        <f t="shared" si="158"/>
        <v>53841.583333333336</v>
      </c>
      <c r="AY68" s="7">
        <f t="shared" si="158"/>
        <v>54138.166666666664</v>
      </c>
      <c r="AZ68" s="7">
        <f t="shared" si="158"/>
        <v>54431.416666666664</v>
      </c>
      <c r="BA68" s="7">
        <f t="shared" si="158"/>
        <v>54734.166666666664</v>
      </c>
      <c r="BB68" s="7">
        <f t="shared" si="158"/>
        <v>55036.083333333336</v>
      </c>
      <c r="BC68" s="7">
        <f t="shared" ref="BC68:BL71" si="159">AVERAGE(AR22:BC22)</f>
        <v>55330.916666666664</v>
      </c>
      <c r="BD68" s="7">
        <f t="shared" si="159"/>
        <v>55655.583333333336</v>
      </c>
      <c r="BE68" s="7">
        <f t="shared" si="159"/>
        <v>55903.75</v>
      </c>
      <c r="BF68" s="7">
        <f t="shared" si="159"/>
        <v>56168</v>
      </c>
      <c r="BG68" s="7">
        <f t="shared" si="159"/>
        <v>56440</v>
      </c>
      <c r="BH68" s="7">
        <f t="shared" si="159"/>
        <v>56694.916666666664</v>
      </c>
      <c r="BI68" s="7">
        <f t="shared" si="159"/>
        <v>56944.416666666664</v>
      </c>
      <c r="BJ68" s="7">
        <f t="shared" si="159"/>
        <v>57192.583333333336</v>
      </c>
      <c r="BK68" s="7">
        <f t="shared" si="159"/>
        <v>57422.666666666664</v>
      </c>
      <c r="BL68" s="7">
        <f t="shared" si="159"/>
        <v>57645.583333333336</v>
      </c>
      <c r="BM68" s="7">
        <f t="shared" ref="BM68:BV71" si="160">AVERAGE(BB22:BM22)</f>
        <v>57854.75</v>
      </c>
      <c r="BN68" s="7">
        <f t="shared" si="160"/>
        <v>58055.5</v>
      </c>
      <c r="BO68" s="7">
        <f t="shared" si="160"/>
        <v>58244.916666666664</v>
      </c>
      <c r="BP68" s="7">
        <f t="shared" si="160"/>
        <v>58424.833333333336</v>
      </c>
      <c r="BQ68" s="7">
        <f t="shared" si="160"/>
        <v>58600.25</v>
      </c>
      <c r="BR68" s="7">
        <f t="shared" si="160"/>
        <v>58785.916666666664</v>
      </c>
      <c r="BS68" s="7">
        <f t="shared" si="160"/>
        <v>58966.333333333336</v>
      </c>
      <c r="BT68" s="7">
        <f t="shared" si="160"/>
        <v>59152.833333333336</v>
      </c>
      <c r="BU68" s="7">
        <f t="shared" si="160"/>
        <v>59340.166666666664</v>
      </c>
      <c r="BV68" s="7">
        <f t="shared" si="160"/>
        <v>59521</v>
      </c>
      <c r="BW68" s="7">
        <f t="shared" ref="BW68:BW71" si="161">AVERAGE(BL22:BW22)</f>
        <v>59697.333333333336</v>
      </c>
      <c r="BX68" s="47" t="str">
        <f>+C68</f>
        <v>Residential</v>
      </c>
      <c r="BY68" s="47"/>
      <c r="BZ68" s="5">
        <v>69719.666666666672</v>
      </c>
      <c r="CA68" s="5">
        <v>69883.083333333328</v>
      </c>
      <c r="CB68" s="5">
        <v>70047.666666666672</v>
      </c>
      <c r="CC68" s="5">
        <v>70215.5</v>
      </c>
      <c r="CD68" s="5">
        <v>70384</v>
      </c>
      <c r="CE68" s="5">
        <v>70557.166666666672</v>
      </c>
      <c r="CF68" s="5">
        <v>70729.166666666672</v>
      </c>
      <c r="CG68" s="5">
        <v>70905.5</v>
      </c>
      <c r="CH68" s="5">
        <v>71078.333333333328</v>
      </c>
      <c r="CI68" s="5">
        <v>71247.333333333328</v>
      </c>
      <c r="CJ68" s="5">
        <v>71417.583333333328</v>
      </c>
      <c r="CK68" s="5">
        <v>71582.083333333328</v>
      </c>
      <c r="CL68" s="5">
        <f t="shared" ref="CL68:CL71" si="162">AVERAGE(CA22:CL22)</f>
        <v>71747.416666666672</v>
      </c>
      <c r="CM68" s="5">
        <f t="shared" ref="CM68:CM71" si="163">AVERAGE(CB22:CM22)</f>
        <v>71916.5</v>
      </c>
      <c r="CN68" s="5">
        <f t="shared" ref="CN68:CN71" si="164">AVERAGE(CC22:CN22)</f>
        <v>72089.5</v>
      </c>
      <c r="CO68" s="5">
        <f t="shared" ref="CO68:CO71" si="165">AVERAGE(CD22:CO22)</f>
        <v>72166.636363636368</v>
      </c>
      <c r="CP68" s="5">
        <f t="shared" ref="CP68:CP71" si="166">AVERAGE(CE22:CP22)</f>
        <v>72250.399999999994</v>
      </c>
      <c r="CQ68" s="5">
        <f t="shared" ref="CQ68:CQ71" si="167">AVERAGE(CF22:CQ22)</f>
        <v>72338.777777777781</v>
      </c>
      <c r="CR68" s="5">
        <f t="shared" ref="CR68:CR71" si="168">AVERAGE(CG22:CR22)</f>
        <v>72436.875</v>
      </c>
      <c r="CS68" s="5">
        <f t="shared" ref="CS68:CS71" si="169">AVERAGE(CH22:CS22)</f>
        <v>72541.857142857145</v>
      </c>
      <c r="CT68" s="5">
        <f t="shared" ref="CT68:CT71" si="170">AVERAGE(CI22:CT22)</f>
        <v>72650</v>
      </c>
      <c r="CU68" s="5">
        <f t="shared" ref="CU68:CU71" si="171">AVERAGE(CJ22:CU22)</f>
        <v>72772.2</v>
      </c>
      <c r="CV68" s="5">
        <f t="shared" ref="CV68:CV71" si="172">AVERAGE(CK22:CV22)</f>
        <v>72889.75</v>
      </c>
      <c r="CW68" s="5">
        <f t="shared" ref="CW68:CW71" si="173">AVERAGE(CL22:CW22)</f>
        <v>72997.666666666672</v>
      </c>
    </row>
    <row r="69" spans="2:101" x14ac:dyDescent="0.2">
      <c r="B69" s="6"/>
      <c r="C69" s="8" t="s">
        <v>166</v>
      </c>
      <c r="O69" s="7">
        <f t="shared" si="155"/>
        <v>4162.25</v>
      </c>
      <c r="P69" s="7">
        <f t="shared" si="155"/>
        <v>4172.25</v>
      </c>
      <c r="Q69" s="7">
        <f t="shared" si="155"/>
        <v>4183</v>
      </c>
      <c r="R69" s="7">
        <f t="shared" si="155"/>
        <v>4193.75</v>
      </c>
      <c r="S69" s="7">
        <f t="shared" si="155"/>
        <v>4205</v>
      </c>
      <c r="T69" s="7">
        <f t="shared" si="155"/>
        <v>4217.666666666667</v>
      </c>
      <c r="U69" s="7">
        <f t="shared" si="155"/>
        <v>4225</v>
      </c>
      <c r="V69" s="7">
        <f t="shared" si="155"/>
        <v>4236.166666666667</v>
      </c>
      <c r="W69" s="7">
        <f t="shared" si="155"/>
        <v>4245.333333333333</v>
      </c>
      <c r="X69" s="7">
        <f t="shared" si="155"/>
        <v>4253.5</v>
      </c>
      <c r="Y69" s="7">
        <f t="shared" si="156"/>
        <v>4261.5</v>
      </c>
      <c r="Z69" s="7">
        <f t="shared" si="156"/>
        <v>4273.916666666667</v>
      </c>
      <c r="AA69" s="7">
        <f t="shared" si="156"/>
        <v>4285.75</v>
      </c>
      <c r="AB69" s="7">
        <f t="shared" si="156"/>
        <v>4293.583333333333</v>
      </c>
      <c r="AC69" s="7">
        <f t="shared" si="156"/>
        <v>4307.166666666667</v>
      </c>
      <c r="AD69" s="7">
        <f t="shared" si="156"/>
        <v>4323.333333333333</v>
      </c>
      <c r="AE69" s="7">
        <f t="shared" si="156"/>
        <v>4339.166666666667</v>
      </c>
      <c r="AF69" s="7">
        <f t="shared" si="156"/>
        <v>4352.833333333333</v>
      </c>
      <c r="AG69" s="7">
        <f t="shared" si="156"/>
        <v>4362.5</v>
      </c>
      <c r="AH69" s="7">
        <f t="shared" si="156"/>
        <v>4383.333333333333</v>
      </c>
      <c r="AI69" s="7">
        <f t="shared" si="157"/>
        <v>4403</v>
      </c>
      <c r="AJ69" s="7">
        <f t="shared" si="157"/>
        <v>4425.333333333333</v>
      </c>
      <c r="AK69" s="7">
        <f t="shared" si="157"/>
        <v>4447.833333333333</v>
      </c>
      <c r="AL69" s="7">
        <f t="shared" si="157"/>
        <v>4470.25</v>
      </c>
      <c r="AM69" s="7">
        <f t="shared" si="157"/>
        <v>4490.666666666667</v>
      </c>
      <c r="AN69" s="7">
        <f t="shared" si="157"/>
        <v>4517.083333333333</v>
      </c>
      <c r="AO69" s="7">
        <f t="shared" si="157"/>
        <v>4538</v>
      </c>
      <c r="AP69" s="7">
        <f t="shared" si="157"/>
        <v>4559.333333333333</v>
      </c>
      <c r="AQ69" s="7">
        <f t="shared" si="157"/>
        <v>4578.916666666667</v>
      </c>
      <c r="AR69" s="7">
        <f t="shared" si="157"/>
        <v>4598.916666666667</v>
      </c>
      <c r="AS69" s="7">
        <f t="shared" si="158"/>
        <v>4626.916666666667</v>
      </c>
      <c r="AT69" s="7">
        <f t="shared" si="158"/>
        <v>4642.583333333333</v>
      </c>
      <c r="AU69" s="7">
        <f t="shared" si="158"/>
        <v>4657.083333333333</v>
      </c>
      <c r="AV69" s="7">
        <f t="shared" si="158"/>
        <v>4672.583333333333</v>
      </c>
      <c r="AW69" s="7">
        <f t="shared" si="158"/>
        <v>4688.833333333333</v>
      </c>
      <c r="AX69" s="7">
        <f t="shared" si="158"/>
        <v>4705.5</v>
      </c>
      <c r="AY69" s="7">
        <f t="shared" si="158"/>
        <v>4720.666666666667</v>
      </c>
      <c r="AZ69" s="7">
        <f t="shared" si="158"/>
        <v>4737.833333333333</v>
      </c>
      <c r="BA69" s="7">
        <f t="shared" si="158"/>
        <v>4751.666666666667</v>
      </c>
      <c r="BB69" s="7">
        <f t="shared" si="158"/>
        <v>4765.333333333333</v>
      </c>
      <c r="BC69" s="7">
        <f t="shared" si="159"/>
        <v>4780.333333333333</v>
      </c>
      <c r="BD69" s="7">
        <f t="shared" si="159"/>
        <v>4796.666666666667</v>
      </c>
      <c r="BE69" s="7">
        <f t="shared" si="159"/>
        <v>4812.583333333333</v>
      </c>
      <c r="BF69" s="7">
        <f t="shared" si="159"/>
        <v>4829.833333333333</v>
      </c>
      <c r="BG69" s="7">
        <f t="shared" si="159"/>
        <v>4847.333333333333</v>
      </c>
      <c r="BH69" s="7">
        <f t="shared" si="159"/>
        <v>4864</v>
      </c>
      <c r="BI69" s="7">
        <f t="shared" si="159"/>
        <v>4878.25</v>
      </c>
      <c r="BJ69" s="7">
        <f t="shared" si="159"/>
        <v>4892.416666666667</v>
      </c>
      <c r="BK69" s="7">
        <f t="shared" si="159"/>
        <v>4908.166666666667</v>
      </c>
      <c r="BL69" s="7">
        <f t="shared" si="159"/>
        <v>4921.916666666667</v>
      </c>
      <c r="BM69" s="7">
        <f t="shared" si="160"/>
        <v>4938.833333333333</v>
      </c>
      <c r="BN69" s="7">
        <f t="shared" si="160"/>
        <v>4954.333333333333</v>
      </c>
      <c r="BO69" s="7">
        <f t="shared" si="160"/>
        <v>4969.083333333333</v>
      </c>
      <c r="BP69" s="7">
        <f t="shared" si="160"/>
        <v>4983.833333333333</v>
      </c>
      <c r="BQ69" s="7">
        <f t="shared" si="160"/>
        <v>4997.916666666667</v>
      </c>
      <c r="BR69" s="7">
        <f t="shared" si="160"/>
        <v>5012</v>
      </c>
      <c r="BS69" s="7">
        <f t="shared" si="160"/>
        <v>5025.333333333333</v>
      </c>
      <c r="BT69" s="7">
        <f t="shared" si="160"/>
        <v>5037.916666666667</v>
      </c>
      <c r="BU69" s="7">
        <f t="shared" si="160"/>
        <v>5051.916666666667</v>
      </c>
      <c r="BV69" s="7">
        <f t="shared" si="160"/>
        <v>5065.666666666667</v>
      </c>
      <c r="BW69" s="7">
        <f t="shared" si="161"/>
        <v>5076.666666666667</v>
      </c>
      <c r="BX69" s="47" t="str">
        <f>+C69</f>
        <v>Commercial</v>
      </c>
      <c r="BY69" s="47"/>
      <c r="BZ69" s="5">
        <v>6243.333333333333</v>
      </c>
      <c r="CA69" s="5">
        <v>6253.75</v>
      </c>
      <c r="CB69" s="5">
        <v>6266.166666666667</v>
      </c>
      <c r="CC69" s="5">
        <v>6281.5</v>
      </c>
      <c r="CD69" s="5">
        <v>6298.583333333333</v>
      </c>
      <c r="CE69" s="5">
        <v>6316.583333333333</v>
      </c>
      <c r="CF69" s="5">
        <v>6334.083333333333</v>
      </c>
      <c r="CG69" s="5">
        <v>6353</v>
      </c>
      <c r="CH69" s="5">
        <v>6367.916666666667</v>
      </c>
      <c r="CI69" s="5">
        <v>6382.25</v>
      </c>
      <c r="CJ69" s="5">
        <v>6401.666666666667</v>
      </c>
      <c r="CK69" s="5">
        <v>6423.166666666667</v>
      </c>
      <c r="CL69" s="5">
        <f t="shared" si="162"/>
        <v>6450.5</v>
      </c>
      <c r="CM69" s="5">
        <f t="shared" si="163"/>
        <v>6477.083333333333</v>
      </c>
      <c r="CN69" s="5">
        <f t="shared" si="164"/>
        <v>6506.25</v>
      </c>
      <c r="CO69" s="5">
        <f t="shared" si="165"/>
        <v>6515.636363636364</v>
      </c>
      <c r="CP69" s="5">
        <f t="shared" si="166"/>
        <v>6523.2</v>
      </c>
      <c r="CQ69" s="5">
        <f t="shared" si="167"/>
        <v>6530.5555555555557</v>
      </c>
      <c r="CR69" s="5">
        <f t="shared" si="168"/>
        <v>6541.25</v>
      </c>
      <c r="CS69" s="5">
        <f t="shared" si="169"/>
        <v>6560.1428571428569</v>
      </c>
      <c r="CT69" s="5">
        <f t="shared" si="170"/>
        <v>6592.666666666667</v>
      </c>
      <c r="CU69" s="5">
        <f t="shared" si="171"/>
        <v>6629.4</v>
      </c>
      <c r="CV69" s="5">
        <f t="shared" si="172"/>
        <v>6655.5</v>
      </c>
      <c r="CW69" s="5">
        <f t="shared" si="173"/>
        <v>6674</v>
      </c>
    </row>
    <row r="70" spans="2:101" x14ac:dyDescent="0.2">
      <c r="B70" s="6"/>
      <c r="C70" s="6" t="s">
        <v>181</v>
      </c>
      <c r="O70" s="7">
        <f t="shared" si="155"/>
        <v>24.75</v>
      </c>
      <c r="P70" s="7">
        <f t="shared" si="155"/>
        <v>24.416666666666668</v>
      </c>
      <c r="Q70" s="7">
        <f t="shared" si="155"/>
        <v>24</v>
      </c>
      <c r="R70" s="7">
        <f t="shared" si="155"/>
        <v>23.666666666666668</v>
      </c>
      <c r="S70" s="7">
        <f t="shared" si="155"/>
        <v>23.333333333333332</v>
      </c>
      <c r="T70" s="7">
        <f t="shared" si="155"/>
        <v>23.166666666666668</v>
      </c>
      <c r="U70" s="7">
        <f t="shared" si="155"/>
        <v>23.083333333333332</v>
      </c>
      <c r="V70" s="7">
        <f t="shared" si="155"/>
        <v>23</v>
      </c>
      <c r="W70" s="7">
        <f t="shared" si="155"/>
        <v>23</v>
      </c>
      <c r="X70" s="7">
        <f t="shared" si="155"/>
        <v>23</v>
      </c>
      <c r="Y70" s="7">
        <f t="shared" si="156"/>
        <v>23.083333333333332</v>
      </c>
      <c r="Z70" s="7">
        <f t="shared" si="156"/>
        <v>23.25</v>
      </c>
      <c r="AA70" s="7">
        <f t="shared" si="156"/>
        <v>23.416666666666668</v>
      </c>
      <c r="AB70" s="7">
        <f t="shared" si="156"/>
        <v>23.5</v>
      </c>
      <c r="AC70" s="7">
        <f t="shared" si="156"/>
        <v>23.583333333333332</v>
      </c>
      <c r="AD70" s="7">
        <f t="shared" si="156"/>
        <v>23.75</v>
      </c>
      <c r="AE70" s="7">
        <f t="shared" si="156"/>
        <v>23.916666666666668</v>
      </c>
      <c r="AF70" s="7">
        <f t="shared" si="156"/>
        <v>24.166666666666668</v>
      </c>
      <c r="AG70" s="7">
        <f t="shared" si="156"/>
        <v>24.25</v>
      </c>
      <c r="AH70" s="7">
        <f t="shared" si="156"/>
        <v>24.833333333333332</v>
      </c>
      <c r="AI70" s="7">
        <f t="shared" si="157"/>
        <v>25.416666666666668</v>
      </c>
      <c r="AJ70" s="7">
        <f t="shared" si="157"/>
        <v>26.166666666666668</v>
      </c>
      <c r="AK70" s="7">
        <f t="shared" si="157"/>
        <v>26.75</v>
      </c>
      <c r="AL70" s="7">
        <f t="shared" si="157"/>
        <v>27.416666666666668</v>
      </c>
      <c r="AM70" s="7">
        <f t="shared" si="157"/>
        <v>28.083333333333332</v>
      </c>
      <c r="AN70" s="7">
        <f t="shared" si="157"/>
        <v>28.833333333333332</v>
      </c>
      <c r="AO70" s="7">
        <f t="shared" si="157"/>
        <v>29.583333333333332</v>
      </c>
      <c r="AP70" s="7">
        <f t="shared" si="157"/>
        <v>30.166666666666668</v>
      </c>
      <c r="AQ70" s="7">
        <f t="shared" si="157"/>
        <v>30.75</v>
      </c>
      <c r="AR70" s="7">
        <f t="shared" si="157"/>
        <v>31.333333333333332</v>
      </c>
      <c r="AS70" s="7">
        <f t="shared" si="158"/>
        <v>32.083333333333336</v>
      </c>
      <c r="AT70" s="7">
        <f t="shared" si="158"/>
        <v>32.416666666666664</v>
      </c>
      <c r="AU70" s="7">
        <f t="shared" si="158"/>
        <v>32.75</v>
      </c>
      <c r="AV70" s="7">
        <f t="shared" si="158"/>
        <v>32.916666666666664</v>
      </c>
      <c r="AW70" s="7">
        <f t="shared" si="158"/>
        <v>33.25</v>
      </c>
      <c r="AX70" s="7">
        <f t="shared" si="158"/>
        <v>33.416666666666664</v>
      </c>
      <c r="AY70" s="7">
        <f t="shared" si="158"/>
        <v>33.666666666666664</v>
      </c>
      <c r="AZ70" s="7">
        <f t="shared" si="158"/>
        <v>33.833333333333336</v>
      </c>
      <c r="BA70" s="7">
        <f t="shared" si="158"/>
        <v>34</v>
      </c>
      <c r="BB70" s="7">
        <f t="shared" si="158"/>
        <v>34.25</v>
      </c>
      <c r="BC70" s="7">
        <f t="shared" si="159"/>
        <v>34.333333333333336</v>
      </c>
      <c r="BD70" s="7">
        <f t="shared" si="159"/>
        <v>34.333333333333336</v>
      </c>
      <c r="BE70" s="7">
        <f t="shared" si="159"/>
        <v>34.416666666666664</v>
      </c>
      <c r="BF70" s="7">
        <f t="shared" si="159"/>
        <v>34.416666666666664</v>
      </c>
      <c r="BG70" s="7">
        <f t="shared" si="159"/>
        <v>34.416666666666664</v>
      </c>
      <c r="BH70" s="7">
        <f t="shared" si="159"/>
        <v>34.416666666666664</v>
      </c>
      <c r="BI70" s="7">
        <f t="shared" si="159"/>
        <v>34.25</v>
      </c>
      <c r="BJ70" s="7">
        <f t="shared" si="159"/>
        <v>34.166666666666664</v>
      </c>
      <c r="BK70" s="7">
        <f t="shared" si="159"/>
        <v>34</v>
      </c>
      <c r="BL70" s="7">
        <f t="shared" si="159"/>
        <v>33.833333333333336</v>
      </c>
      <c r="BM70" s="7">
        <f t="shared" si="160"/>
        <v>33.583333333333336</v>
      </c>
      <c r="BN70" s="7">
        <f t="shared" si="160"/>
        <v>33.416666666666664</v>
      </c>
      <c r="BO70" s="7">
        <f t="shared" si="160"/>
        <v>33.416666666666664</v>
      </c>
      <c r="BP70" s="7">
        <f t="shared" si="160"/>
        <v>33.416666666666664</v>
      </c>
      <c r="BQ70" s="7">
        <f t="shared" si="160"/>
        <v>33.5</v>
      </c>
      <c r="BR70" s="7">
        <f t="shared" si="160"/>
        <v>33.583333333333336</v>
      </c>
      <c r="BS70" s="7">
        <f t="shared" si="160"/>
        <v>33.666666666666664</v>
      </c>
      <c r="BT70" s="7">
        <f t="shared" si="160"/>
        <v>33.75</v>
      </c>
      <c r="BU70" s="7">
        <f t="shared" si="160"/>
        <v>34</v>
      </c>
      <c r="BV70" s="7">
        <f t="shared" si="160"/>
        <v>34.166666666666664</v>
      </c>
      <c r="BW70" s="7">
        <f t="shared" si="161"/>
        <v>34.333333333333336</v>
      </c>
      <c r="BX70" s="47" t="str">
        <f>+C70</f>
        <v>Industrial Firm</v>
      </c>
      <c r="BY70" s="47"/>
      <c r="BZ70" s="5">
        <v>42.916666666666664</v>
      </c>
      <c r="CA70" s="5">
        <v>43.666666666666664</v>
      </c>
      <c r="CB70" s="5">
        <v>44.416666666666664</v>
      </c>
      <c r="CC70" s="5">
        <v>45.25</v>
      </c>
      <c r="CD70" s="5">
        <v>46.166666666666664</v>
      </c>
      <c r="CE70" s="5">
        <v>46.916666666666664</v>
      </c>
      <c r="CF70" s="5">
        <v>47.416666666666664</v>
      </c>
      <c r="CG70" s="5">
        <v>48.25</v>
      </c>
      <c r="CH70" s="5">
        <v>48.75</v>
      </c>
      <c r="CI70" s="5">
        <v>48.916666666666664</v>
      </c>
      <c r="CJ70" s="5">
        <v>49.083333333333336</v>
      </c>
      <c r="CK70" s="5">
        <v>49.416666666666664</v>
      </c>
      <c r="CL70" s="5">
        <f t="shared" si="162"/>
        <v>49.583333333333336</v>
      </c>
      <c r="CM70" s="5">
        <f t="shared" si="163"/>
        <v>49.916666666666664</v>
      </c>
      <c r="CN70" s="5">
        <f t="shared" si="164"/>
        <v>50.25</v>
      </c>
      <c r="CO70" s="5">
        <f t="shared" si="165"/>
        <v>50.363636363636367</v>
      </c>
      <c r="CP70" s="5">
        <f t="shared" si="166"/>
        <v>50.4</v>
      </c>
      <c r="CQ70" s="5">
        <f t="shared" si="167"/>
        <v>50.444444444444443</v>
      </c>
      <c r="CR70" s="5">
        <f t="shared" si="168"/>
        <v>50.875</v>
      </c>
      <c r="CS70" s="5">
        <f t="shared" si="169"/>
        <v>51</v>
      </c>
      <c r="CT70" s="5">
        <f t="shared" si="170"/>
        <v>51.333333333333336</v>
      </c>
      <c r="CU70" s="5">
        <f t="shared" si="171"/>
        <v>51.4</v>
      </c>
      <c r="CV70" s="5">
        <f t="shared" si="172"/>
        <v>51.5</v>
      </c>
      <c r="CW70" s="5">
        <f t="shared" si="173"/>
        <v>51.666666666666664</v>
      </c>
    </row>
    <row r="71" spans="2:101" x14ac:dyDescent="0.2">
      <c r="B71" s="6"/>
      <c r="C71" s="8" t="s">
        <v>183</v>
      </c>
      <c r="O71" s="7">
        <f t="shared" si="155"/>
        <v>0.5</v>
      </c>
      <c r="P71" s="7">
        <f t="shared" si="155"/>
        <v>0.33333333333333331</v>
      </c>
      <c r="Q71" s="7">
        <f t="shared" si="155"/>
        <v>0.16666666666666666</v>
      </c>
      <c r="R71" s="7">
        <f t="shared" si="155"/>
        <v>8.3333333333333329E-2</v>
      </c>
      <c r="S71" s="7">
        <f t="shared" si="155"/>
        <v>0</v>
      </c>
      <c r="T71" s="7">
        <f t="shared" si="155"/>
        <v>8.3333333333333329E-2</v>
      </c>
      <c r="U71" s="7">
        <f t="shared" si="155"/>
        <v>0.16666666666666666</v>
      </c>
      <c r="V71" s="7">
        <f t="shared" si="155"/>
        <v>0.33333333333333331</v>
      </c>
      <c r="W71" s="7">
        <f t="shared" si="155"/>
        <v>0.5</v>
      </c>
      <c r="X71" s="7">
        <f t="shared" si="155"/>
        <v>0.66666666666666663</v>
      </c>
      <c r="Y71" s="7">
        <f t="shared" si="156"/>
        <v>0.83333333333333337</v>
      </c>
      <c r="Z71" s="7">
        <f t="shared" si="156"/>
        <v>1</v>
      </c>
      <c r="AA71" s="7">
        <f t="shared" si="156"/>
        <v>1.25</v>
      </c>
      <c r="AB71" s="7">
        <f t="shared" si="156"/>
        <v>1.5</v>
      </c>
      <c r="AC71" s="7">
        <f t="shared" si="156"/>
        <v>1.75</v>
      </c>
      <c r="AD71" s="7">
        <f t="shared" si="156"/>
        <v>2</v>
      </c>
      <c r="AE71" s="7">
        <f t="shared" si="156"/>
        <v>2.25</v>
      </c>
      <c r="AF71" s="7">
        <f t="shared" si="156"/>
        <v>2.5</v>
      </c>
      <c r="AG71" s="7">
        <f t="shared" si="156"/>
        <v>2.6666666666666665</v>
      </c>
      <c r="AH71" s="7">
        <f t="shared" si="156"/>
        <v>3.4166666666666665</v>
      </c>
      <c r="AI71" s="7">
        <f t="shared" si="157"/>
        <v>4.166666666666667</v>
      </c>
      <c r="AJ71" s="7">
        <f t="shared" si="157"/>
        <v>4.916666666666667</v>
      </c>
      <c r="AK71" s="7">
        <f t="shared" si="157"/>
        <v>5.666666666666667</v>
      </c>
      <c r="AL71" s="7">
        <f t="shared" si="157"/>
        <v>6.583333333333333</v>
      </c>
      <c r="AM71" s="7">
        <f t="shared" si="157"/>
        <v>7.416666666666667</v>
      </c>
      <c r="AN71" s="7">
        <f t="shared" si="157"/>
        <v>8.25</v>
      </c>
      <c r="AO71" s="7">
        <f t="shared" si="157"/>
        <v>9.0833333333333339</v>
      </c>
      <c r="AP71" s="7">
        <f t="shared" si="157"/>
        <v>10</v>
      </c>
      <c r="AQ71" s="7">
        <f t="shared" si="157"/>
        <v>10.916666666666666</v>
      </c>
      <c r="AR71" s="7">
        <f t="shared" si="157"/>
        <v>11.75</v>
      </c>
      <c r="AS71" s="7">
        <f t="shared" si="158"/>
        <v>12.666666666666666</v>
      </c>
      <c r="AT71" s="7">
        <f t="shared" si="158"/>
        <v>12.916666666666666</v>
      </c>
      <c r="AU71" s="7">
        <f t="shared" si="158"/>
        <v>13.166666666666666</v>
      </c>
      <c r="AV71" s="7">
        <f t="shared" si="158"/>
        <v>13.416666666666666</v>
      </c>
      <c r="AW71" s="7">
        <f t="shared" si="158"/>
        <v>13.75</v>
      </c>
      <c r="AX71" s="7">
        <f t="shared" si="158"/>
        <v>13.916666666666666</v>
      </c>
      <c r="AY71" s="7">
        <f t="shared" si="158"/>
        <v>14.166666666666666</v>
      </c>
      <c r="AZ71" s="7">
        <f t="shared" si="158"/>
        <v>14.5</v>
      </c>
      <c r="BA71" s="7">
        <f t="shared" si="158"/>
        <v>14.75</v>
      </c>
      <c r="BB71" s="7">
        <f t="shared" si="158"/>
        <v>14.916666666666666</v>
      </c>
      <c r="BC71" s="7">
        <f t="shared" si="159"/>
        <v>15</v>
      </c>
      <c r="BD71" s="7">
        <f t="shared" si="159"/>
        <v>15.083333333333334</v>
      </c>
      <c r="BE71" s="7">
        <f t="shared" si="159"/>
        <v>15.083333333333334</v>
      </c>
      <c r="BF71" s="7">
        <f t="shared" si="159"/>
        <v>14.916666666666666</v>
      </c>
      <c r="BG71" s="7">
        <f t="shared" si="159"/>
        <v>14.75</v>
      </c>
      <c r="BH71" s="7">
        <f t="shared" si="159"/>
        <v>14.583333333333334</v>
      </c>
      <c r="BI71" s="7">
        <f t="shared" si="159"/>
        <v>14.416666666666666</v>
      </c>
      <c r="BJ71" s="7">
        <f t="shared" si="159"/>
        <v>14.333333333333334</v>
      </c>
      <c r="BK71" s="7">
        <f t="shared" si="159"/>
        <v>14.166666666666666</v>
      </c>
      <c r="BL71" s="7">
        <f t="shared" si="159"/>
        <v>13.916666666666666</v>
      </c>
      <c r="BM71" s="7">
        <f t="shared" si="160"/>
        <v>13.583333333333334</v>
      </c>
      <c r="BN71" s="7">
        <f t="shared" si="160"/>
        <v>13.416666666666666</v>
      </c>
      <c r="BO71" s="7">
        <f t="shared" si="160"/>
        <v>13.333333333333334</v>
      </c>
      <c r="BP71" s="7">
        <f t="shared" si="160"/>
        <v>13.25</v>
      </c>
      <c r="BQ71" s="7">
        <f t="shared" si="160"/>
        <v>13.25</v>
      </c>
      <c r="BR71" s="7">
        <f t="shared" si="160"/>
        <v>13.416666666666666</v>
      </c>
      <c r="BS71" s="7">
        <f t="shared" si="160"/>
        <v>13.583333333333334</v>
      </c>
      <c r="BT71" s="7">
        <f t="shared" si="160"/>
        <v>13.75</v>
      </c>
      <c r="BU71" s="7">
        <f t="shared" si="160"/>
        <v>13.916666666666666</v>
      </c>
      <c r="BV71" s="7">
        <f t="shared" si="160"/>
        <v>13.833333333333334</v>
      </c>
      <c r="BW71" s="7">
        <f t="shared" si="161"/>
        <v>13.833333333333334</v>
      </c>
      <c r="BX71" s="47" t="str">
        <f>+C71</f>
        <v>Interruptible</v>
      </c>
      <c r="BY71" s="47"/>
      <c r="BZ71" s="5">
        <v>5</v>
      </c>
      <c r="CA71" s="5">
        <v>5</v>
      </c>
      <c r="CB71" s="5">
        <v>5</v>
      </c>
      <c r="CC71" s="5">
        <v>5</v>
      </c>
      <c r="CD71" s="5">
        <v>5</v>
      </c>
      <c r="CE71" s="5">
        <v>5</v>
      </c>
      <c r="CF71" s="5">
        <v>5</v>
      </c>
      <c r="CG71" s="5">
        <v>5.083333333333333</v>
      </c>
      <c r="CH71" s="5">
        <v>5.083333333333333</v>
      </c>
      <c r="CI71" s="5">
        <v>5.083333333333333</v>
      </c>
      <c r="CJ71" s="5">
        <v>5.083333333333333</v>
      </c>
      <c r="CK71" s="5">
        <v>5.083333333333333</v>
      </c>
      <c r="CL71" s="5">
        <f t="shared" si="162"/>
        <v>5.083333333333333</v>
      </c>
      <c r="CM71" s="5">
        <f t="shared" si="163"/>
        <v>5.083333333333333</v>
      </c>
      <c r="CN71" s="5">
        <f t="shared" si="164"/>
        <v>5.083333333333333</v>
      </c>
      <c r="CO71" s="5">
        <f t="shared" si="165"/>
        <v>5.0909090909090908</v>
      </c>
      <c r="CP71" s="5">
        <f t="shared" si="166"/>
        <v>5.0999999999999996</v>
      </c>
      <c r="CQ71" s="5">
        <f t="shared" si="167"/>
        <v>5.1111111111111107</v>
      </c>
      <c r="CR71" s="5">
        <f t="shared" si="168"/>
        <v>5.125</v>
      </c>
      <c r="CS71" s="5">
        <f t="shared" si="169"/>
        <v>5</v>
      </c>
      <c r="CT71" s="5">
        <f t="shared" si="170"/>
        <v>5</v>
      </c>
      <c r="CU71" s="5">
        <f t="shared" si="171"/>
        <v>5</v>
      </c>
      <c r="CV71" s="5">
        <f t="shared" si="172"/>
        <v>5</v>
      </c>
      <c r="CW71" s="5">
        <f t="shared" si="173"/>
        <v>5</v>
      </c>
    </row>
    <row r="72" spans="2:101" x14ac:dyDescent="0.2">
      <c r="B72" s="6"/>
      <c r="C72" s="6" t="s">
        <v>182</v>
      </c>
      <c r="O72" s="7">
        <f t="shared" ref="O72:AY72" si="174">AVERAGE(D26:O26)</f>
        <v>5.416666666666667</v>
      </c>
      <c r="P72" s="7">
        <f t="shared" si="174"/>
        <v>4.666666666666667</v>
      </c>
      <c r="Q72" s="7">
        <f t="shared" si="174"/>
        <v>3.75</v>
      </c>
      <c r="R72" s="7">
        <f t="shared" si="174"/>
        <v>2.9166666666666665</v>
      </c>
      <c r="S72" s="7">
        <f t="shared" si="174"/>
        <v>2.1666666666666665</v>
      </c>
      <c r="T72" s="7">
        <f t="shared" si="174"/>
        <v>2.4166666666666665</v>
      </c>
      <c r="U72" s="7">
        <f t="shared" si="174"/>
        <v>2.75</v>
      </c>
      <c r="V72" s="7">
        <f t="shared" si="174"/>
        <v>3.0833333333333335</v>
      </c>
      <c r="W72" s="7">
        <f t="shared" si="174"/>
        <v>3.4166666666666665</v>
      </c>
      <c r="X72" s="7">
        <f t="shared" si="174"/>
        <v>3.6666666666666665</v>
      </c>
      <c r="Y72" s="7">
        <f t="shared" si="174"/>
        <v>4</v>
      </c>
      <c r="Z72" s="7">
        <f t="shared" si="174"/>
        <v>4.333333333333333</v>
      </c>
      <c r="AA72" s="7">
        <f t="shared" si="174"/>
        <v>4.666666666666667</v>
      </c>
      <c r="AB72" s="7">
        <f t="shared" si="174"/>
        <v>5</v>
      </c>
      <c r="AC72" s="7">
        <f t="shared" si="174"/>
        <v>5.333333333333333</v>
      </c>
      <c r="AD72" s="7">
        <f t="shared" si="174"/>
        <v>5.666666666666667</v>
      </c>
      <c r="AE72" s="7">
        <f t="shared" si="174"/>
        <v>5.916666666666667</v>
      </c>
      <c r="AF72" s="7">
        <f t="shared" si="174"/>
        <v>6</v>
      </c>
      <c r="AG72" s="7">
        <f t="shared" si="174"/>
        <v>6</v>
      </c>
      <c r="AH72" s="7">
        <f t="shared" si="174"/>
        <v>5.5</v>
      </c>
      <c r="AI72" s="7">
        <f t="shared" si="174"/>
        <v>5</v>
      </c>
      <c r="AJ72" s="7">
        <f t="shared" si="174"/>
        <v>4.583333333333333</v>
      </c>
      <c r="AK72" s="7">
        <f t="shared" si="174"/>
        <v>4.083333333333333</v>
      </c>
      <c r="AL72" s="7">
        <f t="shared" si="174"/>
        <v>3.5833333333333335</v>
      </c>
      <c r="AM72" s="7">
        <f t="shared" si="174"/>
        <v>3.0833333333333335</v>
      </c>
      <c r="AN72" s="7">
        <f t="shared" si="174"/>
        <v>2.5833333333333335</v>
      </c>
      <c r="AO72" s="7">
        <f t="shared" si="174"/>
        <v>2.0833333333333335</v>
      </c>
      <c r="AP72" s="7">
        <f t="shared" si="174"/>
        <v>1.5833333333333333</v>
      </c>
      <c r="AQ72" s="7">
        <f t="shared" si="174"/>
        <v>1.0833333333333333</v>
      </c>
      <c r="AR72" s="7">
        <f t="shared" si="174"/>
        <v>0.5</v>
      </c>
      <c r="AS72" s="7">
        <f t="shared" si="174"/>
        <v>0</v>
      </c>
      <c r="AT72" s="7">
        <f t="shared" si="174"/>
        <v>0</v>
      </c>
      <c r="AU72" s="7">
        <f t="shared" si="174"/>
        <v>0</v>
      </c>
      <c r="AV72" s="7">
        <f t="shared" si="174"/>
        <v>0</v>
      </c>
      <c r="AW72" s="7">
        <f t="shared" si="174"/>
        <v>0</v>
      </c>
      <c r="AX72" s="7">
        <f t="shared" si="174"/>
        <v>0</v>
      </c>
      <c r="AY72" s="7">
        <f t="shared" si="174"/>
        <v>0</v>
      </c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47"/>
      <c r="BY72" s="47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</row>
    <row r="73" spans="2:101" x14ac:dyDescent="0.2">
      <c r="B73" s="6"/>
      <c r="C73" s="6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47"/>
      <c r="BY73" s="47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</row>
    <row r="74" spans="2:101" x14ac:dyDescent="0.2">
      <c r="B74" s="6"/>
      <c r="C74" s="6" t="s">
        <v>181</v>
      </c>
      <c r="O74" s="7">
        <f t="shared" ref="O74:X75" si="175">AVERAGE(D28:O28)</f>
        <v>4.25</v>
      </c>
      <c r="P74" s="7">
        <f t="shared" si="175"/>
        <v>4.25</v>
      </c>
      <c r="Q74" s="7">
        <f t="shared" si="175"/>
        <v>4.166666666666667</v>
      </c>
      <c r="R74" s="7">
        <f t="shared" si="175"/>
        <v>4.166666666666667</v>
      </c>
      <c r="S74" s="7">
        <f t="shared" si="175"/>
        <v>4.166666666666667</v>
      </c>
      <c r="T74" s="7">
        <f t="shared" si="175"/>
        <v>4.083333333333333</v>
      </c>
      <c r="U74" s="7">
        <f t="shared" si="175"/>
        <v>4</v>
      </c>
      <c r="V74" s="7">
        <f t="shared" si="175"/>
        <v>4</v>
      </c>
      <c r="W74" s="7">
        <f t="shared" si="175"/>
        <v>4</v>
      </c>
      <c r="X74" s="7">
        <f t="shared" si="175"/>
        <v>4</v>
      </c>
      <c r="Y74" s="7">
        <f t="shared" ref="Y74:AH75" si="176">AVERAGE(N28:Y28)</f>
        <v>4</v>
      </c>
      <c r="Z74" s="7">
        <f t="shared" si="176"/>
        <v>4</v>
      </c>
      <c r="AA74" s="7">
        <f t="shared" si="176"/>
        <v>4</v>
      </c>
      <c r="AB74" s="7">
        <f t="shared" si="176"/>
        <v>4</v>
      </c>
      <c r="AC74" s="7">
        <f t="shared" si="176"/>
        <v>4</v>
      </c>
      <c r="AD74" s="7">
        <f t="shared" si="176"/>
        <v>4</v>
      </c>
      <c r="AE74" s="7">
        <f t="shared" si="176"/>
        <v>4</v>
      </c>
      <c r="AF74" s="7">
        <f t="shared" si="176"/>
        <v>4</v>
      </c>
      <c r="AG74" s="7">
        <f t="shared" si="176"/>
        <v>4</v>
      </c>
      <c r="AH74" s="7">
        <f t="shared" si="176"/>
        <v>4.083333333333333</v>
      </c>
      <c r="AI74" s="7">
        <f t="shared" ref="AI74:AR75" si="177">AVERAGE(X28:AI28)</f>
        <v>4.083333333333333</v>
      </c>
      <c r="AJ74" s="7">
        <f t="shared" si="177"/>
        <v>4.083333333333333</v>
      </c>
      <c r="AK74" s="7">
        <f t="shared" si="177"/>
        <v>4.083333333333333</v>
      </c>
      <c r="AL74" s="7">
        <f t="shared" si="177"/>
        <v>4.083333333333333</v>
      </c>
      <c r="AM74" s="7">
        <f t="shared" si="177"/>
        <v>4</v>
      </c>
      <c r="AN74" s="7">
        <f t="shared" si="177"/>
        <v>3.9166666666666665</v>
      </c>
      <c r="AO74" s="7">
        <f t="shared" si="177"/>
        <v>3.8333333333333335</v>
      </c>
      <c r="AP74" s="7">
        <f t="shared" si="177"/>
        <v>3.75</v>
      </c>
      <c r="AQ74" s="7">
        <f t="shared" si="177"/>
        <v>3.6666666666666665</v>
      </c>
      <c r="AR74" s="7">
        <f t="shared" si="177"/>
        <v>3.5833333333333335</v>
      </c>
      <c r="AS74" s="7">
        <f t="shared" ref="AS74:BB75" si="178">AVERAGE(AH28:AS28)</f>
        <v>3.5</v>
      </c>
      <c r="AT74" s="7">
        <f t="shared" si="178"/>
        <v>3.3333333333333335</v>
      </c>
      <c r="AU74" s="7">
        <f t="shared" si="178"/>
        <v>3.25</v>
      </c>
      <c r="AV74" s="7">
        <f t="shared" si="178"/>
        <v>3.1666666666666665</v>
      </c>
      <c r="AW74" s="7">
        <f t="shared" si="178"/>
        <v>3.0833333333333335</v>
      </c>
      <c r="AX74" s="7">
        <f t="shared" si="178"/>
        <v>3</v>
      </c>
      <c r="AY74" s="7">
        <f t="shared" si="178"/>
        <v>2.9166666666666665</v>
      </c>
      <c r="AZ74" s="7">
        <f t="shared" si="178"/>
        <v>2.9166666666666665</v>
      </c>
      <c r="BA74" s="7">
        <f t="shared" si="178"/>
        <v>2.8333333333333335</v>
      </c>
      <c r="BB74" s="7">
        <f t="shared" si="178"/>
        <v>2.75</v>
      </c>
      <c r="BC74" s="7">
        <f t="shared" ref="BC74:BL75" si="179">AVERAGE(AR28:BC28)</f>
        <v>2.75</v>
      </c>
      <c r="BD74" s="7">
        <f t="shared" si="179"/>
        <v>2.75</v>
      </c>
      <c r="BE74" s="7">
        <f t="shared" si="179"/>
        <v>2.75</v>
      </c>
      <c r="BF74" s="7">
        <f t="shared" si="179"/>
        <v>2.75</v>
      </c>
      <c r="BG74" s="7">
        <f t="shared" si="179"/>
        <v>2.75</v>
      </c>
      <c r="BH74" s="7">
        <f t="shared" si="179"/>
        <v>2.75</v>
      </c>
      <c r="BI74" s="7">
        <f t="shared" si="179"/>
        <v>2.9166666666666665</v>
      </c>
      <c r="BJ74" s="7">
        <f t="shared" si="179"/>
        <v>2.9166666666666665</v>
      </c>
      <c r="BK74" s="7">
        <f t="shared" si="179"/>
        <v>3</v>
      </c>
      <c r="BL74" s="7">
        <f t="shared" si="179"/>
        <v>3.0833333333333335</v>
      </c>
      <c r="BM74" s="7">
        <f t="shared" ref="BM74:BV75" si="180">AVERAGE(BB28:BM28)</f>
        <v>3.25</v>
      </c>
      <c r="BN74" s="7">
        <f t="shared" si="180"/>
        <v>3.4166666666666665</v>
      </c>
      <c r="BO74" s="7">
        <f t="shared" si="180"/>
        <v>3.5</v>
      </c>
      <c r="BP74" s="7">
        <f t="shared" si="180"/>
        <v>3.5833333333333335</v>
      </c>
      <c r="BQ74" s="7">
        <f t="shared" si="180"/>
        <v>3.6666666666666665</v>
      </c>
      <c r="BR74" s="7">
        <f t="shared" si="180"/>
        <v>3.75</v>
      </c>
      <c r="BS74" s="7">
        <f t="shared" si="180"/>
        <v>3.8333333333333335</v>
      </c>
      <c r="BT74" s="7">
        <f t="shared" si="180"/>
        <v>3.9166666666666665</v>
      </c>
      <c r="BU74" s="7">
        <f t="shared" si="180"/>
        <v>3.8333333333333335</v>
      </c>
      <c r="BV74" s="7">
        <f t="shared" si="180"/>
        <v>3.9166666666666665</v>
      </c>
      <c r="BW74" s="7">
        <f t="shared" ref="BW74:BW75" si="181">AVERAGE(BL28:BW28)</f>
        <v>4</v>
      </c>
      <c r="BX74" s="47" t="s">
        <v>216</v>
      </c>
      <c r="BY74" s="47"/>
      <c r="BZ74" s="5">
        <v>23</v>
      </c>
      <c r="CA74" s="5">
        <v>23.666666666666668</v>
      </c>
      <c r="CB74" s="5">
        <v>24.333333333333332</v>
      </c>
      <c r="CC74" s="5">
        <v>25</v>
      </c>
      <c r="CD74" s="5">
        <v>25.75</v>
      </c>
      <c r="CE74" s="5">
        <v>26.5</v>
      </c>
      <c r="CF74" s="5">
        <v>27.25</v>
      </c>
      <c r="CG74" s="5">
        <v>28</v>
      </c>
      <c r="CH74" s="5">
        <v>28.75</v>
      </c>
      <c r="CI74" s="5">
        <v>29.5</v>
      </c>
      <c r="CJ74" s="5">
        <v>29.583333333333332</v>
      </c>
      <c r="CK74" s="5">
        <v>29.666666666666668</v>
      </c>
      <c r="CL74" s="5">
        <f t="shared" ref="CL74:CL75" si="182">AVERAGE(CA28:CL28)</f>
        <v>29.75</v>
      </c>
      <c r="CM74" s="5">
        <f t="shared" ref="CM74:CM75" si="183">AVERAGE(CB28:CM28)</f>
        <v>29.833333333333332</v>
      </c>
      <c r="CN74" s="5">
        <f t="shared" ref="CN74:CN75" si="184">AVERAGE(CC28:CN28)</f>
        <v>29.916666666666668</v>
      </c>
      <c r="CO74" s="5">
        <f t="shared" ref="CO74:CO75" si="185">AVERAGE(CD28:CO28)</f>
        <v>30</v>
      </c>
      <c r="CP74" s="5">
        <f t="shared" ref="CP74:CP75" si="186">AVERAGE(CE28:CP28)</f>
        <v>30</v>
      </c>
      <c r="CQ74" s="5">
        <f t="shared" ref="CQ74:CQ75" si="187">AVERAGE(CF28:CQ28)</f>
        <v>30</v>
      </c>
      <c r="CR74" s="5">
        <f t="shared" ref="CR74:CR75" si="188">AVERAGE(CG28:CR28)</f>
        <v>30</v>
      </c>
      <c r="CS74" s="5">
        <f t="shared" ref="CS74:CS75" si="189">AVERAGE(CH28:CS28)</f>
        <v>30</v>
      </c>
      <c r="CT74" s="5">
        <f t="shared" ref="CT74:CT75" si="190">AVERAGE(CI28:CT28)</f>
        <v>30</v>
      </c>
      <c r="CU74" s="5">
        <f t="shared" ref="CU74:CU75" si="191">AVERAGE(CJ28:CU28)</f>
        <v>30</v>
      </c>
      <c r="CV74" s="5">
        <f t="shared" ref="CV74:CV75" si="192">AVERAGE(CK28:CV28)</f>
        <v>30</v>
      </c>
      <c r="CW74" s="5">
        <f t="shared" ref="CW74:CW75" si="193">AVERAGE(CL28:CW28)</f>
        <v>30</v>
      </c>
    </row>
    <row r="75" spans="2:101" x14ac:dyDescent="0.2">
      <c r="B75" s="6"/>
      <c r="C75" s="6" t="s">
        <v>183</v>
      </c>
      <c r="O75" s="7">
        <f t="shared" si="175"/>
        <v>0.66666666666666663</v>
      </c>
      <c r="P75" s="7">
        <f t="shared" si="175"/>
        <v>0.75</v>
      </c>
      <c r="Q75" s="7">
        <f t="shared" si="175"/>
        <v>0.83333333333333337</v>
      </c>
      <c r="R75" s="7">
        <f t="shared" si="175"/>
        <v>0.91666666666666663</v>
      </c>
      <c r="S75" s="7">
        <f t="shared" si="175"/>
        <v>1</v>
      </c>
      <c r="T75" s="7">
        <f t="shared" si="175"/>
        <v>1</v>
      </c>
      <c r="U75" s="7">
        <f t="shared" si="175"/>
        <v>1</v>
      </c>
      <c r="V75" s="7">
        <f t="shared" si="175"/>
        <v>1</v>
      </c>
      <c r="W75" s="7">
        <f t="shared" si="175"/>
        <v>1</v>
      </c>
      <c r="X75" s="7">
        <f t="shared" si="175"/>
        <v>1</v>
      </c>
      <c r="Y75" s="7">
        <f t="shared" si="176"/>
        <v>1.4166666666666667</v>
      </c>
      <c r="Z75" s="7">
        <f t="shared" si="176"/>
        <v>1.5</v>
      </c>
      <c r="AA75" s="7">
        <f t="shared" si="176"/>
        <v>1.8333333333333333</v>
      </c>
      <c r="AB75" s="7">
        <f t="shared" si="176"/>
        <v>2.1666666666666665</v>
      </c>
      <c r="AC75" s="7">
        <f t="shared" si="176"/>
        <v>2.5</v>
      </c>
      <c r="AD75" s="7">
        <f t="shared" si="176"/>
        <v>2.9166666666666665</v>
      </c>
      <c r="AE75" s="7">
        <f t="shared" si="176"/>
        <v>3.25</v>
      </c>
      <c r="AF75" s="7">
        <f t="shared" si="176"/>
        <v>3.5833333333333335</v>
      </c>
      <c r="AG75" s="7">
        <f t="shared" si="176"/>
        <v>3.9166666666666665</v>
      </c>
      <c r="AH75" s="7">
        <f t="shared" si="176"/>
        <v>4.333333333333333</v>
      </c>
      <c r="AI75" s="7">
        <f t="shared" si="177"/>
        <v>4.75</v>
      </c>
      <c r="AJ75" s="7">
        <f t="shared" si="177"/>
        <v>5.166666666666667</v>
      </c>
      <c r="AK75" s="7">
        <f t="shared" si="177"/>
        <v>5.166666666666667</v>
      </c>
      <c r="AL75" s="7">
        <f t="shared" si="177"/>
        <v>5.333333333333333</v>
      </c>
      <c r="AM75" s="7">
        <f t="shared" si="177"/>
        <v>5.25</v>
      </c>
      <c r="AN75" s="7">
        <f t="shared" si="177"/>
        <v>5.166666666666667</v>
      </c>
      <c r="AO75" s="7">
        <f t="shared" si="177"/>
        <v>5.083333333333333</v>
      </c>
      <c r="AP75" s="7">
        <f t="shared" si="177"/>
        <v>4.916666666666667</v>
      </c>
      <c r="AQ75" s="7">
        <f t="shared" si="177"/>
        <v>4.833333333333333</v>
      </c>
      <c r="AR75" s="7">
        <f t="shared" si="177"/>
        <v>4.75</v>
      </c>
      <c r="AS75" s="7">
        <f t="shared" si="178"/>
        <v>4.666666666666667</v>
      </c>
      <c r="AT75" s="7">
        <f t="shared" si="178"/>
        <v>4.5</v>
      </c>
      <c r="AU75" s="7">
        <f t="shared" si="178"/>
        <v>4.333333333333333</v>
      </c>
      <c r="AV75" s="7">
        <f t="shared" si="178"/>
        <v>4.166666666666667</v>
      </c>
      <c r="AW75" s="7">
        <f t="shared" si="178"/>
        <v>3.9166666666666665</v>
      </c>
      <c r="AX75" s="7">
        <f t="shared" si="178"/>
        <v>3.8333333333333335</v>
      </c>
      <c r="AY75" s="7">
        <f t="shared" si="178"/>
        <v>3.75</v>
      </c>
      <c r="AZ75" s="7">
        <f t="shared" si="178"/>
        <v>3.6666666666666665</v>
      </c>
      <c r="BA75" s="7">
        <f t="shared" si="178"/>
        <v>3.5833333333333335</v>
      </c>
      <c r="BB75" s="7">
        <f t="shared" si="178"/>
        <v>3.5</v>
      </c>
      <c r="BC75" s="7">
        <f t="shared" si="179"/>
        <v>3.5</v>
      </c>
      <c r="BD75" s="7">
        <f t="shared" si="179"/>
        <v>3.5833333333333335</v>
      </c>
      <c r="BE75" s="7">
        <f t="shared" si="179"/>
        <v>3.6666666666666665</v>
      </c>
      <c r="BF75" s="7">
        <f t="shared" si="179"/>
        <v>3.8333333333333335</v>
      </c>
      <c r="BG75" s="7">
        <f t="shared" si="179"/>
        <v>4</v>
      </c>
      <c r="BH75" s="7">
        <f t="shared" si="179"/>
        <v>4.083333333333333</v>
      </c>
      <c r="BI75" s="7">
        <f t="shared" si="179"/>
        <v>4.083333333333333</v>
      </c>
      <c r="BJ75" s="7">
        <f t="shared" si="179"/>
        <v>4.083333333333333</v>
      </c>
      <c r="BK75" s="7">
        <f t="shared" si="179"/>
        <v>4.083333333333333</v>
      </c>
      <c r="BL75" s="7">
        <f t="shared" si="179"/>
        <v>4.25</v>
      </c>
      <c r="BM75" s="7">
        <f t="shared" si="180"/>
        <v>4.333333333333333</v>
      </c>
      <c r="BN75" s="7">
        <f t="shared" si="180"/>
        <v>4.25</v>
      </c>
      <c r="BO75" s="7">
        <f t="shared" si="180"/>
        <v>4.25</v>
      </c>
      <c r="BP75" s="7">
        <f t="shared" si="180"/>
        <v>4.166666666666667</v>
      </c>
      <c r="BQ75" s="7">
        <f t="shared" si="180"/>
        <v>4.083333333333333</v>
      </c>
      <c r="BR75" s="7">
        <f t="shared" si="180"/>
        <v>3.9166666666666665</v>
      </c>
      <c r="BS75" s="7">
        <f t="shared" si="180"/>
        <v>3.75</v>
      </c>
      <c r="BT75" s="7">
        <f t="shared" si="180"/>
        <v>3.6666666666666665</v>
      </c>
      <c r="BU75" s="7">
        <f t="shared" si="180"/>
        <v>3.8333333333333335</v>
      </c>
      <c r="BV75" s="7">
        <f t="shared" si="180"/>
        <v>3.9166666666666665</v>
      </c>
      <c r="BW75" s="7">
        <f t="shared" si="181"/>
        <v>4</v>
      </c>
      <c r="BX75" s="47" t="s">
        <v>217</v>
      </c>
      <c r="BY75" s="47"/>
      <c r="BZ75" s="5">
        <v>11.083333333333334</v>
      </c>
      <c r="CA75" s="5">
        <v>11.083333333333334</v>
      </c>
      <c r="CB75" s="5">
        <v>11.083333333333334</v>
      </c>
      <c r="CC75" s="5">
        <v>11.090909090909092</v>
      </c>
      <c r="CD75" s="5">
        <v>11.1</v>
      </c>
      <c r="CE75" s="5">
        <v>11.083333333333334</v>
      </c>
      <c r="CF75" s="5">
        <v>11.083333333333334</v>
      </c>
      <c r="CG75" s="5">
        <v>11.083333333333334</v>
      </c>
      <c r="CH75" s="5">
        <v>11.166666666666666</v>
      </c>
      <c r="CI75" s="5">
        <v>11.25</v>
      </c>
      <c r="CJ75" s="5">
        <v>11.25</v>
      </c>
      <c r="CK75" s="5">
        <v>11.25</v>
      </c>
      <c r="CL75" s="5">
        <f t="shared" si="182"/>
        <v>11.166666666666666</v>
      </c>
      <c r="CM75" s="5">
        <f t="shared" si="183"/>
        <v>11.166666666666666</v>
      </c>
      <c r="CN75" s="5">
        <f t="shared" si="184"/>
        <v>11.166666666666666</v>
      </c>
      <c r="CO75" s="5">
        <f t="shared" si="185"/>
        <v>11.181818181818182</v>
      </c>
      <c r="CP75" s="5">
        <f t="shared" si="186"/>
        <v>11.2</v>
      </c>
      <c r="CQ75" s="5">
        <f t="shared" si="187"/>
        <v>11.222222222222221</v>
      </c>
      <c r="CR75" s="5">
        <f t="shared" si="188"/>
        <v>11.25</v>
      </c>
      <c r="CS75" s="5">
        <f t="shared" si="189"/>
        <v>11.285714285714286</v>
      </c>
      <c r="CT75" s="5">
        <f t="shared" si="190"/>
        <v>11.166666666666666</v>
      </c>
      <c r="CU75" s="5">
        <f t="shared" si="191"/>
        <v>11</v>
      </c>
      <c r="CV75" s="5">
        <f t="shared" si="192"/>
        <v>11</v>
      </c>
      <c r="CW75" s="5">
        <f t="shared" si="193"/>
        <v>11</v>
      </c>
    </row>
    <row r="76" spans="2:101" x14ac:dyDescent="0.2">
      <c r="B76" s="6"/>
      <c r="C76" s="6" t="s">
        <v>182</v>
      </c>
      <c r="O76" s="15">
        <f t="shared" ref="O76:AY76" si="194">AVERAGE(D30:O30)</f>
        <v>12</v>
      </c>
      <c r="P76" s="15">
        <f t="shared" si="194"/>
        <v>12.833333333333334</v>
      </c>
      <c r="Q76" s="15">
        <f t="shared" si="194"/>
        <v>13.583333333333334</v>
      </c>
      <c r="R76" s="15">
        <f t="shared" si="194"/>
        <v>14.333333333333334</v>
      </c>
      <c r="S76" s="15">
        <f t="shared" si="194"/>
        <v>15.083333333333334</v>
      </c>
      <c r="T76" s="15">
        <f t="shared" si="194"/>
        <v>14.666666666666666</v>
      </c>
      <c r="U76" s="15">
        <f t="shared" si="194"/>
        <v>14.166666666666666</v>
      </c>
      <c r="V76" s="15">
        <f t="shared" si="194"/>
        <v>13.583333333333334</v>
      </c>
      <c r="W76" s="15">
        <f t="shared" si="194"/>
        <v>13</v>
      </c>
      <c r="X76" s="15">
        <f t="shared" si="194"/>
        <v>12.5</v>
      </c>
      <c r="Y76" s="15">
        <f t="shared" si="194"/>
        <v>11.5</v>
      </c>
      <c r="Z76" s="15">
        <f t="shared" si="194"/>
        <v>10.833333333333334</v>
      </c>
      <c r="AA76" s="15">
        <f t="shared" si="194"/>
        <v>9.8333333333333339</v>
      </c>
      <c r="AB76" s="15">
        <f t="shared" si="194"/>
        <v>8.8333333333333339</v>
      </c>
      <c r="AC76" s="15">
        <f t="shared" si="194"/>
        <v>7.833333333333333</v>
      </c>
      <c r="AD76" s="15">
        <f t="shared" si="194"/>
        <v>6.916666666666667</v>
      </c>
      <c r="AE76" s="15">
        <f t="shared" si="194"/>
        <v>6</v>
      </c>
      <c r="AF76" s="15">
        <f t="shared" si="194"/>
        <v>5.25</v>
      </c>
      <c r="AG76" s="15">
        <f t="shared" si="194"/>
        <v>4.5</v>
      </c>
      <c r="AH76" s="15">
        <f t="shared" si="194"/>
        <v>3.75</v>
      </c>
      <c r="AI76" s="15">
        <f t="shared" si="194"/>
        <v>3</v>
      </c>
      <c r="AJ76" s="15">
        <f t="shared" si="194"/>
        <v>2.4545454545454546</v>
      </c>
      <c r="AK76" s="15">
        <f t="shared" si="194"/>
        <v>2.1818181818181817</v>
      </c>
      <c r="AL76" s="15">
        <f t="shared" si="194"/>
        <v>1.5454545454545454</v>
      </c>
      <c r="AM76" s="15">
        <f t="shared" si="194"/>
        <v>1.2727272727272727</v>
      </c>
      <c r="AN76" s="15">
        <f t="shared" si="194"/>
        <v>1</v>
      </c>
      <c r="AO76" s="15">
        <f t="shared" si="194"/>
        <v>0.72727272727272729</v>
      </c>
      <c r="AP76" s="15">
        <f t="shared" si="194"/>
        <v>0.45454545454545453</v>
      </c>
      <c r="AQ76" s="15">
        <f t="shared" si="194"/>
        <v>0.18181818181818182</v>
      </c>
      <c r="AR76" s="15">
        <f t="shared" si="194"/>
        <v>9.0909090909090912E-2</v>
      </c>
      <c r="AS76" s="15">
        <f t="shared" si="194"/>
        <v>0</v>
      </c>
      <c r="AT76" s="15">
        <f t="shared" si="194"/>
        <v>0</v>
      </c>
      <c r="AU76" s="15">
        <f t="shared" si="194"/>
        <v>0</v>
      </c>
      <c r="AV76" s="15">
        <f t="shared" si="194"/>
        <v>0</v>
      </c>
      <c r="AW76" s="15">
        <f t="shared" si="194"/>
        <v>0</v>
      </c>
      <c r="AX76" s="15">
        <f t="shared" si="194"/>
        <v>0</v>
      </c>
      <c r="AY76" s="15">
        <f t="shared" si="194"/>
        <v>0</v>
      </c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48"/>
      <c r="BY76" s="48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</row>
    <row r="77" spans="2:101" x14ac:dyDescent="0.2">
      <c r="B77" s="6"/>
      <c r="C77" s="6"/>
      <c r="O77" s="7"/>
      <c r="P77" s="7"/>
      <c r="Q77" s="7"/>
      <c r="R77" s="7"/>
      <c r="S77" s="7"/>
      <c r="T77" s="7"/>
      <c r="U77" s="7"/>
      <c r="V77" s="7"/>
      <c r="W77" s="7"/>
      <c r="X77" s="7"/>
      <c r="BX77" s="47"/>
      <c r="BY77" s="47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</row>
    <row r="78" spans="2:101" x14ac:dyDescent="0.2">
      <c r="B78" s="6"/>
      <c r="C78" s="8" t="s">
        <v>138</v>
      </c>
      <c r="O78" s="7">
        <f t="shared" ref="O78:AA78" si="195">SUM(O68:O77)</f>
        <v>47503.499999999993</v>
      </c>
      <c r="P78" s="7">
        <f t="shared" si="195"/>
        <v>47816.333333333336</v>
      </c>
      <c r="Q78" s="7">
        <f t="shared" si="195"/>
        <v>48121.166666666664</v>
      </c>
      <c r="R78" s="7">
        <f t="shared" si="195"/>
        <v>48421.416666666664</v>
      </c>
      <c r="S78" s="7">
        <f t="shared" si="195"/>
        <v>48722.583333333336</v>
      </c>
      <c r="T78" s="7">
        <f t="shared" si="195"/>
        <v>49029.166666666664</v>
      </c>
      <c r="U78" s="7">
        <f t="shared" si="195"/>
        <v>49317.5</v>
      </c>
      <c r="V78" s="7">
        <f t="shared" si="195"/>
        <v>49616.166666666672</v>
      </c>
      <c r="W78" s="7">
        <f t="shared" si="195"/>
        <v>49909.333333333336</v>
      </c>
      <c r="X78" s="7">
        <f t="shared" si="195"/>
        <v>50198.833333333328</v>
      </c>
      <c r="Y78" s="7">
        <f t="shared" si="195"/>
        <v>50506.333333333336</v>
      </c>
      <c r="Z78" s="7">
        <f t="shared" si="195"/>
        <v>50822.5</v>
      </c>
      <c r="AA78" s="7">
        <f t="shared" si="195"/>
        <v>51137</v>
      </c>
      <c r="AB78" s="7">
        <f t="shared" ref="AB78:AM78" si="196">SUM(AB68:AB77)</f>
        <v>51446.25</v>
      </c>
      <c r="AC78" s="7">
        <f t="shared" si="196"/>
        <v>51766.416666666672</v>
      </c>
      <c r="AD78" s="7">
        <f t="shared" si="196"/>
        <v>52091.666666666664</v>
      </c>
      <c r="AE78" s="7">
        <f t="shared" si="196"/>
        <v>52411.749999999993</v>
      </c>
      <c r="AF78" s="7">
        <f t="shared" si="196"/>
        <v>52749.666666666672</v>
      </c>
      <c r="AG78" s="7">
        <f t="shared" si="196"/>
        <v>52927.249999999993</v>
      </c>
      <c r="AH78" s="7">
        <f t="shared" si="196"/>
        <v>53256.666666666672</v>
      </c>
      <c r="AI78" s="7">
        <f t="shared" si="196"/>
        <v>53595.083333333328</v>
      </c>
      <c r="AJ78" s="7">
        <f t="shared" si="196"/>
        <v>53938.121212121208</v>
      </c>
      <c r="AK78" s="7">
        <f t="shared" si="196"/>
        <v>54265.681818181816</v>
      </c>
      <c r="AL78" s="7">
        <f t="shared" si="196"/>
        <v>54586.378787878799</v>
      </c>
      <c r="AM78" s="7">
        <f t="shared" si="196"/>
        <v>54913.022727272728</v>
      </c>
      <c r="AN78" s="7">
        <f t="shared" ref="AN78:AY78" si="197">SUM(AN68:AN77)</f>
        <v>55252.583333333336</v>
      </c>
      <c r="AO78" s="7">
        <f t="shared" si="197"/>
        <v>55579.977272727287</v>
      </c>
      <c r="AP78" s="7">
        <f t="shared" si="197"/>
        <v>55908.204545454544</v>
      </c>
      <c r="AQ78" s="7">
        <f t="shared" si="197"/>
        <v>56240.431818181816</v>
      </c>
      <c r="AR78" s="7">
        <f t="shared" si="197"/>
        <v>56531.340909090912</v>
      </c>
      <c r="AS78" s="7">
        <f t="shared" si="197"/>
        <v>57035.499999999993</v>
      </c>
      <c r="AT78" s="7">
        <f t="shared" si="197"/>
        <v>57360.333333333336</v>
      </c>
      <c r="AU78" s="7">
        <f t="shared" si="197"/>
        <v>57665.583333333336</v>
      </c>
      <c r="AV78" s="7">
        <f t="shared" si="197"/>
        <v>57975.083333333328</v>
      </c>
      <c r="AW78" s="7">
        <f t="shared" si="197"/>
        <v>58288.333333333336</v>
      </c>
      <c r="AX78" s="7">
        <f t="shared" si="197"/>
        <v>58601.25</v>
      </c>
      <c r="AY78" s="7">
        <f t="shared" si="197"/>
        <v>58913.333333333321</v>
      </c>
      <c r="AZ78" s="7">
        <f t="shared" ref="AZ78:BK78" si="198">SUM(AZ68:AZ77)</f>
        <v>59224.166666666664</v>
      </c>
      <c r="BA78" s="7">
        <f t="shared" si="198"/>
        <v>59541</v>
      </c>
      <c r="BB78" s="7">
        <f t="shared" si="198"/>
        <v>59856.833333333336</v>
      </c>
      <c r="BC78" s="7">
        <f t="shared" si="198"/>
        <v>60166.833333333336</v>
      </c>
      <c r="BD78" s="7">
        <f t="shared" si="198"/>
        <v>60508.000000000007</v>
      </c>
      <c r="BE78" s="7">
        <f t="shared" si="198"/>
        <v>60772.25</v>
      </c>
      <c r="BF78" s="7">
        <f t="shared" si="198"/>
        <v>61053.75</v>
      </c>
      <c r="BG78" s="7">
        <f t="shared" si="198"/>
        <v>61343.25</v>
      </c>
      <c r="BH78" s="7">
        <f t="shared" si="198"/>
        <v>61614.75</v>
      </c>
      <c r="BI78" s="7">
        <f t="shared" si="198"/>
        <v>61878.333333333328</v>
      </c>
      <c r="BJ78" s="7">
        <f t="shared" si="198"/>
        <v>62140.5</v>
      </c>
      <c r="BK78" s="7">
        <f t="shared" si="198"/>
        <v>62386.083333333328</v>
      </c>
      <c r="BL78" s="7">
        <f t="shared" ref="BL78:BW78" si="199">SUM(BL68:BL77)</f>
        <v>62622.583333333336</v>
      </c>
      <c r="BM78" s="7">
        <f t="shared" si="199"/>
        <v>62848.333333333343</v>
      </c>
      <c r="BN78" s="7">
        <f t="shared" si="199"/>
        <v>63064.333333333328</v>
      </c>
      <c r="BO78" s="7">
        <f t="shared" si="199"/>
        <v>63268.5</v>
      </c>
      <c r="BP78" s="7">
        <f t="shared" si="199"/>
        <v>63463.083333333336</v>
      </c>
      <c r="BQ78" s="7">
        <f t="shared" si="199"/>
        <v>63652.666666666664</v>
      </c>
      <c r="BR78" s="7">
        <f t="shared" si="199"/>
        <v>63852.583333333328</v>
      </c>
      <c r="BS78" s="7">
        <f t="shared" si="199"/>
        <v>64046.500000000007</v>
      </c>
      <c r="BT78" s="7">
        <f t="shared" si="199"/>
        <v>64245.833333333328</v>
      </c>
      <c r="BU78" s="7">
        <f t="shared" si="199"/>
        <v>64447.666666666664</v>
      </c>
      <c r="BV78" s="7">
        <f t="shared" si="199"/>
        <v>64642.499999999993</v>
      </c>
      <c r="BW78" s="7">
        <f t="shared" si="199"/>
        <v>64830.166666666672</v>
      </c>
      <c r="BX78" s="47" t="str">
        <f>+C78</f>
        <v xml:space="preserve">   Total</v>
      </c>
      <c r="BY78" s="47"/>
      <c r="BZ78" s="5">
        <v>76045</v>
      </c>
      <c r="CA78" s="5">
        <v>76220.25</v>
      </c>
      <c r="CB78" s="5">
        <v>76398.666666666672</v>
      </c>
      <c r="CC78" s="5">
        <v>76583.340909090912</v>
      </c>
      <c r="CD78" s="5">
        <v>76770.600000000006</v>
      </c>
      <c r="CE78" s="5">
        <v>76963.25</v>
      </c>
      <c r="CF78" s="5">
        <v>77154</v>
      </c>
      <c r="CG78" s="5">
        <v>77350.916666666657</v>
      </c>
      <c r="CH78" s="5">
        <v>77540</v>
      </c>
      <c r="CI78" s="5">
        <v>77724.333333333328</v>
      </c>
      <c r="CJ78" s="5">
        <v>77914.249999999985</v>
      </c>
      <c r="CK78" s="5">
        <v>78100.666666666672</v>
      </c>
      <c r="CL78" s="5">
        <f t="shared" ref="CL78:CW78" si="200">SUM(CL68:CL77)</f>
        <v>78293.5</v>
      </c>
      <c r="CM78" s="5">
        <f t="shared" si="200"/>
        <v>78489.583333333328</v>
      </c>
      <c r="CN78" s="5">
        <f t="shared" si="200"/>
        <v>78692.166666666672</v>
      </c>
      <c r="CO78" s="5">
        <f t="shared" si="200"/>
        <v>78778.909090909103</v>
      </c>
      <c r="CP78" s="5">
        <f t="shared" si="200"/>
        <v>78870.299999999988</v>
      </c>
      <c r="CQ78" s="5">
        <f t="shared" si="200"/>
        <v>78966.111111111109</v>
      </c>
      <c r="CR78" s="5">
        <f t="shared" si="200"/>
        <v>79075.375</v>
      </c>
      <c r="CS78" s="5">
        <f t="shared" si="200"/>
        <v>79199.28571428571</v>
      </c>
      <c r="CT78" s="5">
        <f t="shared" si="200"/>
        <v>79340.166666666672</v>
      </c>
      <c r="CU78" s="5">
        <f t="shared" si="200"/>
        <v>79498.999999999985</v>
      </c>
      <c r="CV78" s="5">
        <f t="shared" si="200"/>
        <v>79642.75</v>
      </c>
      <c r="CW78" s="5">
        <f t="shared" si="200"/>
        <v>79769.333333333343</v>
      </c>
    </row>
    <row r="79" spans="2:101" x14ac:dyDescent="0.2">
      <c r="B79" s="6"/>
      <c r="C79" s="8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49"/>
      <c r="BY79" s="49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</row>
    <row r="80" spans="2:101" x14ac:dyDescent="0.2">
      <c r="B80" s="8" t="s">
        <v>150</v>
      </c>
      <c r="C80" s="8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4" t="str">
        <f>+B80</f>
        <v>12 Month Use per Average Customer</v>
      </c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</row>
    <row r="81" spans="2:101" x14ac:dyDescent="0.2">
      <c r="B81" s="6"/>
      <c r="C81" s="6" t="s">
        <v>180</v>
      </c>
      <c r="O81" s="7">
        <f>+O55/O68</f>
        <v>756.79288733533008</v>
      </c>
      <c r="P81" s="7">
        <f>+P55/P68</f>
        <v>749.81707387004406</v>
      </c>
      <c r="Q81" s="7">
        <f t="shared" ref="Q81:X81" si="201">+Q55/Q68</f>
        <v>730.26115056009121</v>
      </c>
      <c r="R81" s="7">
        <f t="shared" si="201"/>
        <v>727.11504605048481</v>
      </c>
      <c r="S81" s="7">
        <f t="shared" si="201"/>
        <v>724.45360546563177</v>
      </c>
      <c r="T81" s="7">
        <f t="shared" si="201"/>
        <v>724.94635633748021</v>
      </c>
      <c r="U81" s="7">
        <f t="shared" si="201"/>
        <v>722.55085021680895</v>
      </c>
      <c r="V81" s="7">
        <f t="shared" si="201"/>
        <v>719.35189147457811</v>
      </c>
      <c r="W81" s="7">
        <f t="shared" si="201"/>
        <v>715.77874025672736</v>
      </c>
      <c r="X81" s="7">
        <f t="shared" si="201"/>
        <v>712.28640210890944</v>
      </c>
      <c r="Y81" s="7">
        <f t="shared" ref="Y81:AA85" si="202">+Y55/Y68</f>
        <v>705.39461277056273</v>
      </c>
      <c r="Z81" s="7">
        <f t="shared" si="202"/>
        <v>704.17503730888609</v>
      </c>
      <c r="AA81" s="7">
        <f t="shared" si="202"/>
        <v>716.53530906663116</v>
      </c>
      <c r="AB81" s="7">
        <f t="shared" ref="AB81:AM81" si="203">+AB55/AB68</f>
        <v>751.79167672636447</v>
      </c>
      <c r="AC81" s="7">
        <f t="shared" si="203"/>
        <v>780.57241462218633</v>
      </c>
      <c r="AD81" s="7">
        <f t="shared" si="203"/>
        <v>773.37197498764567</v>
      </c>
      <c r="AE81" s="7">
        <f t="shared" si="203"/>
        <v>756.79993566152552</v>
      </c>
      <c r="AF81" s="7">
        <f t="shared" si="203"/>
        <v>737.39114626277103</v>
      </c>
      <c r="AG81" s="7">
        <f t="shared" si="203"/>
        <v>737.04426324169197</v>
      </c>
      <c r="AH81" s="7">
        <f t="shared" si="203"/>
        <v>733.77815489590046</v>
      </c>
      <c r="AI81" s="7">
        <f t="shared" si="203"/>
        <v>729.96478923201107</v>
      </c>
      <c r="AJ81" s="7">
        <f t="shared" si="203"/>
        <v>726.28637805874484</v>
      </c>
      <c r="AK81" s="7">
        <f t="shared" si="203"/>
        <v>764.26600540152288</v>
      </c>
      <c r="AL81" s="7">
        <f t="shared" si="203"/>
        <v>726.32031504083659</v>
      </c>
      <c r="AM81" s="7">
        <f t="shared" si="203"/>
        <v>721.74235730273517</v>
      </c>
      <c r="AN81" s="7">
        <f t="shared" ref="AN81:AY81" si="204">+AN55/AN68</f>
        <v>707.6063943021461</v>
      </c>
      <c r="AO81" s="7">
        <f t="shared" si="204"/>
        <v>697.48298395650249</v>
      </c>
      <c r="AP81" s="7">
        <f t="shared" si="204"/>
        <v>691.1608386291864</v>
      </c>
      <c r="AQ81" s="7">
        <f t="shared" si="204"/>
        <v>703.0620095233329</v>
      </c>
      <c r="AR81" s="7">
        <f t="shared" si="204"/>
        <v>706.06941411740138</v>
      </c>
      <c r="AS81" s="7">
        <f t="shared" si="204"/>
        <v>701.90734909306229</v>
      </c>
      <c r="AT81" s="7">
        <f t="shared" si="204"/>
        <v>699.95872494956291</v>
      </c>
      <c r="AU81" s="7">
        <f t="shared" si="204"/>
        <v>697.88788027570581</v>
      </c>
      <c r="AV81" s="7">
        <f t="shared" si="204"/>
        <v>696.08903857048517</v>
      </c>
      <c r="AW81" s="7">
        <f t="shared" si="204"/>
        <v>660.64967737718382</v>
      </c>
      <c r="AX81" s="7">
        <f t="shared" si="204"/>
        <v>691.11837164273584</v>
      </c>
      <c r="AY81" s="7">
        <f t="shared" si="204"/>
        <v>713.60224345732672</v>
      </c>
      <c r="AZ81" s="7">
        <f t="shared" ref="AZ81:BK81" si="205">+AZ55/AZ68</f>
        <v>707.30999205422131</v>
      </c>
      <c r="BA81" s="7">
        <f t="shared" si="205"/>
        <v>711.97727787335771</v>
      </c>
      <c r="BB81" s="7">
        <f t="shared" si="205"/>
        <v>743.9372500768435</v>
      </c>
      <c r="BC81" s="7">
        <f t="shared" si="205"/>
        <v>744.03786834063533</v>
      </c>
      <c r="BD81" s="7">
        <f t="shared" si="205"/>
        <v>740.76756761451009</v>
      </c>
      <c r="BE81" s="7">
        <f t="shared" si="205"/>
        <v>735.67673885919999</v>
      </c>
      <c r="BF81" s="7">
        <f t="shared" si="205"/>
        <v>731.26419705170201</v>
      </c>
      <c r="BG81" s="7">
        <f t="shared" si="205"/>
        <v>728.32273777462797</v>
      </c>
      <c r="BH81" s="7">
        <f t="shared" si="205"/>
        <v>725.68062392424952</v>
      </c>
      <c r="BI81" s="7">
        <f t="shared" si="205"/>
        <v>724.12788494043173</v>
      </c>
      <c r="BJ81" s="7">
        <f t="shared" si="205"/>
        <v>727.95155549014953</v>
      </c>
      <c r="BK81" s="7">
        <f t="shared" si="205"/>
        <v>715.5512046926882</v>
      </c>
      <c r="BL81" s="7">
        <f t="shared" ref="BL81:BW81" si="206">+BL55/BL68</f>
        <v>738.54316234114481</v>
      </c>
      <c r="BM81" s="7">
        <f t="shared" si="206"/>
        <v>754.39874184919995</v>
      </c>
      <c r="BN81" s="7">
        <f t="shared" si="206"/>
        <v>733.85027792371079</v>
      </c>
      <c r="BO81" s="7">
        <f t="shared" si="206"/>
        <v>727.84436369983644</v>
      </c>
      <c r="BP81" s="7">
        <f t="shared" si="206"/>
        <v>731.08950720156099</v>
      </c>
      <c r="BQ81" s="7">
        <f t="shared" si="206"/>
        <v>730.21691050806112</v>
      </c>
      <c r="BR81" s="7">
        <f t="shared" si="206"/>
        <v>729.64654312044718</v>
      </c>
      <c r="BS81" s="7">
        <f t="shared" si="206"/>
        <v>728.65017461941579</v>
      </c>
      <c r="BT81" s="7">
        <f t="shared" si="206"/>
        <v>726.98775319300023</v>
      </c>
      <c r="BU81" s="7">
        <f t="shared" si="206"/>
        <v>731.33238980903911</v>
      </c>
      <c r="BV81" s="7">
        <f t="shared" si="206"/>
        <v>732.43131835822669</v>
      </c>
      <c r="BW81" s="7">
        <f t="shared" si="206"/>
        <v>733.95654635606274</v>
      </c>
      <c r="BX81" s="47" t="str">
        <f>+C81</f>
        <v>Residential</v>
      </c>
      <c r="BY81" s="47"/>
      <c r="BZ81" s="5">
        <v>592.81559961560345</v>
      </c>
      <c r="CA81" s="5">
        <v>597.30143561209979</v>
      </c>
      <c r="CB81" s="5">
        <v>605.48897655406074</v>
      </c>
      <c r="CC81" s="5">
        <v>605.63603477864569</v>
      </c>
      <c r="CD81" s="5">
        <v>598.34956808365541</v>
      </c>
      <c r="CE81" s="5">
        <v>599.25559652574862</v>
      </c>
      <c r="CF81" s="5">
        <v>600.7319469808541</v>
      </c>
      <c r="CG81" s="5">
        <v>600.62672148140837</v>
      </c>
      <c r="CH81" s="5">
        <v>599.59391281919011</v>
      </c>
      <c r="CI81" s="5">
        <v>604.82722628215333</v>
      </c>
      <c r="CJ81" s="5">
        <v>605.45026843296068</v>
      </c>
      <c r="CK81" s="5">
        <v>596.42694109908791</v>
      </c>
      <c r="CL81" s="5">
        <f t="shared" ref="CL81:CW81" si="207">+CL55/CL68</f>
        <v>633.65981818160697</v>
      </c>
      <c r="CM81" s="5">
        <f t="shared" si="207"/>
        <v>672.10574763788566</v>
      </c>
      <c r="CN81" s="5">
        <f t="shared" si="207"/>
        <v>695.16960167569482</v>
      </c>
      <c r="CO81" s="5">
        <f t="shared" si="207"/>
        <v>645.52221562973568</v>
      </c>
      <c r="CP81" s="5">
        <f t="shared" si="207"/>
        <v>615.93221629222819</v>
      </c>
      <c r="CQ81" s="5">
        <f t="shared" si="207"/>
        <v>591.02087861282325</v>
      </c>
      <c r="CR81" s="5">
        <f t="shared" si="207"/>
        <v>571.62289234592185</v>
      </c>
      <c r="CS81" s="5">
        <f t="shared" si="207"/>
        <v>554.87659932295242</v>
      </c>
      <c r="CT81" s="5">
        <f t="shared" si="207"/>
        <v>536.6697040605643</v>
      </c>
      <c r="CU81" s="5">
        <f t="shared" si="207"/>
        <v>508.37723746155814</v>
      </c>
      <c r="CV81" s="5">
        <f t="shared" si="207"/>
        <v>464.37940862741334</v>
      </c>
      <c r="CW81" s="5">
        <f t="shared" si="207"/>
        <v>370.02067645997818</v>
      </c>
    </row>
    <row r="82" spans="2:101" x14ac:dyDescent="0.2">
      <c r="B82" s="6"/>
      <c r="C82" s="8" t="s">
        <v>166</v>
      </c>
      <c r="O82" s="7">
        <f t="shared" ref="O82:X82" si="208">+O56/O69</f>
        <v>4436.6671872184515</v>
      </c>
      <c r="P82" s="7">
        <f t="shared" si="208"/>
        <v>4364.6619929294748</v>
      </c>
      <c r="Q82" s="7">
        <f t="shared" si="208"/>
        <v>4257.7590246234759</v>
      </c>
      <c r="R82" s="7">
        <f t="shared" si="208"/>
        <v>4264.7492101341286</v>
      </c>
      <c r="S82" s="7">
        <f t="shared" si="208"/>
        <v>4232.5997621878714</v>
      </c>
      <c r="T82" s="7">
        <f t="shared" si="208"/>
        <v>4232.3778550541374</v>
      </c>
      <c r="U82" s="7">
        <f t="shared" si="208"/>
        <v>4228.7029585798819</v>
      </c>
      <c r="V82" s="7">
        <f t="shared" si="208"/>
        <v>4225.2917338788993</v>
      </c>
      <c r="W82" s="7">
        <f t="shared" si="208"/>
        <v>4205.0912374371865</v>
      </c>
      <c r="X82" s="7">
        <f t="shared" si="208"/>
        <v>4206.7875866933118</v>
      </c>
      <c r="Y82" s="7">
        <f t="shared" si="202"/>
        <v>4181.715006453127</v>
      </c>
      <c r="Z82" s="7">
        <f t="shared" si="202"/>
        <v>4167.9466141517341</v>
      </c>
      <c r="AA82" s="7">
        <f t="shared" si="202"/>
        <v>4199.0575045207952</v>
      </c>
      <c r="AB82" s="7">
        <f t="shared" ref="AB82:AM82" si="209">+AB56/AB69</f>
        <v>4364.2365700754999</v>
      </c>
      <c r="AC82" s="7">
        <f t="shared" si="209"/>
        <v>4501.8553263939939</v>
      </c>
      <c r="AD82" s="7">
        <f t="shared" si="209"/>
        <v>4454.7228527370862</v>
      </c>
      <c r="AE82" s="7">
        <f t="shared" si="209"/>
        <v>4394.4654042634911</v>
      </c>
      <c r="AF82" s="7">
        <f t="shared" si="209"/>
        <v>4299.1120649385457</v>
      </c>
      <c r="AG82" s="7">
        <f t="shared" si="209"/>
        <v>4303.8681948424064</v>
      </c>
      <c r="AH82" s="7">
        <f t="shared" si="209"/>
        <v>4283.6162965779467</v>
      </c>
      <c r="AI82" s="7">
        <f t="shared" si="209"/>
        <v>4262.7627753804227</v>
      </c>
      <c r="AJ82" s="7">
        <f t="shared" si="209"/>
        <v>4243.2653736065076</v>
      </c>
      <c r="AK82" s="7">
        <f t="shared" si="209"/>
        <v>4377.5312923895517</v>
      </c>
      <c r="AL82" s="7">
        <f t="shared" si="209"/>
        <v>4225.8033443319719</v>
      </c>
      <c r="AM82" s="7">
        <f t="shared" si="209"/>
        <v>4187.5788375890734</v>
      </c>
      <c r="AN82" s="7">
        <f t="shared" ref="AN82:AY82" si="210">+AN56/AN69</f>
        <v>4081.7642357716077</v>
      </c>
      <c r="AO82" s="7">
        <f t="shared" si="210"/>
        <v>4008.0410312913186</v>
      </c>
      <c r="AP82" s="7">
        <f t="shared" si="210"/>
        <v>3964.7429521859931</v>
      </c>
      <c r="AQ82" s="7">
        <f t="shared" si="210"/>
        <v>4004.8321764609532</v>
      </c>
      <c r="AR82" s="7">
        <f t="shared" si="210"/>
        <v>4028.2860383786028</v>
      </c>
      <c r="AS82" s="7">
        <f t="shared" si="210"/>
        <v>3988.8775030167676</v>
      </c>
      <c r="AT82" s="7">
        <f t="shared" si="210"/>
        <v>3978.2413742348904</v>
      </c>
      <c r="AU82" s="7">
        <f t="shared" si="210"/>
        <v>3970.2473150219189</v>
      </c>
      <c r="AV82" s="7">
        <f t="shared" si="210"/>
        <v>3958.6404522837111</v>
      </c>
      <c r="AW82" s="7">
        <f t="shared" si="210"/>
        <v>3832.1934098745246</v>
      </c>
      <c r="AX82" s="7">
        <f t="shared" si="210"/>
        <v>3938.9834449048981</v>
      </c>
      <c r="AY82" s="7">
        <f t="shared" si="210"/>
        <v>4037.0946829543841</v>
      </c>
      <c r="AZ82" s="7">
        <f t="shared" ref="AZ82:BK82" si="211">+AZ56/AZ69</f>
        <v>4040.1401554859817</v>
      </c>
      <c r="BA82" s="7">
        <f t="shared" si="211"/>
        <v>4018.2348719747451</v>
      </c>
      <c r="BB82" s="7">
        <f t="shared" si="211"/>
        <v>4173.1905847789594</v>
      </c>
      <c r="BC82" s="7">
        <f t="shared" si="211"/>
        <v>4177.0660344466914</v>
      </c>
      <c r="BD82" s="7">
        <f t="shared" si="211"/>
        <v>4156.9986170952043</v>
      </c>
      <c r="BE82" s="7">
        <f t="shared" si="211"/>
        <v>4134.5110353067475</v>
      </c>
      <c r="BF82" s="7">
        <f t="shared" si="211"/>
        <v>4112.6827633803787</v>
      </c>
      <c r="BG82" s="7">
        <f t="shared" si="211"/>
        <v>4104.36570623023</v>
      </c>
      <c r="BH82" s="7">
        <f t="shared" si="211"/>
        <v>4099.7857935855254</v>
      </c>
      <c r="BI82" s="7">
        <f t="shared" si="211"/>
        <v>4094.3718751601491</v>
      </c>
      <c r="BJ82" s="7">
        <f t="shared" si="211"/>
        <v>4112.0206782605737</v>
      </c>
      <c r="BK82" s="7">
        <f t="shared" si="211"/>
        <v>4057.9024007606367</v>
      </c>
      <c r="BL82" s="7">
        <f t="shared" ref="BL82:BW82" si="212">+BL56/BL69</f>
        <v>4138.8772260129017</v>
      </c>
      <c r="BM82" s="7">
        <f t="shared" si="212"/>
        <v>4277.0220159956807</v>
      </c>
      <c r="BN82" s="7">
        <f t="shared" si="212"/>
        <v>4165.2081342932115</v>
      </c>
      <c r="BO82" s="7">
        <f t="shared" si="212"/>
        <v>4096.993677572993</v>
      </c>
      <c r="BP82" s="7">
        <f t="shared" si="212"/>
        <v>4099.2296759522451</v>
      </c>
      <c r="BQ82" s="7">
        <f t="shared" si="212"/>
        <v>4089.8443017924124</v>
      </c>
      <c r="BR82" s="7">
        <f t="shared" si="212"/>
        <v>4085.1423782920979</v>
      </c>
      <c r="BS82" s="7">
        <f t="shared" si="212"/>
        <v>4074.1901764393738</v>
      </c>
      <c r="BT82" s="7">
        <f t="shared" si="212"/>
        <v>4060.3935423041926</v>
      </c>
      <c r="BU82" s="7">
        <f t="shared" si="212"/>
        <v>4064.996724015637</v>
      </c>
      <c r="BV82" s="7">
        <f t="shared" si="212"/>
        <v>4067.6517141541099</v>
      </c>
      <c r="BW82" s="7">
        <f t="shared" si="212"/>
        <v>4067.8634537097832</v>
      </c>
      <c r="BX82" s="47" t="str">
        <f>+C82</f>
        <v>Commercial</v>
      </c>
      <c r="BY82" s="47"/>
      <c r="BZ82" s="5">
        <v>2970.0797650827549</v>
      </c>
      <c r="CA82" s="5">
        <v>2977.7936438137117</v>
      </c>
      <c r="CB82" s="5">
        <v>2997.1082799159508</v>
      </c>
      <c r="CC82" s="5">
        <v>2997.3199076653664</v>
      </c>
      <c r="CD82" s="5">
        <v>2960.2918645727214</v>
      </c>
      <c r="CE82" s="5">
        <v>2958.0887346798772</v>
      </c>
      <c r="CF82" s="5">
        <v>2963.3233432882948</v>
      </c>
      <c r="CG82" s="5">
        <v>2957.9279080749252</v>
      </c>
      <c r="CH82" s="5">
        <v>2946.0957141922395</v>
      </c>
      <c r="CI82" s="5">
        <v>2950.7321085823964</v>
      </c>
      <c r="CJ82" s="5">
        <v>2945.7442853423586</v>
      </c>
      <c r="CK82" s="5">
        <v>2887.7345027115389</v>
      </c>
      <c r="CL82" s="5">
        <f t="shared" ref="CL82:CW82" si="213">+CL56/CL69</f>
        <v>3048.1933183474148</v>
      </c>
      <c r="CM82" s="5">
        <f t="shared" si="213"/>
        <v>3212.9126535863625</v>
      </c>
      <c r="CN82" s="5">
        <f t="shared" si="213"/>
        <v>3315.383362151777</v>
      </c>
      <c r="CO82" s="5">
        <f t="shared" si="213"/>
        <v>3066.2225276258509</v>
      </c>
      <c r="CP82" s="5">
        <f t="shared" si="213"/>
        <v>2907.2398516065737</v>
      </c>
      <c r="CQ82" s="5">
        <f t="shared" si="213"/>
        <v>2762.1996086771587</v>
      </c>
      <c r="CR82" s="5">
        <f t="shared" si="213"/>
        <v>2639.9793617427863</v>
      </c>
      <c r="CS82" s="5">
        <f t="shared" si="213"/>
        <v>2528.5842642799594</v>
      </c>
      <c r="CT82" s="5">
        <f t="shared" si="213"/>
        <v>2404.4912023460411</v>
      </c>
      <c r="CU82" s="5">
        <f t="shared" si="213"/>
        <v>2247.6382478052315</v>
      </c>
      <c r="CV82" s="5">
        <f t="shared" si="213"/>
        <v>2043.5366238449403</v>
      </c>
      <c r="CW82" s="5">
        <f t="shared" si="213"/>
        <v>1649.0215762661073</v>
      </c>
    </row>
    <row r="83" spans="2:101" x14ac:dyDescent="0.2">
      <c r="B83" s="6"/>
      <c r="C83" s="6" t="s">
        <v>181</v>
      </c>
      <c r="O83" s="7">
        <f t="shared" ref="O83:X84" si="214">+O57/O70</f>
        <v>60726.626262626261</v>
      </c>
      <c r="P83" s="7">
        <f t="shared" si="214"/>
        <v>58071.39931740614</v>
      </c>
      <c r="Q83" s="7">
        <f t="shared" si="214"/>
        <v>55708.875</v>
      </c>
      <c r="R83" s="7">
        <f t="shared" si="214"/>
        <v>52825.816901408449</v>
      </c>
      <c r="S83" s="7">
        <f t="shared" si="214"/>
        <v>51177.814285714288</v>
      </c>
      <c r="T83" s="7">
        <f t="shared" si="214"/>
        <v>51227.956834532371</v>
      </c>
      <c r="U83" s="7">
        <f t="shared" si="214"/>
        <v>51712.765342960294</v>
      </c>
      <c r="V83" s="7">
        <f t="shared" si="214"/>
        <v>51826.17391304348</v>
      </c>
      <c r="W83" s="7">
        <f t="shared" si="214"/>
        <v>51707.565217391304</v>
      </c>
      <c r="X83" s="7">
        <f t="shared" si="214"/>
        <v>52033.565217391304</v>
      </c>
      <c r="Y83" s="7">
        <f t="shared" si="202"/>
        <v>51741.643321299649</v>
      </c>
      <c r="Z83" s="7">
        <f t="shared" si="202"/>
        <v>50813.195698924734</v>
      </c>
      <c r="AA83" s="7">
        <f t="shared" si="202"/>
        <v>51340.932384341635</v>
      </c>
      <c r="AB83" s="7">
        <f t="shared" ref="AB83:AM83" si="215">+AB57/AB70</f>
        <v>53028.52340425532</v>
      </c>
      <c r="AC83" s="7">
        <f t="shared" si="215"/>
        <v>53686.329328621912</v>
      </c>
      <c r="AD83" s="7">
        <f t="shared" si="215"/>
        <v>55208.315789473687</v>
      </c>
      <c r="AE83" s="7">
        <f t="shared" si="215"/>
        <v>54283.731010452953</v>
      </c>
      <c r="AF83" s="7">
        <f t="shared" si="215"/>
        <v>53563.262068965516</v>
      </c>
      <c r="AG83" s="7">
        <f t="shared" si="215"/>
        <v>54825.736082474243</v>
      </c>
      <c r="AH83" s="7">
        <f t="shared" si="215"/>
        <v>55659.833557047001</v>
      </c>
      <c r="AI83" s="7">
        <f t="shared" si="215"/>
        <v>54317.960655737719</v>
      </c>
      <c r="AJ83" s="7">
        <f t="shared" si="215"/>
        <v>57194.468789808925</v>
      </c>
      <c r="AK83" s="7">
        <f t="shared" si="215"/>
        <v>62845.861682242998</v>
      </c>
      <c r="AL83" s="7">
        <f t="shared" si="215"/>
        <v>63476.779331306992</v>
      </c>
      <c r="AM83" s="7">
        <f t="shared" si="215"/>
        <v>68586.235014836799</v>
      </c>
      <c r="AN83" s="7">
        <f t="shared" ref="AN83:AY83" si="216">+AN57/AN70</f>
        <v>72916.44624277456</v>
      </c>
      <c r="AO83" s="7">
        <f t="shared" si="216"/>
        <v>76336.54985915494</v>
      </c>
      <c r="AP83" s="7">
        <f t="shared" si="216"/>
        <v>78388.465193370168</v>
      </c>
      <c r="AQ83" s="7">
        <f t="shared" si="216"/>
        <v>81429.326829268291</v>
      </c>
      <c r="AR83" s="7">
        <f t="shared" si="216"/>
        <v>83709.408510638314</v>
      </c>
      <c r="AS83" s="7">
        <f t="shared" si="216"/>
        <v>84184.207792207773</v>
      </c>
      <c r="AT83" s="7">
        <f t="shared" si="216"/>
        <v>85253.265809768636</v>
      </c>
      <c r="AU83" s="7">
        <f t="shared" si="216"/>
        <v>87762.546564885488</v>
      </c>
      <c r="AV83" s="7">
        <f t="shared" si="216"/>
        <v>87280.830379746825</v>
      </c>
      <c r="AW83" s="7">
        <f t="shared" si="216"/>
        <v>87215.031578947383</v>
      </c>
      <c r="AX83" s="7">
        <f t="shared" si="216"/>
        <v>100588.91371571073</v>
      </c>
      <c r="AY83" s="7">
        <f t="shared" si="216"/>
        <v>112733.75643564359</v>
      </c>
      <c r="AZ83" s="7">
        <f t="shared" ref="AZ83:BK83" si="217">+AZ57/AZ70</f>
        <v>124714.13793103448</v>
      </c>
      <c r="BA83" s="7">
        <f t="shared" si="217"/>
        <v>136133.73235294118</v>
      </c>
      <c r="BB83" s="7">
        <f t="shared" si="217"/>
        <v>149167.11240875913</v>
      </c>
      <c r="BC83" s="7">
        <f t="shared" si="217"/>
        <v>149064.21262135924</v>
      </c>
      <c r="BD83" s="7">
        <f t="shared" si="217"/>
        <v>148959.66699029127</v>
      </c>
      <c r="BE83" s="7">
        <f t="shared" si="217"/>
        <v>149369.32300242133</v>
      </c>
      <c r="BF83" s="7">
        <f t="shared" si="217"/>
        <v>149435.20677966104</v>
      </c>
      <c r="BG83" s="7">
        <f t="shared" si="217"/>
        <v>149873.34915254239</v>
      </c>
      <c r="BH83" s="7">
        <f t="shared" si="217"/>
        <v>149935.60096852304</v>
      </c>
      <c r="BI83" s="7">
        <f t="shared" si="217"/>
        <v>149912.38540145985</v>
      </c>
      <c r="BJ83" s="7">
        <f t="shared" si="217"/>
        <v>141306.87512195125</v>
      </c>
      <c r="BK83" s="7">
        <f t="shared" si="217"/>
        <v>129666.85882352944</v>
      </c>
      <c r="BL83" s="7">
        <f t="shared" ref="BL83:BW83" si="218">+BL57/BL70</f>
        <v>119700.7448275862</v>
      </c>
      <c r="BM83" s="7">
        <f t="shared" si="218"/>
        <v>109090.09727047147</v>
      </c>
      <c r="BN83" s="7">
        <f t="shared" si="218"/>
        <v>96196.431920199509</v>
      </c>
      <c r="BO83" s="7">
        <f t="shared" si="218"/>
        <v>96488.920698254384</v>
      </c>
      <c r="BP83" s="7">
        <f t="shared" si="218"/>
        <v>96570.724189526198</v>
      </c>
      <c r="BQ83" s="7">
        <f t="shared" si="218"/>
        <v>95853.901492537319</v>
      </c>
      <c r="BR83" s="7">
        <f t="shared" si="218"/>
        <v>96348.979652605471</v>
      </c>
      <c r="BS83" s="7">
        <f t="shared" si="218"/>
        <v>96744.071287128725</v>
      </c>
      <c r="BT83" s="7">
        <f t="shared" si="218"/>
        <v>96886.610370370356</v>
      </c>
      <c r="BU83" s="7">
        <f t="shared" si="218"/>
        <v>96012.449999999983</v>
      </c>
      <c r="BV83" s="7">
        <f t="shared" si="218"/>
        <v>95270.575609756095</v>
      </c>
      <c r="BW83" s="7">
        <f t="shared" si="218"/>
        <v>94611.888349514556</v>
      </c>
      <c r="BX83" s="47" t="str">
        <f>+C83</f>
        <v>Industrial Firm</v>
      </c>
      <c r="BY83" s="47"/>
      <c r="BZ83" s="5">
        <v>62588.062135922337</v>
      </c>
      <c r="CA83" s="5">
        <v>61749.526717557252</v>
      </c>
      <c r="CB83" s="5">
        <v>61821.07317073171</v>
      </c>
      <c r="CC83" s="5">
        <v>60688.817679558008</v>
      </c>
      <c r="CD83" s="5">
        <v>59702.101083032496</v>
      </c>
      <c r="CE83" s="5">
        <v>58890.884547069276</v>
      </c>
      <c r="CF83" s="5">
        <v>58007.114235500885</v>
      </c>
      <c r="CG83" s="5">
        <v>57180.808290155437</v>
      </c>
      <c r="CH83" s="5">
        <v>56656.964102564103</v>
      </c>
      <c r="CI83" s="5">
        <v>56903.938671209544</v>
      </c>
      <c r="CJ83" s="5">
        <v>56141.704584040745</v>
      </c>
      <c r="CK83" s="5">
        <v>55223.95952782462</v>
      </c>
      <c r="CL83" s="5">
        <f t="shared" ref="CL83:CW83" si="219">+CL57/CL70</f>
        <v>56818.648739495795</v>
      </c>
      <c r="CM83" s="5">
        <f t="shared" si="219"/>
        <v>58063.692821368953</v>
      </c>
      <c r="CN83" s="5">
        <f t="shared" si="219"/>
        <v>58568.019900497515</v>
      </c>
      <c r="CO83" s="5">
        <f t="shared" si="219"/>
        <v>54063.4512635379</v>
      </c>
      <c r="CP83" s="5">
        <f t="shared" si="219"/>
        <v>50145.833333333336</v>
      </c>
      <c r="CQ83" s="5">
        <f t="shared" si="219"/>
        <v>46284.185022026431</v>
      </c>
      <c r="CR83" s="5">
        <f t="shared" si="219"/>
        <v>42912.039312039313</v>
      </c>
      <c r="CS83" s="5">
        <f t="shared" si="219"/>
        <v>39410.529411764706</v>
      </c>
      <c r="CT83" s="5">
        <f t="shared" si="219"/>
        <v>35891.142857142855</v>
      </c>
      <c r="CU83" s="5">
        <f t="shared" si="219"/>
        <v>32014.688715953307</v>
      </c>
      <c r="CV83" s="5">
        <f t="shared" si="219"/>
        <v>27604.757281553397</v>
      </c>
      <c r="CW83" s="5">
        <f t="shared" si="219"/>
        <v>21841.238709677422</v>
      </c>
    </row>
    <row r="84" spans="2:101" x14ac:dyDescent="0.2">
      <c r="B84" s="6"/>
      <c r="C84" s="8" t="s">
        <v>183</v>
      </c>
      <c r="O84" s="7">
        <f t="shared" si="214"/>
        <v>158892</v>
      </c>
      <c r="P84" s="7">
        <f t="shared" si="214"/>
        <v>127485</v>
      </c>
      <c r="Q84" s="7">
        <f t="shared" si="214"/>
        <v>265080</v>
      </c>
      <c r="R84" s="7">
        <f t="shared" si="214"/>
        <v>235980</v>
      </c>
      <c r="S84" s="38" t="s">
        <v>147</v>
      </c>
      <c r="T84" s="7">
        <f>+T58/T71</f>
        <v>264072</v>
      </c>
      <c r="U84" s="7">
        <f>+U58/U71</f>
        <v>261540</v>
      </c>
      <c r="V84" s="7">
        <f>+V58/V71</f>
        <v>563967</v>
      </c>
      <c r="W84" s="7">
        <f>+W58/W71</f>
        <v>724786</v>
      </c>
      <c r="X84" s="7">
        <f>+X58/X71</f>
        <v>1061844</v>
      </c>
      <c r="Y84" s="7">
        <f t="shared" si="202"/>
        <v>963346.79999999993</v>
      </c>
      <c r="Z84" s="7">
        <f t="shared" si="202"/>
        <v>1037039</v>
      </c>
      <c r="AA84" s="7">
        <f t="shared" si="202"/>
        <v>983552.8</v>
      </c>
      <c r="AB84" s="7">
        <f t="shared" ref="AB84:AM84" si="220">+AB58/AB71</f>
        <v>942440.66666666663</v>
      </c>
      <c r="AC84" s="7">
        <f t="shared" si="220"/>
        <v>888381.71428571432</v>
      </c>
      <c r="AD84" s="7">
        <f t="shared" si="220"/>
        <v>838236.5</v>
      </c>
      <c r="AE84" s="7">
        <f t="shared" si="220"/>
        <v>797386.66666666663</v>
      </c>
      <c r="AF84" s="7">
        <f t="shared" si="220"/>
        <v>760855.2</v>
      </c>
      <c r="AG84" s="7">
        <f t="shared" si="220"/>
        <v>775165.875</v>
      </c>
      <c r="AH84" s="7">
        <f t="shared" si="220"/>
        <v>701030.63414634147</v>
      </c>
      <c r="AI84" s="7">
        <f t="shared" si="220"/>
        <v>681320.39999999991</v>
      </c>
      <c r="AJ84" s="7">
        <f t="shared" si="220"/>
        <v>661860</v>
      </c>
      <c r="AK84" s="7">
        <f t="shared" si="220"/>
        <v>654469.23529411759</v>
      </c>
      <c r="AL84" s="7">
        <f t="shared" si="220"/>
        <v>637662.68354430387</v>
      </c>
      <c r="AM84" s="7">
        <f t="shared" si="220"/>
        <v>615376.31460674154</v>
      </c>
      <c r="AN84" s="7">
        <f t="shared" ref="AN84:AY84" si="221">+AN58/AN71</f>
        <v>589651.15151515149</v>
      </c>
      <c r="AO84" s="7">
        <f t="shared" si="221"/>
        <v>572582.53211009165</v>
      </c>
      <c r="AP84" s="7">
        <f t="shared" si="221"/>
        <v>564239.1</v>
      </c>
      <c r="AQ84" s="7">
        <f t="shared" si="221"/>
        <v>547434.04580152675</v>
      </c>
      <c r="AR84" s="7">
        <f t="shared" si="221"/>
        <v>533406.63829787239</v>
      </c>
      <c r="AS84" s="7">
        <f t="shared" si="221"/>
        <v>520323.31578947371</v>
      </c>
      <c r="AT84" s="7">
        <f t="shared" si="221"/>
        <v>510155.92258064519</v>
      </c>
      <c r="AU84" s="7">
        <f t="shared" si="221"/>
        <v>492311.54430379748</v>
      </c>
      <c r="AV84" s="7">
        <f t="shared" si="221"/>
        <v>475740.67080745345</v>
      </c>
      <c r="AW84" s="7">
        <f t="shared" si="221"/>
        <v>469542.83636363636</v>
      </c>
      <c r="AX84" s="7">
        <f t="shared" si="221"/>
        <v>449540.55089820363</v>
      </c>
      <c r="AY84" s="7">
        <f t="shared" si="221"/>
        <v>435657.03529411764</v>
      </c>
      <c r="AZ84" s="7">
        <f t="shared" ref="AZ84:BK84" si="222">+AZ58/AZ71</f>
        <v>422093.31034482759</v>
      </c>
      <c r="BA84" s="7">
        <f t="shared" si="222"/>
        <v>412157.83050847455</v>
      </c>
      <c r="BB84" s="7">
        <f t="shared" si="222"/>
        <v>408557.09497206705</v>
      </c>
      <c r="BC84" s="7">
        <f t="shared" si="222"/>
        <v>413731.6</v>
      </c>
      <c r="BD84" s="7">
        <f t="shared" si="222"/>
        <v>414008.55248618784</v>
      </c>
      <c r="BE84" s="7">
        <f t="shared" si="222"/>
        <v>408889.92265193368</v>
      </c>
      <c r="BF84" s="7">
        <f t="shared" si="222"/>
        <v>410401.34078212292</v>
      </c>
      <c r="BG84" s="7">
        <f t="shared" si="222"/>
        <v>411024.13559322036</v>
      </c>
      <c r="BH84" s="7">
        <f t="shared" si="222"/>
        <v>408057.94285714283</v>
      </c>
      <c r="BI84" s="7">
        <f t="shared" si="222"/>
        <v>408497.96531791909</v>
      </c>
      <c r="BJ84" s="7">
        <f t="shared" si="222"/>
        <v>414878.58139534883</v>
      </c>
      <c r="BK84" s="7">
        <f t="shared" si="222"/>
        <v>430239.8823529412</v>
      </c>
      <c r="BL84" s="7">
        <f t="shared" ref="BL84:BW84" si="223">+BL58/BL71</f>
        <v>448649.24550898204</v>
      </c>
      <c r="BM84" s="7">
        <f t="shared" si="223"/>
        <v>455339.85276073619</v>
      </c>
      <c r="BN84" s="7">
        <f t="shared" si="223"/>
        <v>459464.64596273296</v>
      </c>
      <c r="BO84" s="7">
        <f t="shared" si="223"/>
        <v>462089.625</v>
      </c>
      <c r="BP84" s="7">
        <f t="shared" si="223"/>
        <v>464234.49056603771</v>
      </c>
      <c r="BQ84" s="7">
        <f t="shared" si="223"/>
        <v>463634.64150943398</v>
      </c>
      <c r="BR84" s="7">
        <f t="shared" si="223"/>
        <v>460313.66459627333</v>
      </c>
      <c r="BS84" s="7">
        <f t="shared" si="223"/>
        <v>462783.68098159507</v>
      </c>
      <c r="BT84" s="7">
        <f t="shared" si="223"/>
        <v>458209.89090909093</v>
      </c>
      <c r="BU84" s="7">
        <f t="shared" si="223"/>
        <v>456471.30538922158</v>
      </c>
      <c r="BV84" s="7">
        <f t="shared" si="223"/>
        <v>459634.55421686743</v>
      </c>
      <c r="BW84" s="7">
        <f t="shared" si="223"/>
        <v>457967.85542168672</v>
      </c>
      <c r="BX84" s="47" t="str">
        <f>+C84</f>
        <v>Interruptible</v>
      </c>
      <c r="BY84" s="47"/>
      <c r="BZ84" s="5">
        <v>248837</v>
      </c>
      <c r="CA84" s="5">
        <v>251732.4</v>
      </c>
      <c r="CB84" s="5">
        <v>255283.8</v>
      </c>
      <c r="CC84" s="5">
        <v>254110</v>
      </c>
      <c r="CD84" s="5">
        <v>255380.4</v>
      </c>
      <c r="CE84" s="5">
        <v>256475.2</v>
      </c>
      <c r="CF84" s="5">
        <v>258807.4</v>
      </c>
      <c r="CG84" s="5">
        <v>256261.7704918033</v>
      </c>
      <c r="CH84" s="5">
        <v>256617.24590163937</v>
      </c>
      <c r="CI84" s="5">
        <v>256581.83606557379</v>
      </c>
      <c r="CJ84" s="5">
        <v>250993.96721311478</v>
      </c>
      <c r="CK84" s="5">
        <v>249941.50819672132</v>
      </c>
      <c r="CL84" s="5">
        <f t="shared" ref="CL84:CW84" si="224">+CL58/CL71</f>
        <v>262553.31147540984</v>
      </c>
      <c r="CM84" s="5">
        <f t="shared" si="224"/>
        <v>266676</v>
      </c>
      <c r="CN84" s="5">
        <f t="shared" si="224"/>
        <v>266208</v>
      </c>
      <c r="CO84" s="5">
        <f t="shared" si="224"/>
        <v>245459.30357142858</v>
      </c>
      <c r="CP84" s="5">
        <f t="shared" si="224"/>
        <v>225114.11764705883</v>
      </c>
      <c r="CQ84" s="5">
        <f t="shared" si="224"/>
        <v>207656.60869565219</v>
      </c>
      <c r="CR84" s="5">
        <f t="shared" si="224"/>
        <v>190994.73170731709</v>
      </c>
      <c r="CS84" s="5">
        <f t="shared" si="224"/>
        <v>179629.6</v>
      </c>
      <c r="CT84" s="5">
        <f t="shared" si="224"/>
        <v>162380.20000000001</v>
      </c>
      <c r="CU84" s="5">
        <f t="shared" si="224"/>
        <v>143278</v>
      </c>
      <c r="CV84" s="5">
        <f t="shared" si="224"/>
        <v>123300</v>
      </c>
      <c r="CW84" s="5">
        <f t="shared" si="224"/>
        <v>96111.4</v>
      </c>
    </row>
    <row r="85" spans="2:101" x14ac:dyDescent="0.2">
      <c r="B85" s="6"/>
      <c r="C85" s="6" t="s">
        <v>182</v>
      </c>
      <c r="O85" s="7">
        <f t="shared" ref="O85:X85" si="225">+O59/O72</f>
        <v>441926.76923076919</v>
      </c>
      <c r="P85" s="7">
        <f t="shared" si="225"/>
        <v>434317.71428571426</v>
      </c>
      <c r="Q85" s="7">
        <f t="shared" si="225"/>
        <v>431490.4</v>
      </c>
      <c r="R85" s="7">
        <f t="shared" si="225"/>
        <v>390136.11428571428</v>
      </c>
      <c r="S85" s="7">
        <f t="shared" si="225"/>
        <v>402553.84615384619</v>
      </c>
      <c r="T85" s="7">
        <f t="shared" si="225"/>
        <v>426568.55172413797</v>
      </c>
      <c r="U85" s="7">
        <f t="shared" si="225"/>
        <v>454986.18181818182</v>
      </c>
      <c r="V85" s="7">
        <f t="shared" si="225"/>
        <v>486992.75675675675</v>
      </c>
      <c r="W85" s="7">
        <f t="shared" si="225"/>
        <v>507176.4878048781</v>
      </c>
      <c r="X85" s="7">
        <f t="shared" si="225"/>
        <v>550045.36363636365</v>
      </c>
      <c r="Y85" s="7">
        <f t="shared" si="202"/>
        <v>557415</v>
      </c>
      <c r="Z85" s="7">
        <f t="shared" si="202"/>
        <v>539796.23076923075</v>
      </c>
      <c r="AA85" s="7">
        <f t="shared" si="202"/>
        <v>540632.35714285716</v>
      </c>
      <c r="AB85" s="7">
        <f t="shared" ref="AB85:AM85" si="226">+AB59/AB72</f>
        <v>526871.6</v>
      </c>
      <c r="AC85" s="7">
        <f t="shared" si="226"/>
        <v>522184.6875</v>
      </c>
      <c r="AD85" s="7">
        <f t="shared" si="226"/>
        <v>527772.35294117639</v>
      </c>
      <c r="AE85" s="7">
        <f t="shared" si="226"/>
        <v>538873.69014084502</v>
      </c>
      <c r="AF85" s="7">
        <f t="shared" si="226"/>
        <v>537088.66666666663</v>
      </c>
      <c r="AG85" s="7">
        <f t="shared" si="226"/>
        <v>549556.5</v>
      </c>
      <c r="AH85" s="7">
        <f t="shared" si="226"/>
        <v>544805.09090909094</v>
      </c>
      <c r="AI85" s="7">
        <f t="shared" si="226"/>
        <v>539923.6</v>
      </c>
      <c r="AJ85" s="7">
        <f t="shared" si="226"/>
        <v>514834.90909090912</v>
      </c>
      <c r="AK85" s="7">
        <f t="shared" si="226"/>
        <v>500699.75510204083</v>
      </c>
      <c r="AL85" s="7">
        <f t="shared" si="226"/>
        <v>521475.62790697673</v>
      </c>
      <c r="AM85" s="7">
        <f t="shared" si="226"/>
        <v>527957.51351351349</v>
      </c>
      <c r="AN85" s="7">
        <f>IF(AN72=0,0,+AN59/AN72)</f>
        <v>566259.48387096776</v>
      </c>
      <c r="AO85" s="7">
        <f t="shared" ref="AO85:AY85" si="227">IF(AO72=0,0,+AO59/AO72)</f>
        <v>606759.36</v>
      </c>
      <c r="AP85" s="7">
        <f t="shared" si="227"/>
        <v>634815.78947368427</v>
      </c>
      <c r="AQ85" s="7">
        <f t="shared" si="227"/>
        <v>563272.61538461538</v>
      </c>
      <c r="AR85" s="7">
        <f t="shared" si="227"/>
        <v>682954</v>
      </c>
      <c r="AS85" s="7">
        <f t="shared" si="227"/>
        <v>0</v>
      </c>
      <c r="AT85" s="7">
        <f t="shared" si="227"/>
        <v>0</v>
      </c>
      <c r="AU85" s="7">
        <f t="shared" si="227"/>
        <v>0</v>
      </c>
      <c r="AV85" s="7">
        <f t="shared" si="227"/>
        <v>0</v>
      </c>
      <c r="AW85" s="7">
        <f t="shared" si="227"/>
        <v>0</v>
      </c>
      <c r="AX85" s="7">
        <f t="shared" si="227"/>
        <v>0</v>
      </c>
      <c r="AY85" s="7">
        <f t="shared" si="227"/>
        <v>0</v>
      </c>
      <c r="AZ85" s="7">
        <f t="shared" ref="AZ85:BK85" si="228">IF(AZ72=0,0,+AZ59/AZ72)</f>
        <v>0</v>
      </c>
      <c r="BA85" s="7">
        <f t="shared" si="228"/>
        <v>0</v>
      </c>
      <c r="BB85" s="7">
        <f t="shared" si="228"/>
        <v>0</v>
      </c>
      <c r="BC85" s="7">
        <f t="shared" si="228"/>
        <v>0</v>
      </c>
      <c r="BD85" s="7">
        <f t="shared" si="228"/>
        <v>0</v>
      </c>
      <c r="BE85" s="7">
        <f t="shared" si="228"/>
        <v>0</v>
      </c>
      <c r="BF85" s="7">
        <f t="shared" si="228"/>
        <v>0</v>
      </c>
      <c r="BG85" s="7">
        <f t="shared" si="228"/>
        <v>0</v>
      </c>
      <c r="BH85" s="7">
        <f t="shared" si="228"/>
        <v>0</v>
      </c>
      <c r="BI85" s="7">
        <f t="shared" si="228"/>
        <v>0</v>
      </c>
      <c r="BJ85" s="7">
        <f t="shared" si="228"/>
        <v>0</v>
      </c>
      <c r="BK85" s="7">
        <f t="shared" si="228"/>
        <v>0</v>
      </c>
      <c r="BL85" s="7">
        <f t="shared" ref="BL85:BW85" si="229">IF(BL72=0,0,+BL59/BL72)</f>
        <v>0</v>
      </c>
      <c r="BM85" s="7">
        <f t="shared" si="229"/>
        <v>0</v>
      </c>
      <c r="BN85" s="7">
        <f t="shared" si="229"/>
        <v>0</v>
      </c>
      <c r="BO85" s="7">
        <f t="shared" si="229"/>
        <v>0</v>
      </c>
      <c r="BP85" s="7">
        <f t="shared" si="229"/>
        <v>0</v>
      </c>
      <c r="BQ85" s="7">
        <f t="shared" si="229"/>
        <v>0</v>
      </c>
      <c r="BR85" s="7">
        <f t="shared" si="229"/>
        <v>0</v>
      </c>
      <c r="BS85" s="7">
        <f t="shared" si="229"/>
        <v>0</v>
      </c>
      <c r="BT85" s="7">
        <f t="shared" si="229"/>
        <v>0</v>
      </c>
      <c r="BU85" s="7">
        <f t="shared" si="229"/>
        <v>0</v>
      </c>
      <c r="BV85" s="7">
        <f t="shared" si="229"/>
        <v>0</v>
      </c>
      <c r="BW85" s="7">
        <f t="shared" si="229"/>
        <v>0</v>
      </c>
      <c r="BX85" s="6"/>
      <c r="BY85" s="6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</row>
    <row r="86" spans="2:101" x14ac:dyDescent="0.2">
      <c r="B86" s="6"/>
      <c r="C86" s="6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6"/>
      <c r="BY86" s="6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</row>
    <row r="87" spans="2:101" x14ac:dyDescent="0.2">
      <c r="B87" s="6"/>
      <c r="C87" s="6" t="s">
        <v>181</v>
      </c>
      <c r="O87" s="7">
        <f t="shared" ref="O87:X87" si="230">+O61/O74</f>
        <v>1774306.3529411764</v>
      </c>
      <c r="P87" s="7">
        <f t="shared" si="230"/>
        <v>1801579.5294117648</v>
      </c>
      <c r="Q87" s="7">
        <f t="shared" si="230"/>
        <v>1842321.3599999999</v>
      </c>
      <c r="R87" s="7">
        <f t="shared" si="230"/>
        <v>1883183.5199999998</v>
      </c>
      <c r="S87" s="7">
        <f t="shared" si="230"/>
        <v>1931480.16</v>
      </c>
      <c r="T87" s="7">
        <f t="shared" si="230"/>
        <v>1985234.9387755103</v>
      </c>
      <c r="U87" s="7">
        <f t="shared" si="230"/>
        <v>2052229</v>
      </c>
      <c r="V87" s="7">
        <f t="shared" si="230"/>
        <v>2077528.25</v>
      </c>
      <c r="W87" s="7">
        <f t="shared" si="230"/>
        <v>2099070.25</v>
      </c>
      <c r="X87" s="7">
        <f t="shared" si="230"/>
        <v>2174374.5</v>
      </c>
      <c r="Y87" s="7">
        <f t="shared" ref="Y87:AA89" si="231">+Y61/Y74</f>
        <v>2162265</v>
      </c>
      <c r="Z87" s="7">
        <f t="shared" si="231"/>
        <v>2159135.25</v>
      </c>
      <c r="AA87" s="7">
        <f t="shared" si="231"/>
        <v>2157572.75</v>
      </c>
      <c r="AB87" s="7">
        <f t="shared" ref="AB87:AM87" si="232">+AB61/AB74</f>
        <v>2164036.25</v>
      </c>
      <c r="AC87" s="7">
        <f t="shared" si="232"/>
        <v>2151575</v>
      </c>
      <c r="AD87" s="7">
        <f t="shared" si="232"/>
        <v>2117650</v>
      </c>
      <c r="AE87" s="7">
        <f t="shared" si="232"/>
        <v>2063034.5</v>
      </c>
      <c r="AF87" s="7">
        <f t="shared" si="232"/>
        <v>2022817.5</v>
      </c>
      <c r="AG87" s="7">
        <f t="shared" si="232"/>
        <v>1997557.75</v>
      </c>
      <c r="AH87" s="7">
        <f t="shared" si="232"/>
        <v>1941756.9795918369</v>
      </c>
      <c r="AI87" s="7">
        <f t="shared" si="232"/>
        <v>1918807.1020408166</v>
      </c>
      <c r="AJ87" s="7">
        <f t="shared" si="232"/>
        <v>1895975.7551020409</v>
      </c>
      <c r="AK87" s="7">
        <f t="shared" si="232"/>
        <v>1870662.3673469389</v>
      </c>
      <c r="AL87" s="7">
        <f t="shared" si="232"/>
        <v>1848012.7346938776</v>
      </c>
      <c r="AM87" s="7">
        <f t="shared" si="232"/>
        <v>1850652</v>
      </c>
      <c r="AN87" s="7">
        <f t="shared" ref="AN87:AY87" si="233">+AN61/AN74</f>
        <v>1828012.5957446808</v>
      </c>
      <c r="AO87" s="7">
        <f t="shared" si="233"/>
        <v>1838561.2173913042</v>
      </c>
      <c r="AP87" s="7">
        <f t="shared" si="233"/>
        <v>1867352.2666666666</v>
      </c>
      <c r="AQ87" s="7">
        <f t="shared" si="233"/>
        <v>1898912.4545454546</v>
      </c>
      <c r="AR87" s="7">
        <f t="shared" si="233"/>
        <v>1901207.1627906975</v>
      </c>
      <c r="AS87" s="7">
        <f t="shared" si="233"/>
        <v>1909079.4285714286</v>
      </c>
      <c r="AT87" s="7">
        <f t="shared" si="233"/>
        <v>1971747.2999999998</v>
      </c>
      <c r="AU87" s="7">
        <f t="shared" si="233"/>
        <v>1995685.2307692308</v>
      </c>
      <c r="AV87" s="7">
        <f t="shared" si="233"/>
        <v>1993054.4210526317</v>
      </c>
      <c r="AW87" s="7">
        <f t="shared" si="233"/>
        <v>1946356.5405405404</v>
      </c>
      <c r="AX87" s="7">
        <f t="shared" si="233"/>
        <v>1811073.6666666667</v>
      </c>
      <c r="AY87" s="7">
        <f t="shared" si="233"/>
        <v>1677375.0857142857</v>
      </c>
      <c r="AZ87" s="7">
        <f t="shared" ref="AZ87:BK87" si="234">+AZ61/AZ74</f>
        <v>1513458.8571428573</v>
      </c>
      <c r="BA87" s="7">
        <f t="shared" si="234"/>
        <v>1374687.8823529412</v>
      </c>
      <c r="BB87" s="7">
        <f t="shared" si="234"/>
        <v>1211085.4545454546</v>
      </c>
      <c r="BC87" s="7">
        <f t="shared" si="234"/>
        <v>1161985.8181818181</v>
      </c>
      <c r="BD87" s="7">
        <f t="shared" si="234"/>
        <v>1151969.4545454546</v>
      </c>
      <c r="BE87" s="7">
        <f t="shared" si="234"/>
        <v>1124983.2727272727</v>
      </c>
      <c r="BF87" s="7">
        <f t="shared" si="234"/>
        <v>1057549.0909090908</v>
      </c>
      <c r="BG87" s="7">
        <f t="shared" si="234"/>
        <v>987369.45454545459</v>
      </c>
      <c r="BH87" s="7">
        <f t="shared" si="234"/>
        <v>953430.54545454541</v>
      </c>
      <c r="BI87" s="7">
        <f t="shared" si="234"/>
        <v>956886.85714285716</v>
      </c>
      <c r="BJ87" s="7">
        <f t="shared" si="234"/>
        <v>1094235.4285714286</v>
      </c>
      <c r="BK87" s="7">
        <f t="shared" si="234"/>
        <v>1217810.6666666667</v>
      </c>
      <c r="BL87" s="7">
        <f t="shared" ref="BL87:BW87" si="235">+BL61/BL74</f>
        <v>1350717.0810810809</v>
      </c>
      <c r="BM87" s="7">
        <f t="shared" si="235"/>
        <v>1423463.076923077</v>
      </c>
      <c r="BN87" s="7">
        <f t="shared" si="235"/>
        <v>1498867.0243902439</v>
      </c>
      <c r="BO87" s="7">
        <f t="shared" si="235"/>
        <v>1496500.2857142857</v>
      </c>
      <c r="BP87" s="7">
        <f t="shared" si="235"/>
        <v>1500061.3953488371</v>
      </c>
      <c r="BQ87" s="7">
        <f t="shared" si="235"/>
        <v>1515100.0909090911</v>
      </c>
      <c r="BR87" s="7">
        <f t="shared" si="235"/>
        <v>1546677.3333333333</v>
      </c>
      <c r="BS87" s="7">
        <f t="shared" si="235"/>
        <v>1579394.0869565217</v>
      </c>
      <c r="BT87" s="7">
        <f t="shared" si="235"/>
        <v>1610732.9361702129</v>
      </c>
      <c r="BU87" s="7">
        <f t="shared" si="235"/>
        <v>1707779.4782608694</v>
      </c>
      <c r="BV87" s="7">
        <f t="shared" si="235"/>
        <v>1729635.3191489363</v>
      </c>
      <c r="BW87" s="7">
        <f t="shared" si="235"/>
        <v>1746595.25</v>
      </c>
      <c r="BX87" s="47" t="s">
        <v>216</v>
      </c>
      <c r="BY87" s="47"/>
      <c r="BZ87" s="5">
        <v>393860.39130434784</v>
      </c>
      <c r="CA87" s="5">
        <v>384033.59154929576</v>
      </c>
      <c r="CB87" s="5">
        <v>373309.72602739726</v>
      </c>
      <c r="CC87" s="5">
        <v>361302.68</v>
      </c>
      <c r="CD87" s="5">
        <v>351979.57281553396</v>
      </c>
      <c r="CE87" s="5">
        <v>342858.56603773584</v>
      </c>
      <c r="CF87" s="5">
        <v>333859.81651376147</v>
      </c>
      <c r="CG87" s="5">
        <v>325238.25</v>
      </c>
      <c r="CH87" s="5">
        <v>316142.12173913041</v>
      </c>
      <c r="CI87" s="5">
        <v>310560.20338983048</v>
      </c>
      <c r="CJ87" s="5">
        <v>305668.12394366198</v>
      </c>
      <c r="CK87" s="5">
        <v>305621.89887640451</v>
      </c>
      <c r="CL87" s="5">
        <f t="shared" ref="CL87:CW87" si="236">+CL61/CL74</f>
        <v>310018.15126050421</v>
      </c>
      <c r="CM87" s="5">
        <f t="shared" si="236"/>
        <v>312413.53072625701</v>
      </c>
      <c r="CN87" s="5">
        <f t="shared" si="236"/>
        <v>314557.87186629523</v>
      </c>
      <c r="CO87" s="5">
        <f t="shared" si="236"/>
        <v>291249.43333333335</v>
      </c>
      <c r="CP87" s="5">
        <f t="shared" si="236"/>
        <v>269665</v>
      </c>
      <c r="CQ87" s="5">
        <f t="shared" si="236"/>
        <v>248257.1</v>
      </c>
      <c r="CR87" s="5">
        <f t="shared" si="236"/>
        <v>226313.53333333333</v>
      </c>
      <c r="CS87" s="5">
        <f t="shared" si="236"/>
        <v>204823.46666666667</v>
      </c>
      <c r="CT87" s="5">
        <f t="shared" si="236"/>
        <v>183746.66666666666</v>
      </c>
      <c r="CU87" s="5">
        <f t="shared" si="236"/>
        <v>158616.9</v>
      </c>
      <c r="CV87" s="5">
        <f t="shared" si="236"/>
        <v>133145.79999999999</v>
      </c>
      <c r="CW87" s="5">
        <f t="shared" si="236"/>
        <v>98938.46666666666</v>
      </c>
    </row>
    <row r="88" spans="2:101" x14ac:dyDescent="0.2">
      <c r="B88" s="6"/>
      <c r="C88" s="6" t="s">
        <v>183</v>
      </c>
      <c r="O88" s="7">
        <f t="shared" ref="O88:X88" si="237">+O62/O75</f>
        <v>205794</v>
      </c>
      <c r="P88" s="7">
        <f t="shared" si="237"/>
        <v>210596</v>
      </c>
      <c r="Q88" s="7">
        <f t="shared" si="237"/>
        <v>214258.8</v>
      </c>
      <c r="R88" s="7">
        <f t="shared" si="237"/>
        <v>219237.81818181818</v>
      </c>
      <c r="S88" s="7">
        <f t="shared" si="237"/>
        <v>222483</v>
      </c>
      <c r="T88" s="7">
        <f t="shared" si="237"/>
        <v>226062</v>
      </c>
      <c r="U88" s="7">
        <f t="shared" si="237"/>
        <v>225946</v>
      </c>
      <c r="V88" s="7">
        <f t="shared" si="237"/>
        <v>223383</v>
      </c>
      <c r="W88" s="7">
        <f t="shared" si="237"/>
        <v>219027</v>
      </c>
      <c r="X88" s="7">
        <f t="shared" si="237"/>
        <v>210608</v>
      </c>
      <c r="Y88" s="7">
        <f t="shared" si="231"/>
        <v>591339.5294117647</v>
      </c>
      <c r="Z88" s="7">
        <f t="shared" si="231"/>
        <v>940646</v>
      </c>
      <c r="AA88" s="7">
        <f t="shared" si="231"/>
        <v>1136318.1818181819</v>
      </c>
      <c r="AB88" s="7">
        <f t="shared" ref="AB88:AM88" si="238">+AB62/AB75</f>
        <v>1267191.6923076925</v>
      </c>
      <c r="AC88" s="7">
        <f t="shared" si="238"/>
        <v>1316834.3999999999</v>
      </c>
      <c r="AD88" s="7">
        <f t="shared" si="238"/>
        <v>1323908.2285714287</v>
      </c>
      <c r="AE88" s="7">
        <f t="shared" si="238"/>
        <v>1350008.6153846155</v>
      </c>
      <c r="AF88" s="7">
        <f t="shared" si="238"/>
        <v>1377730.0465116277</v>
      </c>
      <c r="AG88" s="7">
        <f t="shared" si="238"/>
        <v>1386417.7021276597</v>
      </c>
      <c r="AH88" s="7">
        <f t="shared" si="238"/>
        <v>1368081.4615384617</v>
      </c>
      <c r="AI88" s="7">
        <f t="shared" si="238"/>
        <v>1363266.7368421052</v>
      </c>
      <c r="AJ88" s="7">
        <f t="shared" si="238"/>
        <v>1341930</v>
      </c>
      <c r="AK88" s="7">
        <f t="shared" si="238"/>
        <v>1316561.2258064516</v>
      </c>
      <c r="AL88" s="7">
        <f t="shared" si="238"/>
        <v>1258441.5</v>
      </c>
      <c r="AM88" s="7">
        <f t="shared" si="238"/>
        <v>1259901.142857143</v>
      </c>
      <c r="AN88" s="7">
        <f t="shared" ref="AN88:AY88" si="239">+AN62/AN75</f>
        <v>1262173.9354838708</v>
      </c>
      <c r="AO88" s="7">
        <f t="shared" si="239"/>
        <v>1269127.8688524591</v>
      </c>
      <c r="AP88" s="7">
        <f t="shared" si="239"/>
        <v>1287889.0169491526</v>
      </c>
      <c r="AQ88" s="7">
        <f t="shared" si="239"/>
        <v>1289541.9310344828</v>
      </c>
      <c r="AR88" s="7">
        <f t="shared" si="239"/>
        <v>1283391.1578947369</v>
      </c>
      <c r="AS88" s="7">
        <f t="shared" si="239"/>
        <v>1285552.2857142857</v>
      </c>
      <c r="AT88" s="7">
        <f t="shared" si="239"/>
        <v>1288049.111111111</v>
      </c>
      <c r="AU88" s="7">
        <f t="shared" si="239"/>
        <v>1293371.3076923077</v>
      </c>
      <c r="AV88" s="7">
        <f t="shared" si="239"/>
        <v>1303979.0399999998</v>
      </c>
      <c r="AW88" s="7">
        <f t="shared" si="239"/>
        <v>1342271.744680851</v>
      </c>
      <c r="AX88" s="7">
        <f t="shared" si="239"/>
        <v>1372280.8695652173</v>
      </c>
      <c r="AY88" s="7">
        <f t="shared" si="239"/>
        <v>1408058.6666666667</v>
      </c>
      <c r="AZ88" s="7">
        <f t="shared" ref="AZ88:BK88" si="240">+AZ62/AZ75</f>
        <v>1427846.4545454546</v>
      </c>
      <c r="BA88" s="7">
        <f t="shared" si="240"/>
        <v>1457386.3255813953</v>
      </c>
      <c r="BB88" s="7">
        <f t="shared" si="240"/>
        <v>1527456</v>
      </c>
      <c r="BC88" s="7">
        <f t="shared" si="240"/>
        <v>1529026.857142857</v>
      </c>
      <c r="BD88" s="7">
        <f t="shared" si="240"/>
        <v>1533730.8837209302</v>
      </c>
      <c r="BE88" s="7">
        <f t="shared" si="240"/>
        <v>1526196</v>
      </c>
      <c r="BF88" s="7">
        <f t="shared" si="240"/>
        <v>1512171.6521739131</v>
      </c>
      <c r="BG88" s="7">
        <f t="shared" si="240"/>
        <v>1503608</v>
      </c>
      <c r="BH88" s="7">
        <f t="shared" si="240"/>
        <v>1562603.2653061226</v>
      </c>
      <c r="BI88" s="7">
        <f t="shared" si="240"/>
        <v>1674716.3265306123</v>
      </c>
      <c r="BJ88" s="7">
        <f t="shared" si="240"/>
        <v>1686421.7142857143</v>
      </c>
      <c r="BK88" s="7">
        <f t="shared" si="240"/>
        <v>1701148.8979591839</v>
      </c>
      <c r="BL88" s="7">
        <f t="shared" ref="BL88:BW88" si="241">+BL62/BL75</f>
        <v>1675247.7647058824</v>
      </c>
      <c r="BM88" s="7">
        <f t="shared" si="241"/>
        <v>1646272.153846154</v>
      </c>
      <c r="BN88" s="7">
        <f t="shared" si="241"/>
        <v>1652818.3529411764</v>
      </c>
      <c r="BO88" s="7">
        <f t="shared" si="241"/>
        <v>1673731.7647058824</v>
      </c>
      <c r="BP88" s="7">
        <f t="shared" si="241"/>
        <v>1695695.0399999998</v>
      </c>
      <c r="BQ88" s="7">
        <f t="shared" si="241"/>
        <v>1740719.2653061226</v>
      </c>
      <c r="BR88" s="7">
        <f t="shared" si="241"/>
        <v>1823146.9787234042</v>
      </c>
      <c r="BS88" s="7">
        <f t="shared" si="241"/>
        <v>1903864.5333333334</v>
      </c>
      <c r="BT88" s="7">
        <f t="shared" si="241"/>
        <v>1942280.7272727273</v>
      </c>
      <c r="BU88" s="7">
        <f t="shared" si="241"/>
        <v>1820486.3478260869</v>
      </c>
      <c r="BV88" s="7">
        <f t="shared" si="241"/>
        <v>1783853.8723404256</v>
      </c>
      <c r="BW88" s="7">
        <f t="shared" si="241"/>
        <v>1734603.5</v>
      </c>
      <c r="BX88" s="47" t="s">
        <v>217</v>
      </c>
      <c r="BY88" s="47"/>
      <c r="BZ88" s="5">
        <v>909688.60150375939</v>
      </c>
      <c r="CA88" s="5">
        <v>902457.56390977441</v>
      </c>
      <c r="CB88" s="5">
        <v>907280.48120300751</v>
      </c>
      <c r="CC88" s="5">
        <v>840435.07377049176</v>
      </c>
      <c r="CD88" s="5">
        <v>775223.06306306308</v>
      </c>
      <c r="CE88" s="5">
        <v>929366.07518796984</v>
      </c>
      <c r="CF88" s="5">
        <v>926604.99248120293</v>
      </c>
      <c r="CG88" s="5">
        <v>929696.932330827</v>
      </c>
      <c r="CH88" s="5">
        <v>919941.40298507467</v>
      </c>
      <c r="CI88" s="5">
        <v>909892.88888888888</v>
      </c>
      <c r="CJ88" s="5">
        <v>913426.48888888885</v>
      </c>
      <c r="CK88" s="5">
        <v>918999.02222222218</v>
      </c>
      <c r="CL88" s="5">
        <f t="shared" ref="CL88:CW88" si="242">+CL62/CL75</f>
        <v>936630.89552238816</v>
      </c>
      <c r="CM88" s="5">
        <f t="shared" si="242"/>
        <v>941709.85074626876</v>
      </c>
      <c r="CN88" s="5">
        <f t="shared" si="242"/>
        <v>952211.01492537314</v>
      </c>
      <c r="CO88" s="5">
        <f t="shared" si="242"/>
        <v>881486.52032520331</v>
      </c>
      <c r="CP88" s="5">
        <f t="shared" si="242"/>
        <v>804636.33928571432</v>
      </c>
      <c r="CQ88" s="5">
        <f t="shared" si="242"/>
        <v>729167.07920792082</v>
      </c>
      <c r="CR88" s="5">
        <f t="shared" si="242"/>
        <v>657452.4444444445</v>
      </c>
      <c r="CS88" s="5">
        <f t="shared" si="242"/>
        <v>573277.93670886068</v>
      </c>
      <c r="CT88" s="5">
        <f t="shared" si="242"/>
        <v>482583.49253731343</v>
      </c>
      <c r="CU88" s="5">
        <f t="shared" si="242"/>
        <v>396249.09090909088</v>
      </c>
      <c r="CV88" s="5">
        <f t="shared" si="242"/>
        <v>316579.09090909088</v>
      </c>
      <c r="CW88" s="5">
        <f t="shared" si="242"/>
        <v>232538.72727272726</v>
      </c>
    </row>
    <row r="89" spans="2:101" x14ac:dyDescent="0.2">
      <c r="B89" s="6"/>
      <c r="C89" s="6" t="s">
        <v>182</v>
      </c>
      <c r="O89" s="7">
        <f t="shared" ref="O89:X89" si="243">+O63/O76</f>
        <v>948361.58333333337</v>
      </c>
      <c r="P89" s="7">
        <f t="shared" si="243"/>
        <v>922804.51948051946</v>
      </c>
      <c r="Q89" s="7">
        <f t="shared" si="243"/>
        <v>894115.58282208582</v>
      </c>
      <c r="R89" s="7">
        <f t="shared" si="243"/>
        <v>869513.37209302327</v>
      </c>
      <c r="S89" s="7">
        <f t="shared" si="243"/>
        <v>845839.1602209945</v>
      </c>
      <c r="T89" s="7">
        <f t="shared" si="243"/>
        <v>844630.97727272729</v>
      </c>
      <c r="U89" s="7">
        <f t="shared" si="243"/>
        <v>849232.09411764704</v>
      </c>
      <c r="V89" s="7">
        <f t="shared" si="243"/>
        <v>850636.85889570543</v>
      </c>
      <c r="W89" s="7">
        <f t="shared" si="243"/>
        <v>849482.38461538462</v>
      </c>
      <c r="X89" s="7">
        <f t="shared" si="243"/>
        <v>837667.12</v>
      </c>
      <c r="Y89" s="7">
        <f t="shared" si="231"/>
        <v>808504.69565217395</v>
      </c>
      <c r="Z89" s="7">
        <f t="shared" si="231"/>
        <v>776379.41538461531</v>
      </c>
      <c r="AA89" s="7">
        <f t="shared" si="231"/>
        <v>745427.59322033892</v>
      </c>
      <c r="AB89" s="7">
        <f t="shared" ref="AB89:AM89" si="244">+AB63/AB76</f>
        <v>712812.45283018867</v>
      </c>
      <c r="AC89" s="7">
        <f t="shared" si="244"/>
        <v>683089.91489361704</v>
      </c>
      <c r="AD89" s="7">
        <f t="shared" si="244"/>
        <v>648567.75903614459</v>
      </c>
      <c r="AE89" s="7">
        <f t="shared" si="244"/>
        <v>606559.66666666663</v>
      </c>
      <c r="AF89" s="7">
        <f t="shared" si="244"/>
        <v>568581.71428571432</v>
      </c>
      <c r="AG89" s="7">
        <f t="shared" si="244"/>
        <v>530280</v>
      </c>
      <c r="AH89" s="7">
        <f t="shared" si="244"/>
        <v>473132.79999999999</v>
      </c>
      <c r="AI89" s="7">
        <f t="shared" si="244"/>
        <v>397688.66666666669</v>
      </c>
      <c r="AJ89" s="7">
        <f t="shared" si="244"/>
        <v>252159.51851851851</v>
      </c>
      <c r="AK89" s="7">
        <f t="shared" si="244"/>
        <v>260656.91666666669</v>
      </c>
      <c r="AL89" s="7">
        <f t="shared" si="244"/>
        <v>323053.17647058825</v>
      </c>
      <c r="AM89" s="7">
        <f t="shared" si="244"/>
        <v>327208.35714285716</v>
      </c>
      <c r="AN89" s="7">
        <f>IF(AN76=0,0,+AN63/AN76)</f>
        <v>298990</v>
      </c>
      <c r="AO89" s="7">
        <f t="shared" ref="AO89:AY89" si="245">IF(AO76=0,0,+AO63/AO76)</f>
        <v>272008</v>
      </c>
      <c r="AP89" s="7">
        <f t="shared" si="245"/>
        <v>247352.6</v>
      </c>
      <c r="AQ89" s="7">
        <f t="shared" si="245"/>
        <v>273383</v>
      </c>
      <c r="AR89" s="7">
        <f t="shared" si="245"/>
        <v>287540</v>
      </c>
      <c r="AS89" s="7">
        <f t="shared" si="245"/>
        <v>0</v>
      </c>
      <c r="AT89" s="7">
        <f t="shared" si="245"/>
        <v>0</v>
      </c>
      <c r="AU89" s="7">
        <f t="shared" si="245"/>
        <v>0</v>
      </c>
      <c r="AV89" s="7">
        <f t="shared" si="245"/>
        <v>0</v>
      </c>
      <c r="AW89" s="7">
        <f t="shared" si="245"/>
        <v>0</v>
      </c>
      <c r="AX89" s="7">
        <f t="shared" si="245"/>
        <v>0</v>
      </c>
      <c r="AY89" s="7">
        <f t="shared" si="245"/>
        <v>0</v>
      </c>
      <c r="AZ89" s="7">
        <f t="shared" ref="AZ89:BK89" si="246">IF(AZ76=0,0,+AZ63/AZ76)</f>
        <v>0</v>
      </c>
      <c r="BA89" s="7">
        <f t="shared" si="246"/>
        <v>0</v>
      </c>
      <c r="BB89" s="7">
        <f t="shared" si="246"/>
        <v>0</v>
      </c>
      <c r="BC89" s="7">
        <f t="shared" si="246"/>
        <v>0</v>
      </c>
      <c r="BD89" s="7">
        <f t="shared" si="246"/>
        <v>0</v>
      </c>
      <c r="BE89" s="7">
        <f t="shared" si="246"/>
        <v>0</v>
      </c>
      <c r="BF89" s="7">
        <f t="shared" si="246"/>
        <v>0</v>
      </c>
      <c r="BG89" s="7">
        <f t="shared" si="246"/>
        <v>0</v>
      </c>
      <c r="BH89" s="7">
        <f t="shared" si="246"/>
        <v>0</v>
      </c>
      <c r="BI89" s="7">
        <f t="shared" si="246"/>
        <v>0</v>
      </c>
      <c r="BJ89" s="7">
        <f t="shared" si="246"/>
        <v>0</v>
      </c>
      <c r="BK89" s="7">
        <f t="shared" si="246"/>
        <v>0</v>
      </c>
      <c r="BL89" s="7">
        <f t="shared" ref="BL89:BW89" si="247">IF(BL76=0,0,+BL63/BL76)</f>
        <v>0</v>
      </c>
      <c r="BM89" s="7">
        <f t="shared" si="247"/>
        <v>0</v>
      </c>
      <c r="BN89" s="7">
        <f t="shared" si="247"/>
        <v>0</v>
      </c>
      <c r="BO89" s="7">
        <f t="shared" si="247"/>
        <v>0</v>
      </c>
      <c r="BP89" s="7">
        <f t="shared" si="247"/>
        <v>0</v>
      </c>
      <c r="BQ89" s="7">
        <f t="shared" si="247"/>
        <v>0</v>
      </c>
      <c r="BR89" s="7">
        <f t="shared" si="247"/>
        <v>0</v>
      </c>
      <c r="BS89" s="7">
        <f t="shared" si="247"/>
        <v>0</v>
      </c>
      <c r="BT89" s="7">
        <f t="shared" si="247"/>
        <v>0</v>
      </c>
      <c r="BU89" s="7">
        <f t="shared" si="247"/>
        <v>0</v>
      </c>
      <c r="BV89" s="7">
        <f t="shared" si="247"/>
        <v>0</v>
      </c>
      <c r="BW89" s="7">
        <f t="shared" si="247"/>
        <v>0</v>
      </c>
      <c r="BX89" s="6"/>
      <c r="BY89" s="6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</row>
  </sheetData>
  <phoneticPr fontId="0" type="noConversion"/>
  <printOptions horizontalCentered="1"/>
  <pageMargins left="0.25" right="0.25" top="0.75" bottom="0.75" header="0.3" footer="0.3"/>
  <pageSetup scale="54" fitToWidth="2" fitToHeight="0" orientation="landscape" r:id="rId1"/>
  <headerFooter alignWithMargins="0">
    <oddFooter xml:space="preserve">&amp;R
</oddFooter>
  </headerFooter>
  <rowBreaks count="1" manualBreakCount="1">
    <brk id="44" min="75" max="100" man="1"/>
  </rowBreaks>
  <colBreaks count="1" manualBreakCount="1">
    <brk id="89" max="8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38"/>
  <sheetViews>
    <sheetView zoomScale="85" zoomScaleNormal="85" zoomScaleSheetLayoutView="100" workbookViewId="0">
      <pane xSplit="3" ySplit="6" topLeftCell="Q61" activePane="bottomRight" state="frozen"/>
      <selection activeCell="Q124" sqref="Q124"/>
      <selection pane="topRight" activeCell="Q124" sqref="Q124"/>
      <selection pane="bottomLeft" activeCell="Q124" sqref="Q124"/>
      <selection pane="bottomRight" activeCell="Q28" sqref="Q28"/>
    </sheetView>
  </sheetViews>
  <sheetFormatPr defaultColWidth="9.140625" defaultRowHeight="12.75" outlineLevelCol="1" x14ac:dyDescent="0.2"/>
  <cols>
    <col min="1" max="1" width="8.7109375" style="107" customWidth="1"/>
    <col min="2" max="2" width="26.28515625" style="107" customWidth="1"/>
    <col min="3" max="3" width="10.7109375" style="107" customWidth="1"/>
    <col min="4" max="15" width="16.7109375" style="107" hidden="1" customWidth="1" outlineLevel="1"/>
    <col min="16" max="16" width="16.7109375" style="107" customWidth="1" collapsed="1"/>
    <col min="17" max="19" width="16.7109375" style="107" customWidth="1"/>
    <col min="20" max="28" width="16.7109375" style="107" hidden="1" customWidth="1" outlineLevel="1"/>
    <col min="29" max="29" width="16.7109375" style="107" customWidth="1" collapsed="1"/>
    <col min="30" max="31" width="16.7109375" style="107" customWidth="1"/>
    <col min="32" max="40" width="16.7109375" style="107" hidden="1" customWidth="1" outlineLevel="1"/>
    <col min="41" max="41" width="16.7109375" style="107" customWidth="1" collapsed="1"/>
    <col min="42" max="52" width="16.7109375" style="107" customWidth="1"/>
    <col min="53" max="53" width="20.7109375" style="107" bestFit="1" customWidth="1"/>
    <col min="54" max="54" width="22.140625" style="107" customWidth="1"/>
    <col min="55" max="67" width="14.7109375" style="107" customWidth="1"/>
    <col min="68" max="16384" width="9.140625" style="107"/>
  </cols>
  <sheetData>
    <row r="1" spans="1:41" x14ac:dyDescent="0.2">
      <c r="A1" s="161" t="s">
        <v>196</v>
      </c>
    </row>
    <row r="2" spans="1:41" x14ac:dyDescent="0.2">
      <c r="A2" s="161" t="s">
        <v>307</v>
      </c>
    </row>
    <row r="3" spans="1:41" x14ac:dyDescent="0.2">
      <c r="A3" s="161" t="s">
        <v>293</v>
      </c>
    </row>
    <row r="5" spans="1:41" x14ac:dyDescent="0.2">
      <c r="A5" s="162"/>
      <c r="B5" s="162"/>
      <c r="C5" s="162"/>
      <c r="D5" s="163">
        <v>2015</v>
      </c>
      <c r="E5" s="163">
        <v>2016</v>
      </c>
      <c r="F5" s="163">
        <v>2016</v>
      </c>
      <c r="G5" s="163">
        <v>2016</v>
      </c>
      <c r="H5" s="163">
        <v>2016</v>
      </c>
      <c r="I5" s="163">
        <v>2016</v>
      </c>
      <c r="J5" s="163">
        <v>2016</v>
      </c>
      <c r="K5" s="163">
        <v>2016</v>
      </c>
      <c r="L5" s="163">
        <v>2016</v>
      </c>
      <c r="M5" s="163">
        <v>2016</v>
      </c>
      <c r="N5" s="163">
        <v>2016</v>
      </c>
      <c r="O5" s="163">
        <v>2016</v>
      </c>
      <c r="P5" s="163">
        <v>2016</v>
      </c>
      <c r="Q5" s="163">
        <v>2017</v>
      </c>
      <c r="R5" s="163">
        <v>2017</v>
      </c>
      <c r="S5" s="163">
        <v>2017</v>
      </c>
      <c r="T5" s="163">
        <v>2017</v>
      </c>
      <c r="U5" s="163">
        <v>2017</v>
      </c>
      <c r="V5" s="163">
        <v>2017</v>
      </c>
      <c r="W5" s="163">
        <v>2017</v>
      </c>
      <c r="X5" s="163">
        <v>2017</v>
      </c>
      <c r="Y5" s="163">
        <v>2017</v>
      </c>
      <c r="Z5" s="163">
        <v>2017</v>
      </c>
      <c r="AA5" s="163">
        <v>2017</v>
      </c>
      <c r="AB5" s="163">
        <v>2017</v>
      </c>
      <c r="AC5" s="163" t="s">
        <v>281</v>
      </c>
      <c r="AD5" s="163" t="s">
        <v>283</v>
      </c>
      <c r="AE5" s="163" t="s">
        <v>284</v>
      </c>
      <c r="AF5" s="163" t="s">
        <v>285</v>
      </c>
      <c r="AG5" s="163" t="s">
        <v>286</v>
      </c>
      <c r="AH5" s="163" t="s">
        <v>287</v>
      </c>
      <c r="AI5" s="163" t="s">
        <v>288</v>
      </c>
      <c r="AJ5" s="163" t="s">
        <v>289</v>
      </c>
      <c r="AK5" s="163" t="s">
        <v>290</v>
      </c>
      <c r="AL5" s="163" t="s">
        <v>291</v>
      </c>
      <c r="AM5" s="163" t="s">
        <v>292</v>
      </c>
      <c r="AN5" s="163" t="s">
        <v>280</v>
      </c>
      <c r="AO5" s="163"/>
    </row>
    <row r="6" spans="1:41" s="103" customFormat="1" x14ac:dyDescent="0.2">
      <c r="A6" s="57"/>
      <c r="B6" s="58"/>
      <c r="C6" s="58"/>
      <c r="D6" s="139" t="s">
        <v>113</v>
      </c>
      <c r="E6" s="139" t="s">
        <v>206</v>
      </c>
      <c r="F6" s="139" t="s">
        <v>208</v>
      </c>
      <c r="G6" s="139" t="s">
        <v>209</v>
      </c>
      <c r="H6" s="139" t="s">
        <v>210</v>
      </c>
      <c r="I6" s="139" t="s">
        <v>211</v>
      </c>
      <c r="J6" s="139" t="s">
        <v>212</v>
      </c>
      <c r="K6" s="139" t="s">
        <v>213</v>
      </c>
      <c r="L6" s="139" t="s">
        <v>214</v>
      </c>
      <c r="M6" s="139" t="s">
        <v>215</v>
      </c>
      <c r="N6" s="139" t="s">
        <v>107</v>
      </c>
      <c r="O6" s="139" t="s">
        <v>112</v>
      </c>
      <c r="P6" s="139" t="s">
        <v>113</v>
      </c>
      <c r="Q6" s="139" t="s">
        <v>206</v>
      </c>
      <c r="R6" s="139" t="s">
        <v>208</v>
      </c>
      <c r="S6" s="139" t="s">
        <v>209</v>
      </c>
      <c r="T6" s="139" t="s">
        <v>210</v>
      </c>
      <c r="U6" s="139" t="s">
        <v>211</v>
      </c>
      <c r="V6" s="139" t="s">
        <v>212</v>
      </c>
      <c r="W6" s="139" t="s">
        <v>213</v>
      </c>
      <c r="X6" s="139" t="s">
        <v>214</v>
      </c>
      <c r="Y6" s="139" t="s">
        <v>215</v>
      </c>
      <c r="Z6" s="139" t="s">
        <v>107</v>
      </c>
      <c r="AA6" s="139" t="s">
        <v>112</v>
      </c>
      <c r="AB6" s="139" t="s">
        <v>113</v>
      </c>
      <c r="AC6" s="139" t="s">
        <v>282</v>
      </c>
      <c r="AD6" s="139" t="s">
        <v>282</v>
      </c>
      <c r="AE6" s="139" t="s">
        <v>282</v>
      </c>
      <c r="AF6" s="139" t="s">
        <v>282</v>
      </c>
      <c r="AG6" s="139" t="s">
        <v>282</v>
      </c>
      <c r="AH6" s="139" t="s">
        <v>282</v>
      </c>
      <c r="AI6" s="139" t="s">
        <v>282</v>
      </c>
      <c r="AJ6" s="139" t="s">
        <v>282</v>
      </c>
      <c r="AK6" s="139" t="s">
        <v>282</v>
      </c>
      <c r="AL6" s="139" t="s">
        <v>282</v>
      </c>
      <c r="AM6" s="139" t="s">
        <v>282</v>
      </c>
      <c r="AN6" s="139" t="s">
        <v>282</v>
      </c>
      <c r="AO6" s="139"/>
    </row>
    <row r="7" spans="1:41" x14ac:dyDescent="0.2">
      <c r="A7" s="164" t="s">
        <v>223</v>
      </c>
      <c r="B7" s="164"/>
      <c r="C7" s="164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</row>
    <row r="8" spans="1:41" x14ac:dyDescent="0.2">
      <c r="A8" s="129"/>
      <c r="B8" s="129"/>
      <c r="C8" s="129"/>
      <c r="D8" s="166" t="s">
        <v>175</v>
      </c>
      <c r="E8" s="166" t="s">
        <v>175</v>
      </c>
      <c r="F8" s="166" t="s">
        <v>175</v>
      </c>
      <c r="G8" s="166" t="s">
        <v>175</v>
      </c>
      <c r="H8" s="166" t="s">
        <v>175</v>
      </c>
      <c r="I8" s="166" t="s">
        <v>175</v>
      </c>
      <c r="J8" s="166" t="s">
        <v>175</v>
      </c>
      <c r="K8" s="166" t="s">
        <v>175</v>
      </c>
      <c r="L8" s="166" t="s">
        <v>175</v>
      </c>
      <c r="M8" s="166" t="s">
        <v>175</v>
      </c>
      <c r="N8" s="166" t="s">
        <v>175</v>
      </c>
      <c r="O8" s="166" t="s">
        <v>175</v>
      </c>
      <c r="P8" s="166" t="s">
        <v>175</v>
      </c>
      <c r="Q8" s="166" t="s">
        <v>175</v>
      </c>
      <c r="R8" s="166" t="s">
        <v>175</v>
      </c>
      <c r="S8" s="166" t="s">
        <v>175</v>
      </c>
      <c r="T8" s="166" t="s">
        <v>175</v>
      </c>
      <c r="U8" s="166" t="s">
        <v>175</v>
      </c>
      <c r="V8" s="166" t="s">
        <v>175</v>
      </c>
      <c r="W8" s="166" t="s">
        <v>175</v>
      </c>
      <c r="X8" s="166" t="s">
        <v>175</v>
      </c>
      <c r="Y8" s="166" t="s">
        <v>175</v>
      </c>
      <c r="Z8" s="166" t="s">
        <v>175</v>
      </c>
      <c r="AA8" s="166" t="s">
        <v>175</v>
      </c>
      <c r="AB8" s="166" t="s">
        <v>175</v>
      </c>
      <c r="AC8" s="166" t="s">
        <v>175</v>
      </c>
      <c r="AD8" s="166" t="s">
        <v>175</v>
      </c>
      <c r="AE8" s="166" t="s">
        <v>175</v>
      </c>
      <c r="AF8" s="166" t="s">
        <v>175</v>
      </c>
      <c r="AG8" s="166" t="s">
        <v>175</v>
      </c>
      <c r="AH8" s="166" t="s">
        <v>175</v>
      </c>
      <c r="AI8" s="166" t="s">
        <v>175</v>
      </c>
      <c r="AJ8" s="166" t="s">
        <v>175</v>
      </c>
      <c r="AK8" s="166" t="s">
        <v>175</v>
      </c>
      <c r="AL8" s="166" t="s">
        <v>175</v>
      </c>
      <c r="AM8" s="166" t="s">
        <v>175</v>
      </c>
      <c r="AN8" s="166" t="s">
        <v>175</v>
      </c>
      <c r="AO8" s="167" t="s">
        <v>224</v>
      </c>
    </row>
    <row r="9" spans="1:41" x14ac:dyDescent="0.2">
      <c r="A9" s="168" t="s">
        <v>62</v>
      </c>
      <c r="B9" s="129"/>
      <c r="C9" s="129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</row>
    <row r="10" spans="1:41" x14ac:dyDescent="0.2">
      <c r="A10" s="129"/>
      <c r="B10" s="129"/>
      <c r="C10" s="129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</row>
    <row r="11" spans="1:41" x14ac:dyDescent="0.2">
      <c r="A11" s="129" t="s">
        <v>122</v>
      </c>
      <c r="B11" s="129"/>
      <c r="C11" s="129" t="s">
        <v>225</v>
      </c>
      <c r="D11" s="169">
        <v>94125471</v>
      </c>
      <c r="E11" s="169">
        <v>94150123.00999999</v>
      </c>
      <c r="F11" s="169">
        <v>94383751.819999993</v>
      </c>
      <c r="G11" s="169">
        <v>95009319.359999999</v>
      </c>
      <c r="H11" s="169">
        <v>95549203.469999999</v>
      </c>
      <c r="I11" s="169">
        <v>96051442.530000001</v>
      </c>
      <c r="J11" s="169">
        <v>96178143.310000002</v>
      </c>
      <c r="K11" s="169">
        <v>96326350.469999999</v>
      </c>
      <c r="L11" s="169">
        <v>96299257.079999998</v>
      </c>
      <c r="M11" s="169">
        <v>98060230.00999999</v>
      </c>
      <c r="N11" s="169">
        <v>98084562.200000003</v>
      </c>
      <c r="O11" s="169">
        <v>98448497.289999992</v>
      </c>
      <c r="P11" s="169">
        <v>99590429.390000001</v>
      </c>
      <c r="Q11" s="169">
        <v>100389063.97</v>
      </c>
      <c r="R11" s="169">
        <v>101591919.33</v>
      </c>
      <c r="S11" s="169">
        <v>101608015.34</v>
      </c>
      <c r="T11" s="169"/>
      <c r="U11" s="169"/>
      <c r="V11" s="169"/>
      <c r="W11" s="169"/>
      <c r="X11" s="169"/>
      <c r="Y11" s="169"/>
      <c r="Z11" s="169"/>
      <c r="AA11" s="169"/>
      <c r="AB11" s="169"/>
      <c r="AC11" s="108">
        <f t="shared" ref="AC11:AC16" si="0">ROUND(((E11/2)+SUM(F11:P11)+(Q11/2))/12,2)</f>
        <v>96770898.370000005</v>
      </c>
      <c r="AD11" s="108">
        <f t="shared" ref="AD11:AN16" si="1">ROUND(((F11/2)+SUM(G11:Q11)+(R11/2))/12,2)</f>
        <v>97331194.549999997</v>
      </c>
      <c r="AE11" s="108">
        <f t="shared" si="1"/>
        <v>97906480.530000001</v>
      </c>
      <c r="AF11" s="108">
        <f t="shared" si="1"/>
        <v>94200209.390000001</v>
      </c>
      <c r="AG11" s="108">
        <f t="shared" si="1"/>
        <v>86216849.140000001</v>
      </c>
      <c r="AH11" s="108">
        <f t="shared" si="1"/>
        <v>78207283.060000002</v>
      </c>
      <c r="AI11" s="108">
        <f t="shared" si="1"/>
        <v>70186262.489999995</v>
      </c>
      <c r="AJ11" s="108">
        <f t="shared" si="1"/>
        <v>62160195.509999998</v>
      </c>
      <c r="AK11" s="108">
        <f t="shared" si="1"/>
        <v>54061883.539999999</v>
      </c>
      <c r="AL11" s="108">
        <f t="shared" si="1"/>
        <v>45889183.869999997</v>
      </c>
      <c r="AM11" s="108">
        <f t="shared" si="1"/>
        <v>37700306.390000001</v>
      </c>
      <c r="AN11" s="108">
        <f t="shared" si="1"/>
        <v>29448684.440000001</v>
      </c>
      <c r="AO11" s="140" t="s">
        <v>34</v>
      </c>
    </row>
    <row r="12" spans="1:41" x14ac:dyDescent="0.2">
      <c r="A12" s="129"/>
      <c r="B12" s="129"/>
      <c r="C12" s="129" t="s">
        <v>93</v>
      </c>
      <c r="D12" s="169">
        <v>84795</v>
      </c>
      <c r="E12" s="169">
        <v>84795.27</v>
      </c>
      <c r="F12" s="169">
        <v>84795.27</v>
      </c>
      <c r="G12" s="169">
        <v>84795.27</v>
      </c>
      <c r="H12" s="169">
        <v>84795.27</v>
      </c>
      <c r="I12" s="169">
        <v>84795.27</v>
      </c>
      <c r="J12" s="169">
        <v>84795.27</v>
      </c>
      <c r="K12" s="169">
        <v>84795.27</v>
      </c>
      <c r="L12" s="169">
        <v>84795.27</v>
      </c>
      <c r="M12" s="169">
        <v>84795.27</v>
      </c>
      <c r="N12" s="169">
        <v>84795.27</v>
      </c>
      <c r="O12" s="169">
        <v>84795.27</v>
      </c>
      <c r="P12" s="169">
        <v>84795.27</v>
      </c>
      <c r="Q12" s="169">
        <v>84795.27</v>
      </c>
      <c r="R12" s="169">
        <v>84795.27</v>
      </c>
      <c r="S12" s="169">
        <v>84795.27</v>
      </c>
      <c r="T12" s="169"/>
      <c r="U12" s="169"/>
      <c r="V12" s="169"/>
      <c r="W12" s="169"/>
      <c r="X12" s="169"/>
      <c r="Y12" s="169"/>
      <c r="Z12" s="169"/>
      <c r="AA12" s="169"/>
      <c r="AB12" s="169"/>
      <c r="AC12" s="108">
        <f t="shared" si="0"/>
        <v>84795.27</v>
      </c>
      <c r="AD12" s="108">
        <f t="shared" si="1"/>
        <v>84795.27</v>
      </c>
      <c r="AE12" s="108">
        <f t="shared" si="1"/>
        <v>84795.27</v>
      </c>
      <c r="AF12" s="108">
        <f t="shared" si="1"/>
        <v>81262.13</v>
      </c>
      <c r="AG12" s="108">
        <f t="shared" si="1"/>
        <v>74195.86</v>
      </c>
      <c r="AH12" s="108">
        <f t="shared" si="1"/>
        <v>67129.59</v>
      </c>
      <c r="AI12" s="108">
        <f t="shared" si="1"/>
        <v>60063.32</v>
      </c>
      <c r="AJ12" s="108">
        <f t="shared" si="1"/>
        <v>52997.04</v>
      </c>
      <c r="AK12" s="108">
        <f t="shared" si="1"/>
        <v>45930.77</v>
      </c>
      <c r="AL12" s="108">
        <f t="shared" si="1"/>
        <v>38864.5</v>
      </c>
      <c r="AM12" s="108">
        <f t="shared" si="1"/>
        <v>31798.23</v>
      </c>
      <c r="AN12" s="108">
        <f t="shared" si="1"/>
        <v>24731.95</v>
      </c>
      <c r="AO12" s="140" t="s">
        <v>142</v>
      </c>
    </row>
    <row r="13" spans="1:41" x14ac:dyDescent="0.2">
      <c r="A13" s="129" t="s">
        <v>119</v>
      </c>
      <c r="B13" s="129"/>
      <c r="C13" s="129"/>
      <c r="D13" s="169">
        <v>675198</v>
      </c>
      <c r="E13" s="169">
        <v>675198</v>
      </c>
      <c r="F13" s="169">
        <v>675198</v>
      </c>
      <c r="G13" s="169">
        <v>675198</v>
      </c>
      <c r="H13" s="169">
        <v>675198</v>
      </c>
      <c r="I13" s="169">
        <v>675198</v>
      </c>
      <c r="J13" s="169">
        <v>675198</v>
      </c>
      <c r="K13" s="169">
        <v>675198</v>
      </c>
      <c r="L13" s="169">
        <v>675198</v>
      </c>
      <c r="M13" s="169">
        <v>675198</v>
      </c>
      <c r="N13" s="169">
        <v>675198</v>
      </c>
      <c r="O13" s="169">
        <v>675198</v>
      </c>
      <c r="P13" s="169">
        <v>675198</v>
      </c>
      <c r="Q13" s="169">
        <v>675198</v>
      </c>
      <c r="R13" s="169">
        <v>675198</v>
      </c>
      <c r="S13" s="169">
        <v>675198</v>
      </c>
      <c r="T13" s="169"/>
      <c r="U13" s="169"/>
      <c r="V13" s="169"/>
      <c r="W13" s="169"/>
      <c r="X13" s="169"/>
      <c r="Y13" s="169"/>
      <c r="Z13" s="169"/>
      <c r="AA13" s="169"/>
      <c r="AB13" s="169"/>
      <c r="AC13" s="108">
        <f t="shared" si="0"/>
        <v>675198</v>
      </c>
      <c r="AD13" s="108">
        <f t="shared" si="1"/>
        <v>675198</v>
      </c>
      <c r="AE13" s="108">
        <f t="shared" si="1"/>
        <v>675198</v>
      </c>
      <c r="AF13" s="108">
        <f t="shared" si="1"/>
        <v>647064.75</v>
      </c>
      <c r="AG13" s="108">
        <f t="shared" si="1"/>
        <v>590798.25</v>
      </c>
      <c r="AH13" s="108">
        <f t="shared" si="1"/>
        <v>534531.75</v>
      </c>
      <c r="AI13" s="108">
        <f t="shared" si="1"/>
        <v>478265.25</v>
      </c>
      <c r="AJ13" s="108">
        <f t="shared" si="1"/>
        <v>421998.75</v>
      </c>
      <c r="AK13" s="108">
        <f t="shared" si="1"/>
        <v>365732.25</v>
      </c>
      <c r="AL13" s="108">
        <f t="shared" si="1"/>
        <v>309465.75</v>
      </c>
      <c r="AM13" s="108">
        <f t="shared" si="1"/>
        <v>253199.25</v>
      </c>
      <c r="AN13" s="108">
        <f t="shared" si="1"/>
        <v>196932.75</v>
      </c>
      <c r="AO13" s="140" t="s">
        <v>142</v>
      </c>
    </row>
    <row r="14" spans="1:41" x14ac:dyDescent="0.2">
      <c r="A14" s="129" t="s">
        <v>120</v>
      </c>
      <c r="B14" s="129"/>
      <c r="C14" s="129"/>
      <c r="D14" s="169">
        <v>157894271</v>
      </c>
      <c r="E14" s="169">
        <v>157902570.53999996</v>
      </c>
      <c r="F14" s="169">
        <v>157900866.20999998</v>
      </c>
      <c r="G14" s="169">
        <v>157904503.54999995</v>
      </c>
      <c r="H14" s="169">
        <v>157945722.07999998</v>
      </c>
      <c r="I14" s="169">
        <v>157942488.74999994</v>
      </c>
      <c r="J14" s="169">
        <v>157951559.44999993</v>
      </c>
      <c r="K14" s="169">
        <v>157954980.40999997</v>
      </c>
      <c r="L14" s="169">
        <v>157966541.05999994</v>
      </c>
      <c r="M14" s="169">
        <v>157981795.23999995</v>
      </c>
      <c r="N14" s="169">
        <v>159246793.04999995</v>
      </c>
      <c r="O14" s="169">
        <v>162459837.86999995</v>
      </c>
      <c r="P14" s="169">
        <v>163396889.19999999</v>
      </c>
      <c r="Q14" s="169">
        <v>163576895.04000002</v>
      </c>
      <c r="R14" s="169">
        <v>163866678.74000001</v>
      </c>
      <c r="S14" s="169">
        <v>163883240.83000004</v>
      </c>
      <c r="T14" s="169"/>
      <c r="U14" s="169"/>
      <c r="V14" s="169"/>
      <c r="W14" s="169"/>
      <c r="X14" s="169"/>
      <c r="Y14" s="169"/>
      <c r="Z14" s="169"/>
      <c r="AA14" s="169"/>
      <c r="AB14" s="169"/>
      <c r="AC14" s="108">
        <f t="shared" si="0"/>
        <v>159115975.81</v>
      </c>
      <c r="AD14" s="108">
        <f t="shared" si="1"/>
        <v>159600981.50999999</v>
      </c>
      <c r="AE14" s="108">
        <f t="shared" si="1"/>
        <v>160098671.09</v>
      </c>
      <c r="AF14" s="108">
        <f t="shared" si="1"/>
        <v>153766713.38999999</v>
      </c>
      <c r="AG14" s="108">
        <f t="shared" si="1"/>
        <v>140604704.61000001</v>
      </c>
      <c r="AH14" s="108">
        <f t="shared" si="1"/>
        <v>127442452.59999999</v>
      </c>
      <c r="AI14" s="108">
        <f t="shared" si="1"/>
        <v>114279680.09999999</v>
      </c>
      <c r="AJ14" s="108">
        <f t="shared" si="1"/>
        <v>101116283.38</v>
      </c>
      <c r="AK14" s="108">
        <f t="shared" si="1"/>
        <v>87951769.359999999</v>
      </c>
      <c r="AL14" s="108">
        <f t="shared" si="1"/>
        <v>74733911.519999996</v>
      </c>
      <c r="AM14" s="108">
        <f t="shared" si="1"/>
        <v>61329468.560000002</v>
      </c>
      <c r="AN14" s="108">
        <f t="shared" si="1"/>
        <v>47752104.93</v>
      </c>
      <c r="AO14" s="140" t="s">
        <v>142</v>
      </c>
    </row>
    <row r="15" spans="1:41" x14ac:dyDescent="0.2">
      <c r="A15" s="129" t="s">
        <v>121</v>
      </c>
      <c r="B15" s="129"/>
      <c r="C15" s="129"/>
      <c r="D15" s="169">
        <v>2003154364</v>
      </c>
      <c r="E15" s="169">
        <v>2007456379.3599997</v>
      </c>
      <c r="F15" s="169">
        <v>2011125593.6799998</v>
      </c>
      <c r="G15" s="169">
        <v>2015322412.1299999</v>
      </c>
      <c r="H15" s="169">
        <v>2019987997.9400001</v>
      </c>
      <c r="I15" s="169">
        <v>2023267538.7699995</v>
      </c>
      <c r="J15" s="169">
        <v>2031787735.2999997</v>
      </c>
      <c r="K15" s="169">
        <v>2039886539.9299998</v>
      </c>
      <c r="L15" s="169">
        <v>2050780172.3899996</v>
      </c>
      <c r="M15" s="169">
        <v>2056789018.04</v>
      </c>
      <c r="N15" s="169">
        <v>2064154084.3500001</v>
      </c>
      <c r="O15" s="169">
        <v>2068136915.8</v>
      </c>
      <c r="P15" s="169">
        <v>2078201640.9699998</v>
      </c>
      <c r="Q15" s="169">
        <v>2083153337.8999999</v>
      </c>
      <c r="R15" s="169">
        <v>2086518570.5900004</v>
      </c>
      <c r="S15" s="169">
        <v>2094207112.5999999</v>
      </c>
      <c r="T15" s="169"/>
      <c r="U15" s="169"/>
      <c r="V15" s="169"/>
      <c r="W15" s="169"/>
      <c r="X15" s="169"/>
      <c r="Y15" s="169"/>
      <c r="Z15" s="169"/>
      <c r="AA15" s="169"/>
      <c r="AB15" s="169"/>
      <c r="AC15" s="108">
        <f t="shared" si="0"/>
        <v>2042062042.3299999</v>
      </c>
      <c r="AD15" s="108">
        <f t="shared" si="1"/>
        <v>2048357456.3</v>
      </c>
      <c r="AE15" s="108">
        <f t="shared" si="1"/>
        <v>2054785692.8599999</v>
      </c>
      <c r="AF15" s="108">
        <f t="shared" si="1"/>
        <v>1973906388.8</v>
      </c>
      <c r="AG15" s="108">
        <f t="shared" si="1"/>
        <v>1805437408.0999999</v>
      </c>
      <c r="AH15" s="108">
        <f t="shared" si="1"/>
        <v>1636476771.6900001</v>
      </c>
      <c r="AI15" s="108">
        <f t="shared" si="1"/>
        <v>1466823676.8800001</v>
      </c>
      <c r="AJ15" s="108">
        <f t="shared" si="1"/>
        <v>1296379230.54</v>
      </c>
      <c r="AK15" s="108">
        <f t="shared" si="1"/>
        <v>1125230514.27</v>
      </c>
      <c r="AL15" s="108">
        <f t="shared" si="1"/>
        <v>953524551.66999996</v>
      </c>
      <c r="AM15" s="108">
        <f t="shared" si="1"/>
        <v>781345760</v>
      </c>
      <c r="AN15" s="108">
        <f t="shared" si="1"/>
        <v>608581653.46000004</v>
      </c>
      <c r="AO15" s="140" t="s">
        <v>142</v>
      </c>
    </row>
    <row r="16" spans="1:41" x14ac:dyDescent="0.2">
      <c r="A16" s="129" t="s">
        <v>226</v>
      </c>
      <c r="B16" s="129"/>
      <c r="C16" s="129"/>
      <c r="D16" s="169">
        <v>184627304</v>
      </c>
      <c r="E16" s="169">
        <v>184833597.09999999</v>
      </c>
      <c r="F16" s="169">
        <v>185259716.19999993</v>
      </c>
      <c r="G16" s="169">
        <v>185932041.44999999</v>
      </c>
      <c r="H16" s="169">
        <v>186670218.39999995</v>
      </c>
      <c r="I16" s="169">
        <v>189025833.56999999</v>
      </c>
      <c r="J16" s="169">
        <v>189786052.92999998</v>
      </c>
      <c r="K16" s="169">
        <v>190445355.25999996</v>
      </c>
      <c r="L16" s="169">
        <v>192094368.15999997</v>
      </c>
      <c r="M16" s="169">
        <v>192113137.99999994</v>
      </c>
      <c r="N16" s="169">
        <v>192505147.65999997</v>
      </c>
      <c r="O16" s="169">
        <v>195549260.83000001</v>
      </c>
      <c r="P16" s="169">
        <v>188971282.56999999</v>
      </c>
      <c r="Q16" s="169">
        <v>189888986.57999998</v>
      </c>
      <c r="R16" s="169">
        <v>193124450.90000004</v>
      </c>
      <c r="S16" s="169">
        <v>194162686.91</v>
      </c>
      <c r="T16" s="169"/>
      <c r="U16" s="169"/>
      <c r="V16" s="169"/>
      <c r="W16" s="169"/>
      <c r="X16" s="169"/>
      <c r="Y16" s="169"/>
      <c r="Z16" s="169"/>
      <c r="AA16" s="169"/>
      <c r="AB16" s="169"/>
      <c r="AC16" s="108">
        <f t="shared" si="0"/>
        <v>189642808.91</v>
      </c>
      <c r="AD16" s="108">
        <f t="shared" si="1"/>
        <v>190181147.41</v>
      </c>
      <c r="AE16" s="108">
        <f t="shared" si="1"/>
        <v>190851788.25</v>
      </c>
      <c r="AF16" s="108">
        <f t="shared" si="1"/>
        <v>183416806.05000001</v>
      </c>
      <c r="AG16" s="108">
        <f t="shared" si="1"/>
        <v>167762803.88</v>
      </c>
      <c r="AH16" s="108">
        <f t="shared" si="1"/>
        <v>151978975.28</v>
      </c>
      <c r="AI16" s="108">
        <f t="shared" si="1"/>
        <v>136135999.94</v>
      </c>
      <c r="AJ16" s="108">
        <f t="shared" si="1"/>
        <v>120196844.79000001</v>
      </c>
      <c r="AK16" s="108">
        <f t="shared" si="1"/>
        <v>104188198.7</v>
      </c>
      <c r="AL16" s="108">
        <f t="shared" si="1"/>
        <v>88162436.799999997</v>
      </c>
      <c r="AM16" s="108">
        <f t="shared" si="1"/>
        <v>71993503.109999999</v>
      </c>
      <c r="AN16" s="108">
        <f t="shared" si="1"/>
        <v>55971813.810000002</v>
      </c>
      <c r="AO16" s="140" t="s">
        <v>227</v>
      </c>
    </row>
    <row r="17" spans="1:41" x14ac:dyDescent="0.2">
      <c r="A17" s="129"/>
      <c r="B17" s="129"/>
      <c r="C17" s="12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40"/>
    </row>
    <row r="18" spans="1:41" x14ac:dyDescent="0.2">
      <c r="A18" s="129" t="s">
        <v>228</v>
      </c>
      <c r="B18" s="129"/>
      <c r="C18" s="129"/>
      <c r="D18" s="169">
        <v>286061584</v>
      </c>
      <c r="E18" s="169">
        <v>286062801.93000001</v>
      </c>
      <c r="F18" s="169">
        <v>286062797.03999996</v>
      </c>
      <c r="G18" s="169">
        <v>286381673.30000001</v>
      </c>
      <c r="H18" s="169">
        <v>288276231.37</v>
      </c>
      <c r="I18" s="169">
        <v>288278716.47000003</v>
      </c>
      <c r="J18" s="169">
        <v>288557330.64999998</v>
      </c>
      <c r="K18" s="169">
        <v>288694802.35000002</v>
      </c>
      <c r="L18" s="169">
        <v>288695236.02999997</v>
      </c>
      <c r="M18" s="169">
        <v>290780507.47000003</v>
      </c>
      <c r="N18" s="169">
        <v>290801883.00999999</v>
      </c>
      <c r="O18" s="169">
        <v>293379007.17000002</v>
      </c>
      <c r="P18" s="169">
        <v>293475195.23000002</v>
      </c>
      <c r="Q18" s="169">
        <v>293497582.68000001</v>
      </c>
      <c r="R18" s="169">
        <v>293770416.92000002</v>
      </c>
      <c r="S18" s="169">
        <v>293777783.10000002</v>
      </c>
      <c r="T18" s="169"/>
      <c r="U18" s="169"/>
      <c r="V18" s="169"/>
      <c r="W18" s="169"/>
      <c r="X18" s="169"/>
      <c r="Y18" s="169"/>
      <c r="Z18" s="169"/>
      <c r="AA18" s="169"/>
      <c r="AB18" s="169"/>
      <c r="AC18" s="108">
        <f>ROUND(((E18/2)+SUM(F18:P18)+(Q18/2))/12,2)</f>
        <v>289430297.69999999</v>
      </c>
      <c r="AD18" s="108">
        <f t="shared" ref="AD18:AD19" si="2">ROUND(((F18/2)+SUM(G18:Q18)+(R18/2))/12,2)</f>
        <v>290061231.06</v>
      </c>
      <c r="AE18" s="108">
        <f t="shared" ref="AE18:AE19" si="3">ROUND(((G18/2)+SUM(H18:R18)+(S18/2))/12,2)</f>
        <v>290690553.13</v>
      </c>
      <c r="AF18" s="108">
        <f t="shared" ref="AF18:AF19" si="4">ROUND(((H18/2)+SUM(I18:S18)+(T18/2))/12,2)</f>
        <v>278987214.73000002</v>
      </c>
      <c r="AG18" s="108">
        <f t="shared" ref="AG18:AG19" si="5">ROUND(((I18/2)+SUM(J18:T18)+(U18/2))/12,2)</f>
        <v>254964091.90000001</v>
      </c>
      <c r="AH18" s="108">
        <f t="shared" ref="AH18:AH19" si="6">ROUND(((J18/2)+SUM(K18:U18)+(V18/2))/12,2)</f>
        <v>230929256.61000001</v>
      </c>
      <c r="AI18" s="108">
        <f t="shared" ref="AI18:AI19" si="7">ROUND(((K18/2)+SUM(L18:V18)+(W18/2))/12,2)</f>
        <v>206877084.40000001</v>
      </c>
      <c r="AJ18" s="108">
        <f t="shared" ref="AJ18:AJ19" si="8">ROUND(((L18/2)+SUM(M18:W18)+(X18/2))/12,2)</f>
        <v>182819166.13</v>
      </c>
      <c r="AK18" s="108">
        <f t="shared" ref="AK18:AK19" si="9">ROUND(((M18/2)+SUM(N18:X18)+(Y18/2))/12,2)</f>
        <v>158674343.49000001</v>
      </c>
      <c r="AL18" s="108">
        <f t="shared" ref="AL18:AL19" si="10">ROUND(((N18/2)+SUM(O18:Y18)+(Z18/2))/12,2)</f>
        <v>134441743.88</v>
      </c>
      <c r="AM18" s="108">
        <f t="shared" ref="AM18:AM19" si="11">ROUND(((O18/2)+SUM(P18:Z18)+(AA18/2))/12,2)</f>
        <v>110100873.45999999</v>
      </c>
      <c r="AN18" s="108">
        <f t="shared" ref="AN18:AN19" si="12">ROUND(((P18/2)+SUM(Q18:AA18)+(AB18/2))/12,2)</f>
        <v>85648615.030000001</v>
      </c>
      <c r="AO18" s="140" t="s">
        <v>229</v>
      </c>
    </row>
    <row r="19" spans="1:41" x14ac:dyDescent="0.2">
      <c r="A19" s="129" t="s">
        <v>230</v>
      </c>
      <c r="B19" s="129"/>
      <c r="C19" s="129"/>
      <c r="D19" s="169">
        <v>3790768</v>
      </c>
      <c r="E19" s="169">
        <v>3790768.49</v>
      </c>
      <c r="F19" s="169">
        <v>3790768.49</v>
      </c>
      <c r="G19" s="169">
        <v>3790768.49</v>
      </c>
      <c r="H19" s="169">
        <v>3790768.49</v>
      </c>
      <c r="I19" s="169">
        <v>3790768.49</v>
      </c>
      <c r="J19" s="169">
        <v>3790768.49</v>
      </c>
      <c r="K19" s="169">
        <v>3790768.49</v>
      </c>
      <c r="L19" s="169">
        <v>3790768.49</v>
      </c>
      <c r="M19" s="169">
        <v>3790768.49</v>
      </c>
      <c r="N19" s="169">
        <v>3790768.49</v>
      </c>
      <c r="O19" s="169">
        <v>3790768.49</v>
      </c>
      <c r="P19" s="169">
        <v>3790768.49</v>
      </c>
      <c r="Q19" s="169">
        <v>3790768.49</v>
      </c>
      <c r="R19" s="169">
        <v>3790768.49</v>
      </c>
      <c r="S19" s="169">
        <v>3790768.49</v>
      </c>
      <c r="T19" s="169"/>
      <c r="U19" s="169"/>
      <c r="V19" s="169"/>
      <c r="W19" s="169"/>
      <c r="X19" s="169"/>
      <c r="Y19" s="169"/>
      <c r="Z19" s="169"/>
      <c r="AA19" s="169"/>
      <c r="AB19" s="169"/>
      <c r="AC19" s="108">
        <f>ROUND(((E19/2)+SUM(F19:P19)+(Q19/2))/12,2)</f>
        <v>3790768.49</v>
      </c>
      <c r="AD19" s="108">
        <f t="shared" si="2"/>
        <v>3790768.49</v>
      </c>
      <c r="AE19" s="108">
        <f t="shared" si="3"/>
        <v>3790768.49</v>
      </c>
      <c r="AF19" s="108">
        <f t="shared" si="4"/>
        <v>3632819.8</v>
      </c>
      <c r="AG19" s="108">
        <f t="shared" si="5"/>
        <v>3316922.43</v>
      </c>
      <c r="AH19" s="108">
        <f t="shared" si="6"/>
        <v>3001025.05</v>
      </c>
      <c r="AI19" s="108">
        <f t="shared" si="7"/>
        <v>2685127.68</v>
      </c>
      <c r="AJ19" s="108">
        <f t="shared" si="8"/>
        <v>2369230.31</v>
      </c>
      <c r="AK19" s="108">
        <f t="shared" si="9"/>
        <v>2053332.93</v>
      </c>
      <c r="AL19" s="108">
        <f t="shared" si="10"/>
        <v>1737435.56</v>
      </c>
      <c r="AM19" s="108">
        <f t="shared" si="11"/>
        <v>1421538.18</v>
      </c>
      <c r="AN19" s="108">
        <f t="shared" si="12"/>
        <v>1105640.81</v>
      </c>
      <c r="AO19" s="140" t="s">
        <v>231</v>
      </c>
    </row>
    <row r="20" spans="1:41" x14ac:dyDescent="0.2">
      <c r="A20" s="129"/>
      <c r="B20" s="129"/>
      <c r="C20" s="129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40"/>
    </row>
    <row r="21" spans="1:41" x14ac:dyDescent="0.2">
      <c r="A21" s="129" t="s">
        <v>232</v>
      </c>
      <c r="B21" s="129"/>
      <c r="C21" s="129"/>
      <c r="D21" s="108">
        <f t="shared" ref="D21:AC21" si="13">SUM(D11:D19)</f>
        <v>2730413755</v>
      </c>
      <c r="E21" s="108">
        <v>2734956233.6999989</v>
      </c>
      <c r="F21" s="108">
        <v>2739283486.7099991</v>
      </c>
      <c r="G21" s="108">
        <v>2745100711.5499997</v>
      </c>
      <c r="H21" s="108">
        <v>2752980135.02</v>
      </c>
      <c r="I21" s="108">
        <v>2759116781.8499994</v>
      </c>
      <c r="J21" s="108">
        <v>2768811583.3999991</v>
      </c>
      <c r="K21" s="108">
        <v>2777858790.1799994</v>
      </c>
      <c r="L21" s="108">
        <v>2790386336.4799995</v>
      </c>
      <c r="M21" s="108">
        <v>2800275450.5199995</v>
      </c>
      <c r="N21" s="108">
        <v>2809343232.0299997</v>
      </c>
      <c r="O21" s="108">
        <v>2822524280.7199998</v>
      </c>
      <c r="P21" s="108">
        <v>2828186199.1199999</v>
      </c>
      <c r="Q21" s="108">
        <f t="shared" si="13"/>
        <v>2835056627.9299994</v>
      </c>
      <c r="R21" s="108">
        <f t="shared" si="13"/>
        <v>2843422798.2400002</v>
      </c>
      <c r="S21" s="108">
        <f t="shared" si="13"/>
        <v>2852189600.5399995</v>
      </c>
      <c r="T21" s="108">
        <f t="shared" si="13"/>
        <v>0</v>
      </c>
      <c r="U21" s="108">
        <f t="shared" si="13"/>
        <v>0</v>
      </c>
      <c r="V21" s="108">
        <f t="shared" si="13"/>
        <v>0</v>
      </c>
      <c r="W21" s="108">
        <f t="shared" si="13"/>
        <v>0</v>
      </c>
      <c r="X21" s="108">
        <f t="shared" si="13"/>
        <v>0</v>
      </c>
      <c r="Y21" s="108">
        <f t="shared" si="13"/>
        <v>0</v>
      </c>
      <c r="Z21" s="108">
        <f t="shared" si="13"/>
        <v>0</v>
      </c>
      <c r="AA21" s="108">
        <f t="shared" si="13"/>
        <v>0</v>
      </c>
      <c r="AB21" s="108">
        <f t="shared" si="13"/>
        <v>0</v>
      </c>
      <c r="AC21" s="108">
        <f t="shared" si="13"/>
        <v>2781572784.8799992</v>
      </c>
      <c r="AD21" s="108">
        <f t="shared" ref="AD21:AN21" si="14">SUM(AD11:AD19)</f>
        <v>2790082772.5899997</v>
      </c>
      <c r="AE21" s="108">
        <f t="shared" si="14"/>
        <v>2798883947.6199999</v>
      </c>
      <c r="AF21" s="108">
        <f t="shared" si="14"/>
        <v>2688638479.0400004</v>
      </c>
      <c r="AG21" s="108">
        <f t="shared" si="14"/>
        <v>2458967774.1700001</v>
      </c>
      <c r="AH21" s="108">
        <f t="shared" si="14"/>
        <v>2228637425.6300001</v>
      </c>
      <c r="AI21" s="108">
        <f t="shared" si="14"/>
        <v>1997526160.0600002</v>
      </c>
      <c r="AJ21" s="108">
        <f t="shared" si="14"/>
        <v>1765515946.4499998</v>
      </c>
      <c r="AK21" s="108">
        <f t="shared" si="14"/>
        <v>1532571705.3100002</v>
      </c>
      <c r="AL21" s="108">
        <f t="shared" si="14"/>
        <v>1298837593.5499997</v>
      </c>
      <c r="AM21" s="108">
        <f t="shared" si="14"/>
        <v>1064176447.1800001</v>
      </c>
      <c r="AN21" s="108">
        <f t="shared" si="14"/>
        <v>828730177.17999983</v>
      </c>
      <c r="AO21" s="140"/>
    </row>
    <row r="22" spans="1:41" x14ac:dyDescent="0.2">
      <c r="A22" s="129"/>
      <c r="B22" s="129"/>
      <c r="C22" s="129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40"/>
    </row>
    <row r="23" spans="1:41" x14ac:dyDescent="0.2">
      <c r="A23" s="168" t="s">
        <v>61</v>
      </c>
      <c r="B23" s="129"/>
      <c r="C23" s="129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22"/>
    </row>
    <row r="24" spans="1:41" x14ac:dyDescent="0.2">
      <c r="A24" s="129"/>
      <c r="B24" s="129"/>
      <c r="C24" s="129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40"/>
    </row>
    <row r="25" spans="1:41" x14ac:dyDescent="0.2">
      <c r="A25" s="129" t="s">
        <v>122</v>
      </c>
      <c r="B25" s="129"/>
      <c r="C25" s="129"/>
      <c r="D25" s="169">
        <v>-57757394.690000005</v>
      </c>
      <c r="E25" s="169">
        <v>-57974859.210000001</v>
      </c>
      <c r="F25" s="169">
        <v>-58192787.429999992</v>
      </c>
      <c r="G25" s="169">
        <v>-58412258.790000007</v>
      </c>
      <c r="H25" s="169">
        <v>-58633822.950000003</v>
      </c>
      <c r="I25" s="169">
        <v>-58857258.790000007</v>
      </c>
      <c r="J25" s="169">
        <v>-59081823.810000002</v>
      </c>
      <c r="K25" s="169">
        <v>-59306824.329999998</v>
      </c>
      <c r="L25" s="169">
        <v>-59532159.149999999</v>
      </c>
      <c r="M25" s="169">
        <v>-59760549.299999997</v>
      </c>
      <c r="N25" s="169">
        <v>-59992145.420000002</v>
      </c>
      <c r="O25" s="169">
        <v>-60213289.020000003</v>
      </c>
      <c r="P25" s="169">
        <v>-60448256.249999993</v>
      </c>
      <c r="Q25" s="169">
        <v>-60686739.010000005</v>
      </c>
      <c r="R25" s="169">
        <v>-60928815.979999997</v>
      </c>
      <c r="S25" s="169">
        <v>-61173082.189999998</v>
      </c>
      <c r="T25" s="169"/>
      <c r="U25" s="169"/>
      <c r="V25" s="169"/>
      <c r="W25" s="169"/>
      <c r="X25" s="169"/>
      <c r="Y25" s="169"/>
      <c r="Z25" s="169"/>
      <c r="AA25" s="169"/>
      <c r="AB25" s="169"/>
      <c r="AC25" s="108">
        <f>ROUND(((E25/2)+SUM(F25:P25)+(Q25/2))/12,2)</f>
        <v>-59313497.859999999</v>
      </c>
      <c r="AD25" s="108">
        <f t="shared" ref="AD25:AD29" si="15">ROUND(((F25/2)+SUM(G25:Q25)+(R25/2))/12,2)</f>
        <v>-59540494.039999999</v>
      </c>
      <c r="AE25" s="108">
        <f t="shared" ref="AE25:AE29" si="16">ROUND(((G25/2)+SUM(H25:R25)+(S25/2))/12,2)</f>
        <v>-59769529.539999999</v>
      </c>
      <c r="AF25" s="108">
        <f t="shared" ref="AF25:AF29" si="17">ROUND(((H25/2)+SUM(I25:S25)+(T25/2))/12,2)</f>
        <v>-57441487.890000001</v>
      </c>
      <c r="AG25" s="108">
        <f t="shared" ref="AG25:AG29" si="18">ROUND(((I25/2)+SUM(J25:T25)+(U25/2))/12,2)</f>
        <v>-52546026.149999999</v>
      </c>
      <c r="AH25" s="108">
        <f t="shared" ref="AH25:AH29" si="19">ROUND(((J25/2)+SUM(K25:U25)+(V25/2))/12,2)</f>
        <v>-47631897.710000001</v>
      </c>
      <c r="AI25" s="108">
        <f t="shared" ref="AI25:AI29" si="20">ROUND(((K25/2)+SUM(L25:V25)+(W25/2))/12,2)</f>
        <v>-42699037.369999997</v>
      </c>
      <c r="AJ25" s="108">
        <f t="shared" ref="AJ25:AJ29" si="21">ROUND(((L25/2)+SUM(M25:W25)+(X25/2))/12,2)</f>
        <v>-37747413.060000002</v>
      </c>
      <c r="AK25" s="108">
        <f t="shared" ref="AK25:AK29" si="22">ROUND(((M25/2)+SUM(N25:X25)+(Y25/2))/12,2)</f>
        <v>-32776883.539999999</v>
      </c>
      <c r="AL25" s="108">
        <f t="shared" ref="AL25:AL29" si="23">ROUND(((N25/2)+SUM(O25:Y25)+(Z25/2))/12,2)</f>
        <v>-27787187.93</v>
      </c>
      <c r="AM25" s="108">
        <f t="shared" ref="AM25:AM29" si="24">ROUND(((O25/2)+SUM(P25:Z25)+(AA25/2))/12,2)</f>
        <v>-22778628.16</v>
      </c>
      <c r="AN25" s="108">
        <f t="shared" ref="AN25:AN29" si="25">ROUND(((P25/2)+SUM(Q25:AA25)+(AB25/2))/12,2)</f>
        <v>-17751063.780000001</v>
      </c>
      <c r="AO25" s="140" t="s">
        <v>34</v>
      </c>
    </row>
    <row r="26" spans="1:41" x14ac:dyDescent="0.2">
      <c r="A26" s="129" t="s">
        <v>119</v>
      </c>
      <c r="B26" s="129"/>
      <c r="C26" s="129"/>
      <c r="D26" s="169">
        <v>-691035.72</v>
      </c>
      <c r="E26" s="169">
        <v>-691035.71</v>
      </c>
      <c r="F26" s="169">
        <v>-691035.72</v>
      </c>
      <c r="G26" s="169">
        <v>-691035.72</v>
      </c>
      <c r="H26" s="169">
        <v>-691035.72</v>
      </c>
      <c r="I26" s="169">
        <v>-691035.73</v>
      </c>
      <c r="J26" s="169">
        <v>-691035.72</v>
      </c>
      <c r="K26" s="169">
        <v>-691035.72</v>
      </c>
      <c r="L26" s="169">
        <v>-691035.71</v>
      </c>
      <c r="M26" s="169">
        <v>-691035.71</v>
      </c>
      <c r="N26" s="169">
        <v>-691035.7</v>
      </c>
      <c r="O26" s="169">
        <v>-691035.71</v>
      </c>
      <c r="P26" s="169">
        <v>-691035.71</v>
      </c>
      <c r="Q26" s="169">
        <v>-691035.7</v>
      </c>
      <c r="R26" s="169">
        <v>-691035.71</v>
      </c>
      <c r="S26" s="169">
        <v>-691035.71</v>
      </c>
      <c r="T26" s="169"/>
      <c r="U26" s="169"/>
      <c r="V26" s="169"/>
      <c r="W26" s="169"/>
      <c r="X26" s="169"/>
      <c r="Y26" s="169"/>
      <c r="Z26" s="169"/>
      <c r="AA26" s="169"/>
      <c r="AB26" s="169"/>
      <c r="AC26" s="108">
        <f>ROUND(((E26/2)+SUM(F26:P26)+(Q26/2))/12,2)</f>
        <v>-691035.71</v>
      </c>
      <c r="AD26" s="108">
        <f t="shared" si="15"/>
        <v>-691035.71</v>
      </c>
      <c r="AE26" s="108">
        <f t="shared" si="16"/>
        <v>-691035.71</v>
      </c>
      <c r="AF26" s="108">
        <f t="shared" si="17"/>
        <v>-662242.56000000006</v>
      </c>
      <c r="AG26" s="108">
        <f t="shared" si="18"/>
        <v>-604656.25</v>
      </c>
      <c r="AH26" s="108">
        <f t="shared" si="19"/>
        <v>-547069.93999999994</v>
      </c>
      <c r="AI26" s="108">
        <f t="shared" si="20"/>
        <v>-489483.63</v>
      </c>
      <c r="AJ26" s="108">
        <f t="shared" si="21"/>
        <v>-431897.32</v>
      </c>
      <c r="AK26" s="108">
        <f t="shared" si="22"/>
        <v>-374311.01</v>
      </c>
      <c r="AL26" s="108">
        <f t="shared" si="23"/>
        <v>-316724.7</v>
      </c>
      <c r="AM26" s="108">
        <f t="shared" si="24"/>
        <v>-259138.39</v>
      </c>
      <c r="AN26" s="108">
        <f t="shared" si="25"/>
        <v>-201552.08</v>
      </c>
      <c r="AO26" s="140" t="s">
        <v>142</v>
      </c>
    </row>
    <row r="27" spans="1:41" x14ac:dyDescent="0.2">
      <c r="A27" s="129" t="s">
        <v>120</v>
      </c>
      <c r="B27" s="129"/>
      <c r="C27" s="129"/>
      <c r="D27" s="169">
        <v>-26731851.529999986</v>
      </c>
      <c r="E27" s="169">
        <v>-27126951.949999988</v>
      </c>
      <c r="F27" s="169">
        <v>-27522873.279999986</v>
      </c>
      <c r="G27" s="169">
        <v>-27917982.409999989</v>
      </c>
      <c r="H27" s="169">
        <v>-28313549.979999997</v>
      </c>
      <c r="I27" s="169">
        <v>-28708759.570000008</v>
      </c>
      <c r="J27" s="169">
        <v>-29104380.590000004</v>
      </c>
      <c r="K27" s="169">
        <v>-29499608.49000001</v>
      </c>
      <c r="L27" s="169">
        <v>-29894841.829999998</v>
      </c>
      <c r="M27" s="169">
        <v>-30290514.939999998</v>
      </c>
      <c r="N27" s="169">
        <v>-30687187.969999984</v>
      </c>
      <c r="O27" s="169">
        <v>-31089728.99000001</v>
      </c>
      <c r="P27" s="169">
        <v>-31497221.599999994</v>
      </c>
      <c r="Q27" s="169">
        <v>-31906124.359999999</v>
      </c>
      <c r="R27" s="169">
        <v>-32316884.5</v>
      </c>
      <c r="S27" s="169">
        <v>-32726776.12000002</v>
      </c>
      <c r="T27" s="169"/>
      <c r="U27" s="169"/>
      <c r="V27" s="169"/>
      <c r="W27" s="169"/>
      <c r="X27" s="169"/>
      <c r="Y27" s="169"/>
      <c r="Z27" s="169"/>
      <c r="AA27" s="169"/>
      <c r="AB27" s="169"/>
      <c r="AC27" s="108">
        <f>ROUND(((E27/2)+SUM(F27:P27)+(Q27/2))/12,2)</f>
        <v>-29503598.98</v>
      </c>
      <c r="AD27" s="108">
        <f t="shared" si="15"/>
        <v>-29902481.640000001</v>
      </c>
      <c r="AE27" s="108">
        <f t="shared" si="16"/>
        <v>-30302598.510000002</v>
      </c>
      <c r="AF27" s="108">
        <f t="shared" si="17"/>
        <v>-29323233.66</v>
      </c>
      <c r="AG27" s="108">
        <f t="shared" si="18"/>
        <v>-26947304.100000001</v>
      </c>
      <c r="AH27" s="108">
        <f t="shared" si="19"/>
        <v>-24538423.260000002</v>
      </c>
      <c r="AI27" s="108">
        <f t="shared" si="20"/>
        <v>-22096590.379999999</v>
      </c>
      <c r="AJ27" s="108">
        <f t="shared" si="21"/>
        <v>-19621821.620000001</v>
      </c>
      <c r="AK27" s="108">
        <f t="shared" si="22"/>
        <v>-17114098.420000002</v>
      </c>
      <c r="AL27" s="108">
        <f t="shared" si="23"/>
        <v>-14573360.800000001</v>
      </c>
      <c r="AM27" s="108">
        <f t="shared" si="24"/>
        <v>-11999322.59</v>
      </c>
      <c r="AN27" s="108">
        <f t="shared" si="25"/>
        <v>-9391532.9800000004</v>
      </c>
      <c r="AO27" s="140" t="s">
        <v>142</v>
      </c>
    </row>
    <row r="28" spans="1:41" x14ac:dyDescent="0.2">
      <c r="A28" s="129" t="s">
        <v>121</v>
      </c>
      <c r="B28" s="129"/>
      <c r="C28" s="129"/>
      <c r="D28" s="169">
        <v>-921193828.56999981</v>
      </c>
      <c r="E28" s="169">
        <v>-924472661.2900002</v>
      </c>
      <c r="F28" s="169">
        <v>-928170486.24049997</v>
      </c>
      <c r="G28" s="169">
        <v>-931147725.03999984</v>
      </c>
      <c r="H28" s="169">
        <v>-933981264.8499999</v>
      </c>
      <c r="I28" s="169">
        <v>-936351564.80000007</v>
      </c>
      <c r="J28" s="169">
        <v>-939089868.29999995</v>
      </c>
      <c r="K28" s="169">
        <v>-942079216.9000001</v>
      </c>
      <c r="L28" s="169">
        <v>-945046308.97250009</v>
      </c>
      <c r="M28" s="169">
        <v>-948046353.68999994</v>
      </c>
      <c r="N28" s="169">
        <v>-951148840.86999989</v>
      </c>
      <c r="O28" s="169">
        <v>-954468202.66000009</v>
      </c>
      <c r="P28" s="169">
        <v>-958244107.57000005</v>
      </c>
      <c r="Q28" s="169">
        <v>-961751548.24999976</v>
      </c>
      <c r="R28" s="169">
        <v>-965529153.40999973</v>
      </c>
      <c r="S28" s="169">
        <v>-968562909.38</v>
      </c>
      <c r="T28" s="169"/>
      <c r="U28" s="169"/>
      <c r="V28" s="169"/>
      <c r="W28" s="169"/>
      <c r="X28" s="169"/>
      <c r="Y28" s="169"/>
      <c r="Z28" s="169"/>
      <c r="AA28" s="169"/>
      <c r="AB28" s="169"/>
      <c r="AC28" s="108">
        <f>ROUND(((E28/2)+SUM(F28:P28)+(Q28/2))/12,2)</f>
        <v>-942573837.05999994</v>
      </c>
      <c r="AD28" s="108">
        <f t="shared" si="15"/>
        <v>-945683735.13999999</v>
      </c>
      <c r="AE28" s="108">
        <f t="shared" si="16"/>
        <v>-948799312.28999996</v>
      </c>
      <c r="AF28" s="108">
        <f t="shared" si="17"/>
        <v>-911442392.26999998</v>
      </c>
      <c r="AG28" s="108">
        <f t="shared" si="18"/>
        <v>-833511857.70000005</v>
      </c>
      <c r="AH28" s="108">
        <f t="shared" si="19"/>
        <v>-755368464.64999998</v>
      </c>
      <c r="AI28" s="108">
        <f t="shared" si="20"/>
        <v>-676986419.44000006</v>
      </c>
      <c r="AJ28" s="108">
        <f t="shared" si="21"/>
        <v>-598356189.19000006</v>
      </c>
      <c r="AK28" s="108">
        <f t="shared" si="22"/>
        <v>-519477328.25</v>
      </c>
      <c r="AL28" s="108">
        <f t="shared" si="23"/>
        <v>-440344195.13999999</v>
      </c>
      <c r="AM28" s="108">
        <f t="shared" si="24"/>
        <v>-360943485</v>
      </c>
      <c r="AN28" s="108">
        <f t="shared" si="25"/>
        <v>-281247138.74000001</v>
      </c>
      <c r="AO28" s="140" t="s">
        <v>142</v>
      </c>
    </row>
    <row r="29" spans="1:41" x14ac:dyDescent="0.2">
      <c r="A29" s="129" t="s">
        <v>226</v>
      </c>
      <c r="B29" s="129"/>
      <c r="C29" s="129"/>
      <c r="D29" s="169">
        <v>-60630509.469999999</v>
      </c>
      <c r="E29" s="169">
        <v>-61296871.289999999</v>
      </c>
      <c r="F29" s="169">
        <v>-61348455.43999999</v>
      </c>
      <c r="G29" s="169">
        <v>-62016144.640000015</v>
      </c>
      <c r="H29" s="169">
        <v>-62781932.619999997</v>
      </c>
      <c r="I29" s="169">
        <v>-62922648.700000003</v>
      </c>
      <c r="J29" s="169">
        <v>-63705221.890000001</v>
      </c>
      <c r="K29" s="169">
        <v>-64413755.629999995</v>
      </c>
      <c r="L29" s="169">
        <v>-65124296.599999994</v>
      </c>
      <c r="M29" s="169">
        <v>-65098171.609999992</v>
      </c>
      <c r="N29" s="169">
        <v>-65987771.160000004</v>
      </c>
      <c r="O29" s="169">
        <v>-66454124.230000012</v>
      </c>
      <c r="P29" s="169">
        <v>-59083509.889999993</v>
      </c>
      <c r="Q29" s="169">
        <v>-59800130.159999989</v>
      </c>
      <c r="R29" s="169">
        <v>-59846682.010000013</v>
      </c>
      <c r="S29" s="169">
        <v>-60642706.180000007</v>
      </c>
      <c r="T29" s="169"/>
      <c r="U29" s="169"/>
      <c r="V29" s="169"/>
      <c r="W29" s="169"/>
      <c r="X29" s="169"/>
      <c r="Y29" s="169"/>
      <c r="Z29" s="169"/>
      <c r="AA29" s="169"/>
      <c r="AB29" s="169"/>
      <c r="AC29" s="108">
        <f>ROUND(((E29/2)+SUM(F29:P29)+(Q29/2))/12,2)</f>
        <v>-63290377.759999998</v>
      </c>
      <c r="AD29" s="108">
        <f t="shared" si="15"/>
        <v>-63165439.649999999</v>
      </c>
      <c r="AE29" s="108">
        <f t="shared" si="16"/>
        <v>-63045639.159999996</v>
      </c>
      <c r="AF29" s="108">
        <f t="shared" si="17"/>
        <v>-60372498.700000003</v>
      </c>
      <c r="AG29" s="108">
        <f t="shared" si="18"/>
        <v>-55134807.810000002</v>
      </c>
      <c r="AH29" s="108">
        <f t="shared" si="19"/>
        <v>-49858646.530000001</v>
      </c>
      <c r="AI29" s="108">
        <f t="shared" si="20"/>
        <v>-44520355.799999997</v>
      </c>
      <c r="AJ29" s="108">
        <f t="shared" si="21"/>
        <v>-39122936.960000001</v>
      </c>
      <c r="AK29" s="108">
        <f t="shared" si="22"/>
        <v>-33697000.789999999</v>
      </c>
      <c r="AL29" s="108">
        <f t="shared" si="23"/>
        <v>-28235086.5</v>
      </c>
      <c r="AM29" s="108">
        <f t="shared" si="24"/>
        <v>-22716674.199999999</v>
      </c>
      <c r="AN29" s="108">
        <f t="shared" si="25"/>
        <v>-17485939.440000001</v>
      </c>
      <c r="AO29" s="140" t="s">
        <v>231</v>
      </c>
    </row>
    <row r="30" spans="1:41" x14ac:dyDescent="0.2">
      <c r="A30" s="129"/>
      <c r="B30" s="129"/>
      <c r="C30" s="12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40"/>
    </row>
    <row r="31" spans="1:41" x14ac:dyDescent="0.2">
      <c r="A31" s="129" t="s">
        <v>228</v>
      </c>
      <c r="B31" s="129"/>
      <c r="C31" s="129"/>
      <c r="D31" s="169">
        <v>-124216203.23999999</v>
      </c>
      <c r="E31" s="169">
        <v>-124798418.07999998</v>
      </c>
      <c r="F31" s="169">
        <v>-125381447.81000003</v>
      </c>
      <c r="G31" s="169">
        <v>-125964283.99000001</v>
      </c>
      <c r="H31" s="169">
        <v>-126551839.81999999</v>
      </c>
      <c r="I31" s="169">
        <v>-127142705.66000001</v>
      </c>
      <c r="J31" s="169">
        <v>-127734390.34</v>
      </c>
      <c r="K31" s="169">
        <v>-128326877.93000001</v>
      </c>
      <c r="L31" s="169">
        <v>-128919285.36</v>
      </c>
      <c r="M31" s="169">
        <v>-129382367.18000001</v>
      </c>
      <c r="N31" s="169">
        <v>-129979110.98</v>
      </c>
      <c r="O31" s="169">
        <v>-130231150.28000002</v>
      </c>
      <c r="P31" s="169">
        <v>-130835035.80999999</v>
      </c>
      <c r="Q31" s="169">
        <v>-131439060.78</v>
      </c>
      <c r="R31" s="169">
        <v>-132044675.62</v>
      </c>
      <c r="S31" s="169">
        <v>-132649415.91</v>
      </c>
      <c r="T31" s="169"/>
      <c r="U31" s="169"/>
      <c r="V31" s="169"/>
      <c r="W31" s="169"/>
      <c r="X31" s="169"/>
      <c r="Y31" s="169"/>
      <c r="Z31" s="169"/>
      <c r="AA31" s="169"/>
      <c r="AB31" s="169"/>
      <c r="AC31" s="108">
        <f>ROUND(((E31/2)+SUM(F31:P31)+(Q31/2))/12,2)</f>
        <v>-128213936.22</v>
      </c>
      <c r="AD31" s="108">
        <f t="shared" ref="AD31:AD32" si="26">ROUND(((F31/2)+SUM(G31:Q31)+(R31/2))/12,2)</f>
        <v>-128768264.15000001</v>
      </c>
      <c r="AE31" s="108">
        <f t="shared" ref="AE31:AE32" si="27">ROUND(((G31/2)+SUM(H31:R31)+(S31/2))/12,2)</f>
        <v>-129324445.81</v>
      </c>
      <c r="AF31" s="108">
        <f t="shared" ref="AF31:AF32" si="28">ROUND(((H31/2)+SUM(I31:S31)+(T31/2))/12,2)</f>
        <v>-124329999.65000001</v>
      </c>
      <c r="AG31" s="108">
        <f t="shared" ref="AG31:AG32" si="29">ROUND(((I31/2)+SUM(J31:T31)+(U31/2))/12,2)</f>
        <v>-113759393.59</v>
      </c>
      <c r="AH31" s="108">
        <f t="shared" ref="AH31:AH32" si="30">ROUND(((J31/2)+SUM(K31:U31)+(V31/2))/12,2)</f>
        <v>-103139514.59</v>
      </c>
      <c r="AI31" s="108">
        <f t="shared" ref="AI31:AI32" si="31">ROUND(((K31/2)+SUM(L31:V31)+(W31/2))/12,2)</f>
        <v>-92470295.069999993</v>
      </c>
      <c r="AJ31" s="108">
        <f t="shared" ref="AJ31:AJ32" si="32">ROUND(((L31/2)+SUM(M31:W31)+(X31/2))/12,2)</f>
        <v>-81751704.939999998</v>
      </c>
      <c r="AK31" s="108">
        <f t="shared" ref="AK31:AK32" si="33">ROUND(((M31/2)+SUM(N31:X31)+(Y31/2))/12,2)</f>
        <v>-70989136.079999998</v>
      </c>
      <c r="AL31" s="108">
        <f t="shared" ref="AL31:AL32" si="34">ROUND(((N31/2)+SUM(O31:Y31)+(Z31/2))/12,2)</f>
        <v>-60182407.82</v>
      </c>
      <c r="AM31" s="108">
        <f t="shared" ref="AM31:AM32" si="35">ROUND(((O31/2)+SUM(P31:Z31)+(AA31/2))/12,2)</f>
        <v>-49340313.609999999</v>
      </c>
      <c r="AN31" s="108">
        <f t="shared" ref="AN31:AN32" si="36">ROUND(((P31/2)+SUM(Q31:AA31)+(AB31/2))/12,2)</f>
        <v>-38462555.850000001</v>
      </c>
      <c r="AO31" s="140" t="s">
        <v>229</v>
      </c>
    </row>
    <row r="32" spans="1:41" x14ac:dyDescent="0.2">
      <c r="A32" s="129" t="s">
        <v>230</v>
      </c>
      <c r="B32" s="129"/>
      <c r="C32" s="129"/>
      <c r="D32" s="169">
        <v>-2068270.28</v>
      </c>
      <c r="E32" s="169">
        <v>-2070914.7</v>
      </c>
      <c r="F32" s="169">
        <v>-2073559.21</v>
      </c>
      <c r="G32" s="169">
        <v>-2076203.65</v>
      </c>
      <c r="H32" s="169">
        <v>-2078848.09</v>
      </c>
      <c r="I32" s="169">
        <v>-2081492.51</v>
      </c>
      <c r="J32" s="169">
        <v>-2084137.02</v>
      </c>
      <c r="K32" s="169">
        <v>-2086781.47</v>
      </c>
      <c r="L32" s="169">
        <v>-2089425.93</v>
      </c>
      <c r="M32" s="169">
        <v>-2092070.35</v>
      </c>
      <c r="N32" s="169">
        <v>-2094714.83</v>
      </c>
      <c r="O32" s="169">
        <v>-2097359.2999999998</v>
      </c>
      <c r="P32" s="169">
        <v>-2100003.7599999998</v>
      </c>
      <c r="Q32" s="169">
        <v>-2102648.1799999997</v>
      </c>
      <c r="R32" s="169">
        <v>-2105292.69</v>
      </c>
      <c r="S32" s="169">
        <v>-2107937.13</v>
      </c>
      <c r="T32" s="169"/>
      <c r="U32" s="169"/>
      <c r="V32" s="169"/>
      <c r="W32" s="169"/>
      <c r="X32" s="169"/>
      <c r="Y32" s="169"/>
      <c r="Z32" s="169"/>
      <c r="AA32" s="169"/>
      <c r="AB32" s="169"/>
      <c r="AC32" s="108">
        <f>ROUND(((E32/2)+SUM(F32:P32)+(Q32/2))/12,2)</f>
        <v>-2086781.46</v>
      </c>
      <c r="AD32" s="108">
        <f t="shared" si="26"/>
        <v>-2089425.9199999999</v>
      </c>
      <c r="AE32" s="108">
        <f t="shared" si="27"/>
        <v>-2092070.38</v>
      </c>
      <c r="AF32" s="108">
        <f t="shared" si="28"/>
        <v>-2006773.93</v>
      </c>
      <c r="AG32" s="108">
        <f t="shared" si="29"/>
        <v>-1833426.41</v>
      </c>
      <c r="AH32" s="108">
        <f t="shared" si="30"/>
        <v>-1659858.51</v>
      </c>
      <c r="AI32" s="108">
        <f t="shared" si="31"/>
        <v>-1486070.24</v>
      </c>
      <c r="AJ32" s="108">
        <f t="shared" si="32"/>
        <v>-1312061.6000000001</v>
      </c>
      <c r="AK32" s="108">
        <f t="shared" si="33"/>
        <v>-1137832.5900000001</v>
      </c>
      <c r="AL32" s="108">
        <f t="shared" si="34"/>
        <v>-963383.21</v>
      </c>
      <c r="AM32" s="108">
        <f t="shared" si="35"/>
        <v>-788713.45</v>
      </c>
      <c r="AN32" s="108">
        <f t="shared" si="36"/>
        <v>-613823.31999999995</v>
      </c>
      <c r="AO32" s="140" t="s">
        <v>231</v>
      </c>
    </row>
    <row r="33" spans="1:44" x14ac:dyDescent="0.2">
      <c r="A33" s="129"/>
      <c r="B33" s="129"/>
      <c r="C33" s="12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40"/>
    </row>
    <row r="34" spans="1:44" x14ac:dyDescent="0.2">
      <c r="A34" s="129" t="s">
        <v>233</v>
      </c>
      <c r="B34" s="129"/>
      <c r="C34" s="129"/>
      <c r="D34" s="108">
        <f t="shared" ref="D34:AC34" si="37">SUM(D25:D32)</f>
        <v>-1193289093.4999998</v>
      </c>
      <c r="E34" s="108">
        <v>-1198431712.2300003</v>
      </c>
      <c r="F34" s="108">
        <v>-1203380645.1304998</v>
      </c>
      <c r="G34" s="108">
        <v>-1208225634.24</v>
      </c>
      <c r="H34" s="108">
        <v>-1213032294.0299997</v>
      </c>
      <c r="I34" s="108">
        <v>-1216755465.7600002</v>
      </c>
      <c r="J34" s="108">
        <v>-1221490857.6699998</v>
      </c>
      <c r="K34" s="108">
        <v>-1226404100.4700003</v>
      </c>
      <c r="L34" s="108">
        <v>-1231297353.5525</v>
      </c>
      <c r="M34" s="108">
        <v>-1235361062.7799997</v>
      </c>
      <c r="N34" s="108">
        <v>-1240580806.9299998</v>
      </c>
      <c r="O34" s="108">
        <v>-1245244890.1900001</v>
      </c>
      <c r="P34" s="108">
        <v>-1242899170.5899999</v>
      </c>
      <c r="Q34" s="108">
        <f t="shared" si="37"/>
        <v>-1248377286.4399998</v>
      </c>
      <c r="R34" s="108">
        <f t="shared" si="37"/>
        <v>-1253462539.9199996</v>
      </c>
      <c r="S34" s="108">
        <f t="shared" si="37"/>
        <v>-1258553862.6200001</v>
      </c>
      <c r="T34" s="108">
        <f t="shared" si="37"/>
        <v>0</v>
      </c>
      <c r="U34" s="108">
        <f t="shared" si="37"/>
        <v>0</v>
      </c>
      <c r="V34" s="108">
        <f t="shared" si="37"/>
        <v>0</v>
      </c>
      <c r="W34" s="108">
        <f t="shared" si="37"/>
        <v>0</v>
      </c>
      <c r="X34" s="108">
        <f t="shared" si="37"/>
        <v>0</v>
      </c>
      <c r="Y34" s="108">
        <f t="shared" si="37"/>
        <v>0</v>
      </c>
      <c r="Z34" s="108">
        <f t="shared" si="37"/>
        <v>0</v>
      </c>
      <c r="AA34" s="108">
        <f t="shared" si="37"/>
        <v>0</v>
      </c>
      <c r="AB34" s="108">
        <f t="shared" si="37"/>
        <v>0</v>
      </c>
      <c r="AC34" s="108">
        <f t="shared" si="37"/>
        <v>-1225673065.05</v>
      </c>
      <c r="AD34" s="108">
        <f t="shared" ref="AD34:AN34" si="38">SUM(AD25:AD32)</f>
        <v>-1229840876.2500002</v>
      </c>
      <c r="AE34" s="108">
        <f t="shared" si="38"/>
        <v>-1234024631.4000001</v>
      </c>
      <c r="AF34" s="108">
        <f t="shared" si="38"/>
        <v>-1185578628.6600001</v>
      </c>
      <c r="AG34" s="108">
        <f t="shared" si="38"/>
        <v>-1084337472.01</v>
      </c>
      <c r="AH34" s="108">
        <f t="shared" si="38"/>
        <v>-982743875.18999994</v>
      </c>
      <c r="AI34" s="108">
        <f t="shared" si="38"/>
        <v>-880748251.93000007</v>
      </c>
      <c r="AJ34" s="108">
        <f t="shared" si="38"/>
        <v>-778344024.69000018</v>
      </c>
      <c r="AK34" s="108">
        <f t="shared" si="38"/>
        <v>-675566590.68000007</v>
      </c>
      <c r="AL34" s="108">
        <f t="shared" si="38"/>
        <v>-572402346.10000002</v>
      </c>
      <c r="AM34" s="108">
        <f t="shared" si="38"/>
        <v>-468826275.39999998</v>
      </c>
      <c r="AN34" s="108">
        <f t="shared" si="38"/>
        <v>-365153606.19</v>
      </c>
      <c r="AO34" s="140"/>
    </row>
    <row r="35" spans="1:44" x14ac:dyDescent="0.2">
      <c r="A35" s="129"/>
      <c r="B35" s="129"/>
      <c r="C35" s="129"/>
      <c r="AO35" s="140"/>
    </row>
    <row r="36" spans="1:44" x14ac:dyDescent="0.2">
      <c r="A36" s="129" t="s">
        <v>234</v>
      </c>
      <c r="B36" s="129"/>
      <c r="C36" s="129"/>
      <c r="D36" s="171">
        <v>14148391.289999999</v>
      </c>
      <c r="E36" s="171">
        <v>14175892.970000001</v>
      </c>
      <c r="F36" s="171">
        <v>14170137.800000001</v>
      </c>
      <c r="G36" s="171">
        <v>14164181.949999999</v>
      </c>
      <c r="H36" s="171">
        <v>14158768.460000001</v>
      </c>
      <c r="I36" s="171">
        <v>14153502</v>
      </c>
      <c r="J36" s="171">
        <v>14148082.57</v>
      </c>
      <c r="K36" s="171">
        <v>14145337.57</v>
      </c>
      <c r="L36" s="171">
        <v>14142960.189999999</v>
      </c>
      <c r="M36" s="171">
        <v>14140707.57</v>
      </c>
      <c r="N36" s="171">
        <v>14138470.76</v>
      </c>
      <c r="O36" s="171">
        <v>14136036.640000001</v>
      </c>
      <c r="P36" s="171">
        <v>14133895.25</v>
      </c>
      <c r="Q36" s="171">
        <v>14161020.24</v>
      </c>
      <c r="R36" s="171">
        <v>14159408.32</v>
      </c>
      <c r="S36" s="171">
        <v>14158124.619999999</v>
      </c>
      <c r="T36" s="171"/>
      <c r="U36" s="171"/>
      <c r="V36" s="171"/>
      <c r="W36" s="171"/>
      <c r="X36" s="171"/>
      <c r="Y36" s="171"/>
      <c r="Z36" s="171"/>
      <c r="AA36" s="171"/>
      <c r="AB36" s="171"/>
      <c r="AC36" s="108">
        <f>ROUND(((E36/2)+SUM(F36:P36)+(Q36/2))/12,2)</f>
        <v>14150044.779999999</v>
      </c>
      <c r="AD36" s="108">
        <f t="shared" ref="AD36:AD38" si="39">ROUND(((F36/2)+SUM(G36:Q36)+(R36/2))/12,2)</f>
        <v>14148978.02</v>
      </c>
      <c r="AE36" s="108">
        <f t="shared" ref="AE36:AE38" si="40">ROUND(((G36/2)+SUM(H36:R36)+(S36/2))/12,2)</f>
        <v>14148278.57</v>
      </c>
      <c r="AF36" s="108">
        <f t="shared" ref="AF36:AF38" si="41">ROUND(((H36/2)+SUM(I36:S36)+(T36/2))/12,2)</f>
        <v>13558077.5</v>
      </c>
      <c r="AG36" s="108">
        <f t="shared" ref="AG36:AG38" si="42">ROUND(((I36/2)+SUM(J36:T36)+(U36/2))/12,2)</f>
        <v>12378399.560000001</v>
      </c>
      <c r="AH36" s="108">
        <f t="shared" ref="AH36:AH38" si="43">ROUND(((J36/2)+SUM(K36:U36)+(V36/2))/12,2)</f>
        <v>11199166.869999999</v>
      </c>
      <c r="AI36" s="108">
        <f t="shared" ref="AI36:AI38" si="44">ROUND(((K36/2)+SUM(L36:V36)+(W36/2))/12,2)</f>
        <v>10020274.359999999</v>
      </c>
      <c r="AJ36" s="108">
        <f t="shared" ref="AJ36:AJ38" si="45">ROUND(((L36/2)+SUM(M36:W36)+(X36/2))/12,2)</f>
        <v>8841595.2899999991</v>
      </c>
      <c r="AK36" s="108">
        <f t="shared" ref="AK36:AK38" si="46">ROUND(((M36/2)+SUM(N36:X36)+(Y36/2))/12,2)</f>
        <v>7663109.1299999999</v>
      </c>
      <c r="AL36" s="108">
        <f t="shared" ref="AL36:AL38" si="47">ROUND(((N36/2)+SUM(O36:Y36)+(Z36/2))/12,2)</f>
        <v>6484810.04</v>
      </c>
      <c r="AM36" s="108">
        <f t="shared" ref="AM36:AM38" si="48">ROUND(((O36/2)+SUM(P36:Z36)+(AA36/2))/12,2)</f>
        <v>5306705.5599999996</v>
      </c>
      <c r="AN36" s="108">
        <f t="shared" ref="AN36:AN38" si="49">ROUND(((P36/2)+SUM(Q36:AA36)+(AB36/2))/12,2)</f>
        <v>4128791.73</v>
      </c>
      <c r="AO36" s="140" t="s">
        <v>229</v>
      </c>
    </row>
    <row r="37" spans="1:44" x14ac:dyDescent="0.2">
      <c r="A37" s="129" t="s">
        <v>59</v>
      </c>
      <c r="B37" s="129"/>
      <c r="C37" s="129"/>
      <c r="D37" s="172">
        <v>-3346864.94</v>
      </c>
      <c r="E37" s="172">
        <v>-3379930.94</v>
      </c>
      <c r="F37" s="172">
        <v>-3486931.22</v>
      </c>
      <c r="G37" s="172">
        <v>-3845966.22</v>
      </c>
      <c r="H37" s="172">
        <v>-3614257.85</v>
      </c>
      <c r="I37" s="172">
        <v>-3389691.25</v>
      </c>
      <c r="J37" s="172">
        <v>-3459492.25</v>
      </c>
      <c r="K37" s="172">
        <v>-3556045.25</v>
      </c>
      <c r="L37" s="172">
        <v>-3637034.75</v>
      </c>
      <c r="M37" s="172">
        <v>-3528586.55</v>
      </c>
      <c r="N37" s="172">
        <v>-3605220</v>
      </c>
      <c r="O37" s="172">
        <v>-3665645</v>
      </c>
      <c r="P37" s="172">
        <v>-3740828</v>
      </c>
      <c r="Q37" s="172">
        <v>-3789912.64</v>
      </c>
      <c r="R37" s="172">
        <v>-3968432.64</v>
      </c>
      <c r="S37" s="172">
        <v>-4027856.6</v>
      </c>
      <c r="T37" s="172"/>
      <c r="U37" s="172"/>
      <c r="V37" s="172"/>
      <c r="W37" s="172"/>
      <c r="X37" s="172"/>
      <c r="Y37" s="172"/>
      <c r="Z37" s="172"/>
      <c r="AA37" s="172"/>
      <c r="AB37" s="172"/>
      <c r="AC37" s="108">
        <f>ROUND(((E37/2)+SUM(F37:P37)+(Q37/2))/12,2)</f>
        <v>-3592885.01</v>
      </c>
      <c r="AD37" s="108">
        <f t="shared" si="39"/>
        <v>-3630030.14</v>
      </c>
      <c r="AE37" s="108">
        <f t="shared" si="40"/>
        <v>-3657671.47</v>
      </c>
      <c r="AF37" s="108">
        <f t="shared" si="41"/>
        <v>-3514656.15</v>
      </c>
      <c r="AG37" s="108">
        <f t="shared" si="42"/>
        <v>-3222824.94</v>
      </c>
      <c r="AH37" s="108">
        <f t="shared" si="43"/>
        <v>-2937442.3</v>
      </c>
      <c r="AI37" s="108">
        <f t="shared" si="44"/>
        <v>-2645128.23</v>
      </c>
      <c r="AJ37" s="108">
        <f t="shared" si="45"/>
        <v>-2345416.5699999998</v>
      </c>
      <c r="AK37" s="108">
        <f t="shared" si="46"/>
        <v>-2046849.01</v>
      </c>
      <c r="AL37" s="108">
        <f t="shared" si="47"/>
        <v>-1749607.07</v>
      </c>
      <c r="AM37" s="108">
        <f t="shared" si="48"/>
        <v>-1446654.37</v>
      </c>
      <c r="AN37" s="108">
        <f t="shared" si="49"/>
        <v>-1138051.32</v>
      </c>
      <c r="AO37" s="140" t="s">
        <v>142</v>
      </c>
    </row>
    <row r="38" spans="1:44" x14ac:dyDescent="0.2">
      <c r="A38" s="129" t="s">
        <v>58</v>
      </c>
      <c r="B38" s="129"/>
      <c r="C38" s="129"/>
      <c r="D38" s="173">
        <v>697165.00999999978</v>
      </c>
      <c r="E38" s="173">
        <v>676404</v>
      </c>
      <c r="F38" s="173">
        <v>655643</v>
      </c>
      <c r="G38" s="173">
        <v>634882</v>
      </c>
      <c r="H38" s="173">
        <v>614122</v>
      </c>
      <c r="I38" s="173">
        <v>593361</v>
      </c>
      <c r="J38" s="173">
        <v>572600</v>
      </c>
      <c r="K38" s="173">
        <v>551839</v>
      </c>
      <c r="L38" s="173">
        <v>531849</v>
      </c>
      <c r="M38" s="173">
        <v>544248</v>
      </c>
      <c r="N38" s="173">
        <v>516110</v>
      </c>
      <c r="O38" s="173">
        <v>495240</v>
      </c>
      <c r="P38" s="173">
        <v>500783</v>
      </c>
      <c r="Q38" s="173">
        <v>482395</v>
      </c>
      <c r="R38" s="173">
        <v>461741</v>
      </c>
      <c r="S38" s="173">
        <v>441117</v>
      </c>
      <c r="T38" s="173"/>
      <c r="U38" s="173"/>
      <c r="V38" s="173"/>
      <c r="W38" s="173"/>
      <c r="X38" s="173"/>
      <c r="Y38" s="173"/>
      <c r="Z38" s="173"/>
      <c r="AA38" s="173"/>
      <c r="AB38" s="173"/>
      <c r="AC38" s="108">
        <f>ROUND(((E38/2)+SUM(F38:P38)+(Q38/2))/12,2)</f>
        <v>565839.71</v>
      </c>
      <c r="AD38" s="108">
        <f t="shared" si="39"/>
        <v>549676.75</v>
      </c>
      <c r="AE38" s="108">
        <f t="shared" si="40"/>
        <v>533523.96</v>
      </c>
      <c r="AF38" s="108">
        <f t="shared" si="41"/>
        <v>499862</v>
      </c>
      <c r="AG38" s="108">
        <f t="shared" si="42"/>
        <v>449550.21</v>
      </c>
      <c r="AH38" s="108">
        <f t="shared" si="43"/>
        <v>400968.5</v>
      </c>
      <c r="AI38" s="108">
        <f t="shared" si="44"/>
        <v>354116.88</v>
      </c>
      <c r="AJ38" s="108">
        <f t="shared" si="45"/>
        <v>308963.21000000002</v>
      </c>
      <c r="AK38" s="108">
        <f t="shared" si="46"/>
        <v>264125.83</v>
      </c>
      <c r="AL38" s="108">
        <f t="shared" si="47"/>
        <v>219944.25</v>
      </c>
      <c r="AM38" s="108">
        <f t="shared" si="48"/>
        <v>177804.67</v>
      </c>
      <c r="AN38" s="108">
        <f t="shared" si="49"/>
        <v>136303.71</v>
      </c>
      <c r="AO38" s="140" t="s">
        <v>235</v>
      </c>
    </row>
    <row r="39" spans="1:44" x14ac:dyDescent="0.2">
      <c r="A39" s="129"/>
      <c r="B39" s="129"/>
      <c r="C39" s="12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</row>
    <row r="40" spans="1:44" x14ac:dyDescent="0.2">
      <c r="A40" s="128" t="s">
        <v>248</v>
      </c>
      <c r="B40" s="129"/>
      <c r="C40" s="129"/>
      <c r="D40" s="274">
        <f t="shared" ref="D40:AC40" si="50">D21+D34+D36+D37+D38</f>
        <v>1548623352.8600001</v>
      </c>
      <c r="E40" s="274">
        <v>1547996887.4999986</v>
      </c>
      <c r="F40" s="274">
        <v>1547241691.1594992</v>
      </c>
      <c r="G40" s="274">
        <v>1547828175.0399997</v>
      </c>
      <c r="H40" s="274">
        <v>1551106473.6000004</v>
      </c>
      <c r="I40" s="274">
        <v>1553718487.8399992</v>
      </c>
      <c r="J40" s="274">
        <v>1558581916.0499992</v>
      </c>
      <c r="K40" s="274">
        <v>1562595821.029999</v>
      </c>
      <c r="L40" s="274">
        <v>1570126757.3674996</v>
      </c>
      <c r="M40" s="274">
        <v>1576070756.7599998</v>
      </c>
      <c r="N40" s="274">
        <v>1579811785.8599999</v>
      </c>
      <c r="O40" s="274">
        <v>1588245022.1699998</v>
      </c>
      <c r="P40" s="274">
        <v>1596180878.78</v>
      </c>
      <c r="Q40" s="274">
        <f t="shared" si="50"/>
        <v>1597532844.0899994</v>
      </c>
      <c r="R40" s="274">
        <f t="shared" si="50"/>
        <v>1600612975.0000005</v>
      </c>
      <c r="S40" s="274">
        <f t="shared" si="50"/>
        <v>1604207122.9399993</v>
      </c>
      <c r="T40" s="274">
        <f t="shared" si="50"/>
        <v>0</v>
      </c>
      <c r="U40" s="274">
        <f t="shared" si="50"/>
        <v>0</v>
      </c>
      <c r="V40" s="274">
        <f t="shared" si="50"/>
        <v>0</v>
      </c>
      <c r="W40" s="274">
        <f t="shared" si="50"/>
        <v>0</v>
      </c>
      <c r="X40" s="274">
        <f t="shared" si="50"/>
        <v>0</v>
      </c>
      <c r="Y40" s="274">
        <f t="shared" si="50"/>
        <v>0</v>
      </c>
      <c r="Z40" s="274">
        <f t="shared" si="50"/>
        <v>0</v>
      </c>
      <c r="AA40" s="274">
        <f t="shared" si="50"/>
        <v>0</v>
      </c>
      <c r="AB40" s="274">
        <f t="shared" si="50"/>
        <v>0</v>
      </c>
      <c r="AC40" s="274">
        <f t="shared" si="50"/>
        <v>1567022719.3099992</v>
      </c>
      <c r="AD40" s="274">
        <f t="shared" ref="AD40:AN40" si="51">AD21+AD34+AD36+AD37+AD38</f>
        <v>1571310520.9699993</v>
      </c>
      <c r="AE40" s="274">
        <f t="shared" si="51"/>
        <v>1575883447.2799997</v>
      </c>
      <c r="AF40" s="274">
        <f t="shared" si="51"/>
        <v>1513603133.7300003</v>
      </c>
      <c r="AG40" s="274">
        <f t="shared" si="51"/>
        <v>1384235426.99</v>
      </c>
      <c r="AH40" s="274">
        <f t="shared" si="51"/>
        <v>1254556243.51</v>
      </c>
      <c r="AI40" s="274">
        <f t="shared" si="51"/>
        <v>1124507171.1400001</v>
      </c>
      <c r="AJ40" s="274">
        <f t="shared" si="51"/>
        <v>993977063.68999958</v>
      </c>
      <c r="AK40" s="274">
        <f t="shared" si="51"/>
        <v>862885500.58000016</v>
      </c>
      <c r="AL40" s="274">
        <f t="shared" si="51"/>
        <v>731390394.6699996</v>
      </c>
      <c r="AM40" s="274">
        <f t="shared" si="51"/>
        <v>599388027.63999999</v>
      </c>
      <c r="AN40" s="274">
        <f t="shared" si="51"/>
        <v>466703615.10999984</v>
      </c>
    </row>
    <row r="41" spans="1:44" x14ac:dyDescent="0.2">
      <c r="A41" s="128" t="s">
        <v>294</v>
      </c>
      <c r="B41" s="129"/>
      <c r="C41" s="129"/>
      <c r="D41" s="177">
        <v>-392349233.56999999</v>
      </c>
      <c r="E41" s="177">
        <v>-400057300.56999999</v>
      </c>
      <c r="F41" s="177">
        <v>-402687358.56999999</v>
      </c>
      <c r="G41" s="177">
        <v>-406839720.06999999</v>
      </c>
      <c r="H41" s="177">
        <v>-408023103.06999999</v>
      </c>
      <c r="I41" s="177">
        <v>-407462027.06999999</v>
      </c>
      <c r="J41" s="177">
        <v>-407361775.56999999</v>
      </c>
      <c r="K41" s="177">
        <v>-406274625.56999999</v>
      </c>
      <c r="L41" s="177">
        <v>-405537532.56999999</v>
      </c>
      <c r="M41" s="177">
        <v>-402381388.56999999</v>
      </c>
      <c r="N41" s="177">
        <v>-402757347.56999999</v>
      </c>
      <c r="O41" s="177">
        <v>-405295237.06999999</v>
      </c>
      <c r="P41" s="177">
        <v>-415988670.51999998</v>
      </c>
      <c r="Q41" s="104">
        <f>-AVERAGE(Q126,Q134)-AVERAGE(Q127,Q135)-AVERAGE(Q129+Q130,Q137+Q138)</f>
        <v>-425581944.51999998</v>
      </c>
      <c r="R41" s="104">
        <f t="shared" ref="R41:S41" si="52">-AVERAGE(R126,R134)-AVERAGE(R127,R135)-AVERAGE(R129+R130,R137+R138)</f>
        <v>-429912435.51999998</v>
      </c>
      <c r="S41" s="104">
        <f t="shared" si="52"/>
        <v>-437433742.51999998</v>
      </c>
      <c r="T41" s="108"/>
      <c r="U41" s="108"/>
      <c r="V41" s="108"/>
      <c r="W41" s="108"/>
      <c r="X41" s="108"/>
      <c r="Y41" s="108"/>
      <c r="Z41" s="108"/>
      <c r="AA41" s="108"/>
      <c r="AB41" s="108"/>
      <c r="AC41" s="108">
        <f>ROUND(((E41/2)+SUM(F41:P41)+(Q41/2))/12,2)</f>
        <v>-406952367.39999998</v>
      </c>
      <c r="AD41" s="108">
        <f t="shared" ref="AD41" si="53">ROUND(((F41/2)+SUM(G41:Q41)+(R41/2))/12,2)</f>
        <v>-409150272.43000001</v>
      </c>
      <c r="AE41" s="108">
        <f t="shared" ref="AE41" si="54">ROUND(((G41/2)+SUM(H41:R41)+(S41/2))/12,2)</f>
        <v>-411559401.57999998</v>
      </c>
      <c r="AF41" s="108">
        <f t="shared" ref="AF41" si="55">ROUND(((H41/2)+SUM(I41:S41)+(T41/2))/12,2)</f>
        <v>-395833189.88</v>
      </c>
      <c r="AG41" s="108">
        <f t="shared" ref="AG41" si="56">ROUND(((I41/2)+SUM(J41:T41)+(U41/2))/12,2)</f>
        <v>-361854642.79000002</v>
      </c>
      <c r="AH41" s="108">
        <f t="shared" ref="AH41" si="57">ROUND(((J41/2)+SUM(K41:U41)+(V41/2))/12,2)</f>
        <v>-327903651.01999998</v>
      </c>
      <c r="AI41" s="108">
        <f t="shared" ref="AI41" si="58">ROUND(((K41/2)+SUM(L41:V41)+(W41/2))/12,2)</f>
        <v>-294002134.30000001</v>
      </c>
      <c r="AJ41" s="108">
        <f t="shared" ref="AJ41" si="59">ROUND(((L41/2)+SUM(M41:W41)+(X41/2))/12,2)</f>
        <v>-260176627.71000001</v>
      </c>
      <c r="AK41" s="108">
        <f t="shared" ref="AK41" si="60">ROUND(((M41/2)+SUM(N41:X41)+(Y41/2))/12,2)</f>
        <v>-226513339.33000001</v>
      </c>
      <c r="AL41" s="108">
        <f t="shared" ref="AL41" si="61">ROUND(((N41/2)+SUM(O41:Y41)+(Z41/2))/12,2)</f>
        <v>-192965891.99000001</v>
      </c>
      <c r="AM41" s="108">
        <f t="shared" ref="AM41" si="62">ROUND(((O41/2)+SUM(P41:Z41)+(AA41/2))/12,2)</f>
        <v>-159297034.30000001</v>
      </c>
      <c r="AN41" s="108">
        <f t="shared" ref="AN41" si="63">ROUND(((P41/2)+SUM(Q41:AA41)+(AB41/2))/12,2)</f>
        <v>-125076871.48999999</v>
      </c>
    </row>
    <row r="42" spans="1:44" x14ac:dyDescent="0.2">
      <c r="A42" s="128" t="s">
        <v>295</v>
      </c>
      <c r="B42" s="129"/>
      <c r="C42" s="129"/>
      <c r="D42" s="274">
        <f t="shared" ref="D42:AB42" si="64">D40+D41</f>
        <v>1156274119.2900002</v>
      </c>
      <c r="E42" s="274">
        <v>1147939586.9299986</v>
      </c>
      <c r="F42" s="274">
        <v>1144554332.5894992</v>
      </c>
      <c r="G42" s="274">
        <v>1140988454.9699998</v>
      </c>
      <c r="H42" s="274">
        <v>1143083370.5300004</v>
      </c>
      <c r="I42" s="274">
        <v>1146256460.7699993</v>
      </c>
      <c r="J42" s="274">
        <v>1151220140.4799993</v>
      </c>
      <c r="K42" s="274">
        <v>1156321195.4599991</v>
      </c>
      <c r="L42" s="274">
        <v>1164589224.7974997</v>
      </c>
      <c r="M42" s="274">
        <v>1173689368.1899998</v>
      </c>
      <c r="N42" s="274">
        <v>1177054438.29</v>
      </c>
      <c r="O42" s="274">
        <v>1182949785.0999999</v>
      </c>
      <c r="P42" s="274">
        <v>1180192208.26</v>
      </c>
      <c r="Q42" s="274">
        <f t="shared" si="64"/>
        <v>1171950899.5699995</v>
      </c>
      <c r="R42" s="274">
        <f t="shared" si="64"/>
        <v>1170700539.4800005</v>
      </c>
      <c r="S42" s="274">
        <f t="shared" si="64"/>
        <v>1166773380.4199994</v>
      </c>
      <c r="T42" s="274">
        <f t="shared" si="64"/>
        <v>0</v>
      </c>
      <c r="U42" s="274">
        <f t="shared" si="64"/>
        <v>0</v>
      </c>
      <c r="V42" s="274">
        <f t="shared" si="64"/>
        <v>0</v>
      </c>
      <c r="W42" s="274">
        <f t="shared" si="64"/>
        <v>0</v>
      </c>
      <c r="X42" s="274">
        <f t="shared" si="64"/>
        <v>0</v>
      </c>
      <c r="Y42" s="274">
        <f t="shared" si="64"/>
        <v>0</v>
      </c>
      <c r="Z42" s="274">
        <f t="shared" si="64"/>
        <v>0</v>
      </c>
      <c r="AA42" s="274">
        <f t="shared" si="64"/>
        <v>0</v>
      </c>
      <c r="AB42" s="274">
        <f t="shared" si="64"/>
        <v>0</v>
      </c>
      <c r="AC42" s="274">
        <f>AC40+AC41</f>
        <v>1160070351.9099994</v>
      </c>
      <c r="AD42" s="274">
        <f t="shared" ref="AD42:AN42" si="65">AD40+AD41</f>
        <v>1162160248.5399992</v>
      </c>
      <c r="AE42" s="274">
        <f t="shared" si="65"/>
        <v>1164324045.6999998</v>
      </c>
      <c r="AF42" s="274">
        <f t="shared" si="65"/>
        <v>1117769943.8500004</v>
      </c>
      <c r="AG42" s="274">
        <f t="shared" si="65"/>
        <v>1022380784.2</v>
      </c>
      <c r="AH42" s="274">
        <f t="shared" si="65"/>
        <v>926652592.49000001</v>
      </c>
      <c r="AI42" s="274">
        <f t="shared" si="65"/>
        <v>830505036.84000015</v>
      </c>
      <c r="AJ42" s="274">
        <f t="shared" si="65"/>
        <v>733800435.97999954</v>
      </c>
      <c r="AK42" s="274">
        <f t="shared" si="65"/>
        <v>636372161.25000012</v>
      </c>
      <c r="AL42" s="274">
        <f t="shared" si="65"/>
        <v>538424502.67999959</v>
      </c>
      <c r="AM42" s="274">
        <f t="shared" si="65"/>
        <v>440090993.33999997</v>
      </c>
      <c r="AN42" s="274">
        <f t="shared" si="65"/>
        <v>341626743.61999983</v>
      </c>
    </row>
    <row r="43" spans="1:44" x14ac:dyDescent="0.2">
      <c r="A43" s="128" t="s">
        <v>296</v>
      </c>
      <c r="B43" s="129"/>
      <c r="C43" s="129"/>
      <c r="D43" s="283">
        <v>142336622.88953102</v>
      </c>
      <c r="E43" s="283">
        <v>127155238.61561882</v>
      </c>
      <c r="F43" s="283">
        <v>125807253.03395922</v>
      </c>
      <c r="G43" s="283">
        <v>115133460.70943791</v>
      </c>
      <c r="H43" s="283">
        <v>88765852.181725353</v>
      </c>
      <c r="I43" s="283">
        <v>92481819.529474005</v>
      </c>
      <c r="J43" s="283">
        <v>91933444.238338873</v>
      </c>
      <c r="K43" s="283">
        <v>85702967.710277766</v>
      </c>
      <c r="L43" s="283">
        <v>96285344.490844876</v>
      </c>
      <c r="M43" s="283">
        <v>90629157.592251748</v>
      </c>
      <c r="N43" s="283">
        <v>91138252.953597054</v>
      </c>
      <c r="O43" s="283">
        <v>124293328.86109781</v>
      </c>
      <c r="P43" s="283">
        <v>137208542.69089794</v>
      </c>
      <c r="Q43" s="283">
        <v>118329668.24676853</v>
      </c>
      <c r="R43" s="283">
        <v>118319865.11260162</v>
      </c>
      <c r="S43" s="283">
        <v>106860613.36169913</v>
      </c>
      <c r="T43" s="104"/>
      <c r="U43" s="104"/>
      <c r="V43" s="104"/>
      <c r="W43" s="104"/>
      <c r="X43" s="104"/>
      <c r="Y43" s="104"/>
      <c r="Z43" s="104"/>
      <c r="AA43" s="104"/>
      <c r="AB43" s="104"/>
      <c r="AC43" s="108">
        <f>ROUND(((E43/2)+SUM(F43:P43)+(Q43/2))/12,2)</f>
        <v>105176823.12</v>
      </c>
      <c r="AD43" s="108">
        <f t="shared" ref="AD43" si="66">ROUND(((F43/2)+SUM(G43:Q43)+(R43/2))/12,2)</f>
        <v>104497116.52</v>
      </c>
      <c r="AE43" s="108">
        <f t="shared" ref="AE43" si="67">ROUND(((G43/2)+SUM(H43:R43)+(S43/2))/12,2)</f>
        <v>103840440.05</v>
      </c>
      <c r="AF43" s="108">
        <f t="shared" ref="AF43" si="68">ROUND(((H43/2)+SUM(I43:S43)+(T43/2))/12,2)</f>
        <v>99797160.909999996</v>
      </c>
      <c r="AG43" s="108">
        <f t="shared" ref="AG43" si="69">ROUND(((I43/2)+SUM(J43:T43)+(U43/2))/12,2)</f>
        <v>92245174.590000004</v>
      </c>
      <c r="AH43" s="108">
        <f t="shared" ref="AH43" si="70">ROUND(((J43/2)+SUM(K43:U43)+(V43/2))/12,2)</f>
        <v>84561205.260000005</v>
      </c>
      <c r="AI43" s="108">
        <f t="shared" ref="AI43" si="71">ROUND(((K43/2)+SUM(L43:V43)+(W43/2))/12,2)</f>
        <v>77159688.099999994</v>
      </c>
      <c r="AJ43" s="108">
        <f t="shared" ref="AJ43" si="72">ROUND(((L43/2)+SUM(M43:W43)+(X43/2))/12,2)</f>
        <v>69576841.760000005</v>
      </c>
      <c r="AK43" s="108">
        <f t="shared" ref="AK43" si="73">ROUND(((M43/2)+SUM(N43:X43)+(Y43/2))/12,2)</f>
        <v>61788737.5</v>
      </c>
      <c r="AL43" s="108">
        <f t="shared" ref="AL43" si="74">ROUND(((N43/2)+SUM(O43:Y43)+(Z43/2))/12,2)</f>
        <v>54215095.399999999</v>
      </c>
      <c r="AM43" s="108">
        <f t="shared" ref="AM43" si="75">ROUND(((O43/2)+SUM(P43:Z43)+(AA43/2))/12,2)</f>
        <v>45238779.490000002</v>
      </c>
      <c r="AN43" s="108">
        <f t="shared" ref="AN43" si="76">ROUND(((P43/2)+SUM(Q43:AA43)+(AB43/2))/12,2)</f>
        <v>34342868.170000002</v>
      </c>
      <c r="AO43" s="105"/>
      <c r="AP43" s="174"/>
      <c r="AQ43" s="175"/>
      <c r="AR43" s="175"/>
    </row>
    <row r="44" spans="1:44" s="161" customFormat="1" ht="13.5" thickBot="1" x14ac:dyDescent="0.25">
      <c r="A44" s="128" t="s">
        <v>299</v>
      </c>
      <c r="B44" s="129"/>
      <c r="C44" s="129"/>
      <c r="D44" s="275">
        <f t="shared" ref="D44:AC44" si="77">D42+D43</f>
        <v>1298610742.1795311</v>
      </c>
      <c r="E44" s="275">
        <v>1275094825.5456176</v>
      </c>
      <c r="F44" s="275">
        <v>1270361585.6234584</v>
      </c>
      <c r="G44" s="275">
        <v>1256121915.6794376</v>
      </c>
      <c r="H44" s="275">
        <v>1231849222.7117257</v>
      </c>
      <c r="I44" s="275">
        <v>1238738280.2994733</v>
      </c>
      <c r="J44" s="275">
        <v>1243153584.7183383</v>
      </c>
      <c r="K44" s="275">
        <v>1242024163.1702769</v>
      </c>
      <c r="L44" s="275">
        <v>1260874569.2883446</v>
      </c>
      <c r="M44" s="275">
        <v>1264318525.7822516</v>
      </c>
      <c r="N44" s="275">
        <v>1268192691.243597</v>
      </c>
      <c r="O44" s="275">
        <v>1307243113.9610977</v>
      </c>
      <c r="P44" s="275">
        <v>1317400750.9508979</v>
      </c>
      <c r="Q44" s="275">
        <f t="shared" si="77"/>
        <v>1290280567.8167679</v>
      </c>
      <c r="R44" s="275">
        <f t="shared" si="77"/>
        <v>1289020404.592602</v>
      </c>
      <c r="S44" s="275">
        <f t="shared" si="77"/>
        <v>1273633993.7816985</v>
      </c>
      <c r="T44" s="275">
        <f t="shared" si="77"/>
        <v>0</v>
      </c>
      <c r="U44" s="275">
        <f t="shared" si="77"/>
        <v>0</v>
      </c>
      <c r="V44" s="275">
        <f t="shared" si="77"/>
        <v>0</v>
      </c>
      <c r="W44" s="275">
        <f t="shared" si="77"/>
        <v>0</v>
      </c>
      <c r="X44" s="275">
        <f t="shared" si="77"/>
        <v>0</v>
      </c>
      <c r="Y44" s="275">
        <f t="shared" si="77"/>
        <v>0</v>
      </c>
      <c r="Z44" s="275">
        <f t="shared" si="77"/>
        <v>0</v>
      </c>
      <c r="AA44" s="275">
        <f t="shared" si="77"/>
        <v>0</v>
      </c>
      <c r="AB44" s="275">
        <f t="shared" si="77"/>
        <v>0</v>
      </c>
      <c r="AC44" s="275">
        <f t="shared" si="77"/>
        <v>1265247175.0299993</v>
      </c>
      <c r="AD44" s="275">
        <f t="shared" ref="AD44" si="78">AD42+AD43</f>
        <v>1266657365.0599992</v>
      </c>
      <c r="AE44" s="275">
        <f t="shared" ref="AE44" si="79">AE42+AE43</f>
        <v>1268164485.7499998</v>
      </c>
      <c r="AF44" s="275">
        <f t="shared" ref="AF44" si="80">AF42+AF43</f>
        <v>1217567104.7600005</v>
      </c>
      <c r="AG44" s="275">
        <f t="shared" ref="AG44" si="81">AG42+AG43</f>
        <v>1114625958.79</v>
      </c>
      <c r="AH44" s="275">
        <f t="shared" ref="AH44" si="82">AH42+AH43</f>
        <v>1011213797.75</v>
      </c>
      <c r="AI44" s="275">
        <f t="shared" ref="AI44" si="83">AI42+AI43</f>
        <v>907664724.94000018</v>
      </c>
      <c r="AJ44" s="275">
        <f t="shared" ref="AJ44" si="84">AJ42+AJ43</f>
        <v>803377277.73999953</v>
      </c>
      <c r="AK44" s="275">
        <f t="shared" ref="AK44" si="85">AK42+AK43</f>
        <v>698160898.75000012</v>
      </c>
      <c r="AL44" s="275">
        <f t="shared" ref="AL44" si="86">AL42+AL43</f>
        <v>592639598.07999957</v>
      </c>
      <c r="AM44" s="275">
        <f t="shared" ref="AM44" si="87">AM42+AM43</f>
        <v>485329772.82999998</v>
      </c>
      <c r="AN44" s="275">
        <f t="shared" ref="AN44" si="88">AN42+AN43</f>
        <v>375969611.78999984</v>
      </c>
      <c r="AO44" s="276"/>
      <c r="AP44" s="277"/>
      <c r="AQ44" s="277"/>
      <c r="AR44" s="278"/>
    </row>
    <row r="45" spans="1:44" ht="13.5" thickTop="1" x14ac:dyDescent="0.2">
      <c r="A45" s="128"/>
      <c r="B45" s="129"/>
      <c r="C45" s="129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</row>
    <row r="46" spans="1:44" x14ac:dyDescent="0.2">
      <c r="A46" s="176" t="s">
        <v>236</v>
      </c>
      <c r="B46" s="176"/>
      <c r="C46" s="176"/>
      <c r="D46" s="111">
        <v>2015</v>
      </c>
      <c r="E46" s="111">
        <v>2016</v>
      </c>
      <c r="F46" s="111">
        <v>2016</v>
      </c>
      <c r="G46" s="111">
        <v>2016</v>
      </c>
      <c r="H46" s="111">
        <v>2016</v>
      </c>
      <c r="I46" s="111">
        <v>2016</v>
      </c>
      <c r="J46" s="111">
        <v>2016</v>
      </c>
      <c r="K46" s="111">
        <v>2016</v>
      </c>
      <c r="L46" s="111">
        <v>2016</v>
      </c>
      <c r="M46" s="111">
        <v>2016</v>
      </c>
      <c r="N46" s="111">
        <v>2016</v>
      </c>
      <c r="O46" s="111">
        <v>2016</v>
      </c>
      <c r="P46" s="111">
        <v>2016</v>
      </c>
      <c r="Q46" s="111">
        <f t="shared" ref="Q46:AB46" si="89">Q5</f>
        <v>2017</v>
      </c>
      <c r="R46" s="111">
        <f t="shared" si="89"/>
        <v>2017</v>
      </c>
      <c r="S46" s="111">
        <f t="shared" si="89"/>
        <v>2017</v>
      </c>
      <c r="T46" s="111">
        <f t="shared" si="89"/>
        <v>2017</v>
      </c>
      <c r="U46" s="111">
        <f t="shared" si="89"/>
        <v>2017</v>
      </c>
      <c r="V46" s="111">
        <f t="shared" si="89"/>
        <v>2017</v>
      </c>
      <c r="W46" s="111">
        <f t="shared" si="89"/>
        <v>2017</v>
      </c>
      <c r="X46" s="111">
        <f t="shared" si="89"/>
        <v>2017</v>
      </c>
      <c r="Y46" s="111">
        <f t="shared" si="89"/>
        <v>2017</v>
      </c>
      <c r="Z46" s="111">
        <f t="shared" si="89"/>
        <v>2017</v>
      </c>
      <c r="AA46" s="111">
        <f t="shared" si="89"/>
        <v>2017</v>
      </c>
      <c r="AB46" s="111">
        <f t="shared" si="89"/>
        <v>2017</v>
      </c>
      <c r="AC46" s="112" t="str">
        <f>AC5</f>
        <v>Jan 16 - Jan 17</v>
      </c>
      <c r="AD46" s="112" t="str">
        <f t="shared" ref="AD46:AN46" si="90">AD5</f>
        <v>Feb 16 - Feb 17</v>
      </c>
      <c r="AE46" s="112" t="str">
        <f t="shared" si="90"/>
        <v>Mar 16 - Mar 17</v>
      </c>
      <c r="AF46" s="112" t="str">
        <f t="shared" si="90"/>
        <v>Apr 16 - Apr 17</v>
      </c>
      <c r="AG46" s="112" t="str">
        <f t="shared" si="90"/>
        <v>May 16 - May 17</v>
      </c>
      <c r="AH46" s="112" t="str">
        <f t="shared" si="90"/>
        <v xml:space="preserve">Jun 16 - Jun 17 </v>
      </c>
      <c r="AI46" s="112" t="str">
        <f t="shared" si="90"/>
        <v>Jul 16 - Jul 17</v>
      </c>
      <c r="AJ46" s="112" t="str">
        <f t="shared" si="90"/>
        <v>Aug 16 - Aug 17</v>
      </c>
      <c r="AK46" s="112" t="str">
        <f t="shared" si="90"/>
        <v>Sep 16 - Sep 17</v>
      </c>
      <c r="AL46" s="112" t="str">
        <f t="shared" si="90"/>
        <v>Oct 16 - Oct 17</v>
      </c>
      <c r="AM46" s="112" t="str">
        <f t="shared" si="90"/>
        <v>Nov 16 - Nov 17</v>
      </c>
      <c r="AN46" s="112" t="str">
        <f t="shared" si="90"/>
        <v>Dec 16 - Dec 17</v>
      </c>
      <c r="AO46" s="111"/>
    </row>
    <row r="47" spans="1:44" x14ac:dyDescent="0.2">
      <c r="D47" s="112" t="s">
        <v>113</v>
      </c>
      <c r="E47" s="112" t="s">
        <v>206</v>
      </c>
      <c r="F47" s="112" t="s">
        <v>208</v>
      </c>
      <c r="G47" s="112" t="s">
        <v>209</v>
      </c>
      <c r="H47" s="112" t="s">
        <v>210</v>
      </c>
      <c r="I47" s="112" t="s">
        <v>211</v>
      </c>
      <c r="J47" s="112" t="s">
        <v>212</v>
      </c>
      <c r="K47" s="112" t="s">
        <v>213</v>
      </c>
      <c r="L47" s="112" t="s">
        <v>214</v>
      </c>
      <c r="M47" s="112" t="s">
        <v>215</v>
      </c>
      <c r="N47" s="112" t="s">
        <v>107</v>
      </c>
      <c r="O47" s="112" t="s">
        <v>112</v>
      </c>
      <c r="P47" s="112" t="s">
        <v>113</v>
      </c>
      <c r="Q47" s="112" t="str">
        <f t="shared" ref="Q47:AB47" si="91">Q6</f>
        <v>January</v>
      </c>
      <c r="R47" s="112" t="str">
        <f t="shared" si="91"/>
        <v>February</v>
      </c>
      <c r="S47" s="112" t="str">
        <f t="shared" si="91"/>
        <v>March</v>
      </c>
      <c r="T47" s="112" t="str">
        <f t="shared" si="91"/>
        <v>April</v>
      </c>
      <c r="U47" s="112" t="str">
        <f t="shared" si="91"/>
        <v>May</v>
      </c>
      <c r="V47" s="112" t="str">
        <f t="shared" si="91"/>
        <v>June</v>
      </c>
      <c r="W47" s="112" t="str">
        <f t="shared" si="91"/>
        <v>July</v>
      </c>
      <c r="X47" s="112" t="str">
        <f t="shared" si="91"/>
        <v>August</v>
      </c>
      <c r="Y47" s="112" t="str">
        <f t="shared" si="91"/>
        <v>September</v>
      </c>
      <c r="Z47" s="112" t="str">
        <f t="shared" si="91"/>
        <v>October</v>
      </c>
      <c r="AA47" s="112" t="str">
        <f t="shared" si="91"/>
        <v>November</v>
      </c>
      <c r="AB47" s="112" t="str">
        <f t="shared" si="91"/>
        <v>December</v>
      </c>
      <c r="AC47" s="113" t="str">
        <f>AC6</f>
        <v>13mo. AMA</v>
      </c>
      <c r="AD47" s="113" t="str">
        <f t="shared" ref="AD47:AN47" si="92">AD6</f>
        <v>13mo. AMA</v>
      </c>
      <c r="AE47" s="113" t="str">
        <f t="shared" si="92"/>
        <v>13mo. AMA</v>
      </c>
      <c r="AF47" s="113" t="str">
        <f t="shared" si="92"/>
        <v>13mo. AMA</v>
      </c>
      <c r="AG47" s="113" t="str">
        <f t="shared" si="92"/>
        <v>13mo. AMA</v>
      </c>
      <c r="AH47" s="113" t="str">
        <f t="shared" si="92"/>
        <v>13mo. AMA</v>
      </c>
      <c r="AI47" s="113" t="str">
        <f t="shared" si="92"/>
        <v>13mo. AMA</v>
      </c>
      <c r="AJ47" s="113" t="str">
        <f t="shared" si="92"/>
        <v>13mo. AMA</v>
      </c>
      <c r="AK47" s="113" t="str">
        <f t="shared" si="92"/>
        <v>13mo. AMA</v>
      </c>
      <c r="AL47" s="113" t="str">
        <f t="shared" si="92"/>
        <v>13mo. AMA</v>
      </c>
      <c r="AM47" s="113" t="str">
        <f t="shared" si="92"/>
        <v>13mo. AMA</v>
      </c>
      <c r="AN47" s="113" t="str">
        <f t="shared" si="92"/>
        <v>13mo. AMA</v>
      </c>
      <c r="AO47" s="111"/>
    </row>
    <row r="48" spans="1:44" x14ac:dyDescent="0.2">
      <c r="A48" s="168" t="s">
        <v>62</v>
      </c>
      <c r="B48" s="129"/>
      <c r="C48" s="129"/>
      <c r="D48" s="113" t="s">
        <v>236</v>
      </c>
      <c r="E48" s="113" t="s">
        <v>236</v>
      </c>
      <c r="F48" s="113" t="s">
        <v>236</v>
      </c>
      <c r="G48" s="113" t="s">
        <v>236</v>
      </c>
      <c r="H48" s="113" t="s">
        <v>236</v>
      </c>
      <c r="I48" s="113" t="s">
        <v>236</v>
      </c>
      <c r="J48" s="113" t="s">
        <v>236</v>
      </c>
      <c r="K48" s="113" t="s">
        <v>236</v>
      </c>
      <c r="L48" s="113" t="s">
        <v>236</v>
      </c>
      <c r="M48" s="113" t="s">
        <v>236</v>
      </c>
      <c r="N48" s="113" t="s">
        <v>236</v>
      </c>
      <c r="O48" s="113" t="s">
        <v>236</v>
      </c>
      <c r="P48" s="113" t="s">
        <v>236</v>
      </c>
      <c r="Q48" s="113" t="s">
        <v>236</v>
      </c>
      <c r="R48" s="113" t="s">
        <v>236</v>
      </c>
      <c r="S48" s="113" t="s">
        <v>236</v>
      </c>
      <c r="T48" s="113" t="s">
        <v>236</v>
      </c>
      <c r="U48" s="113" t="s">
        <v>236</v>
      </c>
      <c r="V48" s="113" t="s">
        <v>236</v>
      </c>
      <c r="W48" s="113" t="s">
        <v>236</v>
      </c>
      <c r="X48" s="113" t="s">
        <v>236</v>
      </c>
      <c r="Y48" s="113" t="s">
        <v>236</v>
      </c>
      <c r="Z48" s="113" t="s">
        <v>236</v>
      </c>
      <c r="AA48" s="113" t="s">
        <v>236</v>
      </c>
      <c r="AB48" s="113" t="s">
        <v>236</v>
      </c>
      <c r="AC48" s="113" t="s">
        <v>236</v>
      </c>
      <c r="AD48" s="113" t="s">
        <v>236</v>
      </c>
      <c r="AE48" s="113" t="s">
        <v>236</v>
      </c>
      <c r="AF48" s="113" t="s">
        <v>236</v>
      </c>
      <c r="AG48" s="113" t="s">
        <v>236</v>
      </c>
      <c r="AH48" s="113" t="s">
        <v>236</v>
      </c>
      <c r="AI48" s="113" t="s">
        <v>236</v>
      </c>
      <c r="AJ48" s="113" t="s">
        <v>236</v>
      </c>
      <c r="AK48" s="113" t="s">
        <v>236</v>
      </c>
      <c r="AL48" s="113" t="s">
        <v>236</v>
      </c>
      <c r="AM48" s="113" t="s">
        <v>236</v>
      </c>
      <c r="AN48" s="113" t="s">
        <v>236</v>
      </c>
      <c r="AO48" s="111"/>
    </row>
    <row r="49" spans="1:41" x14ac:dyDescent="0.2">
      <c r="A49" s="129"/>
      <c r="B49" s="129"/>
      <c r="C49" s="129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</row>
    <row r="50" spans="1:41" x14ac:dyDescent="0.2">
      <c r="A50" s="129" t="s">
        <v>122</v>
      </c>
      <c r="B50" s="129"/>
      <c r="C50" s="129" t="s">
        <v>225</v>
      </c>
      <c r="D50" s="169">
        <v>84044633</v>
      </c>
      <c r="E50" s="169">
        <v>84066644.835629001</v>
      </c>
      <c r="F50" s="169">
        <v>84275252.000077993</v>
      </c>
      <c r="G50" s="169">
        <v>84833821.256544009</v>
      </c>
      <c r="H50" s="169">
        <v>85315883.778363004</v>
      </c>
      <c r="I50" s="169">
        <v>85764333.035037011</v>
      </c>
      <c r="J50" s="169">
        <v>85877464.161499009</v>
      </c>
      <c r="K50" s="169">
        <v>86009798.334663004</v>
      </c>
      <c r="L50" s="169">
        <v>85985606.646732002</v>
      </c>
      <c r="M50" s="169">
        <v>87557979.375928998</v>
      </c>
      <c r="N50" s="169">
        <v>87579705.588380009</v>
      </c>
      <c r="O50" s="169">
        <v>87904663.230241001</v>
      </c>
      <c r="P50" s="169">
        <v>88924294.40233101</v>
      </c>
      <c r="Q50" s="169">
        <v>89486811.622858003</v>
      </c>
      <c r="R50" s="169">
        <v>90559036.890762001</v>
      </c>
      <c r="S50" s="169">
        <v>90573384.874075994</v>
      </c>
      <c r="T50" s="169"/>
      <c r="U50" s="169"/>
      <c r="V50" s="169"/>
      <c r="W50" s="169"/>
      <c r="X50" s="169"/>
      <c r="Y50" s="169"/>
      <c r="Z50" s="169"/>
      <c r="AA50" s="169"/>
      <c r="AB50" s="169"/>
      <c r="AC50" s="108">
        <f t="shared" ref="AC50:AC55" si="93">ROUND(((E50/2)+SUM(F50:P50)+(Q50/2))/12,2)</f>
        <v>86400460.840000004</v>
      </c>
      <c r="AD50" s="108">
        <f t="shared" ref="AD50:AD55" si="94">ROUND(((F50/2)+SUM(G50:Q50)+(R50/2))/12,2)</f>
        <v>86888125.489999995</v>
      </c>
      <c r="AE50" s="108">
        <f t="shared" ref="AE50:AE55" si="95">ROUND(((G50/2)+SUM(H50:R50)+(S50/2))/12,2)</f>
        <v>87389098.340000004</v>
      </c>
      <c r="AF50" s="108">
        <f t="shared" ref="AF50:AF55" si="96">ROUND(((H50/2)+SUM(I50:S50)+(T50/2))/12,2)</f>
        <v>84073418.340000004</v>
      </c>
      <c r="AG50" s="108">
        <f t="shared" ref="AG50:AG55" si="97">ROUND(((I50/2)+SUM(J50:T50)+(U50/2))/12,2)</f>
        <v>76945075.969999999</v>
      </c>
      <c r="AH50" s="108">
        <f t="shared" ref="AH50:AH55" si="98">ROUND(((J50/2)+SUM(K50:U50)+(V50/2))/12,2)</f>
        <v>69793334.420000002</v>
      </c>
      <c r="AI50" s="108">
        <f t="shared" ref="AI50:AI55" si="99">ROUND(((K50/2)+SUM(L50:V50)+(W50/2))/12,2)</f>
        <v>62631365.149999999</v>
      </c>
      <c r="AJ50" s="108">
        <f t="shared" ref="AJ50:AJ55" si="100">ROUND(((L50/2)+SUM(M50:W50)+(X50/2))/12,2)</f>
        <v>55464889.939999998</v>
      </c>
      <c r="AK50" s="108">
        <f t="shared" ref="AK50:AK55" si="101">ROUND(((M50/2)+SUM(N50:X50)+(Y50/2))/12,2)</f>
        <v>48233907.189999998</v>
      </c>
      <c r="AL50" s="108">
        <f t="shared" ref="AL50:AL55" si="102">ROUND(((N50/2)+SUM(O50:Y50)+(Z50/2))/12,2)</f>
        <v>40936503.649999999</v>
      </c>
      <c r="AM50" s="108">
        <f t="shared" ref="AM50:AM55" si="103">ROUND(((O50/2)+SUM(P50:Z50)+(AA50/2))/12,2)</f>
        <v>33624654.950000003</v>
      </c>
      <c r="AN50" s="108">
        <f t="shared" ref="AN50:AN55" si="104">ROUND(((P50/2)+SUM(Q50:AA50)+(AB50/2))/12,2)</f>
        <v>26256781.719999999</v>
      </c>
      <c r="AO50" s="140" t="s">
        <v>34</v>
      </c>
    </row>
    <row r="51" spans="1:41" x14ac:dyDescent="0.2">
      <c r="A51" s="129"/>
      <c r="B51" s="129"/>
      <c r="C51" s="129" t="s">
        <v>93</v>
      </c>
      <c r="D51" s="169">
        <v>84348</v>
      </c>
      <c r="E51" s="169">
        <v>84348.27</v>
      </c>
      <c r="F51" s="169">
        <v>84348.27</v>
      </c>
      <c r="G51" s="169">
        <v>84348.27</v>
      </c>
      <c r="H51" s="169">
        <v>84348.27</v>
      </c>
      <c r="I51" s="169">
        <v>84348.27</v>
      </c>
      <c r="J51" s="169">
        <v>84348.27</v>
      </c>
      <c r="K51" s="169">
        <v>84348.27</v>
      </c>
      <c r="L51" s="169">
        <v>84348.27</v>
      </c>
      <c r="M51" s="169">
        <v>84348.27</v>
      </c>
      <c r="N51" s="169">
        <v>84348.27</v>
      </c>
      <c r="O51" s="169">
        <v>84348.27</v>
      </c>
      <c r="P51" s="169">
        <v>84348.27</v>
      </c>
      <c r="Q51" s="169">
        <v>84348.27</v>
      </c>
      <c r="R51" s="169">
        <v>84348.27</v>
      </c>
      <c r="S51" s="169">
        <v>84348.27</v>
      </c>
      <c r="T51" s="169"/>
      <c r="U51" s="169"/>
      <c r="V51" s="169"/>
      <c r="W51" s="169"/>
      <c r="X51" s="169"/>
      <c r="Y51" s="169"/>
      <c r="Z51" s="169"/>
      <c r="AA51" s="169"/>
      <c r="AB51" s="169"/>
      <c r="AC51" s="108">
        <f t="shared" si="93"/>
        <v>84348.27</v>
      </c>
      <c r="AD51" s="108">
        <f t="shared" si="94"/>
        <v>84348.27</v>
      </c>
      <c r="AE51" s="108">
        <f t="shared" si="95"/>
        <v>84348.27</v>
      </c>
      <c r="AF51" s="108">
        <f t="shared" si="96"/>
        <v>80833.759999999995</v>
      </c>
      <c r="AG51" s="108">
        <f t="shared" si="97"/>
        <v>73804.740000000005</v>
      </c>
      <c r="AH51" s="108">
        <f t="shared" si="98"/>
        <v>66775.710000000006</v>
      </c>
      <c r="AI51" s="108">
        <f t="shared" si="99"/>
        <v>59746.69</v>
      </c>
      <c r="AJ51" s="108">
        <f t="shared" si="100"/>
        <v>52717.67</v>
      </c>
      <c r="AK51" s="108">
        <f t="shared" si="101"/>
        <v>45688.65</v>
      </c>
      <c r="AL51" s="108">
        <f t="shared" si="102"/>
        <v>38659.620000000003</v>
      </c>
      <c r="AM51" s="108">
        <f t="shared" si="103"/>
        <v>31630.6</v>
      </c>
      <c r="AN51" s="108">
        <f t="shared" si="104"/>
        <v>24601.58</v>
      </c>
      <c r="AO51" s="140" t="s">
        <v>142</v>
      </c>
    </row>
    <row r="52" spans="1:41" x14ac:dyDescent="0.2">
      <c r="A52" s="129" t="s">
        <v>119</v>
      </c>
      <c r="B52" s="129"/>
      <c r="C52" s="129"/>
      <c r="D52" s="169">
        <v>675198</v>
      </c>
      <c r="E52" s="169">
        <v>675198</v>
      </c>
      <c r="F52" s="169">
        <v>675198</v>
      </c>
      <c r="G52" s="169">
        <v>675198</v>
      </c>
      <c r="H52" s="169">
        <v>675198</v>
      </c>
      <c r="I52" s="169">
        <v>675198</v>
      </c>
      <c r="J52" s="169">
        <v>675198</v>
      </c>
      <c r="K52" s="169">
        <v>675198</v>
      </c>
      <c r="L52" s="169">
        <v>675198</v>
      </c>
      <c r="M52" s="169">
        <v>675198</v>
      </c>
      <c r="N52" s="169">
        <v>675198</v>
      </c>
      <c r="O52" s="169">
        <v>675198</v>
      </c>
      <c r="P52" s="169">
        <v>675198</v>
      </c>
      <c r="Q52" s="169">
        <v>675198</v>
      </c>
      <c r="R52" s="169">
        <v>675198</v>
      </c>
      <c r="S52" s="169">
        <v>675198</v>
      </c>
      <c r="T52" s="169"/>
      <c r="U52" s="169"/>
      <c r="V52" s="169"/>
      <c r="W52" s="169"/>
      <c r="X52" s="169"/>
      <c r="Y52" s="169"/>
      <c r="Z52" s="169"/>
      <c r="AA52" s="169"/>
      <c r="AB52" s="169"/>
      <c r="AC52" s="108">
        <f t="shared" si="93"/>
        <v>675198</v>
      </c>
      <c r="AD52" s="108">
        <f t="shared" si="94"/>
        <v>675198</v>
      </c>
      <c r="AE52" s="108">
        <f t="shared" si="95"/>
        <v>675198</v>
      </c>
      <c r="AF52" s="108">
        <f t="shared" si="96"/>
        <v>647064.75</v>
      </c>
      <c r="AG52" s="108">
        <f t="shared" si="97"/>
        <v>590798.25</v>
      </c>
      <c r="AH52" s="108">
        <f t="shared" si="98"/>
        <v>534531.75</v>
      </c>
      <c r="AI52" s="108">
        <f t="shared" si="99"/>
        <v>478265.25</v>
      </c>
      <c r="AJ52" s="108">
        <f t="shared" si="100"/>
        <v>421998.75</v>
      </c>
      <c r="AK52" s="108">
        <f t="shared" si="101"/>
        <v>365732.25</v>
      </c>
      <c r="AL52" s="108">
        <f t="shared" si="102"/>
        <v>309465.75</v>
      </c>
      <c r="AM52" s="108">
        <f t="shared" si="103"/>
        <v>253199.25</v>
      </c>
      <c r="AN52" s="108">
        <f t="shared" si="104"/>
        <v>196932.75</v>
      </c>
      <c r="AO52" s="140" t="s">
        <v>142</v>
      </c>
    </row>
    <row r="53" spans="1:41" x14ac:dyDescent="0.2">
      <c r="A53" s="129" t="s">
        <v>120</v>
      </c>
      <c r="B53" s="129"/>
      <c r="C53" s="129"/>
      <c r="D53" s="169">
        <v>156878782</v>
      </c>
      <c r="E53" s="169">
        <v>156886702.11999995</v>
      </c>
      <c r="F53" s="169">
        <v>156884928.26999992</v>
      </c>
      <c r="G53" s="169">
        <v>156888491.16999996</v>
      </c>
      <c r="H53" s="169">
        <v>156924653.00999993</v>
      </c>
      <c r="I53" s="169">
        <v>156920743.90999997</v>
      </c>
      <c r="J53" s="169">
        <v>156929732.09999996</v>
      </c>
      <c r="K53" s="169">
        <v>156930399.61999995</v>
      </c>
      <c r="L53" s="169">
        <v>156930579.16999996</v>
      </c>
      <c r="M53" s="169">
        <v>156930403.82999998</v>
      </c>
      <c r="N53" s="169">
        <v>158193909.49000001</v>
      </c>
      <c r="O53" s="169">
        <v>161406186.46999997</v>
      </c>
      <c r="P53" s="169">
        <v>162342094.19999999</v>
      </c>
      <c r="Q53" s="169">
        <v>162518136.01999998</v>
      </c>
      <c r="R53" s="169">
        <v>162800391.43999994</v>
      </c>
      <c r="S53" s="169">
        <v>162811931.97999996</v>
      </c>
      <c r="T53" s="169"/>
      <c r="U53" s="169"/>
      <c r="V53" s="169"/>
      <c r="W53" s="169"/>
      <c r="X53" s="169"/>
      <c r="Y53" s="169"/>
      <c r="Z53" s="169"/>
      <c r="AA53" s="169"/>
      <c r="AB53" s="169"/>
      <c r="AC53" s="108">
        <f t="shared" si="93"/>
        <v>158082045.03</v>
      </c>
      <c r="AD53" s="108">
        <f t="shared" si="94"/>
        <v>158563165.74000001</v>
      </c>
      <c r="AE53" s="108">
        <f t="shared" si="95"/>
        <v>159056453.40000001</v>
      </c>
      <c r="AF53" s="108">
        <f t="shared" si="96"/>
        <v>152764736.22999999</v>
      </c>
      <c r="AG53" s="108">
        <f t="shared" si="97"/>
        <v>139687844.69</v>
      </c>
      <c r="AH53" s="108">
        <f t="shared" si="98"/>
        <v>126610741.52</v>
      </c>
      <c r="AI53" s="108">
        <f t="shared" si="99"/>
        <v>113533236.03</v>
      </c>
      <c r="AJ53" s="108">
        <f t="shared" si="100"/>
        <v>100455695.25</v>
      </c>
      <c r="AK53" s="108">
        <f t="shared" si="101"/>
        <v>87378154.290000007</v>
      </c>
      <c r="AL53" s="108">
        <f t="shared" si="102"/>
        <v>74247974.569999993</v>
      </c>
      <c r="AM53" s="108">
        <f t="shared" si="103"/>
        <v>60931303.909999996</v>
      </c>
      <c r="AN53" s="108">
        <f t="shared" si="104"/>
        <v>47441792.210000001</v>
      </c>
      <c r="AO53" s="140" t="s">
        <v>142</v>
      </c>
    </row>
    <row r="54" spans="1:41" x14ac:dyDescent="0.2">
      <c r="A54" s="129" t="s">
        <v>121</v>
      </c>
      <c r="B54" s="129"/>
      <c r="C54" s="129"/>
      <c r="D54" s="169">
        <v>1774081344</v>
      </c>
      <c r="E54" s="169">
        <v>1776683286.9799998</v>
      </c>
      <c r="F54" s="169">
        <v>1780215450.2400002</v>
      </c>
      <c r="G54" s="169">
        <v>1784104905.7900002</v>
      </c>
      <c r="H54" s="169">
        <v>1788291337.1900001</v>
      </c>
      <c r="I54" s="169">
        <v>1791207947.9299998</v>
      </c>
      <c r="J54" s="169">
        <v>1797988362.1100001</v>
      </c>
      <c r="K54" s="169">
        <v>1805285404.7900004</v>
      </c>
      <c r="L54" s="169">
        <v>1809233291.3800001</v>
      </c>
      <c r="M54" s="169">
        <v>1814463718.6900001</v>
      </c>
      <c r="N54" s="169">
        <v>1820442903.3300002</v>
      </c>
      <c r="O54" s="169">
        <v>1823162060.2499998</v>
      </c>
      <c r="P54" s="169">
        <v>1829990096.9400003</v>
      </c>
      <c r="Q54" s="169">
        <v>1834514223.8099999</v>
      </c>
      <c r="R54" s="169">
        <v>1837315509.6299999</v>
      </c>
      <c r="S54" s="169">
        <v>1844200901.6899998</v>
      </c>
      <c r="T54" s="169"/>
      <c r="U54" s="169"/>
      <c r="V54" s="169"/>
      <c r="W54" s="169"/>
      <c r="X54" s="169"/>
      <c r="Y54" s="169"/>
      <c r="Z54" s="169"/>
      <c r="AA54" s="169"/>
      <c r="AB54" s="169"/>
      <c r="AC54" s="108">
        <f t="shared" si="93"/>
        <v>1804165352.8399999</v>
      </c>
      <c r="AD54" s="108">
        <f t="shared" si="94"/>
        <v>1808954144.3499999</v>
      </c>
      <c r="AE54" s="108">
        <f t="shared" si="95"/>
        <v>1813837313.3199999</v>
      </c>
      <c r="AF54" s="108">
        <f t="shared" si="96"/>
        <v>1741829174.0999999</v>
      </c>
      <c r="AG54" s="108">
        <f t="shared" si="97"/>
        <v>1592683370.55</v>
      </c>
      <c r="AH54" s="108">
        <f t="shared" si="98"/>
        <v>1443133524.3</v>
      </c>
      <c r="AI54" s="108">
        <f t="shared" si="99"/>
        <v>1292997117.3399999</v>
      </c>
      <c r="AJ54" s="108">
        <f t="shared" si="100"/>
        <v>1142392171.6700001</v>
      </c>
      <c r="AK54" s="108">
        <f t="shared" si="101"/>
        <v>991404796.25</v>
      </c>
      <c r="AL54" s="108">
        <f t="shared" si="102"/>
        <v>839950353.66999996</v>
      </c>
      <c r="AM54" s="108">
        <f t="shared" si="103"/>
        <v>688133480.17999995</v>
      </c>
      <c r="AN54" s="108">
        <f t="shared" si="104"/>
        <v>535918806.97000003</v>
      </c>
      <c r="AO54" s="140" t="s">
        <v>142</v>
      </c>
    </row>
    <row r="55" spans="1:41" x14ac:dyDescent="0.2">
      <c r="A55" s="129" t="s">
        <v>226</v>
      </c>
      <c r="B55" s="129"/>
      <c r="C55" s="129"/>
      <c r="D55" s="169">
        <v>170775618</v>
      </c>
      <c r="E55" s="169">
        <v>170893762.78724301</v>
      </c>
      <c r="F55" s="169">
        <v>171296394.07745904</v>
      </c>
      <c r="G55" s="169">
        <v>171902354.45448101</v>
      </c>
      <c r="H55" s="169">
        <v>172567781.14141303</v>
      </c>
      <c r="I55" s="169">
        <v>174753390.12511504</v>
      </c>
      <c r="J55" s="169">
        <v>175438805.68422103</v>
      </c>
      <c r="K55" s="169">
        <v>176034521.82576901</v>
      </c>
      <c r="L55" s="169">
        <v>177519624.60963899</v>
      </c>
      <c r="M55" s="169">
        <v>177528074.95095301</v>
      </c>
      <c r="N55" s="169">
        <v>177881450.95326704</v>
      </c>
      <c r="O55" s="169">
        <v>180621659.037911</v>
      </c>
      <c r="P55" s="169">
        <v>174705812.94086903</v>
      </c>
      <c r="Q55" s="169">
        <v>175376785.14404103</v>
      </c>
      <c r="R55" s="169">
        <v>178288966.91228405</v>
      </c>
      <c r="S55" s="169">
        <v>179227275.59576601</v>
      </c>
      <c r="T55" s="169"/>
      <c r="U55" s="169"/>
      <c r="V55" s="169"/>
      <c r="W55" s="169"/>
      <c r="X55" s="169"/>
      <c r="Y55" s="169"/>
      <c r="Z55" s="169"/>
      <c r="AA55" s="169"/>
      <c r="AB55" s="169"/>
      <c r="AC55" s="108">
        <f t="shared" si="93"/>
        <v>175282095.31</v>
      </c>
      <c r="AD55" s="108">
        <f t="shared" si="94"/>
        <v>175760245.11000001</v>
      </c>
      <c r="AE55" s="108">
        <f t="shared" si="95"/>
        <v>176356807.36000001</v>
      </c>
      <c r="AF55" s="108">
        <f t="shared" si="96"/>
        <v>169471688.19999999</v>
      </c>
      <c r="AG55" s="108">
        <f t="shared" si="97"/>
        <v>154999972.72999999</v>
      </c>
      <c r="AH55" s="108">
        <f t="shared" si="98"/>
        <v>140408631.22999999</v>
      </c>
      <c r="AI55" s="108">
        <f t="shared" si="99"/>
        <v>125763909.25</v>
      </c>
      <c r="AJ55" s="108">
        <f t="shared" si="100"/>
        <v>111032486.48999999</v>
      </c>
      <c r="AK55" s="108">
        <f t="shared" si="101"/>
        <v>96238832.340000004</v>
      </c>
      <c r="AL55" s="108">
        <f t="shared" si="102"/>
        <v>81430102.090000004</v>
      </c>
      <c r="AM55" s="108">
        <f t="shared" si="103"/>
        <v>66492472.509999998</v>
      </c>
      <c r="AN55" s="108">
        <f t="shared" si="104"/>
        <v>51687161.18</v>
      </c>
      <c r="AO55" s="140" t="s">
        <v>227</v>
      </c>
    </row>
    <row r="56" spans="1:41" x14ac:dyDescent="0.2">
      <c r="A56" s="129"/>
      <c r="B56" s="129"/>
      <c r="C56" s="12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40"/>
    </row>
    <row r="57" spans="1:41" x14ac:dyDescent="0.2">
      <c r="A57" s="129" t="s">
        <v>228</v>
      </c>
      <c r="B57" s="129"/>
      <c r="C57" s="129"/>
      <c r="D57" s="169">
        <v>262248489</v>
      </c>
      <c r="E57" s="169">
        <v>262249592.26838702</v>
      </c>
      <c r="F57" s="169">
        <v>262249587.83853596</v>
      </c>
      <c r="G57" s="169">
        <v>262538457.84247002</v>
      </c>
      <c r="H57" s="169">
        <v>264254737.99808303</v>
      </c>
      <c r="I57" s="169">
        <v>264256989.25017303</v>
      </c>
      <c r="J57" s="169">
        <v>264509385.83583498</v>
      </c>
      <c r="K57" s="169">
        <v>264633921.44886503</v>
      </c>
      <c r="L57" s="169">
        <v>264634314.31957698</v>
      </c>
      <c r="M57" s="169">
        <v>266523361.71707302</v>
      </c>
      <c r="N57" s="169">
        <v>266542725.81875899</v>
      </c>
      <c r="O57" s="169">
        <v>268877342.59530306</v>
      </c>
      <c r="P57" s="169">
        <v>268964479.35885704</v>
      </c>
      <c r="Q57" s="169">
        <v>269245257.73249203</v>
      </c>
      <c r="R57" s="169">
        <v>269492691.10474801</v>
      </c>
      <c r="S57" s="169">
        <v>269499371.49339002</v>
      </c>
      <c r="T57" s="169"/>
      <c r="U57" s="169"/>
      <c r="V57" s="169"/>
      <c r="W57" s="169"/>
      <c r="X57" s="169"/>
      <c r="Y57" s="169"/>
      <c r="Z57" s="169"/>
      <c r="AA57" s="169"/>
      <c r="AB57" s="169"/>
      <c r="AC57" s="108">
        <f>ROUND(((E57/2)+SUM(F57:P57)+(Q57/2))/12,2)</f>
        <v>265311060.75</v>
      </c>
      <c r="AD57" s="108">
        <f t="shared" ref="AD57:AD58" si="105">ROUND(((F57/2)+SUM(G57:Q57)+(R57/2))/12,2)</f>
        <v>265904342.78</v>
      </c>
      <c r="AE57" s="108">
        <f t="shared" ref="AE57:AE58" si="106">ROUND(((G57/2)+SUM(H57:R57)+(S57/2))/12,2)</f>
        <v>266496176.81999999</v>
      </c>
      <c r="AF57" s="108">
        <f t="shared" ref="AF57:AF58" si="107">ROUND(((H57/2)+SUM(I57:S57)+(T57/2))/12,2)</f>
        <v>255775600.81</v>
      </c>
      <c r="AG57" s="108">
        <f t="shared" ref="AG57:AG58" si="108">ROUND(((I57/2)+SUM(J57:T57)+(U57/2))/12,2)</f>
        <v>233754278.84</v>
      </c>
      <c r="AH57" s="108">
        <f t="shared" ref="AH57:AH58" si="109">ROUND(((J57/2)+SUM(K57:U57)+(V57/2))/12,2)</f>
        <v>211722346.53999999</v>
      </c>
      <c r="AI57" s="108">
        <f t="shared" ref="AI57:AI58" si="110">ROUND(((K57/2)+SUM(L57:V57)+(W57/2))/12,2)</f>
        <v>189674708.74000001</v>
      </c>
      <c r="AJ57" s="108">
        <f t="shared" ref="AJ57:AJ58" si="111">ROUND(((L57/2)+SUM(M57:W57)+(X57/2))/12,2)</f>
        <v>167621865.58000001</v>
      </c>
      <c r="AK57" s="108">
        <f t="shared" ref="AK57:AK58" si="112">ROUND(((M57/2)+SUM(N57:X57)+(Y57/2))/12,2)</f>
        <v>145490295.75</v>
      </c>
      <c r="AL57" s="108">
        <f t="shared" ref="AL57:AL58" si="113">ROUND(((N57/2)+SUM(O57:Y57)+(Z57/2))/12,2)</f>
        <v>123279208.77</v>
      </c>
      <c r="AM57" s="108">
        <f t="shared" ref="AM57:AM58" si="114">ROUND(((O57/2)+SUM(P57:Z57)+(AA57/2))/12,2)</f>
        <v>100970039.25</v>
      </c>
      <c r="AN57" s="108">
        <f t="shared" ref="AN57:AN58" si="115">ROUND(((P57/2)+SUM(Q57:AA57)+(AB57/2))/12,2)</f>
        <v>78559963.329999998</v>
      </c>
      <c r="AO57" s="140" t="s">
        <v>229</v>
      </c>
    </row>
    <row r="58" spans="1:41" x14ac:dyDescent="0.2">
      <c r="A58" s="129" t="s">
        <v>230</v>
      </c>
      <c r="B58" s="129"/>
      <c r="C58" s="129"/>
      <c r="D58" s="169">
        <v>3413966</v>
      </c>
      <c r="E58" s="169">
        <v>3411691.6410000003</v>
      </c>
      <c r="F58" s="169">
        <v>3411691.6410000003</v>
      </c>
      <c r="G58" s="169">
        <v>3411691.6410000003</v>
      </c>
      <c r="H58" s="169">
        <v>3411691.6410000003</v>
      </c>
      <c r="I58" s="169">
        <v>3411691.6410000003</v>
      </c>
      <c r="J58" s="169">
        <v>3411691.6410000003</v>
      </c>
      <c r="K58" s="169">
        <v>3411691.6410000003</v>
      </c>
      <c r="L58" s="169">
        <v>3411691.6410000003</v>
      </c>
      <c r="M58" s="169">
        <v>3411691.6410000003</v>
      </c>
      <c r="N58" s="169">
        <v>3411691.6410000003</v>
      </c>
      <c r="O58" s="169">
        <v>3411691.6410000003</v>
      </c>
      <c r="P58" s="169">
        <v>3411691.6410000003</v>
      </c>
      <c r="Q58" s="169">
        <v>3406763.6419630004</v>
      </c>
      <c r="R58" s="169">
        <v>3406763.6419630004</v>
      </c>
      <c r="S58" s="169">
        <v>3406763.6419630004</v>
      </c>
      <c r="T58" s="169"/>
      <c r="U58" s="169"/>
      <c r="V58" s="169"/>
      <c r="W58" s="169"/>
      <c r="X58" s="169"/>
      <c r="Y58" s="169"/>
      <c r="Z58" s="169"/>
      <c r="AA58" s="169"/>
      <c r="AB58" s="169"/>
      <c r="AC58" s="108">
        <f>ROUND(((E58/2)+SUM(F58:P58)+(Q58/2))/12,2)</f>
        <v>3411486.31</v>
      </c>
      <c r="AD58" s="108">
        <f t="shared" si="105"/>
        <v>3411075.64</v>
      </c>
      <c r="AE58" s="108">
        <f t="shared" si="106"/>
        <v>3410664.97</v>
      </c>
      <c r="AF58" s="108">
        <f t="shared" si="107"/>
        <v>3268305.82</v>
      </c>
      <c r="AG58" s="108">
        <f t="shared" si="108"/>
        <v>2983998.19</v>
      </c>
      <c r="AH58" s="108">
        <f t="shared" si="109"/>
        <v>2699690.55</v>
      </c>
      <c r="AI58" s="108">
        <f t="shared" si="110"/>
        <v>2415382.91</v>
      </c>
      <c r="AJ58" s="108">
        <f t="shared" si="111"/>
        <v>2131075.2799999998</v>
      </c>
      <c r="AK58" s="108">
        <f t="shared" si="112"/>
        <v>1846767.64</v>
      </c>
      <c r="AL58" s="108">
        <f t="shared" si="113"/>
        <v>1562460</v>
      </c>
      <c r="AM58" s="108">
        <f t="shared" si="114"/>
        <v>1278152.3700000001</v>
      </c>
      <c r="AN58" s="108">
        <f t="shared" si="115"/>
        <v>993844.73</v>
      </c>
      <c r="AO58" s="140" t="s">
        <v>231</v>
      </c>
    </row>
    <row r="59" spans="1:41" x14ac:dyDescent="0.2">
      <c r="A59" s="129"/>
      <c r="B59" s="129"/>
      <c r="C59" s="129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40"/>
    </row>
    <row r="60" spans="1:41" x14ac:dyDescent="0.2">
      <c r="A60" s="129" t="s">
        <v>232</v>
      </c>
      <c r="B60" s="129"/>
      <c r="C60" s="129"/>
      <c r="D60" s="108">
        <f t="shared" ref="D60:AC60" si="116">SUM(D50:D58)</f>
        <v>2452202378</v>
      </c>
      <c r="E60" s="108">
        <v>2454951226.9022584</v>
      </c>
      <c r="F60" s="108">
        <v>2459092850.3370728</v>
      </c>
      <c r="G60" s="108">
        <v>2464439268.4244952</v>
      </c>
      <c r="H60" s="108">
        <v>2471525631.0288591</v>
      </c>
      <c r="I60" s="108">
        <v>2477074642.1613245</v>
      </c>
      <c r="J60" s="108">
        <v>2484914987.8025546</v>
      </c>
      <c r="K60" s="108">
        <v>2493065283.9302974</v>
      </c>
      <c r="L60" s="108">
        <v>2498474654.0369482</v>
      </c>
      <c r="M60" s="108">
        <v>2507174776.4749551</v>
      </c>
      <c r="N60" s="108">
        <v>2514811933.0914059</v>
      </c>
      <c r="O60" s="108">
        <v>2526143149.4944544</v>
      </c>
      <c r="P60" s="108">
        <v>2529098015.753057</v>
      </c>
      <c r="Q60" s="108">
        <f t="shared" si="116"/>
        <v>2535307524.241354</v>
      </c>
      <c r="R60" s="108">
        <f t="shared" si="116"/>
        <v>2542622905.8897572</v>
      </c>
      <c r="S60" s="108">
        <f t="shared" si="116"/>
        <v>2550479175.5451946</v>
      </c>
      <c r="T60" s="108">
        <f t="shared" si="116"/>
        <v>0</v>
      </c>
      <c r="U60" s="108">
        <f t="shared" si="116"/>
        <v>0</v>
      </c>
      <c r="V60" s="108">
        <f t="shared" si="116"/>
        <v>0</v>
      </c>
      <c r="W60" s="108">
        <f t="shared" si="116"/>
        <v>0</v>
      </c>
      <c r="X60" s="108">
        <f t="shared" si="116"/>
        <v>0</v>
      </c>
      <c r="Y60" s="108">
        <f t="shared" si="116"/>
        <v>0</v>
      </c>
      <c r="Z60" s="108">
        <f t="shared" si="116"/>
        <v>0</v>
      </c>
      <c r="AA60" s="108">
        <f t="shared" si="116"/>
        <v>0</v>
      </c>
      <c r="AB60" s="108">
        <f t="shared" si="116"/>
        <v>0</v>
      </c>
      <c r="AC60" s="108">
        <f t="shared" si="116"/>
        <v>2493412047.3499999</v>
      </c>
      <c r="AD60" s="108">
        <f t="shared" ref="AD60:AN60" si="117">SUM(AD50:AD58)</f>
        <v>2500240645.3800001</v>
      </c>
      <c r="AE60" s="108">
        <f t="shared" si="117"/>
        <v>2507306060.48</v>
      </c>
      <c r="AF60" s="108">
        <f t="shared" si="117"/>
        <v>2407910822.0099998</v>
      </c>
      <c r="AG60" s="108">
        <f t="shared" si="117"/>
        <v>2201719143.96</v>
      </c>
      <c r="AH60" s="108">
        <f t="shared" si="117"/>
        <v>1994969576.0199997</v>
      </c>
      <c r="AI60" s="108">
        <f t="shared" si="117"/>
        <v>1787553731.3600001</v>
      </c>
      <c r="AJ60" s="108">
        <f t="shared" si="117"/>
        <v>1579572900.6300001</v>
      </c>
      <c r="AK60" s="108">
        <f t="shared" si="117"/>
        <v>1371004174.3600001</v>
      </c>
      <c r="AL60" s="108">
        <f t="shared" si="117"/>
        <v>1161754728.1200001</v>
      </c>
      <c r="AM60" s="108">
        <f t="shared" si="117"/>
        <v>951714933.01999998</v>
      </c>
      <c r="AN60" s="108">
        <f t="shared" si="117"/>
        <v>741079884.47000003</v>
      </c>
      <c r="AO60" s="140"/>
    </row>
    <row r="61" spans="1:41" x14ac:dyDescent="0.2">
      <c r="A61" s="129"/>
      <c r="B61" s="129"/>
      <c r="C61" s="129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40"/>
    </row>
    <row r="62" spans="1:41" x14ac:dyDescent="0.2">
      <c r="A62" s="168" t="s">
        <v>61</v>
      </c>
      <c r="B62" s="129"/>
      <c r="C62" s="129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10"/>
    </row>
    <row r="63" spans="1:41" x14ac:dyDescent="0.2">
      <c r="A63" s="129"/>
      <c r="B63" s="129"/>
      <c r="C63" s="129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40"/>
    </row>
    <row r="64" spans="1:41" x14ac:dyDescent="0.2">
      <c r="A64" s="129" t="s">
        <v>122</v>
      </c>
      <c r="B64" s="129"/>
      <c r="C64" s="129"/>
      <c r="D64" s="169">
        <v>-51571578</v>
      </c>
      <c r="E64" s="169">
        <v>-51765751.788609006</v>
      </c>
      <c r="F64" s="169">
        <v>-51960339.896246992</v>
      </c>
      <c r="G64" s="169">
        <v>-52156305.873591006</v>
      </c>
      <c r="H64" s="169">
        <v>-52354140.512055002</v>
      </c>
      <c r="I64" s="169">
        <v>-52553646.373591006</v>
      </c>
      <c r="J64" s="169">
        <v>-52754160.479949005</v>
      </c>
      <c r="K64" s="169">
        <v>-52955063.444256999</v>
      </c>
      <c r="L64" s="169">
        <v>-53156264.905034997</v>
      </c>
      <c r="M64" s="169">
        <v>-53360194.469969995</v>
      </c>
      <c r="N64" s="169">
        <v>-53566986.645518005</v>
      </c>
      <c r="O64" s="169">
        <v>-53764445.765958004</v>
      </c>
      <c r="P64" s="169">
        <v>-53974248.005624995</v>
      </c>
      <c r="Q64" s="169">
        <v>-54096159.153514005</v>
      </c>
      <c r="R64" s="169">
        <v>-54311946.564571992</v>
      </c>
      <c r="S64" s="169">
        <v>-54529685.464165993</v>
      </c>
      <c r="T64" s="169"/>
      <c r="U64" s="169"/>
      <c r="V64" s="169"/>
      <c r="W64" s="169"/>
      <c r="X64" s="169"/>
      <c r="Y64" s="169"/>
      <c r="Z64" s="169"/>
      <c r="AA64" s="169"/>
      <c r="AB64" s="169"/>
      <c r="AC64" s="108">
        <f>ROUND(((E64/2)+SUM(F64:P64)+(Q64/2))/12,2)</f>
        <v>-52957229.32</v>
      </c>
      <c r="AD64" s="108">
        <f t="shared" ref="AD64:AD68" si="118">ROUND(((F64/2)+SUM(G64:Q64)+(R64/2))/12,2)</f>
        <v>-53152313.240000002</v>
      </c>
      <c r="AE64" s="108">
        <f t="shared" ref="AE64:AE68" si="119">ROUND(((G64/2)+SUM(H64:R64)+(S64/2))/12,2)</f>
        <v>-53349187.670000002</v>
      </c>
      <c r="AF64" s="108">
        <f t="shared" ref="AF64:AF68" si="120">ROUND(((H64/2)+SUM(I64:S64)+(T64/2))/12,2)</f>
        <v>-51266655.960000001</v>
      </c>
      <c r="AG64" s="108">
        <f t="shared" ref="AG64:AG68" si="121">ROUND(((I64/2)+SUM(J64:T64)+(U64/2))/12,2)</f>
        <v>-46895498.170000002</v>
      </c>
      <c r="AH64" s="108">
        <f t="shared" ref="AH64:AH68" si="122">ROUND(((J64/2)+SUM(K64:U64)+(V64/2))/12,2)</f>
        <v>-42507672.890000001</v>
      </c>
      <c r="AI64" s="108">
        <f t="shared" ref="AI64:AI68" si="123">ROUND(((K64/2)+SUM(L64:V64)+(W64/2))/12,2)</f>
        <v>-38103121.890000001</v>
      </c>
      <c r="AJ64" s="108">
        <f t="shared" ref="AJ64:AJ68" si="124">ROUND(((L64/2)+SUM(M64:W64)+(X64/2))/12,2)</f>
        <v>-33681816.539999999</v>
      </c>
      <c r="AK64" s="108">
        <f t="shared" ref="AK64:AK68" si="125">ROUND(((M64/2)+SUM(N64:X64)+(Y64/2))/12,2)</f>
        <v>-29243630.739999998</v>
      </c>
      <c r="AL64" s="108">
        <f t="shared" ref="AL64:AL68" si="126">ROUND(((N64/2)+SUM(O64:Y64)+(Z64/2))/12,2)</f>
        <v>-24788331.52</v>
      </c>
      <c r="AM64" s="108">
        <f t="shared" ref="AM64:AM68" si="127">ROUND(((O64/2)+SUM(P64:Z64)+(AA64/2))/12,2)</f>
        <v>-20316188.510000002</v>
      </c>
      <c r="AN64" s="108">
        <f t="shared" ref="AN64:AN68" si="128">ROUND(((P64/2)+SUM(Q64:AA64)+(AB64/2))/12,2)</f>
        <v>-15827076.27</v>
      </c>
      <c r="AO64" s="140" t="s">
        <v>34</v>
      </c>
    </row>
    <row r="65" spans="1:41" x14ac:dyDescent="0.2">
      <c r="A65" s="129" t="s">
        <v>119</v>
      </c>
      <c r="B65" s="129"/>
      <c r="C65" s="129"/>
      <c r="D65" s="169">
        <v>-691036</v>
      </c>
      <c r="E65" s="169">
        <v>-691035.71</v>
      </c>
      <c r="F65" s="169">
        <v>-691035.72</v>
      </c>
      <c r="G65" s="169">
        <v>-691035.72</v>
      </c>
      <c r="H65" s="169">
        <v>-691035.72</v>
      </c>
      <c r="I65" s="169">
        <v>-691035.73</v>
      </c>
      <c r="J65" s="169">
        <v>-691035.72</v>
      </c>
      <c r="K65" s="169">
        <v>-691035.72</v>
      </c>
      <c r="L65" s="169">
        <v>-691035.71</v>
      </c>
      <c r="M65" s="169">
        <v>-691035.71</v>
      </c>
      <c r="N65" s="169">
        <v>-691035.7</v>
      </c>
      <c r="O65" s="169">
        <v>-691035.71</v>
      </c>
      <c r="P65" s="169">
        <v>-691035.71</v>
      </c>
      <c r="Q65" s="169">
        <v>-691035.7</v>
      </c>
      <c r="R65" s="169">
        <v>-691035.71</v>
      </c>
      <c r="S65" s="169">
        <v>-691035.71</v>
      </c>
      <c r="T65" s="169"/>
      <c r="U65" s="169"/>
      <c r="V65" s="169"/>
      <c r="W65" s="169"/>
      <c r="X65" s="169"/>
      <c r="Y65" s="169"/>
      <c r="Z65" s="169"/>
      <c r="AA65" s="169"/>
      <c r="AB65" s="169"/>
      <c r="AC65" s="108">
        <f>ROUND(((E65/2)+SUM(F65:P65)+(Q65/2))/12,2)</f>
        <v>-691035.71</v>
      </c>
      <c r="AD65" s="108">
        <f t="shared" si="118"/>
        <v>-691035.71</v>
      </c>
      <c r="AE65" s="108">
        <f t="shared" si="119"/>
        <v>-691035.71</v>
      </c>
      <c r="AF65" s="108">
        <f t="shared" si="120"/>
        <v>-662242.56000000006</v>
      </c>
      <c r="AG65" s="108">
        <f t="shared" si="121"/>
        <v>-604656.25</v>
      </c>
      <c r="AH65" s="108">
        <f t="shared" si="122"/>
        <v>-547069.93999999994</v>
      </c>
      <c r="AI65" s="108">
        <f t="shared" si="123"/>
        <v>-489483.63</v>
      </c>
      <c r="AJ65" s="108">
        <f t="shared" si="124"/>
        <v>-431897.32</v>
      </c>
      <c r="AK65" s="108">
        <f t="shared" si="125"/>
        <v>-374311.01</v>
      </c>
      <c r="AL65" s="108">
        <f t="shared" si="126"/>
        <v>-316724.7</v>
      </c>
      <c r="AM65" s="108">
        <f t="shared" si="127"/>
        <v>-259138.39</v>
      </c>
      <c r="AN65" s="108">
        <f t="shared" si="128"/>
        <v>-201552.08</v>
      </c>
      <c r="AO65" s="140" t="s">
        <v>142</v>
      </c>
    </row>
    <row r="66" spans="1:41" x14ac:dyDescent="0.2">
      <c r="A66" s="129" t="s">
        <v>120</v>
      </c>
      <c r="B66" s="129"/>
      <c r="C66" s="129"/>
      <c r="D66" s="169">
        <v>-26627223</v>
      </c>
      <c r="E66" s="169">
        <v>-27020588.279999986</v>
      </c>
      <c r="F66" s="169">
        <v>-27414774.099999994</v>
      </c>
      <c r="G66" s="169">
        <v>-27808147.600000001</v>
      </c>
      <c r="H66" s="169">
        <v>-28201975.169999994</v>
      </c>
      <c r="I66" s="169">
        <v>-28595439.859999999</v>
      </c>
      <c r="J66" s="169">
        <v>-28989315.329999983</v>
      </c>
      <c r="K66" s="169">
        <v>-29382795.250000015</v>
      </c>
      <c r="L66" s="169">
        <v>-29776274.890000001</v>
      </c>
      <c r="M66" s="169">
        <v>-30170158.699999988</v>
      </c>
      <c r="N66" s="169">
        <v>-30565034.329999983</v>
      </c>
      <c r="O66" s="169">
        <v>-30965776.020000011</v>
      </c>
      <c r="P66" s="169">
        <v>-31371468.159999996</v>
      </c>
      <c r="Q66" s="169">
        <v>-31778565.599999994</v>
      </c>
      <c r="R66" s="169">
        <v>-32187510.590000004</v>
      </c>
      <c r="S66" s="169">
        <v>-32595576.340000018</v>
      </c>
      <c r="T66" s="169"/>
      <c r="U66" s="169"/>
      <c r="V66" s="169"/>
      <c r="W66" s="169"/>
      <c r="X66" s="169"/>
      <c r="Y66" s="169"/>
      <c r="Z66" s="169"/>
      <c r="AA66" s="169"/>
      <c r="AB66" s="169"/>
      <c r="AC66" s="108">
        <f>ROUND(((E66/2)+SUM(F66:P66)+(Q66/2))/12,2)</f>
        <v>-29386728.030000001</v>
      </c>
      <c r="AD66" s="108">
        <f t="shared" si="118"/>
        <v>-29783841.100000001</v>
      </c>
      <c r="AE66" s="108">
        <f t="shared" si="119"/>
        <v>-30182181.32</v>
      </c>
      <c r="AF66" s="108">
        <f t="shared" si="120"/>
        <v>-29206575.219999999</v>
      </c>
      <c r="AG66" s="108">
        <f t="shared" si="121"/>
        <v>-26840016.260000002</v>
      </c>
      <c r="AH66" s="108">
        <f t="shared" si="122"/>
        <v>-24440651.460000001</v>
      </c>
      <c r="AI66" s="108">
        <f t="shared" si="123"/>
        <v>-22008480.190000001</v>
      </c>
      <c r="AJ66" s="108">
        <f t="shared" si="124"/>
        <v>-19543518.93</v>
      </c>
      <c r="AK66" s="108">
        <f t="shared" si="125"/>
        <v>-17045750.870000001</v>
      </c>
      <c r="AL66" s="108">
        <f t="shared" si="126"/>
        <v>-14515117.82</v>
      </c>
      <c r="AM66" s="108">
        <f t="shared" si="127"/>
        <v>-11951334.060000001</v>
      </c>
      <c r="AN66" s="108">
        <f t="shared" si="128"/>
        <v>-9353948.8800000008</v>
      </c>
      <c r="AO66" s="140" t="s">
        <v>142</v>
      </c>
    </row>
    <row r="67" spans="1:41" x14ac:dyDescent="0.2">
      <c r="A67" s="129" t="s">
        <v>121</v>
      </c>
      <c r="B67" s="129"/>
      <c r="C67" s="129"/>
      <c r="D67" s="169">
        <v>-825236387</v>
      </c>
      <c r="E67" s="169">
        <v>-828071880.95000005</v>
      </c>
      <c r="F67" s="169">
        <v>-831319967.87049997</v>
      </c>
      <c r="G67" s="169">
        <v>-833825644.73000002</v>
      </c>
      <c r="H67" s="169">
        <v>-836210313.14000022</v>
      </c>
      <c r="I67" s="169">
        <v>-838131452.29999995</v>
      </c>
      <c r="J67" s="169">
        <v>-840396451.80999994</v>
      </c>
      <c r="K67" s="169">
        <v>-842958029.81000006</v>
      </c>
      <c r="L67" s="169">
        <v>-845474672.81250012</v>
      </c>
      <c r="M67" s="169">
        <v>-848002441.34000003</v>
      </c>
      <c r="N67" s="169">
        <v>-850595492.47000003</v>
      </c>
      <c r="O67" s="169">
        <v>-853312475.61000013</v>
      </c>
      <c r="P67" s="169">
        <v>-856567366.53000021</v>
      </c>
      <c r="Q67" s="169">
        <v>-859765090.87999976</v>
      </c>
      <c r="R67" s="169">
        <v>-863008454.1099999</v>
      </c>
      <c r="S67" s="169">
        <v>-865580291.85000002</v>
      </c>
      <c r="T67" s="169"/>
      <c r="U67" s="169"/>
      <c r="V67" s="169"/>
      <c r="W67" s="169"/>
      <c r="X67" s="169"/>
      <c r="Y67" s="169"/>
      <c r="Z67" s="169"/>
      <c r="AA67" s="169"/>
      <c r="AB67" s="169"/>
      <c r="AC67" s="108">
        <f>ROUND(((E67/2)+SUM(F67:P67)+(Q67/2))/12,2)</f>
        <v>-843392732.86000001</v>
      </c>
      <c r="AD67" s="108">
        <f t="shared" si="118"/>
        <v>-846033636.87</v>
      </c>
      <c r="AE67" s="108">
        <f t="shared" si="119"/>
        <v>-848677100.75999999</v>
      </c>
      <c r="AF67" s="108">
        <f t="shared" si="120"/>
        <v>-815158114.66999996</v>
      </c>
      <c r="AG67" s="108">
        <f t="shared" si="121"/>
        <v>-745393874.45000005</v>
      </c>
      <c r="AH67" s="108">
        <f t="shared" si="122"/>
        <v>-675455211.77999997</v>
      </c>
      <c r="AI67" s="108">
        <f t="shared" si="123"/>
        <v>-605315441.71000004</v>
      </c>
      <c r="AJ67" s="108">
        <f t="shared" si="124"/>
        <v>-534964079.10000002</v>
      </c>
      <c r="AK67" s="108">
        <f t="shared" si="125"/>
        <v>-464402532.68000001</v>
      </c>
      <c r="AL67" s="108">
        <f t="shared" si="126"/>
        <v>-393627618.76999998</v>
      </c>
      <c r="AM67" s="108">
        <f t="shared" si="127"/>
        <v>-322631453.43000001</v>
      </c>
      <c r="AN67" s="108">
        <f t="shared" si="128"/>
        <v>-251386460.00999999</v>
      </c>
      <c r="AO67" s="140" t="s">
        <v>142</v>
      </c>
    </row>
    <row r="68" spans="1:41" x14ac:dyDescent="0.2">
      <c r="A68" s="129" t="s">
        <v>226</v>
      </c>
      <c r="B68" s="129"/>
      <c r="C68" s="129"/>
      <c r="D68" s="169">
        <v>-55177586</v>
      </c>
      <c r="E68" s="169">
        <v>-55784128.953608006</v>
      </c>
      <c r="F68" s="169">
        <v>-55837399.549901992</v>
      </c>
      <c r="G68" s="169">
        <v>-56445192.032636017</v>
      </c>
      <c r="H68" s="169">
        <v>-57141275.032151997</v>
      </c>
      <c r="I68" s="169">
        <v>-57274848.016036004</v>
      </c>
      <c r="J68" s="169">
        <v>-57986147.167242005</v>
      </c>
      <c r="K68" s="169">
        <v>-58630813.750785999</v>
      </c>
      <c r="L68" s="169">
        <v>-59277289.599168003</v>
      </c>
      <c r="M68" s="169">
        <v>-59260759.95039399</v>
      </c>
      <c r="N68" s="169">
        <v>-60068375.925620005</v>
      </c>
      <c r="O68" s="169">
        <v>-60495070.822028011</v>
      </c>
      <c r="P68" s="169">
        <v>-53868499.154241994</v>
      </c>
      <c r="Q68" s="169">
        <v>-54455702.795418993</v>
      </c>
      <c r="R68" s="169">
        <v>-54504654.117625013</v>
      </c>
      <c r="S68" s="169">
        <v>-55227164.160516001</v>
      </c>
      <c r="T68" s="169"/>
      <c r="U68" s="169"/>
      <c r="V68" s="169"/>
      <c r="W68" s="169"/>
      <c r="X68" s="169"/>
      <c r="Y68" s="169"/>
      <c r="Z68" s="169"/>
      <c r="AA68" s="169"/>
      <c r="AB68" s="169"/>
      <c r="AC68" s="108">
        <f>ROUND(((E68/2)+SUM(F68:P68)+(Q68/2))/12,2)</f>
        <v>-57617132.240000002</v>
      </c>
      <c r="AD68" s="108">
        <f t="shared" si="118"/>
        <v>-57506250.090000004</v>
      </c>
      <c r="AE68" s="108">
        <f t="shared" si="119"/>
        <v>-57399967.869999997</v>
      </c>
      <c r="AF68" s="108">
        <f t="shared" si="120"/>
        <v>-54968330.25</v>
      </c>
      <c r="AG68" s="108">
        <f t="shared" si="121"/>
        <v>-50200991.789999999</v>
      </c>
      <c r="AH68" s="108">
        <f t="shared" si="122"/>
        <v>-45398450.32</v>
      </c>
      <c r="AI68" s="108">
        <f t="shared" si="123"/>
        <v>-40539410.280000001</v>
      </c>
      <c r="AJ68" s="108">
        <f t="shared" si="124"/>
        <v>-35626572.640000001</v>
      </c>
      <c r="AK68" s="108">
        <f t="shared" si="125"/>
        <v>-30687487.25</v>
      </c>
      <c r="AL68" s="108">
        <f t="shared" si="126"/>
        <v>-25715439.920000002</v>
      </c>
      <c r="AM68" s="108">
        <f t="shared" si="127"/>
        <v>-20691962.969999999</v>
      </c>
      <c r="AN68" s="108">
        <f t="shared" si="128"/>
        <v>-15926814.220000001</v>
      </c>
      <c r="AO68" s="140" t="s">
        <v>231</v>
      </c>
    </row>
    <row r="69" spans="1:41" x14ac:dyDescent="0.2">
      <c r="A69" s="129"/>
      <c r="B69" s="129"/>
      <c r="C69" s="12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>
        <v>0</v>
      </c>
      <c r="R69" s="169">
        <v>0</v>
      </c>
      <c r="S69" s="169">
        <v>0</v>
      </c>
      <c r="T69" s="169"/>
      <c r="U69" s="169"/>
      <c r="V69" s="169"/>
      <c r="W69" s="169"/>
      <c r="X69" s="169"/>
      <c r="Y69" s="169"/>
      <c r="Z69" s="169"/>
      <c r="AA69" s="169"/>
      <c r="AB69" s="169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40"/>
    </row>
    <row r="70" spans="1:41" x14ac:dyDescent="0.2">
      <c r="A70" s="129" t="s">
        <v>228</v>
      </c>
      <c r="B70" s="129"/>
      <c r="C70" s="129"/>
      <c r="D70" s="169">
        <v>-115019652</v>
      </c>
      <c r="E70" s="169">
        <v>-115554553.56697765</v>
      </c>
      <c r="F70" s="169">
        <v>-116090203.27281734</v>
      </c>
      <c r="G70" s="169">
        <v>-116625667.23226295</v>
      </c>
      <c r="H70" s="169">
        <v>-117165411.87891389</v>
      </c>
      <c r="I70" s="169">
        <v>-117708149.86653063</v>
      </c>
      <c r="J70" s="169">
        <v>-118251634.88315102</v>
      </c>
      <c r="K70" s="169">
        <v>-118795842.0203632</v>
      </c>
      <c r="L70" s="169">
        <v>-119339976.5386751</v>
      </c>
      <c r="M70" s="169">
        <v>-119766960.11074391</v>
      </c>
      <c r="N70" s="169">
        <v>-120315022.94362547</v>
      </c>
      <c r="O70" s="169">
        <v>-120550823.12166438</v>
      </c>
      <c r="P70" s="169">
        <v>-121105355.60715477</v>
      </c>
      <c r="Q70" s="169">
        <v>-121786281.04528606</v>
      </c>
      <c r="R70" s="169">
        <v>-122342949.79623477</v>
      </c>
      <c r="S70" s="169">
        <v>-122898809.99294397</v>
      </c>
      <c r="T70" s="169"/>
      <c r="U70" s="169"/>
      <c r="V70" s="169"/>
      <c r="W70" s="169"/>
      <c r="X70" s="169"/>
      <c r="Y70" s="169"/>
      <c r="Z70" s="169"/>
      <c r="AA70" s="169"/>
      <c r="AB70" s="169"/>
      <c r="AC70" s="108">
        <f>ROUND(((E70/2)+SUM(F70:P70)+(Q70/2))/12,2)</f>
        <v>-118698788.73</v>
      </c>
      <c r="AD70" s="108">
        <f t="shared" ref="AD70:AD71" si="129">ROUND(((F70/2)+SUM(G70:Q70)+(R70/2))/12,2)</f>
        <v>-119218975.15000001</v>
      </c>
      <c r="AE70" s="108">
        <f t="shared" ref="AE70:AE71" si="130">ROUND(((G70/2)+SUM(H70:R70)+(S70/2))/12,2)</f>
        <v>-119740887.2</v>
      </c>
      <c r="AF70" s="108">
        <f t="shared" ref="AF70:AF71" si="131">ROUND(((H70/2)+SUM(I70:S70)+(T70/2))/12,2)</f>
        <v>-115120375.98999999</v>
      </c>
      <c r="AG70" s="108">
        <f t="shared" ref="AG70:AG71" si="132">ROUND(((I70/2)+SUM(J70:T70)+(U70/2))/12,2)</f>
        <v>-105333977.58</v>
      </c>
      <c r="AH70" s="108">
        <f t="shared" ref="AH70:AH71" si="133">ROUND(((J70/2)+SUM(K70:U70)+(V70/2))/12,2)</f>
        <v>-95502319.879999995</v>
      </c>
      <c r="AI70" s="108">
        <f t="shared" ref="AI70:AI71" si="134">ROUND(((K70/2)+SUM(L70:V70)+(W70/2))/12,2)</f>
        <v>-85625341.680000007</v>
      </c>
      <c r="AJ70" s="108">
        <f t="shared" ref="AJ70:AJ71" si="135">ROUND(((L70/2)+SUM(M70:W70)+(X70/2))/12,2)</f>
        <v>-75703015.909999996</v>
      </c>
      <c r="AK70" s="108">
        <f t="shared" ref="AK70:AK71" si="136">ROUND(((M70/2)+SUM(N70:X70)+(Y70/2))/12,2)</f>
        <v>-65740226.880000003</v>
      </c>
      <c r="AL70" s="108">
        <f t="shared" ref="AL70:AL71" si="137">ROUND(((N70/2)+SUM(O70:Y70)+(Z70/2))/12,2)</f>
        <v>-55736810.920000002</v>
      </c>
      <c r="AM70" s="108">
        <f t="shared" ref="AM70:AM71" si="138">ROUND(((O70/2)+SUM(P70:Z70)+(AA70/2))/12,2)</f>
        <v>-45700734</v>
      </c>
      <c r="AN70" s="108">
        <f t="shared" ref="AN70:AN71" si="139">ROUND(((P70/2)+SUM(Q70:AA70)+(AB70/2))/12,2)</f>
        <v>-35631726.549999997</v>
      </c>
      <c r="AO70" s="140" t="s">
        <v>229</v>
      </c>
    </row>
    <row r="71" spans="1:41" x14ac:dyDescent="0.2">
      <c r="A71" s="129" t="s">
        <v>230</v>
      </c>
      <c r="B71" s="129"/>
      <c r="C71" s="129"/>
      <c r="D71" s="169">
        <v>-1861443</v>
      </c>
      <c r="E71" s="169">
        <v>-1863823.23</v>
      </c>
      <c r="F71" s="169">
        <v>-1866203.2890000001</v>
      </c>
      <c r="G71" s="169">
        <v>-1868583.2849999999</v>
      </c>
      <c r="H71" s="169">
        <v>-1870963.2810000002</v>
      </c>
      <c r="I71" s="169">
        <v>-1873343.2590000001</v>
      </c>
      <c r="J71" s="169">
        <v>-1875723.318</v>
      </c>
      <c r="K71" s="169">
        <v>-1878103.3230000001</v>
      </c>
      <c r="L71" s="169">
        <v>-1880483.3370000001</v>
      </c>
      <c r="M71" s="169">
        <v>-1882863.3150000002</v>
      </c>
      <c r="N71" s="169">
        <v>-1885243.3470000001</v>
      </c>
      <c r="O71" s="169">
        <v>-1887623.3699999999</v>
      </c>
      <c r="P71" s="169">
        <v>-1890003.3839999998</v>
      </c>
      <c r="Q71" s="169">
        <v>-1889649.9193659998</v>
      </c>
      <c r="R71" s="169">
        <v>-1892026.5405030001</v>
      </c>
      <c r="S71" s="169">
        <v>-1894403.098731</v>
      </c>
      <c r="T71" s="169"/>
      <c r="U71" s="169"/>
      <c r="V71" s="169"/>
      <c r="W71" s="169"/>
      <c r="X71" s="169"/>
      <c r="Y71" s="169"/>
      <c r="Z71" s="169"/>
      <c r="AA71" s="169"/>
      <c r="AB71" s="169"/>
      <c r="AC71" s="108">
        <f>ROUND(((E71/2)+SUM(F71:P71)+(Q71/2))/12,2)</f>
        <v>-1877989.42</v>
      </c>
      <c r="AD71" s="108">
        <f t="shared" si="129"/>
        <v>-1880141.5</v>
      </c>
      <c r="AE71" s="108">
        <f t="shared" si="130"/>
        <v>-1882293.3</v>
      </c>
      <c r="AF71" s="108">
        <f t="shared" si="131"/>
        <v>-1805412.32</v>
      </c>
      <c r="AG71" s="108">
        <f t="shared" si="132"/>
        <v>-1649399.55</v>
      </c>
      <c r="AH71" s="108">
        <f t="shared" si="133"/>
        <v>-1493188.44</v>
      </c>
      <c r="AI71" s="108">
        <f t="shared" si="134"/>
        <v>-1336779</v>
      </c>
      <c r="AJ71" s="108">
        <f t="shared" si="135"/>
        <v>-1180171.22</v>
      </c>
      <c r="AK71" s="108">
        <f t="shared" si="136"/>
        <v>-1023365.11</v>
      </c>
      <c r="AL71" s="108">
        <f t="shared" si="137"/>
        <v>-866360.67</v>
      </c>
      <c r="AM71" s="108">
        <f t="shared" si="138"/>
        <v>-709157.89</v>
      </c>
      <c r="AN71" s="108">
        <f t="shared" si="139"/>
        <v>-551756.77</v>
      </c>
      <c r="AO71" s="140" t="s">
        <v>231</v>
      </c>
    </row>
    <row r="72" spans="1:41" x14ac:dyDescent="0.2">
      <c r="A72" s="129"/>
      <c r="B72" s="129"/>
      <c r="C72" s="129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40"/>
    </row>
    <row r="73" spans="1:41" x14ac:dyDescent="0.2">
      <c r="A73" s="129" t="s">
        <v>233</v>
      </c>
      <c r="B73" s="129"/>
      <c r="C73" s="129"/>
      <c r="D73" s="108">
        <f t="shared" ref="D73:AC73" si="140">SUM(D64:D71)</f>
        <v>-1076184905</v>
      </c>
      <c r="E73" s="108">
        <v>-1080751762.4791949</v>
      </c>
      <c r="F73" s="108">
        <v>-1085179923.6984663</v>
      </c>
      <c r="G73" s="108">
        <v>-1089420576.47349</v>
      </c>
      <c r="H73" s="108">
        <v>-1093635114.7341211</v>
      </c>
      <c r="I73" s="108">
        <v>-1096827915.4051576</v>
      </c>
      <c r="J73" s="108">
        <v>-1100944468.7083421</v>
      </c>
      <c r="K73" s="108">
        <v>-1105291683.3184061</v>
      </c>
      <c r="L73" s="108">
        <v>-1109595997.7923782</v>
      </c>
      <c r="M73" s="108">
        <v>-1113134413.596108</v>
      </c>
      <c r="N73" s="108">
        <v>-1117687191.3617635</v>
      </c>
      <c r="O73" s="108">
        <v>-1121667250.4196503</v>
      </c>
      <c r="P73" s="108">
        <v>-1119467976.5510221</v>
      </c>
      <c r="Q73" s="108">
        <f t="shared" si="140"/>
        <v>-1124462485.0935845</v>
      </c>
      <c r="R73" s="108">
        <f t="shared" si="140"/>
        <v>-1128938577.4289348</v>
      </c>
      <c r="S73" s="108">
        <f t="shared" si="140"/>
        <v>-1133416966.6163571</v>
      </c>
      <c r="T73" s="108">
        <f t="shared" si="140"/>
        <v>0</v>
      </c>
      <c r="U73" s="108">
        <f t="shared" si="140"/>
        <v>0</v>
      </c>
      <c r="V73" s="108">
        <f t="shared" si="140"/>
        <v>0</v>
      </c>
      <c r="W73" s="108">
        <f t="shared" si="140"/>
        <v>0</v>
      </c>
      <c r="X73" s="108">
        <f t="shared" si="140"/>
        <v>0</v>
      </c>
      <c r="Y73" s="108">
        <f t="shared" si="140"/>
        <v>0</v>
      </c>
      <c r="Z73" s="108">
        <f t="shared" si="140"/>
        <v>0</v>
      </c>
      <c r="AA73" s="108">
        <f t="shared" si="140"/>
        <v>0</v>
      </c>
      <c r="AB73" s="108">
        <f t="shared" si="140"/>
        <v>0</v>
      </c>
      <c r="AC73" s="108">
        <f t="shared" si="140"/>
        <v>-1104621636.3100002</v>
      </c>
      <c r="AD73" s="108">
        <f t="shared" ref="AD73:AN73" si="141">SUM(AD64:AD71)</f>
        <v>-1108266193.6600001</v>
      </c>
      <c r="AE73" s="108">
        <f t="shared" si="141"/>
        <v>-1111922653.8299999</v>
      </c>
      <c r="AF73" s="108">
        <f t="shared" si="141"/>
        <v>-1068187706.97</v>
      </c>
      <c r="AG73" s="108">
        <f t="shared" si="141"/>
        <v>-976918414.05000007</v>
      </c>
      <c r="AH73" s="108">
        <f t="shared" si="141"/>
        <v>-885344564.71000004</v>
      </c>
      <c r="AI73" s="108">
        <f t="shared" si="141"/>
        <v>-793418058.38000011</v>
      </c>
      <c r="AJ73" s="108">
        <f t="shared" si="141"/>
        <v>-701131071.65999997</v>
      </c>
      <c r="AK73" s="108">
        <f t="shared" si="141"/>
        <v>-608517304.53999996</v>
      </c>
      <c r="AL73" s="108">
        <f t="shared" si="141"/>
        <v>-515566404.32000005</v>
      </c>
      <c r="AM73" s="108">
        <f t="shared" si="141"/>
        <v>-422259969.25</v>
      </c>
      <c r="AN73" s="108">
        <f t="shared" si="141"/>
        <v>-328879334.78000003</v>
      </c>
      <c r="AO73" s="140"/>
    </row>
    <row r="74" spans="1:41" x14ac:dyDescent="0.2">
      <c r="A74" s="129"/>
      <c r="B74" s="129"/>
      <c r="C74" s="129"/>
      <c r="AO74" s="140"/>
    </row>
    <row r="75" spans="1:41" x14ac:dyDescent="0.2">
      <c r="A75" s="129" t="s">
        <v>234</v>
      </c>
      <c r="B75" s="129"/>
      <c r="C75" s="129"/>
      <c r="D75" s="177">
        <v>12817027.669999998</v>
      </c>
      <c r="E75" s="177">
        <v>12841941.440000001</v>
      </c>
      <c r="F75" s="177">
        <v>12836727.83</v>
      </c>
      <c r="G75" s="177">
        <v>12831332.43</v>
      </c>
      <c r="H75" s="177">
        <v>12826428.350000001</v>
      </c>
      <c r="I75" s="177">
        <v>12821657.460000001</v>
      </c>
      <c r="J75" s="177">
        <v>12816748</v>
      </c>
      <c r="K75" s="177">
        <v>12814261.300000001</v>
      </c>
      <c r="L75" s="177">
        <v>12812107.639999999</v>
      </c>
      <c r="M75" s="177">
        <v>12810066.99</v>
      </c>
      <c r="N75" s="177">
        <v>12808040.66</v>
      </c>
      <c r="O75" s="177">
        <v>12805835.59</v>
      </c>
      <c r="P75" s="177">
        <v>12803895.710000001</v>
      </c>
      <c r="Q75" s="108">
        <f>Q36-Q114</f>
        <v>12842629.255656</v>
      </c>
      <c r="R75" s="108">
        <f t="shared" ref="R75:S77" si="142">R36-R114</f>
        <v>12841167.405408001</v>
      </c>
      <c r="S75" s="108">
        <f t="shared" si="142"/>
        <v>12840003.217877999</v>
      </c>
      <c r="T75" s="177"/>
      <c r="U75" s="177"/>
      <c r="V75" s="177"/>
      <c r="W75" s="177"/>
      <c r="X75" s="177"/>
      <c r="Y75" s="177"/>
      <c r="Z75" s="177"/>
      <c r="AA75" s="177"/>
      <c r="AB75" s="177"/>
      <c r="AC75" s="108">
        <f>ROUND(((E75/2)+SUM(F75:P75)+(Q75/2))/12,2)</f>
        <v>12819115.609999999</v>
      </c>
      <c r="AD75" s="108">
        <f t="shared" ref="AD75:AD77" si="143">ROUND(((F75/2)+SUM(G75:Q75)+(R75/2))/12,2)</f>
        <v>12819329.25</v>
      </c>
      <c r="AE75" s="108">
        <f t="shared" ref="AE75:AE77" si="144">ROUND(((G75/2)+SUM(H75:R75)+(S75/2))/12,2)</f>
        <v>12819875.52</v>
      </c>
      <c r="AF75" s="108">
        <f t="shared" ref="AF75:AF77" si="145">ROUND(((H75/2)+SUM(I75:S75)+(T75/2))/12,2)</f>
        <v>12285802.279999999</v>
      </c>
      <c r="AG75" s="108">
        <f t="shared" ref="AG75:AG77" si="146">ROUND(((I75/2)+SUM(J75:T75)+(U75/2))/12,2)</f>
        <v>11217132.039999999</v>
      </c>
      <c r="AH75" s="108">
        <f t="shared" ref="AH75:AH77" si="147">ROUND(((J75/2)+SUM(K75:U75)+(V75/2))/12,2)</f>
        <v>10148865.15</v>
      </c>
      <c r="AI75" s="108">
        <f t="shared" ref="AI75:AI77" si="148">ROUND(((K75/2)+SUM(L75:V75)+(W75/2))/12,2)</f>
        <v>9080906.4299999997</v>
      </c>
      <c r="AJ75" s="108">
        <f t="shared" ref="AJ75:AJ77" si="149">ROUND(((L75/2)+SUM(M75:W75)+(X75/2))/12,2)</f>
        <v>8013141.0499999998</v>
      </c>
      <c r="AK75" s="108">
        <f t="shared" ref="AK75:AK77" si="150">ROUND(((M75/2)+SUM(N75:X75)+(Y75/2))/12,2)</f>
        <v>6945550.4400000004</v>
      </c>
      <c r="AL75" s="108">
        <f t="shared" ref="AL75:AL77" si="151">ROUND(((N75/2)+SUM(O75:Y75)+(Z75/2))/12,2)</f>
        <v>5878129.29</v>
      </c>
      <c r="AM75" s="108">
        <f t="shared" ref="AM75:AM77" si="152">ROUND(((O75/2)+SUM(P75:Z75)+(AA75/2))/12,2)</f>
        <v>4810884.45</v>
      </c>
      <c r="AN75" s="108">
        <f t="shared" ref="AN75:AN77" si="153">ROUND(((P75/2)+SUM(Q75:AA75)+(AB75/2))/12,2)</f>
        <v>3743812.31</v>
      </c>
      <c r="AO75" s="140" t="s">
        <v>229</v>
      </c>
    </row>
    <row r="76" spans="1:41" x14ac:dyDescent="0.2">
      <c r="A76" s="129" t="s">
        <v>59</v>
      </c>
      <c r="B76" s="129"/>
      <c r="C76" s="129"/>
      <c r="D76" s="177">
        <v>-2925249.94</v>
      </c>
      <c r="E76" s="177">
        <v>-2953655.94</v>
      </c>
      <c r="F76" s="177">
        <v>-3046672.22</v>
      </c>
      <c r="G76" s="177">
        <v>-3127972.22</v>
      </c>
      <c r="H76" s="177">
        <v>-3146731.85</v>
      </c>
      <c r="I76" s="177">
        <v>-2923178.25</v>
      </c>
      <c r="J76" s="177">
        <v>-3002663.25</v>
      </c>
      <c r="K76" s="177">
        <v>-3096351.25</v>
      </c>
      <c r="L76" s="177">
        <v>-3169226.75</v>
      </c>
      <c r="M76" s="177">
        <v>-3062371.55</v>
      </c>
      <c r="N76" s="177">
        <v>-3121869</v>
      </c>
      <c r="O76" s="177">
        <v>-3173937</v>
      </c>
      <c r="P76" s="177">
        <v>-3236500</v>
      </c>
      <c r="Q76" s="108">
        <f>Q37-Q115</f>
        <v>-3280652.64</v>
      </c>
      <c r="R76" s="108">
        <f t="shared" si="142"/>
        <v>-3447907.64</v>
      </c>
      <c r="S76" s="108">
        <f t="shared" si="142"/>
        <v>-3496036.6</v>
      </c>
      <c r="T76" s="177"/>
      <c r="U76" s="177"/>
      <c r="V76" s="177"/>
      <c r="W76" s="177"/>
      <c r="X76" s="177"/>
      <c r="Y76" s="177"/>
      <c r="Z76" s="177"/>
      <c r="AA76" s="177"/>
      <c r="AB76" s="177"/>
      <c r="AC76" s="108">
        <f>ROUND(((E76/2)+SUM(F76:P76)+(Q76/2))/12,2)</f>
        <v>-3102052.3</v>
      </c>
      <c r="AD76" s="108">
        <f t="shared" si="143"/>
        <v>-3132395.31</v>
      </c>
      <c r="AE76" s="108">
        <f t="shared" si="144"/>
        <v>-3164449.47</v>
      </c>
      <c r="AF76" s="108">
        <f t="shared" si="145"/>
        <v>-3048671.65</v>
      </c>
      <c r="AG76" s="108">
        <f t="shared" si="146"/>
        <v>-2795758.73</v>
      </c>
      <c r="AH76" s="108">
        <f t="shared" si="147"/>
        <v>-2548848.67</v>
      </c>
      <c r="AI76" s="108">
        <f t="shared" si="148"/>
        <v>-2294723.0699999998</v>
      </c>
      <c r="AJ76" s="108">
        <f t="shared" si="149"/>
        <v>-2033657.32</v>
      </c>
      <c r="AK76" s="108">
        <f t="shared" si="150"/>
        <v>-1774007.39</v>
      </c>
      <c r="AL76" s="108">
        <f t="shared" si="151"/>
        <v>-1516330.7</v>
      </c>
      <c r="AM76" s="108">
        <f t="shared" si="152"/>
        <v>-1254005.45</v>
      </c>
      <c r="AN76" s="108">
        <f t="shared" si="153"/>
        <v>-986903.91</v>
      </c>
      <c r="AO76" s="140" t="s">
        <v>142</v>
      </c>
    </row>
    <row r="77" spans="1:41" x14ac:dyDescent="0.2">
      <c r="A77" s="129" t="s">
        <v>58</v>
      </c>
      <c r="B77" s="129"/>
      <c r="C77" s="129"/>
      <c r="D77" s="177">
        <v>628215.39051099983</v>
      </c>
      <c r="E77" s="177">
        <v>608764</v>
      </c>
      <c r="F77" s="177">
        <v>590079</v>
      </c>
      <c r="G77" s="177">
        <v>571394</v>
      </c>
      <c r="H77" s="177">
        <v>552710</v>
      </c>
      <c r="I77" s="177">
        <v>534025</v>
      </c>
      <c r="J77" s="177">
        <v>515340</v>
      </c>
      <c r="K77" s="177">
        <v>496655</v>
      </c>
      <c r="L77" s="177">
        <v>478664</v>
      </c>
      <c r="M77" s="177">
        <v>489823</v>
      </c>
      <c r="N77" s="177">
        <v>464499</v>
      </c>
      <c r="O77" s="177">
        <v>445716</v>
      </c>
      <c r="P77" s="177">
        <v>450705</v>
      </c>
      <c r="Q77" s="108">
        <f>Q38-Q116</f>
        <v>433528.38650000002</v>
      </c>
      <c r="R77" s="108">
        <f t="shared" si="142"/>
        <v>414966.63670000003</v>
      </c>
      <c r="S77" s="108">
        <f t="shared" si="142"/>
        <v>396431.84789999999</v>
      </c>
      <c r="T77" s="177"/>
      <c r="U77" s="177"/>
      <c r="V77" s="177"/>
      <c r="W77" s="177"/>
      <c r="X77" s="177"/>
      <c r="Y77" s="177"/>
      <c r="Z77" s="177"/>
      <c r="AA77" s="177"/>
      <c r="AB77" s="177"/>
      <c r="AC77" s="108">
        <f>ROUND(((E77/2)+SUM(F77:P77)+(Q77/2))/12,2)</f>
        <v>509229.68</v>
      </c>
      <c r="AD77" s="108">
        <f t="shared" si="143"/>
        <v>494631.85</v>
      </c>
      <c r="AE77" s="108">
        <f t="shared" si="144"/>
        <v>480045.41</v>
      </c>
      <c r="AF77" s="108">
        <f t="shared" si="145"/>
        <v>449725.74</v>
      </c>
      <c r="AG77" s="108">
        <f t="shared" si="146"/>
        <v>404445.11</v>
      </c>
      <c r="AH77" s="108">
        <f t="shared" si="147"/>
        <v>360721.57</v>
      </c>
      <c r="AI77" s="108">
        <f t="shared" si="148"/>
        <v>318555.11</v>
      </c>
      <c r="AJ77" s="108">
        <f t="shared" si="149"/>
        <v>277916.82</v>
      </c>
      <c r="AK77" s="108">
        <f t="shared" si="150"/>
        <v>237563.2</v>
      </c>
      <c r="AL77" s="108">
        <f t="shared" si="151"/>
        <v>197799.78</v>
      </c>
      <c r="AM77" s="108">
        <f t="shared" si="152"/>
        <v>159874.16</v>
      </c>
      <c r="AN77" s="108">
        <f t="shared" si="153"/>
        <v>122523.28</v>
      </c>
      <c r="AO77" s="140" t="s">
        <v>235</v>
      </c>
    </row>
    <row r="78" spans="1:41" x14ac:dyDescent="0.2">
      <c r="A78" s="129"/>
      <c r="B78" s="129"/>
      <c r="C78" s="129"/>
    </row>
    <row r="79" spans="1:41" x14ac:dyDescent="0.2">
      <c r="A79" s="128" t="s">
        <v>248</v>
      </c>
      <c r="B79" s="129"/>
      <c r="C79" s="129"/>
      <c r="D79" s="280">
        <f t="shared" ref="D79:AC79" si="154">D60+D73+D75+D76+D77</f>
        <v>1386537466.1205111</v>
      </c>
      <c r="E79" s="280">
        <v>1384696513.9230635</v>
      </c>
      <c r="F79" s="280">
        <v>1384293061.2486064</v>
      </c>
      <c r="G79" s="280">
        <v>1385293446.1610053</v>
      </c>
      <c r="H79" s="280">
        <v>1388122922.7947381</v>
      </c>
      <c r="I79" s="280">
        <v>1390679230.966167</v>
      </c>
      <c r="J79" s="280">
        <v>1394299943.8442125</v>
      </c>
      <c r="K79" s="280">
        <v>1397988165.6618912</v>
      </c>
      <c r="L79" s="280">
        <v>1399000201.1345701</v>
      </c>
      <c r="M79" s="280">
        <v>1404277881.3188472</v>
      </c>
      <c r="N79" s="280">
        <v>1407275412.3896425</v>
      </c>
      <c r="O79" s="280">
        <v>1414553513.664804</v>
      </c>
      <c r="P79" s="280">
        <v>1419648139.912035</v>
      </c>
      <c r="Q79" s="280">
        <f t="shared" si="154"/>
        <v>1420840544.1499252</v>
      </c>
      <c r="R79" s="280">
        <f t="shared" si="154"/>
        <v>1423492554.8629301</v>
      </c>
      <c r="S79" s="280">
        <f t="shared" si="154"/>
        <v>1426802607.3946157</v>
      </c>
      <c r="T79" s="280">
        <f t="shared" si="154"/>
        <v>0</v>
      </c>
      <c r="U79" s="280">
        <f t="shared" si="154"/>
        <v>0</v>
      </c>
      <c r="V79" s="280">
        <f t="shared" si="154"/>
        <v>0</v>
      </c>
      <c r="W79" s="280">
        <f t="shared" si="154"/>
        <v>0</v>
      </c>
      <c r="X79" s="280">
        <f t="shared" si="154"/>
        <v>0</v>
      </c>
      <c r="Y79" s="280">
        <f t="shared" si="154"/>
        <v>0</v>
      </c>
      <c r="Z79" s="280">
        <f t="shared" si="154"/>
        <v>0</v>
      </c>
      <c r="AA79" s="280">
        <f t="shared" si="154"/>
        <v>0</v>
      </c>
      <c r="AB79" s="280">
        <f t="shared" si="154"/>
        <v>0</v>
      </c>
      <c r="AC79" s="280">
        <f t="shared" si="154"/>
        <v>1399016704.0299997</v>
      </c>
      <c r="AD79" s="280">
        <f t="shared" ref="AD79:AN79" si="155">AD60+AD73+AD75+AD76+AD77</f>
        <v>1402156017.51</v>
      </c>
      <c r="AE79" s="280">
        <f t="shared" si="155"/>
        <v>1405518878.1100001</v>
      </c>
      <c r="AF79" s="280">
        <f t="shared" si="155"/>
        <v>1349409971.4099996</v>
      </c>
      <c r="AG79" s="280">
        <f t="shared" si="155"/>
        <v>1233626548.3299997</v>
      </c>
      <c r="AH79" s="280">
        <f t="shared" si="155"/>
        <v>1117585749.3599997</v>
      </c>
      <c r="AI79" s="280">
        <f t="shared" si="155"/>
        <v>1001240411.4499999</v>
      </c>
      <c r="AJ79" s="280">
        <f t="shared" si="155"/>
        <v>884699229.5200001</v>
      </c>
      <c r="AK79" s="280">
        <f t="shared" si="155"/>
        <v>767895976.07000029</v>
      </c>
      <c r="AL79" s="280">
        <f t="shared" si="155"/>
        <v>650747922.16999996</v>
      </c>
      <c r="AM79" s="280">
        <f t="shared" si="155"/>
        <v>533171716.93000001</v>
      </c>
      <c r="AN79" s="280">
        <f t="shared" si="155"/>
        <v>415079981.36999995</v>
      </c>
    </row>
    <row r="80" spans="1:41" x14ac:dyDescent="0.2">
      <c r="A80" s="128" t="s">
        <v>294</v>
      </c>
      <c r="B80" s="129"/>
      <c r="C80" s="129"/>
      <c r="D80" s="108">
        <f t="shared" ref="D80:S80" si="156">D41-D119</f>
        <v>-356446020.71395129</v>
      </c>
      <c r="E80" s="108">
        <v>-363452657.19147128</v>
      </c>
      <c r="F80" s="108">
        <v>-365846883.94095129</v>
      </c>
      <c r="G80" s="108">
        <v>-369622573.68786132</v>
      </c>
      <c r="H80" s="108">
        <v>-370699438.67088127</v>
      </c>
      <c r="I80" s="108">
        <v>-370189372.34109628</v>
      </c>
      <c r="J80" s="108">
        <v>-370097490.50791627</v>
      </c>
      <c r="K80" s="108">
        <v>-369108269.23508132</v>
      </c>
      <c r="L80" s="108">
        <v>-368437328.32893127</v>
      </c>
      <c r="M80" s="108">
        <v>-365567424.38815629</v>
      </c>
      <c r="N80" s="108">
        <v>-365909676.19733131</v>
      </c>
      <c r="O80" s="108">
        <v>-368219550.79439628</v>
      </c>
      <c r="P80" s="108">
        <v>-377944973.01821214</v>
      </c>
      <c r="Q80" s="108">
        <f t="shared" si="156"/>
        <v>-386523431.17550826</v>
      </c>
      <c r="R80" s="108">
        <f t="shared" si="156"/>
        <v>-390461575.83725822</v>
      </c>
      <c r="S80" s="108">
        <f t="shared" si="156"/>
        <v>-397297859.3055582</v>
      </c>
      <c r="T80" s="108"/>
      <c r="U80" s="108"/>
      <c r="V80" s="108"/>
      <c r="W80" s="108"/>
      <c r="X80" s="108"/>
      <c r="Y80" s="108"/>
      <c r="Z80" s="108"/>
      <c r="AA80" s="108"/>
      <c r="AB80" s="108"/>
      <c r="AC80" s="108">
        <f>ROUND(((E80/2)+SUM(F80:P80)+(Q80/2))/12,2)</f>
        <v>-369719252.11000001</v>
      </c>
      <c r="AD80" s="108">
        <f t="shared" ref="AD80" si="157">ROUND(((F80/2)+SUM(G80:Q80)+(R80/2))/12,2)</f>
        <v>-371706146.51999998</v>
      </c>
      <c r="AE80" s="108">
        <f t="shared" ref="AE80" si="158">ROUND(((G80/2)+SUM(H80:R80)+(S80/2))/12,2)</f>
        <v>-373884895.57999998</v>
      </c>
      <c r="AF80" s="108">
        <f t="shared" ref="AF80" si="159">ROUND(((H80/2)+SUM(I80:S80)+(T80/2))/12,2)</f>
        <v>-359592222.54000002</v>
      </c>
      <c r="AG80" s="108">
        <f t="shared" ref="AG80" si="160">ROUND(((I80/2)+SUM(J80:T80)+(U80/2))/12,2)</f>
        <v>-328721855.41000003</v>
      </c>
      <c r="AH80" s="108">
        <f t="shared" ref="AH80" si="161">ROUND(((J80/2)+SUM(K80:U80)+(V80/2))/12,2)</f>
        <v>-297876569.45999998</v>
      </c>
      <c r="AI80" s="108">
        <f t="shared" ref="AI80" si="162">ROUND(((K80/2)+SUM(L80:V80)+(W80/2))/12,2)</f>
        <v>-267076329.47</v>
      </c>
      <c r="AJ80" s="108">
        <f t="shared" ref="AJ80" si="163">ROUND(((L80/2)+SUM(M80:W80)+(X80/2))/12,2)</f>
        <v>-236345262.91</v>
      </c>
      <c r="AK80" s="108">
        <f t="shared" ref="AK80" si="164">ROUND(((M80/2)+SUM(N80:X80)+(Y80/2))/12,2)</f>
        <v>-205761731.53999999</v>
      </c>
      <c r="AL80" s="108">
        <f t="shared" ref="AL80" si="165">ROUND(((N80/2)+SUM(O80:Y80)+(Z80/2))/12,2)</f>
        <v>-175283519.02000001</v>
      </c>
      <c r="AM80" s="108">
        <f t="shared" ref="AM80" si="166">ROUND(((O80/2)+SUM(P80:Z80)+(AA80/2))/12,2)</f>
        <v>-144694801.22999999</v>
      </c>
      <c r="AN80" s="108">
        <f t="shared" ref="AN80" si="167">ROUND(((P80/2)+SUM(Q80:AA80)+(AB80/2))/12,2)</f>
        <v>-113604612.73999999</v>
      </c>
    </row>
    <row r="81" spans="1:45" x14ac:dyDescent="0.2">
      <c r="A81" s="128" t="s">
        <v>297</v>
      </c>
      <c r="B81" s="129"/>
      <c r="C81" s="129"/>
      <c r="D81" s="280">
        <f t="shared" ref="D81:AC81" si="168">D79+D80</f>
        <v>1030091445.4065597</v>
      </c>
      <c r="E81" s="280">
        <v>1021243856.7315922</v>
      </c>
      <c r="F81" s="280">
        <v>1018446177.3076551</v>
      </c>
      <c r="G81" s="280">
        <v>1015670872.4731439</v>
      </c>
      <c r="H81" s="280">
        <v>1017423484.1238568</v>
      </c>
      <c r="I81" s="280">
        <v>1020489858.6250707</v>
      </c>
      <c r="J81" s="280">
        <v>1024202453.3362963</v>
      </c>
      <c r="K81" s="280">
        <v>1028879896.4268099</v>
      </c>
      <c r="L81" s="280">
        <v>1030562872.8056388</v>
      </c>
      <c r="M81" s="280">
        <v>1038710456.9306909</v>
      </c>
      <c r="N81" s="280">
        <v>1041365736.1923112</v>
      </c>
      <c r="O81" s="280">
        <v>1046333962.8704077</v>
      </c>
      <c r="P81" s="280">
        <v>1041703166.8938229</v>
      </c>
      <c r="Q81" s="280">
        <f t="shared" si="168"/>
        <v>1034317112.974417</v>
      </c>
      <c r="R81" s="280">
        <f t="shared" si="168"/>
        <v>1033030979.0256718</v>
      </c>
      <c r="S81" s="280">
        <f t="shared" si="168"/>
        <v>1029504748.0890574</v>
      </c>
      <c r="T81" s="280">
        <f t="shared" si="168"/>
        <v>0</v>
      </c>
      <c r="U81" s="280">
        <f t="shared" si="168"/>
        <v>0</v>
      </c>
      <c r="V81" s="280">
        <f t="shared" si="168"/>
        <v>0</v>
      </c>
      <c r="W81" s="280">
        <f t="shared" si="168"/>
        <v>0</v>
      </c>
      <c r="X81" s="280">
        <f t="shared" si="168"/>
        <v>0</v>
      </c>
      <c r="Y81" s="280">
        <f t="shared" si="168"/>
        <v>0</v>
      </c>
      <c r="Z81" s="280">
        <f t="shared" si="168"/>
        <v>0</v>
      </c>
      <c r="AA81" s="280">
        <f t="shared" si="168"/>
        <v>0</v>
      </c>
      <c r="AB81" s="280">
        <f t="shared" si="168"/>
        <v>0</v>
      </c>
      <c r="AC81" s="280">
        <f t="shared" si="168"/>
        <v>1029297451.9199997</v>
      </c>
      <c r="AD81" s="280">
        <f t="shared" ref="AD81" si="169">AD79+AD80</f>
        <v>1030449870.99</v>
      </c>
      <c r="AE81" s="280">
        <f t="shared" ref="AE81" si="170">AE79+AE80</f>
        <v>1031633982.5300002</v>
      </c>
      <c r="AF81" s="280">
        <f t="shared" ref="AF81" si="171">AF79+AF80</f>
        <v>989817748.86999965</v>
      </c>
      <c r="AG81" s="280">
        <f t="shared" ref="AG81" si="172">AG79+AG80</f>
        <v>904904692.9199996</v>
      </c>
      <c r="AH81" s="280">
        <f t="shared" ref="AH81" si="173">AH79+AH80</f>
        <v>819709179.89999962</v>
      </c>
      <c r="AI81" s="280">
        <f t="shared" ref="AI81" si="174">AI79+AI80</f>
        <v>734164081.9799999</v>
      </c>
      <c r="AJ81" s="280">
        <f t="shared" ref="AJ81" si="175">AJ79+AJ80</f>
        <v>648353966.61000013</v>
      </c>
      <c r="AK81" s="280">
        <f t="shared" ref="AK81" si="176">AK79+AK80</f>
        <v>562134244.53000033</v>
      </c>
      <c r="AL81" s="280">
        <f t="shared" ref="AL81" si="177">AL79+AL80</f>
        <v>475464403.14999998</v>
      </c>
      <c r="AM81" s="280">
        <f t="shared" ref="AM81" si="178">AM79+AM80</f>
        <v>388476915.70000005</v>
      </c>
      <c r="AN81" s="280">
        <f t="shared" ref="AN81" si="179">AN79+AN80</f>
        <v>301475368.62999994</v>
      </c>
    </row>
    <row r="82" spans="1:45" x14ac:dyDescent="0.2">
      <c r="A82" s="128" t="s">
        <v>296</v>
      </c>
      <c r="B82" s="129"/>
      <c r="C82" s="129"/>
      <c r="D82" s="104">
        <f t="shared" ref="D82:AB82" si="180">D43-D121</f>
        <v>127772426.87224983</v>
      </c>
      <c r="E82" s="104">
        <v>114096275.90223174</v>
      </c>
      <c r="F82" s="104">
        <v>112873302.71125446</v>
      </c>
      <c r="G82" s="104">
        <v>103383472.32990843</v>
      </c>
      <c r="H82" s="104">
        <v>79909990.329655468</v>
      </c>
      <c r="I82" s="104">
        <v>83229634.560133293</v>
      </c>
      <c r="J82" s="104">
        <v>82726317.802370235</v>
      </c>
      <c r="K82" s="104">
        <v>77202767.579012647</v>
      </c>
      <c r="L82" s="104">
        <v>86457751.281009555</v>
      </c>
      <c r="M82" s="104">
        <v>81478207.785503611</v>
      </c>
      <c r="N82" s="104">
        <v>81924040.067596793</v>
      </c>
      <c r="O82" s="104">
        <v>111244478.37488352</v>
      </c>
      <c r="P82" s="104">
        <v>122244604.56333897</v>
      </c>
      <c r="Q82" s="104">
        <f t="shared" si="180"/>
        <v>105341277.73654191</v>
      </c>
      <c r="R82" s="104">
        <f t="shared" si="180"/>
        <v>105300207.59747183</v>
      </c>
      <c r="S82" s="104">
        <f t="shared" si="180"/>
        <v>95250530.681015968</v>
      </c>
      <c r="T82" s="104">
        <f t="shared" si="180"/>
        <v>0</v>
      </c>
      <c r="U82" s="104">
        <f t="shared" si="180"/>
        <v>0</v>
      </c>
      <c r="V82" s="104">
        <f t="shared" si="180"/>
        <v>0</v>
      </c>
      <c r="W82" s="104">
        <f t="shared" si="180"/>
        <v>0</v>
      </c>
      <c r="X82" s="104">
        <f t="shared" si="180"/>
        <v>0</v>
      </c>
      <c r="Y82" s="104">
        <f t="shared" si="180"/>
        <v>0</v>
      </c>
      <c r="Z82" s="104">
        <f t="shared" si="180"/>
        <v>0</v>
      </c>
      <c r="AA82" s="104">
        <f t="shared" si="180"/>
        <v>0</v>
      </c>
      <c r="AB82" s="104">
        <f t="shared" si="180"/>
        <v>0</v>
      </c>
      <c r="AC82" s="108">
        <f>ROUND(((E82/2)+SUM(F82:P82)+(Q82/2))/12,2)</f>
        <v>94366112.019999996</v>
      </c>
      <c r="AD82" s="108">
        <f t="shared" ref="AD82" si="181">ROUND(((F82/2)+SUM(G82:Q82)+(R82/2))/12,2)</f>
        <v>93685774.799999997</v>
      </c>
      <c r="AE82" s="108">
        <f t="shared" ref="AE82" si="182">ROUND(((G82/2)+SUM(H82:R82)+(S82/2))/12,2)</f>
        <v>93031356.599999994</v>
      </c>
      <c r="AF82" s="108">
        <f t="shared" ref="AF82" si="183">ROUND(((H82/2)+SUM(I82:S82)+(T82/2))/12,2)</f>
        <v>89362901.099999994</v>
      </c>
      <c r="AG82" s="108">
        <f t="shared" ref="AG82" si="184">ROUND(((I82/2)+SUM(J82:T82)+(U82/2))/12,2)</f>
        <v>82565416.730000004</v>
      </c>
      <c r="AH82" s="108">
        <f t="shared" ref="AH82" si="185">ROUND(((J82/2)+SUM(K82:U82)+(V82/2))/12,2)</f>
        <v>75650585.379999995</v>
      </c>
      <c r="AI82" s="108">
        <f t="shared" ref="AI82" si="186">ROUND(((K82/2)+SUM(L82:V82)+(W82/2))/12,2)</f>
        <v>68986873.489999995</v>
      </c>
      <c r="AJ82" s="108">
        <f t="shared" ref="AJ82" si="187">ROUND(((L82/2)+SUM(M82:W82)+(X82/2))/12,2)</f>
        <v>62167685.200000003</v>
      </c>
      <c r="AK82" s="108">
        <f t="shared" ref="AK82" si="188">ROUND(((M82/2)+SUM(N82:X82)+(Y82/2))/12,2)</f>
        <v>55170353.579999998</v>
      </c>
      <c r="AL82" s="108">
        <f t="shared" ref="AL82" si="189">ROUND(((N82/2)+SUM(O82:Y82)+(Z82/2))/12,2)</f>
        <v>48361926.579999998</v>
      </c>
      <c r="AM82" s="108">
        <f t="shared" ref="AM82" si="190">ROUND(((O82/2)+SUM(P82:Z82)+(AA82/2))/12,2)</f>
        <v>40313238.310000002</v>
      </c>
      <c r="AN82" s="108">
        <f t="shared" ref="AN82" si="191">ROUND(((P82/2)+SUM(Q82:AA82)+(AB82/2))/12,2)</f>
        <v>30584526.52</v>
      </c>
      <c r="AO82" s="105"/>
      <c r="AP82" s="174"/>
      <c r="AQ82" s="175"/>
      <c r="AR82" s="175"/>
      <c r="AS82" s="175"/>
    </row>
    <row r="83" spans="1:45" s="161" customFormat="1" ht="13.5" thickBot="1" x14ac:dyDescent="0.25">
      <c r="A83" s="128" t="s">
        <v>298</v>
      </c>
      <c r="B83" s="129"/>
      <c r="C83" s="129"/>
      <c r="D83" s="275">
        <f t="shared" ref="D83:AC83" si="192">D81+D82</f>
        <v>1157863872.2788095</v>
      </c>
      <c r="E83" s="275">
        <v>1135340132.6338239</v>
      </c>
      <c r="F83" s="275">
        <v>1131319480.0189095</v>
      </c>
      <c r="G83" s="275">
        <v>1119054344.8030524</v>
      </c>
      <c r="H83" s="275">
        <v>1097333474.4535122</v>
      </c>
      <c r="I83" s="275">
        <v>1103719493.185204</v>
      </c>
      <c r="J83" s="275">
        <v>1106928771.1386666</v>
      </c>
      <c r="K83" s="275">
        <v>1106082664.0058227</v>
      </c>
      <c r="L83" s="275">
        <v>1117020624.0866485</v>
      </c>
      <c r="M83" s="275">
        <v>1120188664.7161944</v>
      </c>
      <c r="N83" s="275">
        <v>1123289776.259908</v>
      </c>
      <c r="O83" s="275">
        <v>1157578441.2452912</v>
      </c>
      <c r="P83" s="275">
        <v>1163947771.4571619</v>
      </c>
      <c r="Q83" s="275">
        <f t="shared" si="192"/>
        <v>1139658390.710959</v>
      </c>
      <c r="R83" s="275">
        <f t="shared" si="192"/>
        <v>1138331186.6231437</v>
      </c>
      <c r="S83" s="275">
        <f t="shared" si="192"/>
        <v>1124755278.7700734</v>
      </c>
      <c r="T83" s="275">
        <f t="shared" si="192"/>
        <v>0</v>
      </c>
      <c r="U83" s="275">
        <f t="shared" si="192"/>
        <v>0</v>
      </c>
      <c r="V83" s="275">
        <f t="shared" si="192"/>
        <v>0</v>
      </c>
      <c r="W83" s="275">
        <f t="shared" si="192"/>
        <v>0</v>
      </c>
      <c r="X83" s="275">
        <f t="shared" si="192"/>
        <v>0</v>
      </c>
      <c r="Y83" s="275">
        <f t="shared" si="192"/>
        <v>0</v>
      </c>
      <c r="Z83" s="275">
        <f t="shared" si="192"/>
        <v>0</v>
      </c>
      <c r="AA83" s="275">
        <f t="shared" si="192"/>
        <v>0</v>
      </c>
      <c r="AB83" s="275">
        <f t="shared" si="192"/>
        <v>0</v>
      </c>
      <c r="AC83" s="275">
        <f t="shared" si="192"/>
        <v>1123663563.9399998</v>
      </c>
      <c r="AD83" s="275">
        <f t="shared" ref="AD83" si="193">AD81+AD82</f>
        <v>1124135645.79</v>
      </c>
      <c r="AE83" s="275">
        <f t="shared" ref="AE83" si="194">AE81+AE82</f>
        <v>1124665339.1300001</v>
      </c>
      <c r="AF83" s="275">
        <f t="shared" ref="AF83" si="195">AF81+AF82</f>
        <v>1079180649.9699996</v>
      </c>
      <c r="AG83" s="275">
        <f t="shared" ref="AG83" si="196">AG81+AG82</f>
        <v>987470109.64999962</v>
      </c>
      <c r="AH83" s="275">
        <f t="shared" ref="AH83" si="197">AH81+AH82</f>
        <v>895359765.27999961</v>
      </c>
      <c r="AI83" s="275">
        <f t="shared" ref="AI83" si="198">AI81+AI82</f>
        <v>803150955.46999991</v>
      </c>
      <c r="AJ83" s="275">
        <f t="shared" ref="AJ83" si="199">AJ81+AJ82</f>
        <v>710521651.81000018</v>
      </c>
      <c r="AK83" s="275">
        <f t="shared" ref="AK83" si="200">AK81+AK82</f>
        <v>617304598.11000037</v>
      </c>
      <c r="AL83" s="275">
        <f t="shared" ref="AL83" si="201">AL81+AL82</f>
        <v>523826329.72999996</v>
      </c>
      <c r="AM83" s="275">
        <f t="shared" ref="AM83" si="202">AM81+AM82</f>
        <v>428790154.01000005</v>
      </c>
      <c r="AN83" s="275">
        <f t="shared" ref="AN83" si="203">AN81+AN82</f>
        <v>332059895.14999992</v>
      </c>
      <c r="AO83" s="276"/>
      <c r="AP83" s="277"/>
      <c r="AQ83" s="277"/>
      <c r="AR83" s="278"/>
      <c r="AS83" s="278"/>
    </row>
    <row r="84" spans="1:45" ht="14.25" thickTop="1" thickBot="1" x14ac:dyDescent="0.25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</row>
    <row r="85" spans="1:45" x14ac:dyDescent="0.2">
      <c r="A85" s="176" t="s">
        <v>237</v>
      </c>
      <c r="B85" s="176"/>
      <c r="C85" s="176"/>
      <c r="D85" s="111">
        <v>2015</v>
      </c>
      <c r="E85" s="111">
        <v>2016</v>
      </c>
      <c r="F85" s="111">
        <v>2016</v>
      </c>
      <c r="G85" s="111">
        <v>2016</v>
      </c>
      <c r="H85" s="111">
        <v>2016</v>
      </c>
      <c r="I85" s="111">
        <v>2016</v>
      </c>
      <c r="J85" s="111">
        <v>2016</v>
      </c>
      <c r="K85" s="111">
        <v>2016</v>
      </c>
      <c r="L85" s="111">
        <v>2016</v>
      </c>
      <c r="M85" s="111">
        <v>2016</v>
      </c>
      <c r="N85" s="111">
        <v>2016</v>
      </c>
      <c r="O85" s="111">
        <v>2016</v>
      </c>
      <c r="P85" s="111">
        <v>2016</v>
      </c>
      <c r="Q85" s="111">
        <f t="shared" ref="Q85:AB85" si="204">Q5</f>
        <v>2017</v>
      </c>
      <c r="R85" s="111">
        <f t="shared" si="204"/>
        <v>2017</v>
      </c>
      <c r="S85" s="111">
        <f t="shared" si="204"/>
        <v>2017</v>
      </c>
      <c r="T85" s="111">
        <f t="shared" si="204"/>
        <v>2017</v>
      </c>
      <c r="U85" s="111">
        <f t="shared" si="204"/>
        <v>2017</v>
      </c>
      <c r="V85" s="111">
        <f t="shared" si="204"/>
        <v>2017</v>
      </c>
      <c r="W85" s="111">
        <f t="shared" si="204"/>
        <v>2017</v>
      </c>
      <c r="X85" s="111">
        <f t="shared" si="204"/>
        <v>2017</v>
      </c>
      <c r="Y85" s="111">
        <f t="shared" si="204"/>
        <v>2017</v>
      </c>
      <c r="Z85" s="111">
        <f t="shared" si="204"/>
        <v>2017</v>
      </c>
      <c r="AA85" s="111">
        <f t="shared" si="204"/>
        <v>2017</v>
      </c>
      <c r="AB85" s="111">
        <f t="shared" si="204"/>
        <v>2017</v>
      </c>
      <c r="AC85" s="111" t="str">
        <f>AC5</f>
        <v>Jan 16 - Jan 17</v>
      </c>
      <c r="AD85" s="111" t="str">
        <f t="shared" ref="AD85:AN85" si="205">AD5</f>
        <v>Feb 16 - Feb 17</v>
      </c>
      <c r="AE85" s="111" t="str">
        <f t="shared" si="205"/>
        <v>Mar 16 - Mar 17</v>
      </c>
      <c r="AF85" s="111" t="str">
        <f t="shared" si="205"/>
        <v>Apr 16 - Apr 17</v>
      </c>
      <c r="AG85" s="111" t="str">
        <f t="shared" si="205"/>
        <v>May 16 - May 17</v>
      </c>
      <c r="AH85" s="111" t="str">
        <f t="shared" si="205"/>
        <v xml:space="preserve">Jun 16 - Jun 17 </v>
      </c>
      <c r="AI85" s="111" t="str">
        <f t="shared" si="205"/>
        <v>Jul 16 - Jul 17</v>
      </c>
      <c r="AJ85" s="111" t="str">
        <f t="shared" si="205"/>
        <v>Aug 16 - Aug 17</v>
      </c>
      <c r="AK85" s="111" t="str">
        <f t="shared" si="205"/>
        <v>Sep 16 - Sep 17</v>
      </c>
      <c r="AL85" s="111" t="str">
        <f t="shared" si="205"/>
        <v>Oct 16 - Oct 17</v>
      </c>
      <c r="AM85" s="111" t="str">
        <f t="shared" si="205"/>
        <v>Nov 16 - Nov 17</v>
      </c>
      <c r="AN85" s="111" t="str">
        <f t="shared" si="205"/>
        <v>Dec 16 - Dec 17</v>
      </c>
    </row>
    <row r="86" spans="1:45" x14ac:dyDescent="0.2">
      <c r="D86" s="111" t="s">
        <v>113</v>
      </c>
      <c r="E86" s="112" t="s">
        <v>206</v>
      </c>
      <c r="F86" s="112" t="s">
        <v>208</v>
      </c>
      <c r="G86" s="112" t="s">
        <v>209</v>
      </c>
      <c r="H86" s="112" t="s">
        <v>210</v>
      </c>
      <c r="I86" s="112" t="s">
        <v>211</v>
      </c>
      <c r="J86" s="112" t="s">
        <v>212</v>
      </c>
      <c r="K86" s="112" t="s">
        <v>213</v>
      </c>
      <c r="L86" s="112" t="s">
        <v>214</v>
      </c>
      <c r="M86" s="112" t="s">
        <v>215</v>
      </c>
      <c r="N86" s="112" t="s">
        <v>107</v>
      </c>
      <c r="O86" s="112" t="s">
        <v>112</v>
      </c>
      <c r="P86" s="112" t="s">
        <v>113</v>
      </c>
      <c r="Q86" s="112" t="str">
        <f t="shared" ref="Q86:AB86" si="206">Q6</f>
        <v>January</v>
      </c>
      <c r="R86" s="112" t="str">
        <f t="shared" si="206"/>
        <v>February</v>
      </c>
      <c r="S86" s="112" t="str">
        <f t="shared" si="206"/>
        <v>March</v>
      </c>
      <c r="T86" s="112" t="str">
        <f t="shared" si="206"/>
        <v>April</v>
      </c>
      <c r="U86" s="112" t="str">
        <f t="shared" si="206"/>
        <v>May</v>
      </c>
      <c r="V86" s="112" t="str">
        <f t="shared" si="206"/>
        <v>June</v>
      </c>
      <c r="W86" s="112" t="str">
        <f t="shared" si="206"/>
        <v>July</v>
      </c>
      <c r="X86" s="112" t="str">
        <f t="shared" si="206"/>
        <v>August</v>
      </c>
      <c r="Y86" s="112" t="str">
        <f t="shared" si="206"/>
        <v>September</v>
      </c>
      <c r="Z86" s="112" t="str">
        <f t="shared" si="206"/>
        <v>October</v>
      </c>
      <c r="AA86" s="112" t="str">
        <f t="shared" si="206"/>
        <v>November</v>
      </c>
      <c r="AB86" s="112" t="str">
        <f t="shared" si="206"/>
        <v>December</v>
      </c>
      <c r="AC86" s="112" t="str">
        <f>AC6</f>
        <v>13mo. AMA</v>
      </c>
      <c r="AD86" s="112" t="str">
        <f t="shared" ref="AD86:AN86" si="207">AD6</f>
        <v>13mo. AMA</v>
      </c>
      <c r="AE86" s="112" t="str">
        <f t="shared" si="207"/>
        <v>13mo. AMA</v>
      </c>
      <c r="AF86" s="112" t="str">
        <f t="shared" si="207"/>
        <v>13mo. AMA</v>
      </c>
      <c r="AG86" s="112" t="str">
        <f t="shared" si="207"/>
        <v>13mo. AMA</v>
      </c>
      <c r="AH86" s="112" t="str">
        <f t="shared" si="207"/>
        <v>13mo. AMA</v>
      </c>
      <c r="AI86" s="112" t="str">
        <f t="shared" si="207"/>
        <v>13mo. AMA</v>
      </c>
      <c r="AJ86" s="112" t="str">
        <f t="shared" si="207"/>
        <v>13mo. AMA</v>
      </c>
      <c r="AK86" s="112" t="str">
        <f t="shared" si="207"/>
        <v>13mo. AMA</v>
      </c>
      <c r="AL86" s="112" t="str">
        <f t="shared" si="207"/>
        <v>13mo. AMA</v>
      </c>
      <c r="AM86" s="112" t="str">
        <f t="shared" si="207"/>
        <v>13mo. AMA</v>
      </c>
      <c r="AN86" s="112" t="str">
        <f t="shared" si="207"/>
        <v>13mo. AMA</v>
      </c>
    </row>
    <row r="87" spans="1:45" x14ac:dyDescent="0.2">
      <c r="A87" s="168" t="s">
        <v>62</v>
      </c>
      <c r="B87" s="129"/>
      <c r="C87" s="129"/>
      <c r="D87" s="113" t="s">
        <v>237</v>
      </c>
      <c r="E87" s="113" t="s">
        <v>237</v>
      </c>
      <c r="F87" s="113" t="s">
        <v>237</v>
      </c>
      <c r="G87" s="113" t="s">
        <v>237</v>
      </c>
      <c r="H87" s="113" t="s">
        <v>237</v>
      </c>
      <c r="I87" s="113" t="s">
        <v>237</v>
      </c>
      <c r="J87" s="113" t="s">
        <v>237</v>
      </c>
      <c r="K87" s="113" t="s">
        <v>237</v>
      </c>
      <c r="L87" s="113" t="s">
        <v>237</v>
      </c>
      <c r="M87" s="113" t="s">
        <v>237</v>
      </c>
      <c r="N87" s="113" t="s">
        <v>237</v>
      </c>
      <c r="O87" s="113" t="s">
        <v>237</v>
      </c>
      <c r="P87" s="113" t="s">
        <v>237</v>
      </c>
      <c r="Q87" s="113" t="s">
        <v>237</v>
      </c>
      <c r="R87" s="113" t="s">
        <v>237</v>
      </c>
      <c r="S87" s="113" t="s">
        <v>237</v>
      </c>
      <c r="T87" s="113" t="s">
        <v>237</v>
      </c>
      <c r="U87" s="113" t="s">
        <v>237</v>
      </c>
      <c r="V87" s="113" t="s">
        <v>237</v>
      </c>
      <c r="W87" s="113" t="s">
        <v>237</v>
      </c>
      <c r="X87" s="113" t="s">
        <v>237</v>
      </c>
      <c r="Y87" s="113" t="s">
        <v>237</v>
      </c>
      <c r="Z87" s="113" t="s">
        <v>237</v>
      </c>
      <c r="AA87" s="113" t="s">
        <v>237</v>
      </c>
      <c r="AB87" s="113" t="s">
        <v>237</v>
      </c>
      <c r="AC87" s="113" t="s">
        <v>237</v>
      </c>
      <c r="AD87" s="113" t="s">
        <v>237</v>
      </c>
      <c r="AE87" s="113" t="s">
        <v>237</v>
      </c>
      <c r="AF87" s="113" t="s">
        <v>237</v>
      </c>
      <c r="AG87" s="113" t="s">
        <v>237</v>
      </c>
      <c r="AH87" s="113" t="s">
        <v>237</v>
      </c>
      <c r="AI87" s="113" t="s">
        <v>237</v>
      </c>
      <c r="AJ87" s="113" t="s">
        <v>237</v>
      </c>
      <c r="AK87" s="113" t="s">
        <v>237</v>
      </c>
      <c r="AL87" s="113" t="s">
        <v>237</v>
      </c>
      <c r="AM87" s="113" t="s">
        <v>237</v>
      </c>
      <c r="AN87" s="113" t="s">
        <v>237</v>
      </c>
    </row>
    <row r="88" spans="1:45" x14ac:dyDescent="0.2">
      <c r="A88" s="129"/>
      <c r="B88" s="129"/>
      <c r="C88" s="129"/>
    </row>
    <row r="89" spans="1:45" x14ac:dyDescent="0.2">
      <c r="A89" s="129" t="s">
        <v>122</v>
      </c>
      <c r="B89" s="129"/>
      <c r="C89" s="129" t="s">
        <v>225</v>
      </c>
      <c r="D89" s="170">
        <v>10080838</v>
      </c>
      <c r="E89" s="170">
        <v>10083478.174370989</v>
      </c>
      <c r="F89" s="170">
        <v>10108499.819922</v>
      </c>
      <c r="G89" s="170">
        <v>10175498.103455991</v>
      </c>
      <c r="H89" s="170">
        <v>10233319.691636994</v>
      </c>
      <c r="I89" s="170">
        <v>10287109.49496299</v>
      </c>
      <c r="J89" s="170">
        <v>10300679.148500994</v>
      </c>
      <c r="K89" s="170">
        <v>10316552.135336995</v>
      </c>
      <c r="L89" s="170">
        <v>10313650.433267996</v>
      </c>
      <c r="M89" s="170">
        <v>10502250.634070992</v>
      </c>
      <c r="N89" s="170">
        <v>10504856.611619994</v>
      </c>
      <c r="O89" s="170">
        <v>10543834.059758991</v>
      </c>
      <c r="P89" s="170">
        <v>10666134.987668991</v>
      </c>
      <c r="Q89" s="170">
        <v>10902252.347141996</v>
      </c>
      <c r="R89" s="170">
        <v>11032882.439237997</v>
      </c>
      <c r="S89" s="170">
        <v>11034630.46592401</v>
      </c>
      <c r="T89" s="170"/>
      <c r="U89" s="170"/>
      <c r="V89" s="170"/>
      <c r="W89" s="170"/>
      <c r="X89" s="170"/>
      <c r="Y89" s="170"/>
      <c r="Z89" s="170"/>
      <c r="AA89" s="170"/>
      <c r="AB89" s="170"/>
      <c r="AC89" s="108">
        <f>ROUND(((E89/2)+SUM(F89:P89)+(Q89/2))/12,2)</f>
        <v>10370437.529999999</v>
      </c>
      <c r="AD89" s="108">
        <f t="shared" ref="AD89:AD90" si="208">ROUND(((F89/2)+SUM(G89:Q89)+(R89/2))/12,2)</f>
        <v>10443069.060000001</v>
      </c>
      <c r="AE89" s="108">
        <f t="shared" ref="AE89:AE90" si="209">ROUND(((G89/2)+SUM(H89:R89)+(S89/2))/12,2)</f>
        <v>10517382.189999999</v>
      </c>
      <c r="AF89" s="108">
        <f t="shared" ref="AF89:AF90" si="210">ROUND(((H89/2)+SUM(I89:S89)+(T89/2))/12,2)</f>
        <v>10126791.050000001</v>
      </c>
      <c r="AG89" s="108">
        <f t="shared" ref="AG89:AG90" si="211">ROUND(((I89/2)+SUM(J89:T89)+(U89/2))/12,2)</f>
        <v>9271773.1699999999</v>
      </c>
      <c r="AH89" s="108">
        <f t="shared" ref="AH89:AH90" si="212">ROUND(((J89/2)+SUM(K89:U89)+(V89/2))/12,2)</f>
        <v>8413948.6400000006</v>
      </c>
      <c r="AI89" s="108">
        <f t="shared" ref="AI89:AI90" si="213">ROUND(((K89/2)+SUM(L89:V89)+(W89/2))/12,2)</f>
        <v>7554897.3399999999</v>
      </c>
      <c r="AJ89" s="108">
        <f t="shared" ref="AJ89:AJ90" si="214">ROUND(((L89/2)+SUM(M89:W89)+(X89/2))/12,2)</f>
        <v>6695305.5599999996</v>
      </c>
      <c r="AK89" s="108">
        <f t="shared" ref="AK89:AK90" si="215">ROUND(((M89/2)+SUM(N89:X89)+(Y89/2))/12,2)</f>
        <v>5827976.3499999996</v>
      </c>
      <c r="AL89" s="108">
        <f t="shared" ref="AL89:AL90" si="216">ROUND(((N89/2)+SUM(O89:Y89)+(Z89/2))/12,2)</f>
        <v>4952680.22</v>
      </c>
      <c r="AM89" s="108">
        <f t="shared" ref="AM89:AM90" si="217">ROUND(((O89/2)+SUM(P89:Z89)+(AA89/2))/12,2)</f>
        <v>4075651.44</v>
      </c>
      <c r="AN89" s="108">
        <f t="shared" ref="AN89:AN90" si="218">ROUND(((P89/2)+SUM(Q89:AA89)+(AB89/2))/12,2)</f>
        <v>3191902.73</v>
      </c>
      <c r="AO89" s="140" t="s">
        <v>34</v>
      </c>
    </row>
    <row r="90" spans="1:45" x14ac:dyDescent="0.2">
      <c r="A90" s="129"/>
      <c r="B90" s="129"/>
      <c r="C90" s="129" t="s">
        <v>93</v>
      </c>
      <c r="D90" s="170">
        <v>447</v>
      </c>
      <c r="E90" s="170">
        <v>447</v>
      </c>
      <c r="F90" s="170">
        <v>447</v>
      </c>
      <c r="G90" s="170">
        <v>447</v>
      </c>
      <c r="H90" s="170">
        <v>447</v>
      </c>
      <c r="I90" s="170">
        <v>447</v>
      </c>
      <c r="J90" s="170">
        <v>447</v>
      </c>
      <c r="K90" s="170">
        <v>447</v>
      </c>
      <c r="L90" s="170">
        <v>447</v>
      </c>
      <c r="M90" s="170">
        <v>447</v>
      </c>
      <c r="N90" s="170">
        <v>447</v>
      </c>
      <c r="O90" s="170">
        <v>447</v>
      </c>
      <c r="P90" s="170">
        <v>447</v>
      </c>
      <c r="Q90" s="170">
        <v>447</v>
      </c>
      <c r="R90" s="170">
        <v>447</v>
      </c>
      <c r="S90" s="170">
        <v>447</v>
      </c>
      <c r="T90" s="170"/>
      <c r="U90" s="170"/>
      <c r="V90" s="170"/>
      <c r="W90" s="170"/>
      <c r="X90" s="170"/>
      <c r="Y90" s="170"/>
      <c r="Z90" s="170"/>
      <c r="AA90" s="170"/>
      <c r="AB90" s="170"/>
      <c r="AC90" s="108">
        <f>ROUND(((E90/2)+SUM(F90:P90)+(Q90/2))/12,2)</f>
        <v>447</v>
      </c>
      <c r="AD90" s="108">
        <f t="shared" si="208"/>
        <v>447</v>
      </c>
      <c r="AE90" s="108">
        <f t="shared" si="209"/>
        <v>447</v>
      </c>
      <c r="AF90" s="108">
        <f t="shared" si="210"/>
        <v>428.38</v>
      </c>
      <c r="AG90" s="108">
        <f t="shared" si="211"/>
        <v>391.13</v>
      </c>
      <c r="AH90" s="108">
        <f t="shared" si="212"/>
        <v>353.88</v>
      </c>
      <c r="AI90" s="108">
        <f t="shared" si="213"/>
        <v>316.63</v>
      </c>
      <c r="AJ90" s="108">
        <f t="shared" si="214"/>
        <v>279.38</v>
      </c>
      <c r="AK90" s="108">
        <f t="shared" si="215"/>
        <v>242.13</v>
      </c>
      <c r="AL90" s="108">
        <f t="shared" si="216"/>
        <v>204.88</v>
      </c>
      <c r="AM90" s="108">
        <f t="shared" si="217"/>
        <v>167.63</v>
      </c>
      <c r="AN90" s="108">
        <f t="shared" si="218"/>
        <v>130.38</v>
      </c>
      <c r="AO90" s="140" t="s">
        <v>142</v>
      </c>
    </row>
    <row r="91" spans="1:45" x14ac:dyDescent="0.2">
      <c r="A91" s="129" t="s">
        <v>119</v>
      </c>
      <c r="B91" s="129"/>
      <c r="C91" s="129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40" t="s">
        <v>142</v>
      </c>
    </row>
    <row r="92" spans="1:45" x14ac:dyDescent="0.2">
      <c r="A92" s="129" t="s">
        <v>120</v>
      </c>
      <c r="B92" s="129"/>
      <c r="C92" s="129"/>
      <c r="D92" s="170">
        <v>1015489</v>
      </c>
      <c r="E92" s="170">
        <v>1015868.4199999999</v>
      </c>
      <c r="F92" s="170">
        <v>1015937.94</v>
      </c>
      <c r="G92" s="170">
        <v>1016012.3799999999</v>
      </c>
      <c r="H92" s="170">
        <v>1021069.0699999998</v>
      </c>
      <c r="I92" s="170">
        <v>1021744.8399999999</v>
      </c>
      <c r="J92" s="170">
        <v>1021827.3499999999</v>
      </c>
      <c r="K92" s="170">
        <v>1024580.7899999998</v>
      </c>
      <c r="L92" s="170">
        <v>1035961.8899999998</v>
      </c>
      <c r="M92" s="170">
        <v>1051391.4099999997</v>
      </c>
      <c r="N92" s="170">
        <v>1052883.5599999996</v>
      </c>
      <c r="O92" s="170">
        <v>1053651.3999999997</v>
      </c>
      <c r="P92" s="170">
        <v>1054794.9999999998</v>
      </c>
      <c r="Q92" s="170">
        <v>1058759.0199999998</v>
      </c>
      <c r="R92" s="170">
        <v>1066287.2999999998</v>
      </c>
      <c r="S92" s="170">
        <v>1071308.8499999999</v>
      </c>
      <c r="T92" s="170"/>
      <c r="U92" s="170"/>
      <c r="V92" s="170"/>
      <c r="W92" s="170"/>
      <c r="X92" s="170"/>
      <c r="Y92" s="170"/>
      <c r="Z92" s="170"/>
      <c r="AA92" s="170"/>
      <c r="AB92" s="170"/>
      <c r="AC92" s="108">
        <f>ROUND(((E92/2)+SUM(F92:P92)+(Q92/2))/12,2)</f>
        <v>1033930.78</v>
      </c>
      <c r="AD92" s="108">
        <f t="shared" ref="AD92:AD94" si="219">ROUND(((F92/2)+SUM(G92:Q92)+(R92/2))/12,2)</f>
        <v>1037815.78</v>
      </c>
      <c r="AE92" s="108">
        <f t="shared" ref="AE92:AE94" si="220">ROUND(((G92/2)+SUM(H92:R92)+(S92/2))/12,2)</f>
        <v>1042217.69</v>
      </c>
      <c r="AF92" s="108">
        <f t="shared" ref="AF92:AF94" si="221">ROUND(((H92/2)+SUM(I92:S92)+(T92/2))/12,2)</f>
        <v>1001977.16</v>
      </c>
      <c r="AG92" s="108">
        <f t="shared" ref="AG92:AG94" si="222">ROUND(((I92/2)+SUM(J92:T92)+(U92/2))/12,2)</f>
        <v>916859.92</v>
      </c>
      <c r="AH92" s="108">
        <f t="shared" ref="AH92:AH94" si="223">ROUND(((J92/2)+SUM(K92:U92)+(V92/2))/12,2)</f>
        <v>831711.07</v>
      </c>
      <c r="AI92" s="108">
        <f t="shared" ref="AI92:AI94" si="224">ROUND(((K92/2)+SUM(L92:V92)+(W92/2))/12,2)</f>
        <v>746444.07</v>
      </c>
      <c r="AJ92" s="108">
        <f t="shared" ref="AJ92:AJ94" si="225">ROUND(((L92/2)+SUM(M92:W92)+(X92/2))/12,2)</f>
        <v>660588.12</v>
      </c>
      <c r="AK92" s="108">
        <f t="shared" ref="AK92:AK94" si="226">ROUND(((M92/2)+SUM(N92:X92)+(Y92/2))/12,2)</f>
        <v>573615.06999999995</v>
      </c>
      <c r="AL92" s="108">
        <f t="shared" ref="AL92:AL94" si="227">ROUND(((N92/2)+SUM(O92:Y92)+(Z92/2))/12,2)</f>
        <v>485936.95</v>
      </c>
      <c r="AM92" s="108">
        <f t="shared" ref="AM92:AM94" si="228">ROUND(((O92/2)+SUM(P92:Z92)+(AA92/2))/12,2)</f>
        <v>398164.66</v>
      </c>
      <c r="AN92" s="108">
        <f t="shared" ref="AN92:AN94" si="229">ROUND(((P92/2)+SUM(Q92:AA92)+(AB92/2))/12,2)</f>
        <v>310312.71999999997</v>
      </c>
      <c r="AO92" s="140" t="s">
        <v>142</v>
      </c>
    </row>
    <row r="93" spans="1:45" x14ac:dyDescent="0.2">
      <c r="A93" s="129" t="s">
        <v>121</v>
      </c>
      <c r="B93" s="129"/>
      <c r="C93" s="129"/>
      <c r="D93" s="170">
        <v>231807252</v>
      </c>
      <c r="E93" s="170">
        <v>230773092.38000003</v>
      </c>
      <c r="F93" s="170">
        <v>230910143.44000003</v>
      </c>
      <c r="G93" s="170">
        <v>231217506.33999997</v>
      </c>
      <c r="H93" s="170">
        <v>231696660.74999997</v>
      </c>
      <c r="I93" s="170">
        <v>232059590.84000003</v>
      </c>
      <c r="J93" s="170">
        <v>233799373.18999997</v>
      </c>
      <c r="K93" s="170">
        <v>234601135.14000002</v>
      </c>
      <c r="L93" s="170">
        <v>241546881.01000002</v>
      </c>
      <c r="M93" s="170">
        <v>242325299.34999999</v>
      </c>
      <c r="N93" s="170">
        <v>243711181.02000004</v>
      </c>
      <c r="O93" s="170">
        <v>244974855.55000001</v>
      </c>
      <c r="P93" s="170">
        <v>248211544.03000003</v>
      </c>
      <c r="Q93" s="170">
        <v>248639114.08999997</v>
      </c>
      <c r="R93" s="170">
        <v>249203060.95999995</v>
      </c>
      <c r="S93" s="170">
        <v>250006210.90999997</v>
      </c>
      <c r="T93" s="170"/>
      <c r="U93" s="170"/>
      <c r="V93" s="170"/>
      <c r="W93" s="170"/>
      <c r="X93" s="170"/>
      <c r="Y93" s="170"/>
      <c r="Z93" s="170"/>
      <c r="AA93" s="170"/>
      <c r="AB93" s="170"/>
      <c r="AC93" s="108">
        <f>ROUND(((E93/2)+SUM(F93:P93)+(Q93/2))/12,2)</f>
        <v>237896689.49000001</v>
      </c>
      <c r="AD93" s="108">
        <f t="shared" si="219"/>
        <v>239403311.96000001</v>
      </c>
      <c r="AE93" s="108">
        <f t="shared" si="220"/>
        <v>240948379.55000001</v>
      </c>
      <c r="AF93" s="108">
        <f t="shared" si="221"/>
        <v>232077214.71000001</v>
      </c>
      <c r="AG93" s="108">
        <f t="shared" si="222"/>
        <v>212754037.56</v>
      </c>
      <c r="AH93" s="108">
        <f t="shared" si="223"/>
        <v>193343247.38999999</v>
      </c>
      <c r="AI93" s="108">
        <f t="shared" si="224"/>
        <v>173826559.53999999</v>
      </c>
      <c r="AJ93" s="108">
        <f t="shared" si="225"/>
        <v>153987058.87</v>
      </c>
      <c r="AK93" s="108">
        <f t="shared" si="226"/>
        <v>133825718.02</v>
      </c>
      <c r="AL93" s="108">
        <f t="shared" si="227"/>
        <v>113574198</v>
      </c>
      <c r="AM93" s="108">
        <f t="shared" si="228"/>
        <v>93212279.810000002</v>
      </c>
      <c r="AN93" s="108">
        <f t="shared" si="229"/>
        <v>72662846.5</v>
      </c>
      <c r="AO93" s="140" t="s">
        <v>142</v>
      </c>
    </row>
    <row r="94" spans="1:45" x14ac:dyDescent="0.2">
      <c r="A94" s="129" t="s">
        <v>226</v>
      </c>
      <c r="B94" s="129"/>
      <c r="C94" s="129"/>
      <c r="D94" s="170">
        <v>11186487</v>
      </c>
      <c r="E94" s="170">
        <v>13939834.312756985</v>
      </c>
      <c r="F94" s="170">
        <v>13963322.122540891</v>
      </c>
      <c r="G94" s="170">
        <v>14029686.995518982</v>
      </c>
      <c r="H94" s="170">
        <v>14102437.258586913</v>
      </c>
      <c r="I94" s="170">
        <v>14272443.444884956</v>
      </c>
      <c r="J94" s="170">
        <v>14347247.245778948</v>
      </c>
      <c r="K94" s="170">
        <v>14410833.434230953</v>
      </c>
      <c r="L94" s="170">
        <v>14574743.550360978</v>
      </c>
      <c r="M94" s="170">
        <v>14585063.049046934</v>
      </c>
      <c r="N94" s="170">
        <v>14623696.706732929</v>
      </c>
      <c r="O94" s="170">
        <v>14927601.792089015</v>
      </c>
      <c r="P94" s="170">
        <v>14265469.62913096</v>
      </c>
      <c r="Q94" s="170">
        <v>14512201.435958952</v>
      </c>
      <c r="R94" s="170">
        <v>14835483.987715989</v>
      </c>
      <c r="S94" s="170">
        <v>14935411.314233989</v>
      </c>
      <c r="T94" s="170"/>
      <c r="U94" s="170"/>
      <c r="V94" s="170"/>
      <c r="W94" s="170"/>
      <c r="X94" s="170"/>
      <c r="Y94" s="170"/>
      <c r="Z94" s="170"/>
      <c r="AA94" s="170"/>
      <c r="AB94" s="170"/>
      <c r="AC94" s="108">
        <f>ROUND(((E94/2)+SUM(F94:P94)+(Q94/2))/12,2)</f>
        <v>14360713.59</v>
      </c>
      <c r="AD94" s="108">
        <f t="shared" si="219"/>
        <v>14420902.300000001</v>
      </c>
      <c r="AE94" s="108">
        <f t="shared" si="220"/>
        <v>14494980.890000001</v>
      </c>
      <c r="AF94" s="108">
        <f t="shared" si="221"/>
        <v>13945117.85</v>
      </c>
      <c r="AG94" s="108">
        <f t="shared" si="222"/>
        <v>12762831.16</v>
      </c>
      <c r="AH94" s="108">
        <f t="shared" si="223"/>
        <v>11570344.039999999</v>
      </c>
      <c r="AI94" s="108">
        <f t="shared" si="224"/>
        <v>10372090.68</v>
      </c>
      <c r="AJ94" s="108">
        <f t="shared" si="225"/>
        <v>9164358.3100000005</v>
      </c>
      <c r="AK94" s="108">
        <f t="shared" si="226"/>
        <v>7949366.3700000001</v>
      </c>
      <c r="AL94" s="108">
        <f t="shared" si="227"/>
        <v>6732334.71</v>
      </c>
      <c r="AM94" s="108">
        <f t="shared" si="228"/>
        <v>5501030.6100000003</v>
      </c>
      <c r="AN94" s="108">
        <f t="shared" si="229"/>
        <v>4284652.63</v>
      </c>
      <c r="AO94" s="140" t="s">
        <v>227</v>
      </c>
    </row>
    <row r="95" spans="1:45" x14ac:dyDescent="0.2">
      <c r="A95" s="129"/>
      <c r="B95" s="129"/>
      <c r="C95" s="129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40"/>
    </row>
    <row r="96" spans="1:45" x14ac:dyDescent="0.2">
      <c r="A96" s="129" t="s">
        <v>228</v>
      </c>
      <c r="B96" s="129"/>
      <c r="C96" s="129"/>
      <c r="D96" s="170">
        <v>23813095</v>
      </c>
      <c r="E96" s="170">
        <v>23813209.661612988</v>
      </c>
      <c r="F96" s="170">
        <v>23813209.201463997</v>
      </c>
      <c r="G96" s="170">
        <v>23843215.457529992</v>
      </c>
      <c r="H96" s="170">
        <v>24021493.37191698</v>
      </c>
      <c r="I96" s="170">
        <v>24021727.219826996</v>
      </c>
      <c r="J96" s="170">
        <v>24047944.814164996</v>
      </c>
      <c r="K96" s="170">
        <v>24060880.901134998</v>
      </c>
      <c r="L96" s="170">
        <v>24060921.710422993</v>
      </c>
      <c r="M96" s="170">
        <v>24257145.752927005</v>
      </c>
      <c r="N96" s="170">
        <v>24259157.191240996</v>
      </c>
      <c r="O96" s="170">
        <v>24501664.574696958</v>
      </c>
      <c r="P96" s="170">
        <v>24510715.871142983</v>
      </c>
      <c r="Q96" s="170">
        <v>24252324.947507977</v>
      </c>
      <c r="R96" s="170">
        <v>24277725.815252006</v>
      </c>
      <c r="S96" s="170">
        <v>24278411.60661</v>
      </c>
      <c r="T96" s="170"/>
      <c r="U96" s="170"/>
      <c r="V96" s="170"/>
      <c r="W96" s="170"/>
      <c r="X96" s="170"/>
      <c r="Y96" s="170"/>
      <c r="Z96" s="170"/>
      <c r="AA96" s="170"/>
      <c r="AB96" s="170"/>
      <c r="AC96" s="108">
        <f>ROUND(((E96/2)+SUM(F96:P96)+(Q96/2))/12,2)</f>
        <v>24119236.949999999</v>
      </c>
      <c r="AD96" s="108">
        <f t="shared" ref="AD96:AD97" si="230">ROUND(((F96/2)+SUM(G96:Q96)+(R96/2))/12,2)</f>
        <v>24156888.280000001</v>
      </c>
      <c r="AE96" s="108">
        <f t="shared" ref="AE96:AE97" si="231">ROUND(((G96/2)+SUM(H96:R96)+(S96/2))/12,2)</f>
        <v>24194376.309999999</v>
      </c>
      <c r="AF96" s="108">
        <f t="shared" ref="AF96:AF97" si="232">ROUND(((H96/2)+SUM(I96:S96)+(T96/2))/12,2)</f>
        <v>23211613.920000002</v>
      </c>
      <c r="AG96" s="108">
        <f t="shared" ref="AG96:AG97" si="233">ROUND(((I96/2)+SUM(J96:T96)+(U96/2))/12,2)</f>
        <v>21209813.07</v>
      </c>
      <c r="AH96" s="108">
        <f t="shared" ref="AH96:AH97" si="234">ROUND(((J96/2)+SUM(K96:U96)+(V96/2))/12,2)</f>
        <v>19206910.059999999</v>
      </c>
      <c r="AI96" s="108">
        <f t="shared" ref="AI96:AI97" si="235">ROUND(((K96/2)+SUM(L96:V96)+(W96/2))/12,2)</f>
        <v>17202375.66</v>
      </c>
      <c r="AJ96" s="108">
        <f t="shared" ref="AJ96:AJ97" si="236">ROUND(((L96/2)+SUM(M96:W96)+(X96/2))/12,2)</f>
        <v>15197300.550000001</v>
      </c>
      <c r="AK96" s="108">
        <f t="shared" ref="AK96:AK97" si="237">ROUND(((M96/2)+SUM(N96:X96)+(Y96/2))/12,2)</f>
        <v>13184047.74</v>
      </c>
      <c r="AL96" s="108">
        <f t="shared" ref="AL96:AL97" si="238">ROUND(((N96/2)+SUM(O96:Y96)+(Z96/2))/12,2)</f>
        <v>11162535.119999999</v>
      </c>
      <c r="AM96" s="108">
        <f t="shared" ref="AM96:AM97" si="239">ROUND(((O96/2)+SUM(P96:Z96)+(AA96/2))/12,2)</f>
        <v>9130834.2100000009</v>
      </c>
      <c r="AN96" s="108">
        <f t="shared" ref="AN96:AN97" si="240">ROUND(((P96/2)+SUM(Q96:AA96)+(AB96/2))/12,2)</f>
        <v>7088651.6900000004</v>
      </c>
      <c r="AO96" s="140" t="s">
        <v>229</v>
      </c>
    </row>
    <row r="97" spans="1:41" x14ac:dyDescent="0.2">
      <c r="A97" s="129" t="s">
        <v>230</v>
      </c>
      <c r="B97" s="129"/>
      <c r="C97" s="129"/>
      <c r="D97" s="170">
        <v>379077</v>
      </c>
      <c r="E97" s="170">
        <v>379076.84899999993</v>
      </c>
      <c r="F97" s="170">
        <v>379076.84899999993</v>
      </c>
      <c r="G97" s="170">
        <v>379076.84899999993</v>
      </c>
      <c r="H97" s="170">
        <v>379076.84899999993</v>
      </c>
      <c r="I97" s="170">
        <v>379076.84899999993</v>
      </c>
      <c r="J97" s="170">
        <v>379076.84899999993</v>
      </c>
      <c r="K97" s="170">
        <v>379076.84899999993</v>
      </c>
      <c r="L97" s="170">
        <v>379076.84899999993</v>
      </c>
      <c r="M97" s="170">
        <v>379076.84899999993</v>
      </c>
      <c r="N97" s="170">
        <v>379076.84899999993</v>
      </c>
      <c r="O97" s="170">
        <v>379076.84899999993</v>
      </c>
      <c r="P97" s="170">
        <v>379076.84899999993</v>
      </c>
      <c r="Q97" s="170">
        <v>384004.84803699981</v>
      </c>
      <c r="R97" s="170">
        <v>384004.84803699981</v>
      </c>
      <c r="S97" s="170">
        <v>384004.84803699981</v>
      </c>
      <c r="T97" s="170"/>
      <c r="U97" s="170"/>
      <c r="V97" s="170"/>
      <c r="W97" s="170"/>
      <c r="X97" s="170"/>
      <c r="Y97" s="170"/>
      <c r="Z97" s="170"/>
      <c r="AA97" s="170"/>
      <c r="AB97" s="170"/>
      <c r="AC97" s="108">
        <f>ROUND(((E97/2)+SUM(F97:P97)+(Q97/2))/12,2)</f>
        <v>379282.18</v>
      </c>
      <c r="AD97" s="108">
        <f t="shared" si="230"/>
        <v>379692.85</v>
      </c>
      <c r="AE97" s="108">
        <f t="shared" si="231"/>
        <v>380103.52</v>
      </c>
      <c r="AF97" s="108">
        <f t="shared" si="232"/>
        <v>364513.98</v>
      </c>
      <c r="AG97" s="108">
        <f t="shared" si="233"/>
        <v>332924.24</v>
      </c>
      <c r="AH97" s="108">
        <f t="shared" si="234"/>
        <v>301334.51</v>
      </c>
      <c r="AI97" s="108">
        <f t="shared" si="235"/>
        <v>269744.77</v>
      </c>
      <c r="AJ97" s="108">
        <f t="shared" si="236"/>
        <v>238155.03</v>
      </c>
      <c r="AK97" s="108">
        <f t="shared" si="237"/>
        <v>206565.29</v>
      </c>
      <c r="AL97" s="108">
        <f t="shared" si="238"/>
        <v>174975.56</v>
      </c>
      <c r="AM97" s="108">
        <f t="shared" si="239"/>
        <v>143385.82</v>
      </c>
      <c r="AN97" s="108">
        <f t="shared" si="240"/>
        <v>111796.08</v>
      </c>
      <c r="AO97" s="140" t="s">
        <v>231</v>
      </c>
    </row>
    <row r="98" spans="1:41" x14ac:dyDescent="0.2">
      <c r="A98" s="129"/>
      <c r="B98" s="129"/>
      <c r="C98" s="129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40"/>
    </row>
    <row r="99" spans="1:41" x14ac:dyDescent="0.2">
      <c r="A99" s="129" t="s">
        <v>232</v>
      </c>
      <c r="B99" s="129"/>
      <c r="C99" s="129"/>
      <c r="D99" s="108">
        <f t="shared" ref="D99:AC99" si="241">SUM(D89:D97)</f>
        <v>278282685</v>
      </c>
      <c r="E99" s="108">
        <v>280005006.79774094</v>
      </c>
      <c r="F99" s="108">
        <v>280190636.37292689</v>
      </c>
      <c r="G99" s="108">
        <v>280661443.12550491</v>
      </c>
      <c r="H99" s="108">
        <v>281454503.99114084</v>
      </c>
      <c r="I99" s="108">
        <v>282042139.68867493</v>
      </c>
      <c r="J99" s="108">
        <v>283896595.59744489</v>
      </c>
      <c r="K99" s="108">
        <v>284793506.24970293</v>
      </c>
      <c r="L99" s="108">
        <v>291911682.44305193</v>
      </c>
      <c r="M99" s="108">
        <v>293100674.0450449</v>
      </c>
      <c r="N99" s="108">
        <v>294531298.93859398</v>
      </c>
      <c r="O99" s="108">
        <v>296381131.22554499</v>
      </c>
      <c r="P99" s="108">
        <v>299088183.36694294</v>
      </c>
      <c r="Q99" s="108">
        <f t="shared" si="241"/>
        <v>299749103.6886459</v>
      </c>
      <c r="R99" s="108">
        <f t="shared" si="241"/>
        <v>300799892.35024291</v>
      </c>
      <c r="S99" s="108">
        <f t="shared" si="241"/>
        <v>301710424.99480498</v>
      </c>
      <c r="T99" s="108">
        <f t="shared" si="241"/>
        <v>0</v>
      </c>
      <c r="U99" s="108">
        <f t="shared" si="241"/>
        <v>0</v>
      </c>
      <c r="V99" s="108">
        <f t="shared" si="241"/>
        <v>0</v>
      </c>
      <c r="W99" s="108">
        <f t="shared" si="241"/>
        <v>0</v>
      </c>
      <c r="X99" s="108">
        <f t="shared" si="241"/>
        <v>0</v>
      </c>
      <c r="Y99" s="108">
        <f t="shared" si="241"/>
        <v>0</v>
      </c>
      <c r="Z99" s="108">
        <f t="shared" si="241"/>
        <v>0</v>
      </c>
      <c r="AA99" s="108">
        <f t="shared" si="241"/>
        <v>0</v>
      </c>
      <c r="AB99" s="108">
        <f t="shared" si="241"/>
        <v>0</v>
      </c>
      <c r="AC99" s="108">
        <f t="shared" si="241"/>
        <v>288160737.52000004</v>
      </c>
      <c r="AD99" s="108">
        <f t="shared" ref="AD99:AN99" si="242">SUM(AD89:AD97)</f>
        <v>289842127.23000002</v>
      </c>
      <c r="AE99" s="108">
        <f t="shared" si="242"/>
        <v>291577887.14999998</v>
      </c>
      <c r="AF99" s="108">
        <f t="shared" si="242"/>
        <v>280727657.05000001</v>
      </c>
      <c r="AG99" s="108">
        <f t="shared" si="242"/>
        <v>257248630.25</v>
      </c>
      <c r="AH99" s="108">
        <f t="shared" si="242"/>
        <v>233667849.58999997</v>
      </c>
      <c r="AI99" s="108">
        <f t="shared" si="242"/>
        <v>209972428.69</v>
      </c>
      <c r="AJ99" s="108">
        <f t="shared" si="242"/>
        <v>185943045.82000002</v>
      </c>
      <c r="AK99" s="108">
        <f t="shared" si="242"/>
        <v>161567530.97</v>
      </c>
      <c r="AL99" s="108">
        <f t="shared" si="242"/>
        <v>137082865.44</v>
      </c>
      <c r="AM99" s="108">
        <f t="shared" si="242"/>
        <v>112461514.18000001</v>
      </c>
      <c r="AN99" s="108">
        <f t="shared" si="242"/>
        <v>87650292.729999989</v>
      </c>
      <c r="AO99" s="140"/>
    </row>
    <row r="100" spans="1:41" x14ac:dyDescent="0.2">
      <c r="A100" s="161"/>
      <c r="B100" s="161"/>
      <c r="C100" s="161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40"/>
    </row>
    <row r="101" spans="1:41" x14ac:dyDescent="0.2">
      <c r="A101" s="168" t="s">
        <v>61</v>
      </c>
      <c r="B101" s="129"/>
      <c r="C101" s="129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22"/>
    </row>
    <row r="102" spans="1:41" x14ac:dyDescent="0.2">
      <c r="A102" s="129"/>
      <c r="B102" s="129"/>
      <c r="C102" s="129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40"/>
    </row>
    <row r="103" spans="1:41" x14ac:dyDescent="0.2">
      <c r="A103" s="129" t="s">
        <v>122</v>
      </c>
      <c r="B103" s="129"/>
      <c r="C103" s="129"/>
      <c r="D103" s="170">
        <v>-6185817</v>
      </c>
      <c r="E103" s="170">
        <v>-6209107.4213909954</v>
      </c>
      <c r="F103" s="170">
        <v>-6232447.5337530002</v>
      </c>
      <c r="G103" s="170">
        <v>-6255952.9164090008</v>
      </c>
      <c r="H103" s="170">
        <v>-6279682.4379450008</v>
      </c>
      <c r="I103" s="170">
        <v>-6303612.4164090008</v>
      </c>
      <c r="J103" s="170">
        <v>-6327663.3300509974</v>
      </c>
      <c r="K103" s="170">
        <v>-6351760.8857429996</v>
      </c>
      <c r="L103" s="170">
        <v>-6375894.2449650019</v>
      </c>
      <c r="M103" s="170">
        <v>-6400354.8300300017</v>
      </c>
      <c r="N103" s="170">
        <v>-6425158.7744819969</v>
      </c>
      <c r="O103" s="170">
        <v>-6448843.2540419996</v>
      </c>
      <c r="P103" s="170">
        <v>-6474008.2443749979</v>
      </c>
      <c r="Q103" s="170">
        <v>-6590579.8564860001</v>
      </c>
      <c r="R103" s="170">
        <v>-6616869.4154280052</v>
      </c>
      <c r="S103" s="170">
        <v>-6643396.7258340046</v>
      </c>
      <c r="T103" s="170"/>
      <c r="U103" s="170"/>
      <c r="V103" s="170"/>
      <c r="W103" s="170"/>
      <c r="X103" s="170"/>
      <c r="Y103" s="170"/>
      <c r="Z103" s="170"/>
      <c r="AA103" s="170"/>
      <c r="AB103" s="170"/>
      <c r="AC103" s="108">
        <f>ROUND(((E103/2)+SUM(F103:P103)+(Q103/2))/12,2)</f>
        <v>-6356268.54</v>
      </c>
      <c r="AD103" s="108">
        <f t="shared" ref="AD103" si="243">ROUND(((F103/2)+SUM(G103:Q103)+(R103/2))/12,2)</f>
        <v>-6388180.8099999996</v>
      </c>
      <c r="AE103" s="108">
        <f t="shared" ref="AE103" si="244">ROUND(((G103/2)+SUM(H103:R103)+(S103/2))/12,2)</f>
        <v>-6420341.8799999999</v>
      </c>
      <c r="AF103" s="108">
        <f t="shared" ref="AF103" si="245">ROUND(((H103/2)+SUM(I103:S103)+(T103/2))/12,2)</f>
        <v>-6174831.9299999997</v>
      </c>
      <c r="AG103" s="108">
        <f t="shared" ref="AG103" si="246">ROUND(((I103/2)+SUM(J103:T103)+(U103/2))/12,2)</f>
        <v>-5650527.9800000004</v>
      </c>
      <c r="AH103" s="108">
        <f t="shared" ref="AH103" si="247">ROUND(((J103/2)+SUM(K103:U103)+(V103/2))/12,2)</f>
        <v>-5124224.82</v>
      </c>
      <c r="AI103" s="108">
        <f t="shared" ref="AI103" si="248">ROUND(((K103/2)+SUM(L103:V103)+(W103/2))/12,2)</f>
        <v>-4595915.4800000004</v>
      </c>
      <c r="AJ103" s="108">
        <f t="shared" ref="AJ103" si="249">ROUND(((L103/2)+SUM(M103:W103)+(X103/2))/12,2)</f>
        <v>-4065596.52</v>
      </c>
      <c r="AK103" s="108">
        <f t="shared" ref="AK103" si="250">ROUND(((M103/2)+SUM(N103:X103)+(Y103/2))/12,2)</f>
        <v>-3533252.81</v>
      </c>
      <c r="AL103" s="108">
        <f t="shared" ref="AL103" si="251">ROUND(((N103/2)+SUM(O103:Y103)+(Z103/2))/12,2)</f>
        <v>-2998856.41</v>
      </c>
      <c r="AM103" s="108">
        <f t="shared" ref="AM103" si="252">ROUND(((O103/2)+SUM(P103:Z103)+(AA103/2))/12,2)</f>
        <v>-2462439.66</v>
      </c>
      <c r="AN103" s="108">
        <f t="shared" ref="AN103" si="253">ROUND(((P103/2)+SUM(Q103:AA103)+(AB103/2))/12,2)</f>
        <v>-1923987.51</v>
      </c>
      <c r="AO103" s="140" t="s">
        <v>34</v>
      </c>
    </row>
    <row r="104" spans="1:41" x14ac:dyDescent="0.2">
      <c r="A104" s="129" t="s">
        <v>119</v>
      </c>
      <c r="B104" s="129"/>
      <c r="C104" s="129"/>
      <c r="D104" s="170"/>
      <c r="E104" s="170">
        <v>0</v>
      </c>
      <c r="F104" s="170">
        <v>0</v>
      </c>
      <c r="G104" s="170">
        <v>0</v>
      </c>
      <c r="H104" s="170">
        <v>0</v>
      </c>
      <c r="I104" s="170">
        <v>0</v>
      </c>
      <c r="J104" s="170">
        <v>0</v>
      </c>
      <c r="K104" s="170">
        <v>0</v>
      </c>
      <c r="L104" s="170">
        <v>0</v>
      </c>
      <c r="M104" s="170">
        <v>0</v>
      </c>
      <c r="N104" s="170">
        <v>0</v>
      </c>
      <c r="O104" s="170">
        <v>0</v>
      </c>
      <c r="P104" s="170">
        <v>0</v>
      </c>
      <c r="Q104" s="170">
        <v>0</v>
      </c>
      <c r="R104" s="170">
        <v>0</v>
      </c>
      <c r="S104" s="170">
        <v>0</v>
      </c>
      <c r="T104" s="170"/>
      <c r="U104" s="170"/>
      <c r="V104" s="170"/>
      <c r="W104" s="170"/>
      <c r="X104" s="170"/>
      <c r="Y104" s="170"/>
      <c r="Z104" s="170"/>
      <c r="AA104" s="170"/>
      <c r="AB104" s="170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40" t="s">
        <v>142</v>
      </c>
    </row>
    <row r="105" spans="1:41" x14ac:dyDescent="0.2">
      <c r="A105" s="129" t="s">
        <v>120</v>
      </c>
      <c r="B105" s="129"/>
      <c r="C105" s="129"/>
      <c r="D105" s="170">
        <v>-104629</v>
      </c>
      <c r="E105" s="170">
        <v>-106364</v>
      </c>
      <c r="F105" s="170">
        <v>-108099</v>
      </c>
      <c r="G105" s="170">
        <v>-109835</v>
      </c>
      <c r="H105" s="170">
        <v>-111575</v>
      </c>
      <c r="I105" s="170">
        <v>-113320</v>
      </c>
      <c r="J105" s="170">
        <v>-115065</v>
      </c>
      <c r="K105" s="170">
        <v>-116813</v>
      </c>
      <c r="L105" s="170">
        <v>-118567</v>
      </c>
      <c r="M105" s="170">
        <v>-120356.24</v>
      </c>
      <c r="N105" s="170">
        <v>-122153.64</v>
      </c>
      <c r="O105" s="170">
        <v>-123952.97</v>
      </c>
      <c r="P105" s="170">
        <v>-125753.44</v>
      </c>
      <c r="Q105" s="170">
        <v>-127558.76</v>
      </c>
      <c r="R105" s="170">
        <v>-129373.91</v>
      </c>
      <c r="S105" s="170">
        <v>-131199.78</v>
      </c>
      <c r="T105" s="170"/>
      <c r="U105" s="170"/>
      <c r="V105" s="170"/>
      <c r="W105" s="170"/>
      <c r="X105" s="170"/>
      <c r="Y105" s="170"/>
      <c r="Z105" s="170"/>
      <c r="AA105" s="170"/>
      <c r="AB105" s="170"/>
      <c r="AC105" s="108">
        <f>ROUND(((E105/2)+SUM(F105:P105)+(Q105/2))/12,2)</f>
        <v>-116870.97</v>
      </c>
      <c r="AD105" s="108">
        <f t="shared" ref="AD105:AD107" si="254">ROUND(((F105/2)+SUM(G105:Q105)+(R105/2))/12,2)</f>
        <v>-118640.54</v>
      </c>
      <c r="AE105" s="108">
        <f t="shared" ref="AE105:AE107" si="255">ROUND(((G105/2)+SUM(H105:R105)+(S105/2))/12,2)</f>
        <v>-120417.2</v>
      </c>
      <c r="AF105" s="108">
        <f t="shared" ref="AF105:AF107" si="256">ROUND(((H105/2)+SUM(I105:S105)+(T105/2))/12,2)</f>
        <v>-116658.44</v>
      </c>
      <c r="AG105" s="108">
        <f t="shared" ref="AG105:AG107" si="257">ROUND(((I105/2)+SUM(J105:T105)+(U105/2))/12,2)</f>
        <v>-107287.81</v>
      </c>
      <c r="AH105" s="108">
        <f t="shared" ref="AH105:AH107" si="258">ROUND(((J105/2)+SUM(K105:U105)+(V105/2))/12,2)</f>
        <v>-97771.77</v>
      </c>
      <c r="AI105" s="108">
        <f t="shared" ref="AI105:AI107" si="259">ROUND(((K105/2)+SUM(L105:V105)+(W105/2))/12,2)</f>
        <v>-88110.19</v>
      </c>
      <c r="AJ105" s="108">
        <f t="shared" ref="AJ105:AJ107" si="260">ROUND(((L105/2)+SUM(M105:W105)+(X105/2))/12,2)</f>
        <v>-78302.69</v>
      </c>
      <c r="AK105" s="108">
        <f t="shared" ref="AK105:AK107" si="261">ROUND(((M105/2)+SUM(N105:X105)+(Y105/2))/12,2)</f>
        <v>-68347.55</v>
      </c>
      <c r="AL105" s="108">
        <f t="shared" ref="AL105:AL107" si="262">ROUND(((N105/2)+SUM(O105:Y105)+(Z105/2))/12,2)</f>
        <v>-58242.97</v>
      </c>
      <c r="AM105" s="108">
        <f t="shared" ref="AM105:AM107" si="263">ROUND(((O105/2)+SUM(P105:Z105)+(AA105/2))/12,2)</f>
        <v>-47988.53</v>
      </c>
      <c r="AN105" s="108">
        <f t="shared" ref="AN105:AN107" si="264">ROUND(((P105/2)+SUM(Q105:AA105)+(AB105/2))/12,2)</f>
        <v>-37584.1</v>
      </c>
      <c r="AO105" s="140" t="s">
        <v>142</v>
      </c>
    </row>
    <row r="106" spans="1:41" x14ac:dyDescent="0.2">
      <c r="A106" s="129" t="s">
        <v>121</v>
      </c>
      <c r="B106" s="129"/>
      <c r="C106" s="129"/>
      <c r="D106" s="170">
        <v>-95957411</v>
      </c>
      <c r="E106" s="170">
        <v>-96400749.25</v>
      </c>
      <c r="F106" s="170">
        <v>-96850486.620000005</v>
      </c>
      <c r="G106" s="170">
        <v>-97322049.299999997</v>
      </c>
      <c r="H106" s="170">
        <v>-97770920.549999997</v>
      </c>
      <c r="I106" s="170">
        <v>-98220081</v>
      </c>
      <c r="J106" s="170">
        <v>-98693385.549999997</v>
      </c>
      <c r="K106" s="170">
        <v>-99121156.099999994</v>
      </c>
      <c r="L106" s="170">
        <v>-99571604.480000004</v>
      </c>
      <c r="M106" s="170">
        <v>-100043880.94999999</v>
      </c>
      <c r="N106" s="170">
        <v>-100553316.98</v>
      </c>
      <c r="O106" s="170">
        <v>-101155695.66000001</v>
      </c>
      <c r="P106" s="170">
        <v>-101676709.61999999</v>
      </c>
      <c r="Q106" s="170">
        <v>-101986425.96000001</v>
      </c>
      <c r="R106" s="170">
        <v>-102520667.90000001</v>
      </c>
      <c r="S106" s="170">
        <v>-102982586.11</v>
      </c>
      <c r="T106" s="170"/>
      <c r="U106" s="170"/>
      <c r="V106" s="170"/>
      <c r="W106" s="170"/>
      <c r="X106" s="170"/>
      <c r="Y106" s="170"/>
      <c r="Z106" s="170"/>
      <c r="AA106" s="170"/>
      <c r="AB106" s="170"/>
      <c r="AC106" s="108">
        <f>ROUND(((E106/2)+SUM(F106:P106)+(Q106/2))/12,2)</f>
        <v>-99181072.870000005</v>
      </c>
      <c r="AD106" s="108">
        <f t="shared" si="254"/>
        <v>-99650066.950000003</v>
      </c>
      <c r="AE106" s="108">
        <f t="shared" si="255"/>
        <v>-100122180.2</v>
      </c>
      <c r="AF106" s="108">
        <f t="shared" si="256"/>
        <v>-96284247.549999997</v>
      </c>
      <c r="AG106" s="108">
        <f t="shared" si="257"/>
        <v>-88117955.819999993</v>
      </c>
      <c r="AH106" s="108">
        <f t="shared" si="258"/>
        <v>-79913228.040000007</v>
      </c>
      <c r="AI106" s="108">
        <f t="shared" si="259"/>
        <v>-71670955.480000004</v>
      </c>
      <c r="AJ106" s="108">
        <f t="shared" si="260"/>
        <v>-63392090.450000003</v>
      </c>
      <c r="AK106" s="108">
        <f t="shared" si="261"/>
        <v>-55074778.560000002</v>
      </c>
      <c r="AL106" s="108">
        <f t="shared" si="262"/>
        <v>-46716561.979999997</v>
      </c>
      <c r="AM106" s="108">
        <f t="shared" si="263"/>
        <v>-38312019.789999999</v>
      </c>
      <c r="AN106" s="108">
        <f t="shared" si="264"/>
        <v>-29860669.57</v>
      </c>
      <c r="AO106" s="140" t="s">
        <v>142</v>
      </c>
    </row>
    <row r="107" spans="1:41" x14ac:dyDescent="0.2">
      <c r="A107" s="129" t="s">
        <v>226</v>
      </c>
      <c r="B107" s="129"/>
      <c r="C107" s="129"/>
      <c r="D107" s="170">
        <v>-5452923</v>
      </c>
      <c r="E107" s="170">
        <v>-5512742.3363919929</v>
      </c>
      <c r="F107" s="170">
        <v>-5511055.8900979981</v>
      </c>
      <c r="G107" s="170">
        <v>-5570952.6073639989</v>
      </c>
      <c r="H107" s="170">
        <v>-5640657.5878480002</v>
      </c>
      <c r="I107" s="170">
        <v>-5647800.6839639992</v>
      </c>
      <c r="J107" s="170">
        <v>-5719074.7227579951</v>
      </c>
      <c r="K107" s="170">
        <v>-5782941.8792139962</v>
      </c>
      <c r="L107" s="170">
        <v>-5847007.0008319914</v>
      </c>
      <c r="M107" s="170">
        <v>-5837411.6596060023</v>
      </c>
      <c r="N107" s="170">
        <v>-5919395.2343799993</v>
      </c>
      <c r="O107" s="170">
        <v>-5959053.4079720005</v>
      </c>
      <c r="P107" s="170">
        <v>-5215010.7357579991</v>
      </c>
      <c r="Q107" s="170">
        <v>-5344427.3645809963</v>
      </c>
      <c r="R107" s="170">
        <v>-5342027.8923749998</v>
      </c>
      <c r="S107" s="170">
        <v>-5415542.0194840059</v>
      </c>
      <c r="T107" s="170"/>
      <c r="U107" s="170"/>
      <c r="V107" s="170"/>
      <c r="W107" s="170"/>
      <c r="X107" s="170"/>
      <c r="Y107" s="170"/>
      <c r="Z107" s="170"/>
      <c r="AA107" s="170"/>
      <c r="AB107" s="170"/>
      <c r="AC107" s="108">
        <f>ROUND(((E107/2)+SUM(F107:P107)+(Q107/2))/12,2)</f>
        <v>-5673245.5199999996</v>
      </c>
      <c r="AD107" s="108">
        <f t="shared" si="254"/>
        <v>-5659189.5599999996</v>
      </c>
      <c r="AE107" s="108">
        <f t="shared" si="255"/>
        <v>-5645671.29</v>
      </c>
      <c r="AF107" s="108">
        <f t="shared" si="256"/>
        <v>-5404168.4500000002</v>
      </c>
      <c r="AG107" s="108">
        <f t="shared" si="257"/>
        <v>-4933816.0199999996</v>
      </c>
      <c r="AH107" s="108">
        <f t="shared" si="258"/>
        <v>-4460196.21</v>
      </c>
      <c r="AI107" s="108">
        <f t="shared" si="259"/>
        <v>-3980945.52</v>
      </c>
      <c r="AJ107" s="108">
        <f t="shared" si="260"/>
        <v>-3496364.32</v>
      </c>
      <c r="AK107" s="108">
        <f t="shared" si="261"/>
        <v>-3009513.54</v>
      </c>
      <c r="AL107" s="108">
        <f t="shared" si="262"/>
        <v>-2519646.59</v>
      </c>
      <c r="AM107" s="108">
        <f t="shared" si="263"/>
        <v>-2024711.23</v>
      </c>
      <c r="AN107" s="108">
        <f t="shared" si="264"/>
        <v>-1559125.22</v>
      </c>
      <c r="AO107" s="140" t="s">
        <v>231</v>
      </c>
    </row>
    <row r="108" spans="1:41" x14ac:dyDescent="0.2">
      <c r="A108" s="129"/>
      <c r="B108" s="129"/>
      <c r="C108" s="129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>
        <v>0</v>
      </c>
      <c r="R108" s="170">
        <v>0</v>
      </c>
      <c r="S108" s="170">
        <v>0</v>
      </c>
      <c r="T108" s="170"/>
      <c r="U108" s="170"/>
      <c r="V108" s="170"/>
      <c r="W108" s="170"/>
      <c r="X108" s="170"/>
      <c r="Y108" s="170"/>
      <c r="Z108" s="170"/>
      <c r="AA108" s="170"/>
      <c r="AB108" s="170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40"/>
    </row>
    <row r="109" spans="1:41" x14ac:dyDescent="0.2">
      <c r="A109" s="129" t="s">
        <v>228</v>
      </c>
      <c r="B109" s="129"/>
      <c r="C109" s="129"/>
      <c r="D109" s="170">
        <v>-9196551</v>
      </c>
      <c r="E109" s="170">
        <v>-9243864.5130223334</v>
      </c>
      <c r="F109" s="170">
        <v>-9291244.5371826887</v>
      </c>
      <c r="G109" s="170">
        <v>-9338616.7577370554</v>
      </c>
      <c r="H109" s="170">
        <v>-9386427.9410860986</v>
      </c>
      <c r="I109" s="170">
        <v>-9434555.7934693843</v>
      </c>
      <c r="J109" s="170">
        <v>-9482755.456848979</v>
      </c>
      <c r="K109" s="170">
        <v>-9531035.9096368104</v>
      </c>
      <c r="L109" s="170">
        <v>-9579308.8213248998</v>
      </c>
      <c r="M109" s="170">
        <v>-9615407.0692560971</v>
      </c>
      <c r="N109" s="170">
        <v>-9664088.0363745391</v>
      </c>
      <c r="O109" s="170">
        <v>-9680327.158335641</v>
      </c>
      <c r="P109" s="170">
        <v>-9729680.2028452158</v>
      </c>
      <c r="Q109" s="170">
        <v>-9652779.7347139418</v>
      </c>
      <c r="R109" s="170">
        <v>-9701725.8237652332</v>
      </c>
      <c r="S109" s="170">
        <v>-9750605.9170560241</v>
      </c>
      <c r="T109" s="170"/>
      <c r="U109" s="170"/>
      <c r="V109" s="170"/>
      <c r="W109" s="170"/>
      <c r="X109" s="170"/>
      <c r="Y109" s="170"/>
      <c r="Z109" s="170"/>
      <c r="AA109" s="170"/>
      <c r="AB109" s="170"/>
      <c r="AC109" s="108">
        <f>ROUND(((E109/2)+SUM(F109:P109)+(Q109/2))/12,2)</f>
        <v>-9515147.4800000004</v>
      </c>
      <c r="AD109" s="108">
        <f t="shared" ref="AD109:AD110" si="265">ROUND(((F109/2)+SUM(G109:Q109)+(R109/2))/12,2)</f>
        <v>-9549289.0099999998</v>
      </c>
      <c r="AE109" s="108">
        <f t="shared" ref="AE109:AE110" si="266">ROUND(((G109/2)+SUM(H109:R109)+(S109/2))/12,2)</f>
        <v>-9583558.6099999994</v>
      </c>
      <c r="AF109" s="108">
        <f t="shared" ref="AF109:AF110" si="267">ROUND(((H109/2)+SUM(I109:S109)+(T109/2))/12,2)</f>
        <v>-9209623.6600000001</v>
      </c>
      <c r="AG109" s="108">
        <f t="shared" ref="AG109:AG110" si="268">ROUND(((I109/2)+SUM(J109:T109)+(U109/2))/12,2)</f>
        <v>-8425416</v>
      </c>
      <c r="AH109" s="108">
        <f t="shared" ref="AH109:AH110" si="269">ROUND(((J109/2)+SUM(K109:U109)+(V109/2))/12,2)</f>
        <v>-7637194.7000000002</v>
      </c>
      <c r="AI109" s="108">
        <f t="shared" ref="AI109:AI110" si="270">ROUND(((K109/2)+SUM(L109:V109)+(W109/2))/12,2)</f>
        <v>-6844953.3899999997</v>
      </c>
      <c r="AJ109" s="108">
        <f t="shared" ref="AJ109:AJ110" si="271">ROUND(((L109/2)+SUM(M109:W109)+(X109/2))/12,2)</f>
        <v>-6048689.0300000003</v>
      </c>
      <c r="AK109" s="108">
        <f t="shared" ref="AK109:AK110" si="272">ROUND(((M109/2)+SUM(N109:X109)+(Y109/2))/12,2)</f>
        <v>-5248909.2</v>
      </c>
      <c r="AL109" s="108">
        <f t="shared" ref="AL109:AL110" si="273">ROUND(((N109/2)+SUM(O109:Y109)+(Z109/2))/12,2)</f>
        <v>-4445596.9000000004</v>
      </c>
      <c r="AM109" s="108">
        <f t="shared" ref="AM109:AM110" si="274">ROUND(((O109/2)+SUM(P109:Z109)+(AA109/2))/12,2)</f>
        <v>-3639579.6</v>
      </c>
      <c r="AN109" s="108">
        <f t="shared" ref="AN109:AN110" si="275">ROUND(((P109/2)+SUM(Q109:AA109)+(AB109/2))/12,2)</f>
        <v>-2830829.3</v>
      </c>
      <c r="AO109" s="140" t="s">
        <v>229</v>
      </c>
    </row>
    <row r="110" spans="1:41" x14ac:dyDescent="0.2">
      <c r="A110" s="129" t="s">
        <v>230</v>
      </c>
      <c r="B110" s="129"/>
      <c r="C110" s="129"/>
      <c r="D110" s="170">
        <v>-206827</v>
      </c>
      <c r="E110" s="170">
        <v>-207091.46999999997</v>
      </c>
      <c r="F110" s="170">
        <v>-207355.92099999986</v>
      </c>
      <c r="G110" s="170">
        <v>-207620.36499999999</v>
      </c>
      <c r="H110" s="170">
        <v>-207884.80899999989</v>
      </c>
      <c r="I110" s="170">
        <v>-208149.25099999993</v>
      </c>
      <c r="J110" s="170">
        <v>-208413.70200000005</v>
      </c>
      <c r="K110" s="170">
        <v>-208678.14699999988</v>
      </c>
      <c r="L110" s="170">
        <v>-208942.59299999988</v>
      </c>
      <c r="M110" s="170">
        <v>-209207.03499999992</v>
      </c>
      <c r="N110" s="170">
        <v>-209471.48300000001</v>
      </c>
      <c r="O110" s="170">
        <v>-209735.92999999993</v>
      </c>
      <c r="P110" s="170">
        <v>-210000.37599999993</v>
      </c>
      <c r="Q110" s="170">
        <v>-212998.26063399995</v>
      </c>
      <c r="R110" s="170">
        <v>-213266.1494969998</v>
      </c>
      <c r="S110" s="170">
        <v>-213534.03126899991</v>
      </c>
      <c r="T110" s="170"/>
      <c r="U110" s="170"/>
      <c r="V110" s="170"/>
      <c r="W110" s="170"/>
      <c r="X110" s="170"/>
      <c r="Y110" s="170"/>
      <c r="Z110" s="170"/>
      <c r="AA110" s="170"/>
      <c r="AB110" s="170"/>
      <c r="AC110" s="108">
        <f>ROUND(((E110/2)+SUM(F110:P110)+(Q110/2))/12,2)</f>
        <v>-208792.04</v>
      </c>
      <c r="AD110" s="108">
        <f t="shared" si="265"/>
        <v>-209284.42</v>
      </c>
      <c r="AE110" s="108">
        <f t="shared" si="266"/>
        <v>-209777.08</v>
      </c>
      <c r="AF110" s="108">
        <f t="shared" si="267"/>
        <v>-201361.61</v>
      </c>
      <c r="AG110" s="108">
        <f t="shared" si="268"/>
        <v>-184026.86</v>
      </c>
      <c r="AH110" s="108">
        <f t="shared" si="269"/>
        <v>-166670.07</v>
      </c>
      <c r="AI110" s="108">
        <f t="shared" si="270"/>
        <v>-149291.24</v>
      </c>
      <c r="AJ110" s="108">
        <f t="shared" si="271"/>
        <v>-131890.38</v>
      </c>
      <c r="AK110" s="108">
        <f t="shared" si="272"/>
        <v>-114467.48</v>
      </c>
      <c r="AL110" s="108">
        <f t="shared" si="273"/>
        <v>-97022.54</v>
      </c>
      <c r="AM110" s="108">
        <f t="shared" si="274"/>
        <v>-79555.570000000007</v>
      </c>
      <c r="AN110" s="108">
        <f t="shared" si="275"/>
        <v>-62066.55</v>
      </c>
      <c r="AO110" s="140" t="s">
        <v>231</v>
      </c>
    </row>
    <row r="111" spans="1:41" x14ac:dyDescent="0.2">
      <c r="A111" s="129"/>
      <c r="B111" s="129"/>
      <c r="C111" s="129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40"/>
    </row>
    <row r="112" spans="1:41" x14ac:dyDescent="0.2">
      <c r="A112" s="129" t="s">
        <v>233</v>
      </c>
      <c r="B112" s="129"/>
      <c r="C112" s="129"/>
      <c r="D112" s="108">
        <f t="shared" ref="D112:AC112" si="276">SUM(D103:D110)</f>
        <v>-117104158</v>
      </c>
      <c r="E112" s="108">
        <v>-117679918.99080533</v>
      </c>
      <c r="F112" s="108">
        <v>-118200689.50203371</v>
      </c>
      <c r="G112" s="108">
        <v>-118805026.94651005</v>
      </c>
      <c r="H112" s="108">
        <v>-119397148.3258791</v>
      </c>
      <c r="I112" s="108">
        <v>-119927519.14484239</v>
      </c>
      <c r="J112" s="108">
        <v>-120546357.76165797</v>
      </c>
      <c r="K112" s="108">
        <v>-121112385.92159379</v>
      </c>
      <c r="L112" s="108">
        <v>-121701324.14012189</v>
      </c>
      <c r="M112" s="108">
        <v>-122226617.7838921</v>
      </c>
      <c r="N112" s="108">
        <v>-122893584.14823653</v>
      </c>
      <c r="O112" s="108">
        <v>-123577608.38034965</v>
      </c>
      <c r="P112" s="108">
        <v>-123431162.61897822</v>
      </c>
      <c r="Q112" s="108">
        <f t="shared" si="276"/>
        <v>-123914769.93641496</v>
      </c>
      <c r="R112" s="108">
        <f t="shared" si="276"/>
        <v>-124523931.09106524</v>
      </c>
      <c r="S112" s="108">
        <f t="shared" si="276"/>
        <v>-125136864.58364303</v>
      </c>
      <c r="T112" s="108">
        <f t="shared" si="276"/>
        <v>0</v>
      </c>
      <c r="U112" s="108">
        <f t="shared" si="276"/>
        <v>0</v>
      </c>
      <c r="V112" s="108">
        <f t="shared" si="276"/>
        <v>0</v>
      </c>
      <c r="W112" s="108">
        <f t="shared" si="276"/>
        <v>0</v>
      </c>
      <c r="X112" s="108">
        <f t="shared" si="276"/>
        <v>0</v>
      </c>
      <c r="Y112" s="108">
        <f t="shared" si="276"/>
        <v>0</v>
      </c>
      <c r="Z112" s="108">
        <f t="shared" si="276"/>
        <v>0</v>
      </c>
      <c r="AA112" s="108">
        <f t="shared" si="276"/>
        <v>0</v>
      </c>
      <c r="AB112" s="108">
        <f t="shared" si="276"/>
        <v>0</v>
      </c>
      <c r="AC112" s="108">
        <f t="shared" si="276"/>
        <v>-121051397.42000002</v>
      </c>
      <c r="AD112" s="108">
        <f t="shared" ref="AD112:AN112" si="277">SUM(AD103:AD110)</f>
        <v>-121574651.29000001</v>
      </c>
      <c r="AE112" s="108">
        <f t="shared" si="277"/>
        <v>-122101946.26000001</v>
      </c>
      <c r="AF112" s="108">
        <f t="shared" si="277"/>
        <v>-117390891.64</v>
      </c>
      <c r="AG112" s="108">
        <f t="shared" si="277"/>
        <v>-107419030.48999999</v>
      </c>
      <c r="AH112" s="108">
        <f t="shared" si="277"/>
        <v>-97399285.609999999</v>
      </c>
      <c r="AI112" s="108">
        <f t="shared" si="277"/>
        <v>-87330171.299999997</v>
      </c>
      <c r="AJ112" s="108">
        <f t="shared" si="277"/>
        <v>-77212933.389999986</v>
      </c>
      <c r="AK112" s="108">
        <f t="shared" si="277"/>
        <v>-67049269.140000001</v>
      </c>
      <c r="AL112" s="108">
        <f t="shared" si="277"/>
        <v>-56835927.390000001</v>
      </c>
      <c r="AM112" s="108">
        <f t="shared" si="277"/>
        <v>-46566294.379999995</v>
      </c>
      <c r="AN112" s="108">
        <f t="shared" si="277"/>
        <v>-36274262.249999993</v>
      </c>
      <c r="AO112" s="140"/>
    </row>
    <row r="113" spans="1:44" x14ac:dyDescent="0.2">
      <c r="A113" s="129"/>
      <c r="B113" s="129"/>
      <c r="C113" s="129"/>
      <c r="AO113" s="140"/>
    </row>
    <row r="114" spans="1:44" x14ac:dyDescent="0.2">
      <c r="A114" s="129" t="s">
        <v>234</v>
      </c>
      <c r="B114" s="129"/>
      <c r="C114" s="129"/>
      <c r="D114" s="171">
        <v>1331363.6200000001</v>
      </c>
      <c r="E114" s="171">
        <v>1333951.53</v>
      </c>
      <c r="F114" s="171">
        <v>1333409.97</v>
      </c>
      <c r="G114" s="171">
        <v>1332849.52</v>
      </c>
      <c r="H114" s="171">
        <v>1332340.1100000001</v>
      </c>
      <c r="I114" s="171">
        <v>1331844.54</v>
      </c>
      <c r="J114" s="171">
        <v>1331334.57</v>
      </c>
      <c r="K114" s="171">
        <v>1331076.27</v>
      </c>
      <c r="L114" s="171">
        <v>1330852.55</v>
      </c>
      <c r="M114" s="171">
        <v>1330640.58</v>
      </c>
      <c r="N114" s="171">
        <v>1330430.1000000001</v>
      </c>
      <c r="O114" s="171">
        <v>1330201.05</v>
      </c>
      <c r="P114" s="171">
        <v>1329999.54</v>
      </c>
      <c r="Q114" s="362">
        <v>1318390.984344</v>
      </c>
      <c r="R114" s="362">
        <v>1318240.914592</v>
      </c>
      <c r="S114" s="362">
        <v>1318121.402122</v>
      </c>
      <c r="T114" s="171"/>
      <c r="U114" s="171"/>
      <c r="V114" s="171"/>
      <c r="W114" s="171"/>
      <c r="X114" s="171"/>
      <c r="Y114" s="171"/>
      <c r="Z114" s="171"/>
      <c r="AA114" s="171"/>
      <c r="AB114" s="171"/>
      <c r="AC114" s="108">
        <f>ROUND(((E114/2)+SUM(F114:P114)+(Q114/2))/12,2)</f>
        <v>1330929.17</v>
      </c>
      <c r="AD114" s="108">
        <f t="shared" ref="AD114:AD116" si="278">ROUND(((F114/2)+SUM(G114:Q114)+(R114/2))/12,2)</f>
        <v>1329648.77</v>
      </c>
      <c r="AE114" s="108">
        <f t="shared" ref="AE114:AE116" si="279">ROUND(((G114/2)+SUM(H114:R114)+(S114/2))/12,2)</f>
        <v>1328403.06</v>
      </c>
      <c r="AF114" s="108">
        <f t="shared" ref="AF114:AF116" si="280">ROUND(((H114/2)+SUM(I114:S114)+(T114/2))/12,2)</f>
        <v>1272275.21</v>
      </c>
      <c r="AG114" s="108">
        <f t="shared" ref="AG114:AG116" si="281">ROUND(((I114/2)+SUM(J114:T114)+(U114/2))/12,2)</f>
        <v>1161267.52</v>
      </c>
      <c r="AH114" s="108">
        <f t="shared" ref="AH114:AH116" si="282">ROUND(((J114/2)+SUM(K114:U114)+(V114/2))/12,2)</f>
        <v>1050301.72</v>
      </c>
      <c r="AI114" s="108">
        <f t="shared" ref="AI114:AI116" si="283">ROUND(((K114/2)+SUM(L114:V114)+(W114/2))/12,2)</f>
        <v>939367.94</v>
      </c>
      <c r="AJ114" s="108">
        <f t="shared" ref="AJ114:AJ116" si="284">ROUND(((L114/2)+SUM(M114:W114)+(X114/2))/12,2)</f>
        <v>828454.24</v>
      </c>
      <c r="AK114" s="108">
        <f t="shared" ref="AK114:AK116" si="285">ROUND(((M114/2)+SUM(N114:X114)+(Y114/2))/12,2)</f>
        <v>717558.69</v>
      </c>
      <c r="AL114" s="108">
        <f t="shared" ref="AL114:AL116" si="286">ROUND(((N114/2)+SUM(O114:Y114)+(Z114/2))/12,2)</f>
        <v>606680.75</v>
      </c>
      <c r="AM114" s="108">
        <f t="shared" ref="AM114:AM116" si="287">ROUND(((O114/2)+SUM(P114:Z114)+(AA114/2))/12,2)</f>
        <v>495821.11</v>
      </c>
      <c r="AN114" s="108">
        <f t="shared" ref="AN114:AN116" si="288">ROUND(((P114/2)+SUM(Q114:AA114)+(AB114/2))/12,2)</f>
        <v>384979.42</v>
      </c>
      <c r="AO114" s="140" t="s">
        <v>229</v>
      </c>
    </row>
    <row r="115" spans="1:44" x14ac:dyDescent="0.2">
      <c r="A115" s="129" t="s">
        <v>59</v>
      </c>
      <c r="B115" s="129"/>
      <c r="C115" s="129"/>
      <c r="D115" s="172">
        <v>-421615</v>
      </c>
      <c r="E115" s="172">
        <v>-426275</v>
      </c>
      <c r="F115" s="172">
        <v>-440259</v>
      </c>
      <c r="G115" s="172">
        <v>-717994</v>
      </c>
      <c r="H115" s="172">
        <v>-467526</v>
      </c>
      <c r="I115" s="172">
        <v>-466513</v>
      </c>
      <c r="J115" s="172">
        <v>-456829</v>
      </c>
      <c r="K115" s="172">
        <v>-459694</v>
      </c>
      <c r="L115" s="172">
        <v>-467808</v>
      </c>
      <c r="M115" s="172">
        <v>-466215</v>
      </c>
      <c r="N115" s="172">
        <v>-483351</v>
      </c>
      <c r="O115" s="172">
        <v>-491708</v>
      </c>
      <c r="P115" s="172">
        <v>-504328</v>
      </c>
      <c r="Q115" s="172">
        <v>-509260</v>
      </c>
      <c r="R115" s="172">
        <v>-520525</v>
      </c>
      <c r="S115" s="172">
        <v>-531820</v>
      </c>
      <c r="T115" s="172"/>
      <c r="U115" s="172"/>
      <c r="V115" s="172"/>
      <c r="W115" s="172"/>
      <c r="X115" s="172"/>
      <c r="Y115" s="172"/>
      <c r="Z115" s="172"/>
      <c r="AA115" s="172"/>
      <c r="AB115" s="172"/>
      <c r="AC115" s="108">
        <f>ROUND(((E115/2)+SUM(F115:P115)+(Q115/2))/12,2)</f>
        <v>-490832.71</v>
      </c>
      <c r="AD115" s="108">
        <f t="shared" si="278"/>
        <v>-497634.83</v>
      </c>
      <c r="AE115" s="108">
        <f t="shared" si="279"/>
        <v>-493222</v>
      </c>
      <c r="AF115" s="108">
        <f t="shared" si="280"/>
        <v>-465984.5</v>
      </c>
      <c r="AG115" s="108">
        <f t="shared" si="281"/>
        <v>-427066.21</v>
      </c>
      <c r="AH115" s="108">
        <f t="shared" si="282"/>
        <v>-388593.63</v>
      </c>
      <c r="AI115" s="108">
        <f t="shared" si="283"/>
        <v>-350405.17</v>
      </c>
      <c r="AJ115" s="108">
        <f t="shared" si="284"/>
        <v>-311759.25</v>
      </c>
      <c r="AK115" s="108">
        <f t="shared" si="285"/>
        <v>-272841.63</v>
      </c>
      <c r="AL115" s="108">
        <f t="shared" si="286"/>
        <v>-233276.38</v>
      </c>
      <c r="AM115" s="108">
        <f t="shared" si="287"/>
        <v>-192648.92</v>
      </c>
      <c r="AN115" s="108">
        <f t="shared" si="288"/>
        <v>-151147.42000000001</v>
      </c>
      <c r="AO115" s="140" t="s">
        <v>142</v>
      </c>
    </row>
    <row r="116" spans="1:44" x14ac:dyDescent="0.2">
      <c r="A116" s="129" t="s">
        <v>58</v>
      </c>
      <c r="B116" s="129"/>
      <c r="C116" s="129"/>
      <c r="D116" s="172">
        <v>68949.619488999975</v>
      </c>
      <c r="E116" s="172">
        <v>67640</v>
      </c>
      <c r="F116" s="172">
        <v>65564</v>
      </c>
      <c r="G116" s="172">
        <v>63488</v>
      </c>
      <c r="H116" s="172">
        <v>61412</v>
      </c>
      <c r="I116" s="172">
        <v>59336</v>
      </c>
      <c r="J116" s="172">
        <v>57260</v>
      </c>
      <c r="K116" s="172">
        <v>55184</v>
      </c>
      <c r="L116" s="172">
        <v>53185</v>
      </c>
      <c r="M116" s="172">
        <v>54425</v>
      </c>
      <c r="N116" s="172">
        <v>51611</v>
      </c>
      <c r="O116" s="172">
        <v>49524</v>
      </c>
      <c r="P116" s="172">
        <v>50078</v>
      </c>
      <c r="Q116" s="363">
        <v>48866.613499999999</v>
      </c>
      <c r="R116" s="363">
        <v>46774.363299999997</v>
      </c>
      <c r="S116" s="363">
        <v>44685.152099999999</v>
      </c>
      <c r="T116" s="172"/>
      <c r="U116" s="172"/>
      <c r="V116" s="172"/>
      <c r="W116" s="172"/>
      <c r="X116" s="172"/>
      <c r="Y116" s="172"/>
      <c r="Z116" s="172"/>
      <c r="AA116" s="172"/>
      <c r="AB116" s="172"/>
      <c r="AC116" s="108">
        <f>ROUND(((E116/2)+SUM(F116:P116)+(Q116/2))/12,2)</f>
        <v>56610.03</v>
      </c>
      <c r="AD116" s="108">
        <f t="shared" si="278"/>
        <v>55044.9</v>
      </c>
      <c r="AE116" s="108">
        <f t="shared" si="279"/>
        <v>53478.55</v>
      </c>
      <c r="AF116" s="108">
        <f t="shared" si="280"/>
        <v>50136.26</v>
      </c>
      <c r="AG116" s="108">
        <f t="shared" si="281"/>
        <v>45105.09</v>
      </c>
      <c r="AH116" s="108">
        <f t="shared" si="282"/>
        <v>40246.93</v>
      </c>
      <c r="AI116" s="108">
        <f t="shared" si="283"/>
        <v>35561.760000000002</v>
      </c>
      <c r="AJ116" s="108">
        <f t="shared" si="284"/>
        <v>31046.39</v>
      </c>
      <c r="AK116" s="108">
        <f t="shared" si="285"/>
        <v>26562.639999999999</v>
      </c>
      <c r="AL116" s="108">
        <f t="shared" si="286"/>
        <v>22144.47</v>
      </c>
      <c r="AM116" s="108">
        <f t="shared" si="287"/>
        <v>17930.509999999998</v>
      </c>
      <c r="AN116" s="108">
        <f t="shared" si="288"/>
        <v>13780.43</v>
      </c>
      <c r="AO116" s="140" t="s">
        <v>235</v>
      </c>
    </row>
    <row r="117" spans="1:44" x14ac:dyDescent="0.2">
      <c r="A117" s="129"/>
      <c r="B117" s="129"/>
      <c r="C117" s="129"/>
    </row>
    <row r="118" spans="1:44" x14ac:dyDescent="0.2">
      <c r="A118" s="128" t="s">
        <v>248</v>
      </c>
      <c r="B118" s="129"/>
      <c r="C118" s="129"/>
      <c r="D118" s="274">
        <f t="shared" ref="D118:AC118" si="289">D99+D112+D114+D115+D116</f>
        <v>162157225.23948902</v>
      </c>
      <c r="E118" s="274">
        <v>163300404.33693561</v>
      </c>
      <c r="F118" s="274">
        <v>162948661.84089318</v>
      </c>
      <c r="G118" s="274">
        <v>162534759.69899487</v>
      </c>
      <c r="H118" s="274">
        <v>162983581.77526176</v>
      </c>
      <c r="I118" s="274">
        <v>163039288.08383253</v>
      </c>
      <c r="J118" s="274">
        <v>164282003.40578693</v>
      </c>
      <c r="K118" s="274">
        <v>164607686.59810916</v>
      </c>
      <c r="L118" s="274">
        <v>171126587.85293007</v>
      </c>
      <c r="M118" s="274">
        <v>171792906.84115282</v>
      </c>
      <c r="N118" s="274">
        <v>172536404.89035746</v>
      </c>
      <c r="O118" s="274">
        <v>173691539.89519536</v>
      </c>
      <c r="P118" s="274">
        <v>176532770.28796473</v>
      </c>
      <c r="Q118" s="274">
        <f t="shared" si="289"/>
        <v>176692331.35007495</v>
      </c>
      <c r="R118" s="274">
        <f t="shared" si="289"/>
        <v>177120451.53706968</v>
      </c>
      <c r="S118" s="274">
        <f t="shared" si="289"/>
        <v>177404546.96538395</v>
      </c>
      <c r="T118" s="274">
        <f t="shared" si="289"/>
        <v>0</v>
      </c>
      <c r="U118" s="274">
        <f t="shared" si="289"/>
        <v>0</v>
      </c>
      <c r="V118" s="274">
        <f t="shared" si="289"/>
        <v>0</v>
      </c>
      <c r="W118" s="274">
        <f t="shared" si="289"/>
        <v>0</v>
      </c>
      <c r="X118" s="274">
        <f t="shared" si="289"/>
        <v>0</v>
      </c>
      <c r="Y118" s="274">
        <f t="shared" si="289"/>
        <v>0</v>
      </c>
      <c r="Z118" s="274">
        <f t="shared" si="289"/>
        <v>0</v>
      </c>
      <c r="AA118" s="274">
        <f t="shared" si="289"/>
        <v>0</v>
      </c>
      <c r="AB118" s="274">
        <f t="shared" si="289"/>
        <v>0</v>
      </c>
      <c r="AC118" s="274">
        <f t="shared" si="289"/>
        <v>168006046.59</v>
      </c>
      <c r="AD118" s="274">
        <f t="shared" ref="AD118:AN118" si="290">AD99+AD112+AD114+AD115+AD116</f>
        <v>169154534.78</v>
      </c>
      <c r="AE118" s="274">
        <f t="shared" si="290"/>
        <v>170364600.5</v>
      </c>
      <c r="AF118" s="274">
        <f t="shared" si="290"/>
        <v>164193192.38000003</v>
      </c>
      <c r="AG118" s="274">
        <f t="shared" si="290"/>
        <v>150608906.16</v>
      </c>
      <c r="AH118" s="274">
        <f t="shared" si="290"/>
        <v>136970518.99999997</v>
      </c>
      <c r="AI118" s="274">
        <f t="shared" si="290"/>
        <v>123266781.92</v>
      </c>
      <c r="AJ118" s="274">
        <f t="shared" si="290"/>
        <v>109277853.81000003</v>
      </c>
      <c r="AK118" s="274">
        <f t="shared" si="290"/>
        <v>94989541.530000001</v>
      </c>
      <c r="AL118" s="274">
        <f t="shared" si="290"/>
        <v>80642486.890000001</v>
      </c>
      <c r="AM118" s="274">
        <f t="shared" si="290"/>
        <v>66216322.500000007</v>
      </c>
      <c r="AN118" s="274">
        <f t="shared" si="290"/>
        <v>51623642.909999996</v>
      </c>
    </row>
    <row r="119" spans="1:44" x14ac:dyDescent="0.2">
      <c r="A119" s="128" t="s">
        <v>294</v>
      </c>
      <c r="B119" s="129"/>
      <c r="C119" s="129"/>
      <c r="D119" s="283">
        <v>-35903212.856048696</v>
      </c>
      <c r="E119" s="283">
        <v>-36604643.378528692</v>
      </c>
      <c r="F119" s="283">
        <v>-36840474.629048698</v>
      </c>
      <c r="G119" s="283">
        <v>-37217146.382138692</v>
      </c>
      <c r="H119" s="283">
        <v>-37323664.399118699</v>
      </c>
      <c r="I119" s="283">
        <v>-37272654.728903696</v>
      </c>
      <c r="J119" s="283">
        <v>-37264285.062083699</v>
      </c>
      <c r="K119" s="283">
        <v>-37166356.3349187</v>
      </c>
      <c r="L119" s="283">
        <v>-37100204.241068698</v>
      </c>
      <c r="M119" s="283">
        <v>-36813964.181843698</v>
      </c>
      <c r="N119" s="283">
        <v>-36847671.372668691</v>
      </c>
      <c r="O119" s="283">
        <v>-37075686.275603697</v>
      </c>
      <c r="P119" s="283">
        <v>-38043697.501787849</v>
      </c>
      <c r="Q119" s="104">
        <v>-39058513.34449175</v>
      </c>
      <c r="R119" s="104">
        <v>-39450859.682741754</v>
      </c>
      <c r="S119" s="104">
        <v>-40135883.214441746</v>
      </c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8">
        <f>ROUND(((E119/2)+SUM(F119:P119)+(Q119/2))/12,2)</f>
        <v>-37233115.289999999</v>
      </c>
      <c r="AD119" s="108">
        <f t="shared" ref="AD119" si="291">ROUND(((F119/2)+SUM(G119:Q119)+(R119/2))/12,2)</f>
        <v>-37444125.920000002</v>
      </c>
      <c r="AE119" s="108">
        <f t="shared" ref="AE119" si="292">ROUND(((G119/2)+SUM(H119:R119)+(S119/2))/12,2)</f>
        <v>-37674505.990000002</v>
      </c>
      <c r="AF119" s="108">
        <f t="shared" ref="AF119" si="293">ROUND(((H119/2)+SUM(I119:S119)+(T119/2))/12,2)</f>
        <v>-36240967.350000001</v>
      </c>
      <c r="AG119" s="108">
        <f t="shared" ref="AG119" si="294">ROUND(((I119/2)+SUM(J119:T119)+(U119/2))/12,2)</f>
        <v>-33132787.379999999</v>
      </c>
      <c r="AH119" s="108">
        <f t="shared" ref="AH119" si="295">ROUND(((J119/2)+SUM(K119:U119)+(V119/2))/12,2)</f>
        <v>-30027081.559999999</v>
      </c>
      <c r="AI119" s="108">
        <f t="shared" ref="AI119" si="296">ROUND(((K119/2)+SUM(L119:V119)+(W119/2))/12,2)</f>
        <v>-26925804.829999998</v>
      </c>
      <c r="AJ119" s="108">
        <f t="shared" ref="AJ119" si="297">ROUND(((L119/2)+SUM(M119:W119)+(X119/2))/12,2)</f>
        <v>-23831364.809999999</v>
      </c>
      <c r="AK119" s="108">
        <f t="shared" ref="AK119" si="298">ROUND(((M119/2)+SUM(N119:X119)+(Y119/2))/12,2)</f>
        <v>-20751607.789999999</v>
      </c>
      <c r="AL119" s="108">
        <f t="shared" ref="AL119" si="299">ROUND(((N119/2)+SUM(O119:Y119)+(Z119/2))/12,2)</f>
        <v>-17682372.98</v>
      </c>
      <c r="AM119" s="108">
        <f t="shared" ref="AM119" si="300">ROUND(((O119/2)+SUM(P119:Z119)+(AA119/2))/12,2)</f>
        <v>-14602233.07</v>
      </c>
      <c r="AN119" s="108">
        <f t="shared" ref="AN119" si="301">ROUND(((P119/2)+SUM(Q119:AA119)+(AB119/2))/12,2)</f>
        <v>-11472258.75</v>
      </c>
      <c r="AO119" s="105"/>
      <c r="AP119" s="174"/>
      <c r="AQ119" s="175"/>
      <c r="AR119" s="175"/>
    </row>
    <row r="120" spans="1:44" x14ac:dyDescent="0.2">
      <c r="A120" s="128" t="s">
        <v>297</v>
      </c>
      <c r="B120" s="129"/>
      <c r="C120" s="129"/>
      <c r="D120" s="176">
        <f t="shared" ref="D120:AC120" si="302">D118+D119</f>
        <v>126254012.38344032</v>
      </c>
      <c r="E120" s="176">
        <v>126695760.95840693</v>
      </c>
      <c r="F120" s="176">
        <v>126108187.21184447</v>
      </c>
      <c r="G120" s="176">
        <v>125317613.31685618</v>
      </c>
      <c r="H120" s="176">
        <v>125659917.37614307</v>
      </c>
      <c r="I120" s="176">
        <v>125766633.35492884</v>
      </c>
      <c r="J120" s="176">
        <v>127017718.34370324</v>
      </c>
      <c r="K120" s="176">
        <v>127441330.26319045</v>
      </c>
      <c r="L120" s="176">
        <v>134026383.61186138</v>
      </c>
      <c r="M120" s="176">
        <v>134978942.65930912</v>
      </c>
      <c r="N120" s="176">
        <v>135688733.51768878</v>
      </c>
      <c r="O120" s="176">
        <v>136615853.61959165</v>
      </c>
      <c r="P120" s="176">
        <v>138489072.78617689</v>
      </c>
      <c r="Q120" s="176">
        <f t="shared" si="302"/>
        <v>137633818.0055832</v>
      </c>
      <c r="R120" s="176">
        <f t="shared" si="302"/>
        <v>137669591.85432792</v>
      </c>
      <c r="S120" s="176">
        <f t="shared" si="302"/>
        <v>137268663.7509422</v>
      </c>
      <c r="T120" s="176">
        <f t="shared" si="302"/>
        <v>0</v>
      </c>
      <c r="U120" s="176">
        <f t="shared" si="302"/>
        <v>0</v>
      </c>
      <c r="V120" s="176">
        <f t="shared" si="302"/>
        <v>0</v>
      </c>
      <c r="W120" s="176">
        <f t="shared" si="302"/>
        <v>0</v>
      </c>
      <c r="X120" s="176">
        <f t="shared" si="302"/>
        <v>0</v>
      </c>
      <c r="Y120" s="176">
        <f t="shared" si="302"/>
        <v>0</v>
      </c>
      <c r="Z120" s="176">
        <f t="shared" si="302"/>
        <v>0</v>
      </c>
      <c r="AA120" s="176">
        <f t="shared" si="302"/>
        <v>0</v>
      </c>
      <c r="AB120" s="176">
        <f t="shared" si="302"/>
        <v>0</v>
      </c>
      <c r="AC120" s="176">
        <f t="shared" si="302"/>
        <v>130772931.30000001</v>
      </c>
      <c r="AD120" s="176">
        <f t="shared" ref="AD120" si="303">AD118+AD119</f>
        <v>131710408.86</v>
      </c>
      <c r="AE120" s="176">
        <f t="shared" ref="AE120" si="304">AE118+AE119</f>
        <v>132690094.50999999</v>
      </c>
      <c r="AF120" s="176">
        <f t="shared" ref="AF120" si="305">AF118+AF119</f>
        <v>127952225.03000003</v>
      </c>
      <c r="AG120" s="176">
        <f t="shared" ref="AG120" si="306">AG118+AG119</f>
        <v>117476118.78</v>
      </c>
      <c r="AH120" s="176">
        <f t="shared" ref="AH120" si="307">AH118+AH119</f>
        <v>106943437.43999997</v>
      </c>
      <c r="AI120" s="176">
        <f t="shared" ref="AI120" si="308">AI118+AI119</f>
        <v>96340977.090000004</v>
      </c>
      <c r="AJ120" s="176">
        <f t="shared" ref="AJ120" si="309">AJ118+AJ119</f>
        <v>85446489.00000003</v>
      </c>
      <c r="AK120" s="176">
        <f t="shared" ref="AK120" si="310">AK118+AK119</f>
        <v>74237933.74000001</v>
      </c>
      <c r="AL120" s="176">
        <f t="shared" ref="AL120" si="311">AL118+AL119</f>
        <v>62960113.909999996</v>
      </c>
      <c r="AM120" s="176">
        <f t="shared" ref="AM120" si="312">AM118+AM119</f>
        <v>51614089.430000007</v>
      </c>
      <c r="AN120" s="176">
        <f t="shared" ref="AN120" si="313">AN118+AN119</f>
        <v>40151384.159999996</v>
      </c>
      <c r="AO120" s="105"/>
      <c r="AP120" s="106"/>
      <c r="AQ120" s="106"/>
      <c r="AR120" s="104"/>
    </row>
    <row r="121" spans="1:44" x14ac:dyDescent="0.2">
      <c r="A121" s="161" t="s">
        <v>296</v>
      </c>
      <c r="D121" s="173">
        <v>14564196.017281193</v>
      </c>
      <c r="E121" s="173">
        <v>13058962.713387091</v>
      </c>
      <c r="F121" s="173">
        <v>12933950.322704766</v>
      </c>
      <c r="G121" s="173">
        <v>11749988.379529472</v>
      </c>
      <c r="H121" s="173">
        <v>8855861.8520698771</v>
      </c>
      <c r="I121" s="173">
        <v>9252184.9693407156</v>
      </c>
      <c r="J121" s="173">
        <v>9207126.4359686337</v>
      </c>
      <c r="K121" s="173">
        <v>8500200.1312651224</v>
      </c>
      <c r="L121" s="173">
        <v>9827593.209835317</v>
      </c>
      <c r="M121" s="173">
        <v>9150949.8067481313</v>
      </c>
      <c r="N121" s="173">
        <v>9214212.8860002663</v>
      </c>
      <c r="O121" s="173">
        <v>13048850.486214297</v>
      </c>
      <c r="P121" s="173">
        <v>14963938.127558969</v>
      </c>
      <c r="Q121" s="173">
        <v>12988390.510226626</v>
      </c>
      <c r="R121" s="173">
        <v>13019657.515129786</v>
      </c>
      <c r="S121" s="173">
        <v>11610082.680683158</v>
      </c>
      <c r="AC121" s="108">
        <f>ROUND(((E121/2)+SUM(F121:P121)+(Q121/2))/12,2)</f>
        <v>10810711.1</v>
      </c>
      <c r="AD121" s="108">
        <f t="shared" ref="AD121" si="314">ROUND(((F121/2)+SUM(G121:Q121)+(R121/2))/12,2)</f>
        <v>10811341.73</v>
      </c>
      <c r="AE121" s="108">
        <f t="shared" ref="AE121" si="315">ROUND(((G121/2)+SUM(H121:R121)+(S121/2))/12,2)</f>
        <v>10809083.460000001</v>
      </c>
      <c r="AF121" s="108">
        <f t="shared" ref="AF121" si="316">ROUND(((H121/2)+SUM(I121:S121)+(T121/2))/12,2)</f>
        <v>10434259.810000001</v>
      </c>
      <c r="AG121" s="108">
        <f t="shared" ref="AG121" si="317">ROUND(((I121/2)+SUM(J121:T121)+(U121/2))/12,2)</f>
        <v>9679757.8599999994</v>
      </c>
      <c r="AH121" s="108">
        <f t="shared" ref="AH121" si="318">ROUND(((J121/2)+SUM(K121:U121)+(V121/2))/12,2)</f>
        <v>8910619.8800000008</v>
      </c>
      <c r="AI121" s="108">
        <f t="shared" ref="AI121" si="319">ROUND(((K121/2)+SUM(L121:V121)+(W121/2))/12,2)</f>
        <v>8172814.6100000003</v>
      </c>
      <c r="AJ121" s="108">
        <f t="shared" ref="AJ121" si="320">ROUND(((L121/2)+SUM(M121:W121)+(X121/2))/12,2)</f>
        <v>7409156.5499999998</v>
      </c>
      <c r="AK121" s="108">
        <f t="shared" ref="AK121" si="321">ROUND(((M121/2)+SUM(N121:X121)+(Y121/2))/12,2)</f>
        <v>6618383.9299999997</v>
      </c>
      <c r="AL121" s="108">
        <f t="shared" ref="AL121" si="322">ROUND(((N121/2)+SUM(O121:Y121)+(Z121/2))/12,2)</f>
        <v>5853168.8099999996</v>
      </c>
      <c r="AM121" s="108">
        <f t="shared" ref="AM121" si="323">ROUND(((O121/2)+SUM(P121:Z121)+(AA121/2))/12,2)</f>
        <v>4925541.17</v>
      </c>
      <c r="AN121" s="108">
        <f t="shared" ref="AN121" si="324">ROUND(((P121/2)+SUM(Q121:AA121)+(AB121/2))/12,2)</f>
        <v>3758341.65</v>
      </c>
    </row>
    <row r="122" spans="1:44" s="161" customFormat="1" ht="13.5" thickBot="1" x14ac:dyDescent="0.25">
      <c r="A122" s="178" t="s">
        <v>300</v>
      </c>
      <c r="D122" s="279">
        <f t="shared" ref="D122:AC122" si="325">D120+D121</f>
        <v>140818208.40072152</v>
      </c>
      <c r="E122" s="279">
        <v>139754723.67179403</v>
      </c>
      <c r="F122" s="279">
        <v>139042137.53454924</v>
      </c>
      <c r="G122" s="279">
        <v>137067601.69638565</v>
      </c>
      <c r="H122" s="279">
        <v>134515779.22821295</v>
      </c>
      <c r="I122" s="279">
        <v>135018818.32426956</v>
      </c>
      <c r="J122" s="279">
        <v>136224844.77967188</v>
      </c>
      <c r="K122" s="279">
        <v>135941530.39445558</v>
      </c>
      <c r="L122" s="279">
        <v>143853976.8216967</v>
      </c>
      <c r="M122" s="279">
        <v>144129892.46605724</v>
      </c>
      <c r="N122" s="279">
        <v>144902946.40368906</v>
      </c>
      <c r="O122" s="279">
        <v>149664704.10580596</v>
      </c>
      <c r="P122" s="279">
        <v>153453010.91373587</v>
      </c>
      <c r="Q122" s="279">
        <f t="shared" si="325"/>
        <v>150622208.51580983</v>
      </c>
      <c r="R122" s="279">
        <f t="shared" si="325"/>
        <v>150689249.36945769</v>
      </c>
      <c r="S122" s="279">
        <f t="shared" si="325"/>
        <v>148878746.43162537</v>
      </c>
      <c r="T122" s="279">
        <f t="shared" si="325"/>
        <v>0</v>
      </c>
      <c r="U122" s="279">
        <f t="shared" si="325"/>
        <v>0</v>
      </c>
      <c r="V122" s="279">
        <f t="shared" si="325"/>
        <v>0</v>
      </c>
      <c r="W122" s="279">
        <f t="shared" si="325"/>
        <v>0</v>
      </c>
      <c r="X122" s="279">
        <f t="shared" si="325"/>
        <v>0</v>
      </c>
      <c r="Y122" s="279">
        <f t="shared" si="325"/>
        <v>0</v>
      </c>
      <c r="Z122" s="279">
        <f t="shared" si="325"/>
        <v>0</v>
      </c>
      <c r="AA122" s="279">
        <f t="shared" si="325"/>
        <v>0</v>
      </c>
      <c r="AB122" s="279">
        <f t="shared" si="325"/>
        <v>0</v>
      </c>
      <c r="AC122" s="279">
        <f t="shared" si="325"/>
        <v>141583642.40000001</v>
      </c>
      <c r="AD122" s="279">
        <f t="shared" ref="AD122" si="326">AD120+AD121</f>
        <v>142521750.59</v>
      </c>
      <c r="AE122" s="279">
        <f t="shared" ref="AE122" si="327">AE120+AE121</f>
        <v>143499177.97</v>
      </c>
      <c r="AF122" s="279">
        <f t="shared" ref="AF122" si="328">AF120+AF121</f>
        <v>138386484.84000003</v>
      </c>
      <c r="AG122" s="279">
        <f t="shared" ref="AG122" si="329">AG120+AG121</f>
        <v>127155876.64</v>
      </c>
      <c r="AH122" s="279">
        <f t="shared" ref="AH122" si="330">AH120+AH121</f>
        <v>115854057.31999996</v>
      </c>
      <c r="AI122" s="279">
        <f t="shared" ref="AI122" si="331">AI120+AI121</f>
        <v>104513791.7</v>
      </c>
      <c r="AJ122" s="279">
        <f t="shared" ref="AJ122" si="332">AJ120+AJ121</f>
        <v>92855645.550000027</v>
      </c>
      <c r="AK122" s="279">
        <f t="shared" ref="AK122" si="333">AK120+AK121</f>
        <v>80856317.670000017</v>
      </c>
      <c r="AL122" s="279">
        <f t="shared" ref="AL122" si="334">AL120+AL121</f>
        <v>68813282.719999999</v>
      </c>
      <c r="AM122" s="279">
        <f t="shared" ref="AM122" si="335">AM120+AM121</f>
        <v>56539630.600000009</v>
      </c>
      <c r="AN122" s="279">
        <f t="shared" ref="AN122" si="336">AN120+AN121</f>
        <v>43909725.809999995</v>
      </c>
    </row>
    <row r="123" spans="1:44" ht="13.5" thickTop="1" x14ac:dyDescent="0.2"/>
    <row r="124" spans="1:44" x14ac:dyDescent="0.2">
      <c r="A124" s="284" t="s">
        <v>301</v>
      </c>
      <c r="B124" s="284"/>
      <c r="C124" s="343"/>
      <c r="D124" s="344" t="s">
        <v>113</v>
      </c>
      <c r="E124" s="344" t="s">
        <v>206</v>
      </c>
      <c r="F124" s="344" t="s">
        <v>208</v>
      </c>
      <c r="G124" s="344" t="s">
        <v>209</v>
      </c>
      <c r="H124" s="344" t="s">
        <v>210</v>
      </c>
      <c r="I124" s="344" t="s">
        <v>211</v>
      </c>
      <c r="J124" s="344" t="s">
        <v>212</v>
      </c>
      <c r="K124" s="344" t="s">
        <v>213</v>
      </c>
      <c r="L124" s="344" t="s">
        <v>214</v>
      </c>
      <c r="M124" s="344" t="s">
        <v>215</v>
      </c>
      <c r="N124" s="344" t="s">
        <v>107</v>
      </c>
      <c r="O124" s="344" t="s">
        <v>112</v>
      </c>
      <c r="P124" s="344" t="s">
        <v>113</v>
      </c>
      <c r="Q124" s="344" t="s">
        <v>206</v>
      </c>
      <c r="R124" s="344" t="s">
        <v>208</v>
      </c>
      <c r="S124" s="344" t="s">
        <v>209</v>
      </c>
      <c r="T124" s="344" t="s">
        <v>210</v>
      </c>
      <c r="U124" s="344" t="s">
        <v>211</v>
      </c>
      <c r="V124" s="344" t="s">
        <v>212</v>
      </c>
      <c r="W124" s="344" t="s">
        <v>213</v>
      </c>
      <c r="X124" s="344" t="s">
        <v>214</v>
      </c>
      <c r="Y124" s="344" t="s">
        <v>215</v>
      </c>
      <c r="Z124" s="344" t="s">
        <v>107</v>
      </c>
      <c r="AA124" s="344" t="s">
        <v>112</v>
      </c>
      <c r="AB124" s="344" t="s">
        <v>113</v>
      </c>
      <c r="AC124" s="345"/>
      <c r="AD124" s="345"/>
      <c r="AE124" s="345"/>
      <c r="AF124" s="345"/>
      <c r="AG124" s="345"/>
      <c r="AH124" s="345"/>
      <c r="AI124" s="345"/>
      <c r="AJ124" s="343"/>
      <c r="AK124" s="343"/>
      <c r="AL124" s="343"/>
      <c r="AM124" s="343"/>
      <c r="AN124" s="343"/>
      <c r="AO124" s="343"/>
    </row>
    <row r="125" spans="1:44" x14ac:dyDescent="0.2">
      <c r="A125" s="286"/>
      <c r="B125" s="286"/>
      <c r="D125" s="287">
        <v>2014</v>
      </c>
      <c r="E125" s="287">
        <v>2015</v>
      </c>
      <c r="F125" s="287">
        <v>2015</v>
      </c>
      <c r="G125" s="287">
        <v>2015</v>
      </c>
      <c r="H125" s="287">
        <v>2015</v>
      </c>
      <c r="I125" s="287">
        <v>2015</v>
      </c>
      <c r="J125" s="287">
        <v>2015</v>
      </c>
      <c r="K125" s="287">
        <v>2015</v>
      </c>
      <c r="L125" s="287">
        <v>2015</v>
      </c>
      <c r="M125" s="287">
        <v>2015</v>
      </c>
      <c r="N125" s="287">
        <v>2015</v>
      </c>
      <c r="O125" s="287">
        <v>2015</v>
      </c>
      <c r="P125" s="287">
        <v>2015</v>
      </c>
      <c r="Q125" s="287">
        <v>2016</v>
      </c>
      <c r="R125" s="287">
        <v>2016</v>
      </c>
      <c r="S125" s="287">
        <v>2016</v>
      </c>
      <c r="T125" s="287">
        <v>2016</v>
      </c>
      <c r="U125" s="287">
        <v>2016</v>
      </c>
      <c r="V125" s="287">
        <v>2016</v>
      </c>
      <c r="W125" s="287">
        <v>2016</v>
      </c>
      <c r="X125" s="287">
        <v>2016</v>
      </c>
      <c r="Y125" s="287">
        <v>2016</v>
      </c>
      <c r="Z125" s="287">
        <v>2016</v>
      </c>
      <c r="AA125" s="287">
        <v>2016</v>
      </c>
      <c r="AB125" s="287">
        <v>2016</v>
      </c>
      <c r="AC125" s="109"/>
      <c r="AD125" s="109"/>
      <c r="AE125" s="109"/>
      <c r="AF125" s="109"/>
      <c r="AG125" s="109"/>
      <c r="AH125" s="109"/>
      <c r="AI125" s="109"/>
    </row>
    <row r="126" spans="1:44" x14ac:dyDescent="0.2">
      <c r="A126" s="107" t="s">
        <v>302</v>
      </c>
      <c r="D126" s="281"/>
      <c r="E126" s="281">
        <v>314971796.5</v>
      </c>
      <c r="F126" s="281">
        <v>316304350.5</v>
      </c>
      <c r="G126" s="281">
        <v>316423929.5</v>
      </c>
      <c r="H126" s="281">
        <v>316857347.5</v>
      </c>
      <c r="I126" s="281">
        <v>317562195.5</v>
      </c>
      <c r="J126" s="281">
        <v>317191982.5</v>
      </c>
      <c r="K126" s="281">
        <v>316870178.5</v>
      </c>
      <c r="L126" s="281">
        <v>316585029.5</v>
      </c>
      <c r="M126" s="281">
        <v>316230602.5</v>
      </c>
      <c r="N126" s="281">
        <v>316363961.5</v>
      </c>
      <c r="O126" s="281">
        <v>317027031.5</v>
      </c>
      <c r="P126" s="281">
        <v>330022695.5</v>
      </c>
      <c r="Q126" s="281">
        <v>335060856.5</v>
      </c>
      <c r="R126" s="281">
        <v>337968394.5</v>
      </c>
      <c r="S126" s="281">
        <v>344673240.5</v>
      </c>
      <c r="T126" s="281">
        <v>346159832.5</v>
      </c>
      <c r="U126" s="281">
        <v>344529465.5</v>
      </c>
      <c r="V126" s="281">
        <v>344756639.5</v>
      </c>
      <c r="W126" s="281">
        <v>343312386.5</v>
      </c>
      <c r="X126" s="281">
        <v>342407459.5</v>
      </c>
      <c r="Y126" s="281">
        <v>337576613.5</v>
      </c>
      <c r="Z126" s="281">
        <v>338049237.5</v>
      </c>
      <c r="AA126" s="281">
        <v>341491109.5</v>
      </c>
      <c r="AB126" s="281">
        <v>346009616.47000003</v>
      </c>
      <c r="AC126" s="109"/>
      <c r="AD126" s="109"/>
      <c r="AE126" s="109"/>
      <c r="AF126" s="109"/>
      <c r="AG126" s="109"/>
      <c r="AH126" s="109"/>
      <c r="AI126" s="109"/>
    </row>
    <row r="127" spans="1:44" x14ac:dyDescent="0.2">
      <c r="A127" s="107" t="s">
        <v>303</v>
      </c>
      <c r="D127" s="281"/>
      <c r="E127" s="281">
        <v>64265882.07</v>
      </c>
      <c r="F127" s="281">
        <v>64618041.07</v>
      </c>
      <c r="G127" s="281">
        <v>64650002.07</v>
      </c>
      <c r="H127" s="281">
        <v>64764598.07</v>
      </c>
      <c r="I127" s="281">
        <v>64915200.07</v>
      </c>
      <c r="J127" s="281">
        <v>64822784.07</v>
      </c>
      <c r="K127" s="281">
        <v>64737362.07</v>
      </c>
      <c r="L127" s="281">
        <v>64661670.07</v>
      </c>
      <c r="M127" s="281">
        <v>64576174.07</v>
      </c>
      <c r="N127" s="281">
        <v>64615962.07</v>
      </c>
      <c r="O127" s="281">
        <v>64813789.07</v>
      </c>
      <c r="P127" s="281">
        <v>67655227.069999993</v>
      </c>
      <c r="Q127" s="281">
        <v>68812499.069999993</v>
      </c>
      <c r="R127" s="281">
        <v>69480364.069999993</v>
      </c>
      <c r="S127" s="281">
        <v>70928701.069999993</v>
      </c>
      <c r="T127" s="281">
        <v>71260861.069999993</v>
      </c>
      <c r="U127" s="281">
        <v>70913626.069999993</v>
      </c>
      <c r="V127" s="281">
        <v>70948578.069999993</v>
      </c>
      <c r="W127" s="281">
        <v>70625757.069999993</v>
      </c>
      <c r="X127" s="281">
        <v>70417339.069999993</v>
      </c>
      <c r="Y127" s="281">
        <v>69375820.069999993</v>
      </c>
      <c r="Z127" s="281">
        <v>69481967.069999993</v>
      </c>
      <c r="AA127" s="281">
        <v>70254977.069999993</v>
      </c>
      <c r="AB127" s="281">
        <v>71286235</v>
      </c>
    </row>
    <row r="128" spans="1:44" x14ac:dyDescent="0.2">
      <c r="A128" s="107" t="s">
        <v>304</v>
      </c>
      <c r="D128" s="282"/>
      <c r="E128" s="282">
        <v>26390024</v>
      </c>
      <c r="F128" s="282">
        <v>26390024</v>
      </c>
      <c r="G128" s="282">
        <v>26390024</v>
      </c>
      <c r="H128" s="282">
        <v>26390024</v>
      </c>
      <c r="I128" s="282">
        <v>26390024</v>
      </c>
      <c r="J128" s="282">
        <v>26390024</v>
      </c>
      <c r="K128" s="282">
        <v>26390024</v>
      </c>
      <c r="L128" s="282">
        <v>26390024</v>
      </c>
      <c r="M128" s="282">
        <v>26390024</v>
      </c>
      <c r="N128" s="282">
        <v>26390024</v>
      </c>
      <c r="O128" s="282">
        <v>26390024</v>
      </c>
      <c r="P128" s="282">
        <v>26390024</v>
      </c>
      <c r="Q128" s="282">
        <v>28118864</v>
      </c>
      <c r="R128" s="282">
        <v>28118864</v>
      </c>
      <c r="S128" s="282">
        <v>28118864</v>
      </c>
      <c r="T128" s="282">
        <v>28118864</v>
      </c>
      <c r="U128" s="282">
        <v>28118864</v>
      </c>
      <c r="V128" s="282">
        <v>28118864</v>
      </c>
      <c r="W128" s="282">
        <v>28118864</v>
      </c>
      <c r="X128" s="282">
        <v>28118864</v>
      </c>
      <c r="Y128" s="282">
        <v>28118864</v>
      </c>
      <c r="Z128" s="282">
        <v>28118864</v>
      </c>
      <c r="AA128" s="282">
        <v>28118864</v>
      </c>
      <c r="AB128" s="282">
        <v>28118864</v>
      </c>
    </row>
    <row r="129" spans="1:28" x14ac:dyDescent="0.2">
      <c r="A129" s="107" t="s">
        <v>305</v>
      </c>
      <c r="D129" s="282"/>
      <c r="E129" s="282">
        <v>6503613</v>
      </c>
      <c r="F129" s="282">
        <v>6503613</v>
      </c>
      <c r="G129" s="282">
        <v>6503613</v>
      </c>
      <c r="H129" s="282">
        <v>6503613</v>
      </c>
      <c r="I129" s="282">
        <v>6503613</v>
      </c>
      <c r="J129" s="282">
        <v>6503613</v>
      </c>
      <c r="K129" s="282">
        <v>6503613</v>
      </c>
      <c r="L129" s="282">
        <v>6503613</v>
      </c>
      <c r="M129" s="282">
        <v>6503613</v>
      </c>
      <c r="N129" s="282">
        <v>6503613</v>
      </c>
      <c r="O129" s="282">
        <v>6503613</v>
      </c>
      <c r="P129" s="282">
        <v>6503613</v>
      </c>
      <c r="Q129" s="282">
        <v>10387882</v>
      </c>
      <c r="R129" s="282">
        <v>10387882</v>
      </c>
      <c r="S129" s="282">
        <v>10387882</v>
      </c>
      <c r="T129" s="282">
        <v>10387882</v>
      </c>
      <c r="U129" s="282">
        <v>10387882</v>
      </c>
      <c r="V129" s="282">
        <v>10387882</v>
      </c>
      <c r="W129" s="282">
        <v>10387882</v>
      </c>
      <c r="X129" s="282">
        <v>10387882</v>
      </c>
      <c r="Y129" s="282">
        <v>10387882</v>
      </c>
      <c r="Z129" s="282">
        <v>10387882</v>
      </c>
      <c r="AA129" s="282">
        <v>10387882</v>
      </c>
      <c r="AB129" s="282">
        <v>10387882</v>
      </c>
    </row>
    <row r="130" spans="1:28" x14ac:dyDescent="0.2">
      <c r="A130" s="107" t="s">
        <v>306</v>
      </c>
      <c r="D130" s="282"/>
      <c r="E130" s="282">
        <v>-371659</v>
      </c>
      <c r="F130" s="282">
        <v>-371659</v>
      </c>
      <c r="G130" s="282">
        <v>-371659</v>
      </c>
      <c r="H130" s="282">
        <v>-371659</v>
      </c>
      <c r="I130" s="282">
        <v>-371659</v>
      </c>
      <c r="J130" s="282">
        <v>-371659</v>
      </c>
      <c r="K130" s="282">
        <v>-371659</v>
      </c>
      <c r="L130" s="282">
        <v>-371659</v>
      </c>
      <c r="M130" s="282">
        <v>-371659</v>
      </c>
      <c r="N130" s="282">
        <v>-371659</v>
      </c>
      <c r="O130" s="282">
        <v>-371659</v>
      </c>
      <c r="P130" s="282">
        <v>-371659</v>
      </c>
      <c r="Q130" s="282">
        <v>483731</v>
      </c>
      <c r="R130" s="282">
        <v>483731</v>
      </c>
      <c r="S130" s="282">
        <v>483731</v>
      </c>
      <c r="T130" s="282">
        <v>483731</v>
      </c>
      <c r="U130" s="282">
        <v>483731</v>
      </c>
      <c r="V130" s="282">
        <v>483731</v>
      </c>
      <c r="W130" s="282">
        <v>483731</v>
      </c>
      <c r="X130" s="282">
        <v>483731</v>
      </c>
      <c r="Y130" s="282">
        <v>483731</v>
      </c>
      <c r="Z130" s="282">
        <v>483731</v>
      </c>
      <c r="AA130" s="282">
        <v>483731</v>
      </c>
      <c r="AB130" s="282">
        <v>483731</v>
      </c>
    </row>
    <row r="131" spans="1:28" x14ac:dyDescent="0.2"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</row>
    <row r="132" spans="1:28" x14ac:dyDescent="0.2">
      <c r="D132" s="285" t="str">
        <f t="shared" ref="D132" si="337">D124</f>
        <v>December</v>
      </c>
      <c r="E132" s="285" t="s">
        <v>206</v>
      </c>
      <c r="F132" s="285" t="s">
        <v>208</v>
      </c>
      <c r="G132" s="285" t="s">
        <v>209</v>
      </c>
      <c r="H132" s="285" t="s">
        <v>210</v>
      </c>
      <c r="I132" s="285" t="s">
        <v>211</v>
      </c>
      <c r="J132" s="285" t="s">
        <v>212</v>
      </c>
      <c r="K132" s="285" t="s">
        <v>213</v>
      </c>
      <c r="L132" s="285" t="s">
        <v>214</v>
      </c>
      <c r="M132" s="285" t="s">
        <v>215</v>
      </c>
      <c r="N132" s="285" t="s">
        <v>107</v>
      </c>
      <c r="O132" s="285" t="s">
        <v>112</v>
      </c>
      <c r="P132" s="285" t="s">
        <v>113</v>
      </c>
      <c r="Q132" s="285" t="str">
        <f t="shared" ref="Q132:AB132" si="338">Q124</f>
        <v>January</v>
      </c>
      <c r="R132" s="285" t="str">
        <f t="shared" si="338"/>
        <v>February</v>
      </c>
      <c r="S132" s="285" t="str">
        <f t="shared" si="338"/>
        <v>March</v>
      </c>
      <c r="T132" s="285" t="str">
        <f t="shared" si="338"/>
        <v>April</v>
      </c>
      <c r="U132" s="285" t="str">
        <f t="shared" si="338"/>
        <v>May</v>
      </c>
      <c r="V132" s="285" t="str">
        <f t="shared" si="338"/>
        <v>June</v>
      </c>
      <c r="W132" s="285" t="str">
        <f t="shared" si="338"/>
        <v>July</v>
      </c>
      <c r="X132" s="285" t="str">
        <f t="shared" si="338"/>
        <v>August</v>
      </c>
      <c r="Y132" s="285" t="str">
        <f t="shared" si="338"/>
        <v>September</v>
      </c>
      <c r="Z132" s="285" t="str">
        <f t="shared" si="338"/>
        <v>October</v>
      </c>
      <c r="AA132" s="285" t="str">
        <f t="shared" si="338"/>
        <v>November</v>
      </c>
      <c r="AB132" s="285" t="str">
        <f t="shared" si="338"/>
        <v>December</v>
      </c>
    </row>
    <row r="133" spans="1:28" x14ac:dyDescent="0.2">
      <c r="D133" s="287">
        <f t="shared" ref="D133" si="339">D125+1</f>
        <v>2015</v>
      </c>
      <c r="E133" s="287">
        <v>2016</v>
      </c>
      <c r="F133" s="287">
        <v>2016</v>
      </c>
      <c r="G133" s="287">
        <v>2016</v>
      </c>
      <c r="H133" s="287">
        <v>2016</v>
      </c>
      <c r="I133" s="287">
        <v>2016</v>
      </c>
      <c r="J133" s="287">
        <v>2016</v>
      </c>
      <c r="K133" s="287">
        <v>2016</v>
      </c>
      <c r="L133" s="287">
        <v>2016</v>
      </c>
      <c r="M133" s="287">
        <v>2016</v>
      </c>
      <c r="N133" s="287">
        <v>2016</v>
      </c>
      <c r="O133" s="287">
        <v>2016</v>
      </c>
      <c r="P133" s="287">
        <v>2016</v>
      </c>
      <c r="Q133" s="287">
        <f t="shared" ref="Q133:AB133" si="340">Q125+1</f>
        <v>2017</v>
      </c>
      <c r="R133" s="287">
        <f t="shared" si="340"/>
        <v>2017</v>
      </c>
      <c r="S133" s="287">
        <f t="shared" si="340"/>
        <v>2017</v>
      </c>
      <c r="T133" s="287">
        <f t="shared" si="340"/>
        <v>2017</v>
      </c>
      <c r="U133" s="287">
        <f t="shared" si="340"/>
        <v>2017</v>
      </c>
      <c r="V133" s="287">
        <f t="shared" si="340"/>
        <v>2017</v>
      </c>
      <c r="W133" s="287">
        <f t="shared" si="340"/>
        <v>2017</v>
      </c>
      <c r="X133" s="287">
        <f t="shared" si="340"/>
        <v>2017</v>
      </c>
      <c r="Y133" s="287">
        <f t="shared" si="340"/>
        <v>2017</v>
      </c>
      <c r="Z133" s="287">
        <f t="shared" si="340"/>
        <v>2017</v>
      </c>
      <c r="AA133" s="287">
        <f t="shared" si="340"/>
        <v>2017</v>
      </c>
      <c r="AB133" s="287">
        <f t="shared" si="340"/>
        <v>2017</v>
      </c>
    </row>
    <row r="134" spans="1:28" x14ac:dyDescent="0.2">
      <c r="A134" s="122" t="s">
        <v>302</v>
      </c>
      <c r="B134" s="288"/>
      <c r="D134" s="281">
        <v>330022695.5</v>
      </c>
      <c r="E134" s="281">
        <v>335060856.5</v>
      </c>
      <c r="F134" s="281">
        <v>337968394.5</v>
      </c>
      <c r="G134" s="281">
        <v>344673240.5</v>
      </c>
      <c r="H134" s="281">
        <v>346159832.5</v>
      </c>
      <c r="I134" s="281">
        <v>344529465.5</v>
      </c>
      <c r="J134" s="281">
        <v>344756639.5</v>
      </c>
      <c r="K134" s="281">
        <v>343312386.5</v>
      </c>
      <c r="L134" s="281">
        <v>342407459.5</v>
      </c>
      <c r="M134" s="281">
        <v>337576613.5</v>
      </c>
      <c r="N134" s="281">
        <v>338049237.5</v>
      </c>
      <c r="O134" s="281">
        <v>341491109.5</v>
      </c>
      <c r="P134" s="281">
        <v>346009616.47000003</v>
      </c>
      <c r="Q134" s="282">
        <v>351732921.47000003</v>
      </c>
      <c r="R134" s="282">
        <v>355882355.47000003</v>
      </c>
      <c r="S134" s="282">
        <v>361541375.47000003</v>
      </c>
    </row>
    <row r="135" spans="1:28" x14ac:dyDescent="0.2">
      <c r="A135" s="122" t="s">
        <v>303</v>
      </c>
      <c r="B135" s="288"/>
      <c r="D135" s="281">
        <v>67655227.069999993</v>
      </c>
      <c r="E135" s="281">
        <v>68812499.069999993</v>
      </c>
      <c r="F135" s="281">
        <v>69480364.069999993</v>
      </c>
      <c r="G135" s="281">
        <v>70928701.069999993</v>
      </c>
      <c r="H135" s="281">
        <v>71260861.069999993</v>
      </c>
      <c r="I135" s="281">
        <v>70913626.069999993</v>
      </c>
      <c r="J135" s="281">
        <v>70948578.069999993</v>
      </c>
      <c r="K135" s="281">
        <v>70625757.069999993</v>
      </c>
      <c r="L135" s="281">
        <v>70417339.069999993</v>
      </c>
      <c r="M135" s="281">
        <v>69375820.069999993</v>
      </c>
      <c r="N135" s="281">
        <v>69481967.069999993</v>
      </c>
      <c r="O135" s="281">
        <v>70254977.069999993</v>
      </c>
      <c r="P135" s="281">
        <v>71286235</v>
      </c>
      <c r="Q135" s="282">
        <v>72577458</v>
      </c>
      <c r="R135" s="282">
        <v>73513603</v>
      </c>
      <c r="S135" s="282">
        <v>74744014</v>
      </c>
    </row>
    <row r="136" spans="1:28" x14ac:dyDescent="0.2">
      <c r="A136" s="107" t="s">
        <v>304</v>
      </c>
      <c r="D136" s="282">
        <v>26390024</v>
      </c>
      <c r="E136" s="282">
        <v>28118864</v>
      </c>
      <c r="F136" s="282">
        <v>28118864</v>
      </c>
      <c r="G136" s="282">
        <v>28118864</v>
      </c>
      <c r="H136" s="282">
        <v>28118864</v>
      </c>
      <c r="I136" s="282">
        <v>28118864</v>
      </c>
      <c r="J136" s="282">
        <v>28118864</v>
      </c>
      <c r="K136" s="282">
        <v>28118864</v>
      </c>
      <c r="L136" s="282">
        <v>28118864</v>
      </c>
      <c r="M136" s="282">
        <v>28118864</v>
      </c>
      <c r="N136" s="282">
        <v>28118864</v>
      </c>
      <c r="O136" s="282">
        <v>28118864</v>
      </c>
      <c r="P136" s="282">
        <v>28118864</v>
      </c>
      <c r="Q136" s="282">
        <v>32460527</v>
      </c>
      <c r="R136" s="282">
        <v>32460527</v>
      </c>
      <c r="S136" s="282">
        <v>32460527</v>
      </c>
    </row>
    <row r="137" spans="1:28" x14ac:dyDescent="0.2">
      <c r="A137" s="107" t="s">
        <v>305</v>
      </c>
      <c r="D137" s="282">
        <v>6503613</v>
      </c>
      <c r="E137" s="282">
        <v>10387882</v>
      </c>
      <c r="F137" s="282">
        <v>10387882</v>
      </c>
      <c r="G137" s="282">
        <v>10387882</v>
      </c>
      <c r="H137" s="282">
        <v>10387882</v>
      </c>
      <c r="I137" s="282">
        <v>10387882</v>
      </c>
      <c r="J137" s="282">
        <v>10387882</v>
      </c>
      <c r="K137" s="282">
        <v>10387882</v>
      </c>
      <c r="L137" s="282">
        <v>10387882</v>
      </c>
      <c r="M137" s="282">
        <v>10387882</v>
      </c>
      <c r="N137" s="282">
        <v>10387882</v>
      </c>
      <c r="O137" s="282">
        <v>10387882</v>
      </c>
      <c r="P137" s="282">
        <v>10387882</v>
      </c>
      <c r="Q137" s="282">
        <v>11295838</v>
      </c>
      <c r="R137" s="282">
        <v>11295838</v>
      </c>
      <c r="S137" s="282">
        <v>11295838</v>
      </c>
    </row>
    <row r="138" spans="1:28" x14ac:dyDescent="0.2">
      <c r="A138" s="107" t="s">
        <v>306</v>
      </c>
      <c r="D138" s="282">
        <v>-371659</v>
      </c>
      <c r="E138" s="282">
        <v>483731</v>
      </c>
      <c r="F138" s="282">
        <v>483731</v>
      </c>
      <c r="G138" s="282">
        <v>483731</v>
      </c>
      <c r="H138" s="282">
        <v>483731</v>
      </c>
      <c r="I138" s="282">
        <v>483731</v>
      </c>
      <c r="J138" s="282">
        <v>483731</v>
      </c>
      <c r="K138" s="282">
        <v>483731</v>
      </c>
      <c r="L138" s="282">
        <v>483731</v>
      </c>
      <c r="M138" s="282">
        <v>483731</v>
      </c>
      <c r="N138" s="282">
        <v>483731</v>
      </c>
      <c r="O138" s="282">
        <v>483731</v>
      </c>
      <c r="P138" s="282">
        <v>483731</v>
      </c>
      <c r="Q138" s="282">
        <v>812703</v>
      </c>
      <c r="R138" s="282">
        <v>812703</v>
      </c>
      <c r="S138" s="282">
        <v>812703</v>
      </c>
    </row>
  </sheetData>
  <printOptions horizontalCentered="1"/>
  <pageMargins left="0.5" right="0.5" top="0.5" bottom="0.5" header="0.25" footer="0.25"/>
  <pageSetup scale="54" fitToHeight="0" orientation="portrait" r:id="rId1"/>
  <headerFooter alignWithMargins="0"/>
  <rowBreaks count="2" manualBreakCount="2">
    <brk id="44" max="40" man="1"/>
    <brk id="83" max="40" man="1"/>
  </rowBreaks>
  <colBreaks count="1" manualBreakCount="1">
    <brk id="54" max="1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O481"/>
  <sheetViews>
    <sheetView zoomScaleNormal="100" zoomScaleSheetLayoutView="9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DX27" sqref="DX27:DX39"/>
    </sheetView>
  </sheetViews>
  <sheetFormatPr defaultColWidth="8.85546875" defaultRowHeight="12.75" outlineLevelCol="1" x14ac:dyDescent="0.2"/>
  <cols>
    <col min="1" max="1" width="7.7109375" style="185" customWidth="1"/>
    <col min="2" max="2" width="4.7109375" style="185" customWidth="1"/>
    <col min="3" max="3" width="38.5703125" style="185" customWidth="1"/>
    <col min="4" max="4" width="8.7109375" style="184" customWidth="1"/>
    <col min="5" max="5" width="2.28515625" style="185" hidden="1" customWidth="1" outlineLevel="1"/>
    <col min="6" max="7" width="13.7109375" style="185" hidden="1" customWidth="1" outlineLevel="1"/>
    <col min="8" max="8" width="15.42578125" style="185" hidden="1" customWidth="1" outlineLevel="1"/>
    <col min="9" max="77" width="13.7109375" style="185" hidden="1" customWidth="1" outlineLevel="1"/>
    <col min="78" max="78" width="14.28515625" style="185" hidden="1" customWidth="1" outlineLevel="1"/>
    <col min="79" max="87" width="13.7109375" style="185" hidden="1" customWidth="1" outlineLevel="1"/>
    <col min="88" max="88" width="14.28515625" style="185" hidden="1" customWidth="1" outlineLevel="1"/>
    <col min="89" max="107" width="13.7109375" style="185" hidden="1" customWidth="1" outlineLevel="1"/>
    <col min="108" max="108" width="14.28515625" style="185" hidden="1" customWidth="1" outlineLevel="1"/>
    <col min="109" max="113" width="13.7109375" style="185" hidden="1" customWidth="1" outlineLevel="1"/>
    <col min="114" max="114" width="19.85546875" style="185" hidden="1" customWidth="1" outlineLevel="1"/>
    <col min="115" max="117" width="13.7109375" style="185" hidden="1" customWidth="1" outlineLevel="1"/>
    <col min="118" max="118" width="14.7109375" style="185" hidden="1" customWidth="1" outlineLevel="1"/>
    <col min="119" max="123" width="13.7109375" style="185" hidden="1" customWidth="1" outlineLevel="1"/>
    <col min="124" max="124" width="19.7109375" style="185" hidden="1" customWidth="1" outlineLevel="1"/>
    <col min="125" max="125" width="13.7109375" style="185" customWidth="1" collapsed="1"/>
    <col min="126" max="127" width="14.7109375" style="185" customWidth="1"/>
    <col min="128" max="128" width="16.28515625" style="352" customWidth="1"/>
    <col min="129" max="130" width="14.7109375" style="185" customWidth="1"/>
    <col min="131" max="131" width="14.7109375" style="352" customWidth="1"/>
    <col min="132" max="133" width="14.7109375" style="185" customWidth="1"/>
    <col min="134" max="134" width="15.42578125" style="352" customWidth="1"/>
    <col min="135" max="135" width="8.7109375" style="185" customWidth="1"/>
    <col min="136" max="137" width="14.7109375" style="185" customWidth="1"/>
    <col min="138" max="138" width="15.85546875" style="352" bestFit="1" customWidth="1"/>
    <col min="139" max="140" width="14.7109375" style="185" customWidth="1"/>
    <col min="141" max="141" width="14.7109375" style="352" customWidth="1"/>
    <col min="142" max="143" width="14.7109375" style="185" customWidth="1"/>
    <col min="144" max="144" width="14.7109375" style="352" customWidth="1"/>
    <col min="145" max="145" width="8.7109375" style="185" customWidth="1"/>
    <col min="146" max="147" width="14.7109375" style="185" customWidth="1"/>
    <col min="148" max="148" width="14.7109375" style="352" customWidth="1"/>
    <col min="149" max="150" width="14.7109375" style="185" customWidth="1"/>
    <col min="151" max="151" width="14.7109375" style="352" customWidth="1"/>
    <col min="152" max="153" width="14.7109375" style="185" customWidth="1"/>
    <col min="154" max="154" width="14.7109375" style="352" customWidth="1"/>
    <col min="155" max="155" width="7.7109375" style="185" customWidth="1"/>
    <col min="156" max="156" width="13.7109375" style="185" hidden="1" customWidth="1" outlineLevel="1" collapsed="1"/>
    <col min="157" max="157" width="13.7109375" style="185" hidden="1" customWidth="1" outlineLevel="1"/>
    <col min="158" max="158" width="15.42578125" style="185" hidden="1" customWidth="1" outlineLevel="1"/>
    <col min="159" max="163" width="13.7109375" style="185" hidden="1" customWidth="1" outlineLevel="1"/>
    <col min="164" max="164" width="15.140625" style="185" hidden="1" customWidth="1" outlineLevel="1"/>
    <col min="165" max="165" width="13.7109375" style="185" hidden="1" customWidth="1" outlineLevel="1"/>
    <col min="166" max="166" width="13.7109375" style="185" hidden="1" customWidth="1" outlineLevel="1" collapsed="1"/>
    <col min="167" max="167" width="13.7109375" style="185" hidden="1" customWidth="1" outlineLevel="1"/>
    <col min="168" max="168" width="15.42578125" style="185" hidden="1" customWidth="1" outlineLevel="1"/>
    <col min="169" max="173" width="13.7109375" style="185" hidden="1" customWidth="1" outlineLevel="1"/>
    <col min="174" max="174" width="15.140625" style="185" hidden="1" customWidth="1" outlineLevel="1"/>
    <col min="175" max="177" width="13.7109375" style="185" hidden="1" customWidth="1" outlineLevel="1"/>
    <col min="178" max="178" width="15.140625" style="185" hidden="1" customWidth="1" outlineLevel="1"/>
    <col min="179" max="183" width="13.7109375" style="185" hidden="1" customWidth="1" outlineLevel="1"/>
    <col min="184" max="184" width="14.5703125" style="185" hidden="1" customWidth="1" outlineLevel="1"/>
    <col min="185" max="185" width="13.7109375" style="185" hidden="1" customWidth="1" outlineLevel="1"/>
    <col min="186" max="186" width="14.5703125" style="185" hidden="1" customWidth="1" outlineLevel="1"/>
    <col min="187" max="187" width="13.7109375" style="185" hidden="1" customWidth="1" outlineLevel="1"/>
    <col min="188" max="188" width="14.7109375" style="185" hidden="1" customWidth="1" outlineLevel="1"/>
    <col min="189" max="189" width="16.42578125" style="185" hidden="1" customWidth="1" outlineLevel="1"/>
    <col min="190" max="191" width="13.7109375" style="185" hidden="1" customWidth="1" outlineLevel="1"/>
    <col min="192" max="192" width="17.7109375" style="185" hidden="1" customWidth="1" outlineLevel="1"/>
    <col min="193" max="193" width="13.7109375" style="185" hidden="1" customWidth="1" outlineLevel="1"/>
    <col min="194" max="194" width="15" style="185" hidden="1" customWidth="1" outlineLevel="1"/>
    <col min="195" max="195" width="13.7109375" style="185" hidden="1" customWidth="1" outlineLevel="1" collapsed="1"/>
    <col min="196" max="196" width="14.85546875" style="185" hidden="1" customWidth="1" outlineLevel="1"/>
    <col min="197" max="197" width="13.7109375" style="185" hidden="1" customWidth="1" outlineLevel="1"/>
    <col min="198" max="198" width="16.42578125" style="185" hidden="1" customWidth="1" outlineLevel="1"/>
    <col min="199" max="199" width="16.140625" style="185" hidden="1" customWidth="1" outlineLevel="1"/>
    <col min="200" max="201" width="13.7109375" style="185" hidden="1" customWidth="1" outlineLevel="1"/>
    <col min="202" max="202" width="15.7109375" style="185" hidden="1" customWidth="1" outlineLevel="1"/>
    <col min="203" max="203" width="13.7109375" style="185" hidden="1" customWidth="1" outlineLevel="1"/>
    <col min="204" max="204" width="15.7109375" style="185" hidden="1" customWidth="1" outlineLevel="1"/>
    <col min="205" max="205" width="13.7109375" style="185" hidden="1" customWidth="1" outlineLevel="1"/>
    <col min="206" max="206" width="14.140625" style="185" hidden="1" customWidth="1" outlineLevel="1"/>
    <col min="207" max="207" width="13.7109375" style="185" hidden="1" customWidth="1" outlineLevel="1"/>
    <col min="208" max="208" width="15.140625" style="185" hidden="1" customWidth="1" outlineLevel="1"/>
    <col min="209" max="209" width="17.7109375" style="185" hidden="1" customWidth="1" outlineLevel="1"/>
    <col min="210" max="211" width="13.7109375" style="185" hidden="1" customWidth="1" outlineLevel="1"/>
    <col min="212" max="212" width="20.140625" style="185" hidden="1" customWidth="1" outlineLevel="1"/>
    <col min="213" max="213" width="13.7109375" style="185" hidden="1" customWidth="1" outlineLevel="1"/>
    <col min="214" max="214" width="15" style="185" hidden="1" customWidth="1" outlineLevel="1"/>
    <col min="215" max="215" width="6.85546875" style="185" hidden="1" customWidth="1" outlineLevel="1"/>
    <col min="216" max="217" width="13.7109375" style="185" hidden="1" customWidth="1" outlineLevel="1"/>
    <col min="218" max="218" width="15.7109375" style="185" hidden="1" customWidth="1" outlineLevel="1"/>
    <col min="219" max="223" width="13.7109375" style="185" hidden="1" customWidth="1" outlineLevel="1"/>
    <col min="224" max="224" width="17.140625" style="185" hidden="1" customWidth="1" outlineLevel="1"/>
    <col min="225" max="227" width="13.7109375" style="185" hidden="1" customWidth="1" outlineLevel="1"/>
    <col min="228" max="228" width="15.5703125" style="185" hidden="1" customWidth="1" outlineLevel="1"/>
    <col min="229" max="230" width="13.7109375" style="185" hidden="1" customWidth="1" outlineLevel="1"/>
    <col min="231" max="231" width="14.85546875" style="185" hidden="1" customWidth="1" outlineLevel="1"/>
    <col min="232" max="233" width="13.7109375" style="185" hidden="1" customWidth="1" outlineLevel="1"/>
    <col min="234" max="234" width="15.5703125" style="185" hidden="1" customWidth="1" outlineLevel="1"/>
    <col min="235" max="235" width="13.7109375" style="185" hidden="1" customWidth="1" outlineLevel="1"/>
    <col min="236" max="236" width="14.5703125" style="185" hidden="1" customWidth="1" outlineLevel="1"/>
    <col min="237" max="237" width="13.7109375" style="185" hidden="1" customWidth="1" outlineLevel="1"/>
    <col min="238" max="238" width="16.28515625" style="185" hidden="1" customWidth="1" outlineLevel="1"/>
    <col min="239" max="243" width="13.7109375" style="185" hidden="1" customWidth="1" outlineLevel="1"/>
    <col min="244" max="244" width="16" style="185" hidden="1" customWidth="1" outlineLevel="1"/>
    <col min="245" max="245" width="13.7109375" style="185" customWidth="1" collapsed="1"/>
    <col min="246" max="259" width="13.7109375" style="185" customWidth="1"/>
    <col min="260" max="16384" width="8.85546875" style="185"/>
  </cols>
  <sheetData>
    <row r="1" spans="1:248" ht="15" x14ac:dyDescent="0.2">
      <c r="A1" s="182" t="s">
        <v>196</v>
      </c>
      <c r="B1" s="183"/>
      <c r="C1" s="183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7"/>
      <c r="EF1" s="186"/>
      <c r="EG1" s="186"/>
      <c r="EH1" s="186"/>
      <c r="EI1" s="186"/>
      <c r="EJ1" s="186"/>
      <c r="EK1" s="186"/>
      <c r="EL1" s="186"/>
      <c r="EM1" s="186"/>
      <c r="EN1" s="187"/>
      <c r="EP1" s="186"/>
      <c r="EQ1" s="186"/>
      <c r="ER1" s="186"/>
      <c r="ES1" s="186"/>
      <c r="ET1" s="186"/>
      <c r="EU1" s="186"/>
      <c r="EV1" s="186"/>
      <c r="EW1" s="186"/>
      <c r="EX1" s="187"/>
      <c r="EZ1" s="186"/>
      <c r="FA1" s="186"/>
      <c r="FB1" s="186"/>
      <c r="FC1" s="186"/>
      <c r="FD1" s="186"/>
      <c r="FE1" s="186"/>
      <c r="FF1" s="186"/>
      <c r="FG1" s="186"/>
      <c r="FH1" s="187"/>
      <c r="FJ1" s="186"/>
      <c r="FK1" s="186"/>
      <c r="FL1" s="186"/>
      <c r="FM1" s="186"/>
      <c r="FN1" s="186"/>
      <c r="FO1" s="186"/>
      <c r="FP1" s="186"/>
      <c r="FQ1" s="186"/>
      <c r="FR1" s="187"/>
      <c r="GX1" s="188"/>
      <c r="GY1" s="188"/>
      <c r="GZ1" s="188"/>
      <c r="HA1" s="188"/>
      <c r="HB1" s="188"/>
      <c r="HC1" s="188"/>
      <c r="HD1" s="188"/>
      <c r="HE1" s="188"/>
      <c r="HF1" s="188"/>
      <c r="HG1" s="188"/>
    </row>
    <row r="2" spans="1:248" ht="15" x14ac:dyDescent="0.2">
      <c r="A2" s="182" t="s">
        <v>75</v>
      </c>
      <c r="B2" s="183"/>
      <c r="C2" s="183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 t="s">
        <v>115</v>
      </c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F2" s="186"/>
      <c r="EG2" s="186"/>
      <c r="EH2" s="186"/>
      <c r="EI2" s="186"/>
      <c r="EJ2" s="186"/>
      <c r="EK2" s="186"/>
      <c r="EL2" s="186"/>
      <c r="EM2" s="186"/>
      <c r="EN2" s="186"/>
      <c r="EP2" s="186"/>
      <c r="EQ2" s="186"/>
      <c r="ER2" s="186"/>
      <c r="ES2" s="186"/>
      <c r="ET2" s="186"/>
      <c r="EU2" s="186"/>
      <c r="EV2" s="186"/>
      <c r="EW2" s="186"/>
      <c r="EX2" s="186"/>
      <c r="EZ2" s="186"/>
      <c r="FA2" s="186"/>
      <c r="FB2" s="186"/>
      <c r="FC2" s="186"/>
      <c r="FD2" s="186"/>
      <c r="FE2" s="186"/>
      <c r="FF2" s="186"/>
      <c r="FG2" s="186"/>
      <c r="FH2" s="186"/>
      <c r="FJ2" s="186"/>
      <c r="FK2" s="186"/>
      <c r="FL2" s="186"/>
      <c r="FM2" s="186"/>
      <c r="FN2" s="186"/>
      <c r="FO2" s="186"/>
      <c r="FP2" s="186"/>
      <c r="FQ2" s="186"/>
      <c r="FR2" s="186"/>
      <c r="GX2" s="188"/>
      <c r="GY2" s="188"/>
      <c r="GZ2" s="189"/>
      <c r="HA2" s="188"/>
      <c r="HB2" s="188"/>
      <c r="HC2" s="189"/>
      <c r="HD2" s="188"/>
      <c r="HE2" s="188"/>
      <c r="HF2" s="189"/>
      <c r="HG2" s="188"/>
      <c r="IJ2" s="185" t="s">
        <v>115</v>
      </c>
    </row>
    <row r="3" spans="1:248" ht="15" x14ac:dyDescent="0.2">
      <c r="B3" s="183"/>
      <c r="C3" s="183"/>
      <c r="F3" s="190"/>
      <c r="G3" s="190"/>
      <c r="H3" s="190"/>
      <c r="I3" s="190"/>
      <c r="J3" s="190"/>
      <c r="K3" s="190"/>
      <c r="L3" s="190"/>
      <c r="M3" s="190"/>
      <c r="N3" s="191" t="s">
        <v>252</v>
      </c>
      <c r="O3" s="192"/>
      <c r="P3" s="190"/>
      <c r="Q3" s="190"/>
      <c r="R3" s="190"/>
      <c r="S3" s="190"/>
      <c r="T3" s="190"/>
      <c r="U3" s="190"/>
      <c r="V3" s="190"/>
      <c r="W3" s="190"/>
      <c r="X3" s="191" t="s">
        <v>253</v>
      </c>
      <c r="Y3" s="192"/>
      <c r="Z3" s="190"/>
      <c r="AA3" s="190"/>
      <c r="AB3" s="190"/>
      <c r="AC3" s="190"/>
      <c r="AD3" s="190"/>
      <c r="AE3" s="190"/>
      <c r="AF3" s="190"/>
      <c r="AG3" s="190"/>
      <c r="AH3" s="191" t="s">
        <v>254</v>
      </c>
      <c r="AI3" s="192"/>
      <c r="AJ3" s="190"/>
      <c r="AK3" s="190"/>
      <c r="AL3" s="190"/>
      <c r="AM3" s="190"/>
      <c r="AN3" s="190"/>
      <c r="AO3" s="190"/>
      <c r="AP3" s="190"/>
      <c r="AQ3" s="190"/>
      <c r="AR3" s="191" t="s">
        <v>255</v>
      </c>
      <c r="AS3" s="192"/>
      <c r="AT3" s="190"/>
      <c r="AU3" s="190"/>
      <c r="AV3" s="190"/>
      <c r="AW3" s="190"/>
      <c r="AX3" s="190"/>
      <c r="AY3" s="190"/>
      <c r="AZ3" s="190"/>
      <c r="BA3" s="190"/>
      <c r="BB3" s="191" t="s">
        <v>256</v>
      </c>
      <c r="BC3" s="192"/>
      <c r="BD3" s="190"/>
      <c r="BE3" s="190"/>
      <c r="BF3" s="190"/>
      <c r="BG3" s="190"/>
      <c r="BH3" s="190"/>
      <c r="BI3" s="190"/>
      <c r="BJ3" s="190"/>
      <c r="BK3" s="190"/>
      <c r="BL3" s="191" t="s">
        <v>257</v>
      </c>
      <c r="BM3" s="192"/>
      <c r="BN3" s="190"/>
      <c r="BO3" s="190"/>
      <c r="BP3" s="190"/>
      <c r="BQ3" s="190"/>
      <c r="BR3" s="190"/>
      <c r="BS3" s="190"/>
      <c r="BT3" s="190"/>
      <c r="BU3" s="190"/>
      <c r="BV3" s="193" t="s">
        <v>258</v>
      </c>
      <c r="BW3" s="192"/>
      <c r="BX3" s="190"/>
      <c r="BY3" s="190"/>
      <c r="BZ3" s="190"/>
      <c r="CA3" s="190"/>
      <c r="CB3" s="190"/>
      <c r="CC3" s="190"/>
      <c r="CD3" s="190"/>
      <c r="CE3" s="190"/>
      <c r="CF3" s="193" t="s">
        <v>259</v>
      </c>
      <c r="CG3" s="192"/>
      <c r="CH3" s="190"/>
      <c r="CI3" s="190"/>
      <c r="CJ3" s="190"/>
      <c r="CK3" s="190"/>
      <c r="CL3" s="190"/>
      <c r="CM3" s="190"/>
      <c r="CN3" s="190"/>
      <c r="CO3" s="190"/>
      <c r="CP3" s="193" t="s">
        <v>260</v>
      </c>
      <c r="CQ3" s="192"/>
      <c r="CR3" s="190"/>
      <c r="CS3" s="190"/>
      <c r="CT3" s="190"/>
      <c r="CU3" s="190"/>
      <c r="CV3" s="190"/>
      <c r="CW3" s="190"/>
      <c r="CX3" s="190"/>
      <c r="CY3" s="190"/>
      <c r="CZ3" s="193" t="s">
        <v>261</v>
      </c>
      <c r="DA3" s="192"/>
      <c r="DB3" s="190"/>
      <c r="DC3" s="190"/>
      <c r="DD3" s="190"/>
      <c r="DE3" s="190"/>
      <c r="DF3" s="190"/>
      <c r="DG3" s="190"/>
      <c r="DH3" s="190"/>
      <c r="DI3" s="190"/>
      <c r="DJ3" s="193" t="s">
        <v>262</v>
      </c>
      <c r="DK3" s="192"/>
      <c r="DL3" s="190"/>
      <c r="DM3" s="190"/>
      <c r="DN3" s="190"/>
      <c r="DO3" s="190"/>
      <c r="DP3" s="190"/>
      <c r="DQ3" s="190"/>
      <c r="DR3" s="190"/>
      <c r="DS3" s="190"/>
      <c r="DT3" s="193" t="s">
        <v>263</v>
      </c>
      <c r="DU3" s="186"/>
      <c r="DV3" s="346"/>
      <c r="DW3" s="346"/>
      <c r="DX3" s="346"/>
      <c r="DY3" s="346"/>
      <c r="DZ3" s="346"/>
      <c r="EA3" s="346"/>
      <c r="EB3" s="346"/>
      <c r="EC3" s="346"/>
      <c r="ED3" s="347" t="s">
        <v>266</v>
      </c>
      <c r="EF3" s="346"/>
      <c r="EG3" s="346"/>
      <c r="EH3" s="346"/>
      <c r="EI3" s="346"/>
      <c r="EJ3" s="346"/>
      <c r="EK3" s="346"/>
      <c r="EL3" s="346"/>
      <c r="EM3" s="346"/>
      <c r="EN3" s="347" t="s">
        <v>267</v>
      </c>
      <c r="EP3" s="346"/>
      <c r="EQ3" s="346"/>
      <c r="ER3" s="346"/>
      <c r="ES3" s="346"/>
      <c r="ET3" s="346"/>
      <c r="EU3" s="346"/>
      <c r="EV3" s="346"/>
      <c r="EW3" s="346"/>
      <c r="EX3" s="347" t="s">
        <v>268</v>
      </c>
      <c r="EZ3" s="346"/>
      <c r="FA3" s="346"/>
      <c r="FB3" s="346"/>
      <c r="FC3" s="346"/>
      <c r="FD3" s="346"/>
      <c r="FE3" s="346"/>
      <c r="FF3" s="346"/>
      <c r="FG3" s="346"/>
      <c r="FH3" s="347" t="s">
        <v>269</v>
      </c>
      <c r="FJ3" s="346"/>
      <c r="FK3" s="346"/>
      <c r="FL3" s="346"/>
      <c r="FM3" s="346"/>
      <c r="FN3" s="346"/>
      <c r="FO3" s="346"/>
      <c r="FP3" s="346"/>
      <c r="FQ3" s="346"/>
      <c r="FR3" s="347" t="s">
        <v>270</v>
      </c>
      <c r="FT3" s="346"/>
      <c r="FU3" s="346"/>
      <c r="FV3" s="346"/>
      <c r="FW3" s="346"/>
      <c r="FX3" s="346"/>
      <c r="FY3" s="346"/>
      <c r="FZ3" s="346"/>
      <c r="GA3" s="346"/>
      <c r="GB3" s="347" t="s">
        <v>271</v>
      </c>
      <c r="GD3" s="346"/>
      <c r="GE3" s="346"/>
      <c r="GF3" s="346"/>
      <c r="GG3" s="346"/>
      <c r="GH3" s="346"/>
      <c r="GI3" s="346"/>
      <c r="GJ3" s="346"/>
      <c r="GK3" s="346"/>
      <c r="GL3" s="348" t="s">
        <v>272</v>
      </c>
      <c r="GN3" s="346"/>
      <c r="GO3" s="346"/>
      <c r="GP3" s="346"/>
      <c r="GQ3" s="346"/>
      <c r="GR3" s="346"/>
      <c r="GS3" s="346"/>
      <c r="GT3" s="346"/>
      <c r="GU3" s="346"/>
      <c r="GV3" s="348" t="s">
        <v>273</v>
      </c>
      <c r="GX3" s="346"/>
      <c r="GY3" s="346"/>
      <c r="GZ3" s="346"/>
      <c r="HA3" s="346"/>
      <c r="HB3" s="346"/>
      <c r="HC3" s="346"/>
      <c r="HD3" s="346"/>
      <c r="HE3" s="346"/>
      <c r="HF3" s="348" t="s">
        <v>274</v>
      </c>
      <c r="HH3" s="346"/>
      <c r="HI3" s="346"/>
      <c r="HJ3" s="346"/>
      <c r="HK3" s="346"/>
      <c r="HL3" s="346"/>
      <c r="HM3" s="346"/>
      <c r="HN3" s="346"/>
      <c r="HO3" s="346"/>
      <c r="HP3" s="348" t="s">
        <v>275</v>
      </c>
      <c r="HR3" s="346"/>
      <c r="HS3" s="346"/>
      <c r="HT3" s="346"/>
      <c r="HU3" s="346"/>
      <c r="HV3" s="346"/>
      <c r="HW3" s="346"/>
      <c r="HX3" s="346"/>
      <c r="HY3" s="346"/>
      <c r="HZ3" s="348" t="s">
        <v>276</v>
      </c>
      <c r="IB3" s="346"/>
      <c r="IC3" s="346"/>
      <c r="ID3" s="346"/>
      <c r="IE3" s="346"/>
      <c r="IF3" s="346"/>
      <c r="IG3" s="346"/>
      <c r="IH3" s="346"/>
      <c r="II3" s="346"/>
      <c r="IJ3" s="348" t="s">
        <v>277</v>
      </c>
    </row>
    <row r="4" spans="1:248" ht="14.25" x14ac:dyDescent="0.2">
      <c r="A4" s="194"/>
      <c r="B4" s="183"/>
      <c r="C4" s="183"/>
      <c r="F4" s="195" t="s">
        <v>175</v>
      </c>
      <c r="G4" s="195" t="s">
        <v>175</v>
      </c>
      <c r="H4" s="196" t="s">
        <v>175</v>
      </c>
      <c r="I4" s="195" t="s">
        <v>176</v>
      </c>
      <c r="J4" s="195" t="s">
        <v>176</v>
      </c>
      <c r="K4" s="196" t="s">
        <v>176</v>
      </c>
      <c r="L4" s="195" t="s">
        <v>177</v>
      </c>
      <c r="M4" s="195" t="s">
        <v>177</v>
      </c>
      <c r="N4" s="196" t="s">
        <v>177</v>
      </c>
      <c r="O4" s="192"/>
      <c r="P4" s="195" t="s">
        <v>175</v>
      </c>
      <c r="Q4" s="195" t="s">
        <v>175</v>
      </c>
      <c r="R4" s="196" t="s">
        <v>175</v>
      </c>
      <c r="S4" s="195" t="s">
        <v>176</v>
      </c>
      <c r="T4" s="195" t="s">
        <v>176</v>
      </c>
      <c r="U4" s="196" t="s">
        <v>176</v>
      </c>
      <c r="V4" s="195" t="s">
        <v>177</v>
      </c>
      <c r="W4" s="195" t="s">
        <v>177</v>
      </c>
      <c r="X4" s="196" t="s">
        <v>177</v>
      </c>
      <c r="Y4" s="192"/>
      <c r="Z4" s="195" t="s">
        <v>175</v>
      </c>
      <c r="AA4" s="195" t="s">
        <v>175</v>
      </c>
      <c r="AB4" s="196" t="s">
        <v>175</v>
      </c>
      <c r="AC4" s="195" t="s">
        <v>176</v>
      </c>
      <c r="AD4" s="195" t="s">
        <v>176</v>
      </c>
      <c r="AE4" s="196" t="s">
        <v>176</v>
      </c>
      <c r="AF4" s="195" t="s">
        <v>177</v>
      </c>
      <c r="AG4" s="195" t="s">
        <v>177</v>
      </c>
      <c r="AH4" s="196" t="s">
        <v>177</v>
      </c>
      <c r="AI4" s="192"/>
      <c r="AJ4" s="195" t="s">
        <v>175</v>
      </c>
      <c r="AK4" s="195" t="s">
        <v>175</v>
      </c>
      <c r="AL4" s="196" t="s">
        <v>175</v>
      </c>
      <c r="AM4" s="195" t="s">
        <v>176</v>
      </c>
      <c r="AN4" s="195" t="s">
        <v>176</v>
      </c>
      <c r="AO4" s="196" t="s">
        <v>176</v>
      </c>
      <c r="AP4" s="195" t="s">
        <v>177</v>
      </c>
      <c r="AQ4" s="195" t="s">
        <v>177</v>
      </c>
      <c r="AR4" s="196" t="s">
        <v>177</v>
      </c>
      <c r="AS4" s="192"/>
      <c r="AT4" s="195" t="s">
        <v>175</v>
      </c>
      <c r="AU4" s="195" t="s">
        <v>175</v>
      </c>
      <c r="AV4" s="196" t="s">
        <v>175</v>
      </c>
      <c r="AW4" s="195" t="s">
        <v>176</v>
      </c>
      <c r="AX4" s="195" t="s">
        <v>176</v>
      </c>
      <c r="AY4" s="196" t="s">
        <v>176</v>
      </c>
      <c r="AZ4" s="195" t="s">
        <v>177</v>
      </c>
      <c r="BA4" s="195" t="s">
        <v>177</v>
      </c>
      <c r="BB4" s="196" t="s">
        <v>177</v>
      </c>
      <c r="BC4" s="192"/>
      <c r="BD4" s="195" t="s">
        <v>175</v>
      </c>
      <c r="BE4" s="195" t="s">
        <v>175</v>
      </c>
      <c r="BF4" s="196" t="s">
        <v>175</v>
      </c>
      <c r="BG4" s="195" t="s">
        <v>176</v>
      </c>
      <c r="BH4" s="195" t="s">
        <v>176</v>
      </c>
      <c r="BI4" s="196" t="s">
        <v>176</v>
      </c>
      <c r="BJ4" s="195" t="s">
        <v>177</v>
      </c>
      <c r="BK4" s="195" t="s">
        <v>177</v>
      </c>
      <c r="BL4" s="196" t="s">
        <v>177</v>
      </c>
      <c r="BM4" s="192"/>
      <c r="BN4" s="195" t="s">
        <v>175</v>
      </c>
      <c r="BO4" s="195" t="s">
        <v>175</v>
      </c>
      <c r="BP4" s="196" t="s">
        <v>175</v>
      </c>
      <c r="BQ4" s="195" t="s">
        <v>176</v>
      </c>
      <c r="BR4" s="195" t="s">
        <v>176</v>
      </c>
      <c r="BS4" s="196" t="s">
        <v>176</v>
      </c>
      <c r="BT4" s="195" t="s">
        <v>177</v>
      </c>
      <c r="BU4" s="195" t="s">
        <v>177</v>
      </c>
      <c r="BV4" s="196" t="s">
        <v>177</v>
      </c>
      <c r="BW4" s="192"/>
      <c r="BX4" s="195" t="s">
        <v>175</v>
      </c>
      <c r="BY4" s="195" t="s">
        <v>175</v>
      </c>
      <c r="BZ4" s="196" t="s">
        <v>175</v>
      </c>
      <c r="CA4" s="195" t="s">
        <v>176</v>
      </c>
      <c r="CB4" s="195" t="s">
        <v>176</v>
      </c>
      <c r="CC4" s="196" t="s">
        <v>176</v>
      </c>
      <c r="CD4" s="195" t="s">
        <v>177</v>
      </c>
      <c r="CE4" s="195" t="s">
        <v>177</v>
      </c>
      <c r="CF4" s="196" t="s">
        <v>177</v>
      </c>
      <c r="CG4" s="192"/>
      <c r="CH4" s="195" t="s">
        <v>175</v>
      </c>
      <c r="CI4" s="195" t="s">
        <v>175</v>
      </c>
      <c r="CJ4" s="196" t="s">
        <v>175</v>
      </c>
      <c r="CK4" s="195" t="s">
        <v>176</v>
      </c>
      <c r="CL4" s="195" t="s">
        <v>176</v>
      </c>
      <c r="CM4" s="196" t="s">
        <v>176</v>
      </c>
      <c r="CN4" s="195" t="s">
        <v>177</v>
      </c>
      <c r="CO4" s="195" t="s">
        <v>177</v>
      </c>
      <c r="CP4" s="196" t="s">
        <v>177</v>
      </c>
      <c r="CQ4" s="192"/>
      <c r="CR4" s="195" t="s">
        <v>175</v>
      </c>
      <c r="CS4" s="195" t="s">
        <v>175</v>
      </c>
      <c r="CT4" s="196" t="s">
        <v>175</v>
      </c>
      <c r="CU4" s="195" t="s">
        <v>176</v>
      </c>
      <c r="CV4" s="195" t="s">
        <v>176</v>
      </c>
      <c r="CW4" s="196" t="s">
        <v>176</v>
      </c>
      <c r="CX4" s="195" t="s">
        <v>177</v>
      </c>
      <c r="CY4" s="195" t="s">
        <v>177</v>
      </c>
      <c r="CZ4" s="196" t="s">
        <v>177</v>
      </c>
      <c r="DA4" s="192"/>
      <c r="DB4" s="195" t="s">
        <v>175</v>
      </c>
      <c r="DC4" s="195" t="s">
        <v>175</v>
      </c>
      <c r="DD4" s="196" t="s">
        <v>175</v>
      </c>
      <c r="DE4" s="195" t="s">
        <v>176</v>
      </c>
      <c r="DF4" s="195" t="s">
        <v>176</v>
      </c>
      <c r="DG4" s="196" t="s">
        <v>176</v>
      </c>
      <c r="DH4" s="195" t="s">
        <v>177</v>
      </c>
      <c r="DI4" s="195" t="s">
        <v>177</v>
      </c>
      <c r="DJ4" s="196" t="s">
        <v>177</v>
      </c>
      <c r="DK4" s="192"/>
      <c r="DL4" s="195" t="s">
        <v>175</v>
      </c>
      <c r="DM4" s="195" t="s">
        <v>175</v>
      </c>
      <c r="DN4" s="196" t="s">
        <v>175</v>
      </c>
      <c r="DO4" s="195" t="s">
        <v>176</v>
      </c>
      <c r="DP4" s="195" t="s">
        <v>176</v>
      </c>
      <c r="DQ4" s="196" t="s">
        <v>176</v>
      </c>
      <c r="DR4" s="195" t="s">
        <v>177</v>
      </c>
      <c r="DS4" s="195" t="s">
        <v>177</v>
      </c>
      <c r="DT4" s="196" t="s">
        <v>177</v>
      </c>
      <c r="DV4" s="349" t="s">
        <v>175</v>
      </c>
      <c r="DW4" s="349" t="s">
        <v>175</v>
      </c>
      <c r="DX4" s="350" t="s">
        <v>175</v>
      </c>
      <c r="DY4" s="349" t="s">
        <v>176</v>
      </c>
      <c r="DZ4" s="349" t="s">
        <v>176</v>
      </c>
      <c r="EA4" s="350" t="s">
        <v>176</v>
      </c>
      <c r="EB4" s="349" t="s">
        <v>177</v>
      </c>
      <c r="EC4" s="349" t="s">
        <v>177</v>
      </c>
      <c r="ED4" s="350" t="s">
        <v>177</v>
      </c>
      <c r="EF4" s="349" t="s">
        <v>175</v>
      </c>
      <c r="EG4" s="349" t="s">
        <v>175</v>
      </c>
      <c r="EH4" s="350" t="s">
        <v>175</v>
      </c>
      <c r="EI4" s="349" t="s">
        <v>176</v>
      </c>
      <c r="EJ4" s="349" t="s">
        <v>176</v>
      </c>
      <c r="EK4" s="350" t="s">
        <v>176</v>
      </c>
      <c r="EL4" s="349" t="s">
        <v>177</v>
      </c>
      <c r="EM4" s="349" t="s">
        <v>177</v>
      </c>
      <c r="EN4" s="350" t="s">
        <v>177</v>
      </c>
      <c r="EP4" s="349" t="s">
        <v>175</v>
      </c>
      <c r="EQ4" s="349" t="s">
        <v>175</v>
      </c>
      <c r="ER4" s="350" t="s">
        <v>175</v>
      </c>
      <c r="ES4" s="349" t="s">
        <v>176</v>
      </c>
      <c r="ET4" s="349" t="s">
        <v>176</v>
      </c>
      <c r="EU4" s="350" t="s">
        <v>176</v>
      </c>
      <c r="EV4" s="349" t="s">
        <v>177</v>
      </c>
      <c r="EW4" s="349" t="s">
        <v>177</v>
      </c>
      <c r="EX4" s="350" t="s">
        <v>177</v>
      </c>
      <c r="EZ4" s="349" t="s">
        <v>175</v>
      </c>
      <c r="FA4" s="349" t="s">
        <v>175</v>
      </c>
      <c r="FB4" s="350" t="s">
        <v>175</v>
      </c>
      <c r="FC4" s="349" t="s">
        <v>176</v>
      </c>
      <c r="FD4" s="349" t="s">
        <v>176</v>
      </c>
      <c r="FE4" s="350" t="s">
        <v>176</v>
      </c>
      <c r="FF4" s="349" t="s">
        <v>177</v>
      </c>
      <c r="FG4" s="349" t="s">
        <v>177</v>
      </c>
      <c r="FH4" s="350" t="s">
        <v>177</v>
      </c>
      <c r="FJ4" s="349" t="s">
        <v>175</v>
      </c>
      <c r="FK4" s="349" t="s">
        <v>175</v>
      </c>
      <c r="FL4" s="350" t="s">
        <v>175</v>
      </c>
      <c r="FM4" s="349" t="s">
        <v>176</v>
      </c>
      <c r="FN4" s="349" t="s">
        <v>176</v>
      </c>
      <c r="FO4" s="350" t="s">
        <v>176</v>
      </c>
      <c r="FP4" s="349" t="s">
        <v>177</v>
      </c>
      <c r="FQ4" s="349" t="s">
        <v>177</v>
      </c>
      <c r="FR4" s="350" t="s">
        <v>177</v>
      </c>
      <c r="FT4" s="349" t="s">
        <v>175</v>
      </c>
      <c r="FU4" s="349" t="s">
        <v>175</v>
      </c>
      <c r="FV4" s="350" t="s">
        <v>175</v>
      </c>
      <c r="FW4" s="349" t="s">
        <v>176</v>
      </c>
      <c r="FX4" s="349" t="s">
        <v>176</v>
      </c>
      <c r="FY4" s="350" t="s">
        <v>176</v>
      </c>
      <c r="FZ4" s="349" t="s">
        <v>177</v>
      </c>
      <c r="GA4" s="349" t="s">
        <v>177</v>
      </c>
      <c r="GB4" s="350" t="s">
        <v>177</v>
      </c>
      <c r="GD4" s="349" t="s">
        <v>175</v>
      </c>
      <c r="GE4" s="349" t="s">
        <v>175</v>
      </c>
      <c r="GF4" s="350" t="s">
        <v>175</v>
      </c>
      <c r="GG4" s="349" t="s">
        <v>176</v>
      </c>
      <c r="GH4" s="349" t="s">
        <v>176</v>
      </c>
      <c r="GI4" s="350" t="s">
        <v>176</v>
      </c>
      <c r="GJ4" s="349" t="s">
        <v>177</v>
      </c>
      <c r="GK4" s="349" t="s">
        <v>177</v>
      </c>
      <c r="GL4" s="350" t="s">
        <v>177</v>
      </c>
      <c r="GN4" s="349" t="s">
        <v>175</v>
      </c>
      <c r="GO4" s="349" t="s">
        <v>175</v>
      </c>
      <c r="GP4" s="350" t="s">
        <v>175</v>
      </c>
      <c r="GQ4" s="349" t="s">
        <v>176</v>
      </c>
      <c r="GR4" s="349" t="s">
        <v>176</v>
      </c>
      <c r="GS4" s="350" t="s">
        <v>176</v>
      </c>
      <c r="GT4" s="349" t="s">
        <v>177</v>
      </c>
      <c r="GU4" s="349" t="s">
        <v>177</v>
      </c>
      <c r="GV4" s="350" t="s">
        <v>177</v>
      </c>
      <c r="GX4" s="349" t="s">
        <v>175</v>
      </c>
      <c r="GY4" s="349" t="s">
        <v>175</v>
      </c>
      <c r="GZ4" s="350" t="s">
        <v>175</v>
      </c>
      <c r="HA4" s="349" t="s">
        <v>176</v>
      </c>
      <c r="HB4" s="349" t="s">
        <v>176</v>
      </c>
      <c r="HC4" s="350" t="s">
        <v>176</v>
      </c>
      <c r="HD4" s="349" t="s">
        <v>177</v>
      </c>
      <c r="HE4" s="349" t="s">
        <v>177</v>
      </c>
      <c r="HF4" s="350" t="s">
        <v>177</v>
      </c>
      <c r="HH4" s="349" t="s">
        <v>175</v>
      </c>
      <c r="HI4" s="349" t="s">
        <v>175</v>
      </c>
      <c r="HJ4" s="350" t="s">
        <v>175</v>
      </c>
      <c r="HK4" s="349" t="s">
        <v>176</v>
      </c>
      <c r="HL4" s="349" t="s">
        <v>176</v>
      </c>
      <c r="HM4" s="350" t="s">
        <v>176</v>
      </c>
      <c r="HN4" s="349" t="s">
        <v>177</v>
      </c>
      <c r="HO4" s="349" t="s">
        <v>177</v>
      </c>
      <c r="HP4" s="350" t="s">
        <v>177</v>
      </c>
      <c r="HR4" s="349" t="s">
        <v>175</v>
      </c>
      <c r="HS4" s="349" t="s">
        <v>175</v>
      </c>
      <c r="HT4" s="350" t="s">
        <v>175</v>
      </c>
      <c r="HU4" s="349" t="s">
        <v>176</v>
      </c>
      <c r="HV4" s="349" t="s">
        <v>176</v>
      </c>
      <c r="HW4" s="350" t="s">
        <v>176</v>
      </c>
      <c r="HX4" s="349" t="s">
        <v>177</v>
      </c>
      <c r="HY4" s="349" t="s">
        <v>177</v>
      </c>
      <c r="HZ4" s="350" t="s">
        <v>177</v>
      </c>
      <c r="IB4" s="349" t="s">
        <v>175</v>
      </c>
      <c r="IC4" s="349" t="s">
        <v>175</v>
      </c>
      <c r="ID4" s="350" t="s">
        <v>175</v>
      </c>
      <c r="IE4" s="349" t="s">
        <v>176</v>
      </c>
      <c r="IF4" s="349" t="s">
        <v>176</v>
      </c>
      <c r="IG4" s="350" t="s">
        <v>176</v>
      </c>
      <c r="IH4" s="349" t="s">
        <v>177</v>
      </c>
      <c r="II4" s="349" t="s">
        <v>177</v>
      </c>
      <c r="IJ4" s="350" t="s">
        <v>177</v>
      </c>
    </row>
    <row r="5" spans="1:248" x14ac:dyDescent="0.2">
      <c r="A5" s="197"/>
      <c r="B5" s="197"/>
      <c r="C5" s="183"/>
      <c r="D5" s="198"/>
      <c r="F5" s="199" t="s">
        <v>142</v>
      </c>
      <c r="G5" s="199" t="s">
        <v>143</v>
      </c>
      <c r="H5" s="200" t="s">
        <v>97</v>
      </c>
      <c r="I5" s="199" t="s">
        <v>142</v>
      </c>
      <c r="J5" s="199" t="s">
        <v>143</v>
      </c>
      <c r="K5" s="200" t="s">
        <v>97</v>
      </c>
      <c r="L5" s="199" t="s">
        <v>142</v>
      </c>
      <c r="M5" s="199" t="s">
        <v>143</v>
      </c>
      <c r="N5" s="200" t="s">
        <v>97</v>
      </c>
      <c r="O5" s="192"/>
      <c r="P5" s="199" t="s">
        <v>142</v>
      </c>
      <c r="Q5" s="199" t="s">
        <v>143</v>
      </c>
      <c r="R5" s="200" t="s">
        <v>97</v>
      </c>
      <c r="S5" s="199" t="s">
        <v>142</v>
      </c>
      <c r="T5" s="199" t="s">
        <v>143</v>
      </c>
      <c r="U5" s="200" t="s">
        <v>97</v>
      </c>
      <c r="V5" s="199" t="s">
        <v>142</v>
      </c>
      <c r="W5" s="199" t="s">
        <v>143</v>
      </c>
      <c r="X5" s="200" t="s">
        <v>97</v>
      </c>
      <c r="Y5" s="192"/>
      <c r="Z5" s="199" t="s">
        <v>142</v>
      </c>
      <c r="AA5" s="199" t="s">
        <v>143</v>
      </c>
      <c r="AB5" s="200" t="s">
        <v>97</v>
      </c>
      <c r="AC5" s="199" t="s">
        <v>142</v>
      </c>
      <c r="AD5" s="199" t="s">
        <v>143</v>
      </c>
      <c r="AE5" s="200" t="s">
        <v>97</v>
      </c>
      <c r="AF5" s="199" t="s">
        <v>142</v>
      </c>
      <c r="AG5" s="199" t="s">
        <v>143</v>
      </c>
      <c r="AH5" s="200" t="s">
        <v>97</v>
      </c>
      <c r="AI5" s="192"/>
      <c r="AJ5" s="199" t="s">
        <v>142</v>
      </c>
      <c r="AK5" s="199" t="s">
        <v>143</v>
      </c>
      <c r="AL5" s="200" t="s">
        <v>97</v>
      </c>
      <c r="AM5" s="199" t="s">
        <v>142</v>
      </c>
      <c r="AN5" s="199" t="s">
        <v>143</v>
      </c>
      <c r="AO5" s="200" t="s">
        <v>97</v>
      </c>
      <c r="AP5" s="199" t="s">
        <v>142</v>
      </c>
      <c r="AQ5" s="199" t="s">
        <v>143</v>
      </c>
      <c r="AR5" s="200" t="s">
        <v>97</v>
      </c>
      <c r="AS5" s="192"/>
      <c r="AT5" s="199" t="s">
        <v>142</v>
      </c>
      <c r="AU5" s="199" t="s">
        <v>143</v>
      </c>
      <c r="AV5" s="200" t="s">
        <v>97</v>
      </c>
      <c r="AW5" s="199" t="s">
        <v>142</v>
      </c>
      <c r="AX5" s="199" t="s">
        <v>143</v>
      </c>
      <c r="AY5" s="200" t="s">
        <v>97</v>
      </c>
      <c r="AZ5" s="199" t="s">
        <v>142</v>
      </c>
      <c r="BA5" s="199" t="s">
        <v>143</v>
      </c>
      <c r="BB5" s="200" t="s">
        <v>97</v>
      </c>
      <c r="BC5" s="192"/>
      <c r="BD5" s="199" t="s">
        <v>142</v>
      </c>
      <c r="BE5" s="199" t="s">
        <v>143</v>
      </c>
      <c r="BF5" s="200" t="s">
        <v>97</v>
      </c>
      <c r="BG5" s="199" t="s">
        <v>142</v>
      </c>
      <c r="BH5" s="199" t="s">
        <v>143</v>
      </c>
      <c r="BI5" s="200" t="s">
        <v>97</v>
      </c>
      <c r="BJ5" s="199" t="s">
        <v>142</v>
      </c>
      <c r="BK5" s="199" t="s">
        <v>143</v>
      </c>
      <c r="BL5" s="200" t="s">
        <v>97</v>
      </c>
      <c r="BM5" s="192"/>
      <c r="BN5" s="199" t="s">
        <v>142</v>
      </c>
      <c r="BO5" s="199" t="s">
        <v>143</v>
      </c>
      <c r="BP5" s="200" t="s">
        <v>97</v>
      </c>
      <c r="BQ5" s="199" t="s">
        <v>142</v>
      </c>
      <c r="BR5" s="199" t="s">
        <v>143</v>
      </c>
      <c r="BS5" s="200" t="s">
        <v>97</v>
      </c>
      <c r="BT5" s="199" t="s">
        <v>142</v>
      </c>
      <c r="BU5" s="199" t="s">
        <v>143</v>
      </c>
      <c r="BV5" s="200" t="s">
        <v>97</v>
      </c>
      <c r="BW5" s="192"/>
      <c r="BX5" s="199" t="s">
        <v>142</v>
      </c>
      <c r="BY5" s="199" t="s">
        <v>143</v>
      </c>
      <c r="BZ5" s="200" t="s">
        <v>97</v>
      </c>
      <c r="CA5" s="199" t="s">
        <v>142</v>
      </c>
      <c r="CB5" s="199" t="s">
        <v>143</v>
      </c>
      <c r="CC5" s="200" t="s">
        <v>97</v>
      </c>
      <c r="CD5" s="199" t="s">
        <v>142</v>
      </c>
      <c r="CE5" s="199" t="s">
        <v>143</v>
      </c>
      <c r="CF5" s="200" t="s">
        <v>97</v>
      </c>
      <c r="CG5" s="192"/>
      <c r="CH5" s="199" t="s">
        <v>142</v>
      </c>
      <c r="CI5" s="199" t="s">
        <v>143</v>
      </c>
      <c r="CJ5" s="200" t="s">
        <v>97</v>
      </c>
      <c r="CK5" s="199" t="s">
        <v>142</v>
      </c>
      <c r="CL5" s="199" t="s">
        <v>143</v>
      </c>
      <c r="CM5" s="200" t="s">
        <v>97</v>
      </c>
      <c r="CN5" s="199" t="s">
        <v>142</v>
      </c>
      <c r="CO5" s="199" t="s">
        <v>143</v>
      </c>
      <c r="CP5" s="200" t="s">
        <v>97</v>
      </c>
      <c r="CQ5" s="192"/>
      <c r="CR5" s="199" t="s">
        <v>142</v>
      </c>
      <c r="CS5" s="199" t="s">
        <v>143</v>
      </c>
      <c r="CT5" s="200" t="s">
        <v>97</v>
      </c>
      <c r="CU5" s="199" t="s">
        <v>142</v>
      </c>
      <c r="CV5" s="199" t="s">
        <v>143</v>
      </c>
      <c r="CW5" s="200" t="s">
        <v>97</v>
      </c>
      <c r="CX5" s="199" t="s">
        <v>142</v>
      </c>
      <c r="CY5" s="199" t="s">
        <v>143</v>
      </c>
      <c r="CZ5" s="200" t="s">
        <v>97</v>
      </c>
      <c r="DA5" s="192"/>
      <c r="DB5" s="199" t="s">
        <v>142</v>
      </c>
      <c r="DC5" s="199" t="s">
        <v>143</v>
      </c>
      <c r="DD5" s="200" t="s">
        <v>97</v>
      </c>
      <c r="DE5" s="199" t="s">
        <v>142</v>
      </c>
      <c r="DF5" s="199" t="s">
        <v>143</v>
      </c>
      <c r="DG5" s="200" t="s">
        <v>97</v>
      </c>
      <c r="DH5" s="199" t="s">
        <v>142</v>
      </c>
      <c r="DI5" s="199" t="s">
        <v>143</v>
      </c>
      <c r="DJ5" s="200" t="s">
        <v>97</v>
      </c>
      <c r="DK5" s="192"/>
      <c r="DL5" s="199" t="s">
        <v>142</v>
      </c>
      <c r="DM5" s="199" t="s">
        <v>143</v>
      </c>
      <c r="DN5" s="200" t="s">
        <v>97</v>
      </c>
      <c r="DO5" s="199" t="s">
        <v>142</v>
      </c>
      <c r="DP5" s="199" t="s">
        <v>143</v>
      </c>
      <c r="DQ5" s="200" t="s">
        <v>97</v>
      </c>
      <c r="DR5" s="199" t="s">
        <v>142</v>
      </c>
      <c r="DS5" s="199" t="s">
        <v>143</v>
      </c>
      <c r="DT5" s="200" t="s">
        <v>97</v>
      </c>
      <c r="DV5" s="184" t="s">
        <v>142</v>
      </c>
      <c r="DW5" s="184" t="s">
        <v>143</v>
      </c>
      <c r="DX5" s="351" t="s">
        <v>97</v>
      </c>
      <c r="DY5" s="184" t="s">
        <v>142</v>
      </c>
      <c r="DZ5" s="184" t="s">
        <v>143</v>
      </c>
      <c r="EA5" s="351" t="s">
        <v>97</v>
      </c>
      <c r="EB5" s="184" t="s">
        <v>142</v>
      </c>
      <c r="EC5" s="184" t="s">
        <v>143</v>
      </c>
      <c r="ED5" s="351" t="s">
        <v>97</v>
      </c>
      <c r="EF5" s="184" t="s">
        <v>142</v>
      </c>
      <c r="EG5" s="184" t="s">
        <v>143</v>
      </c>
      <c r="EH5" s="351" t="s">
        <v>97</v>
      </c>
      <c r="EI5" s="184" t="s">
        <v>142</v>
      </c>
      <c r="EJ5" s="184" t="s">
        <v>143</v>
      </c>
      <c r="EK5" s="351" t="s">
        <v>97</v>
      </c>
      <c r="EL5" s="184" t="s">
        <v>142</v>
      </c>
      <c r="EM5" s="184" t="s">
        <v>143</v>
      </c>
      <c r="EN5" s="351" t="s">
        <v>97</v>
      </c>
      <c r="EP5" s="184" t="s">
        <v>142</v>
      </c>
      <c r="EQ5" s="184" t="s">
        <v>143</v>
      </c>
      <c r="ER5" s="351" t="s">
        <v>97</v>
      </c>
      <c r="ES5" s="184" t="s">
        <v>142</v>
      </c>
      <c r="ET5" s="184" t="s">
        <v>143</v>
      </c>
      <c r="EU5" s="351" t="s">
        <v>97</v>
      </c>
      <c r="EV5" s="184" t="s">
        <v>142</v>
      </c>
      <c r="EW5" s="184" t="s">
        <v>143</v>
      </c>
      <c r="EX5" s="351" t="s">
        <v>97</v>
      </c>
      <c r="EZ5" s="184" t="s">
        <v>142</v>
      </c>
      <c r="FA5" s="184" t="s">
        <v>143</v>
      </c>
      <c r="FB5" s="351" t="s">
        <v>97</v>
      </c>
      <c r="FC5" s="184" t="s">
        <v>142</v>
      </c>
      <c r="FD5" s="184" t="s">
        <v>143</v>
      </c>
      <c r="FE5" s="351" t="s">
        <v>97</v>
      </c>
      <c r="FF5" s="184" t="s">
        <v>142</v>
      </c>
      <c r="FG5" s="184" t="s">
        <v>143</v>
      </c>
      <c r="FH5" s="351" t="s">
        <v>97</v>
      </c>
      <c r="FJ5" s="184" t="s">
        <v>142</v>
      </c>
      <c r="FK5" s="184" t="s">
        <v>143</v>
      </c>
      <c r="FL5" s="351" t="s">
        <v>97</v>
      </c>
      <c r="FM5" s="184" t="s">
        <v>142</v>
      </c>
      <c r="FN5" s="184" t="s">
        <v>143</v>
      </c>
      <c r="FO5" s="351" t="s">
        <v>97</v>
      </c>
      <c r="FP5" s="184" t="s">
        <v>142</v>
      </c>
      <c r="FQ5" s="184" t="s">
        <v>143</v>
      </c>
      <c r="FR5" s="351" t="s">
        <v>97</v>
      </c>
      <c r="FT5" s="184" t="s">
        <v>142</v>
      </c>
      <c r="FU5" s="184" t="s">
        <v>143</v>
      </c>
      <c r="FV5" s="351" t="s">
        <v>97</v>
      </c>
      <c r="FW5" s="184" t="s">
        <v>142</v>
      </c>
      <c r="FX5" s="184" t="s">
        <v>143</v>
      </c>
      <c r="FY5" s="351" t="s">
        <v>97</v>
      </c>
      <c r="FZ5" s="184" t="s">
        <v>142</v>
      </c>
      <c r="GA5" s="184" t="s">
        <v>143</v>
      </c>
      <c r="GB5" s="351" t="s">
        <v>97</v>
      </c>
      <c r="GD5" s="184" t="s">
        <v>142</v>
      </c>
      <c r="GE5" s="184" t="s">
        <v>143</v>
      </c>
      <c r="GF5" s="351" t="s">
        <v>97</v>
      </c>
      <c r="GG5" s="184" t="s">
        <v>142</v>
      </c>
      <c r="GH5" s="184" t="s">
        <v>143</v>
      </c>
      <c r="GI5" s="351" t="s">
        <v>97</v>
      </c>
      <c r="GJ5" s="184" t="s">
        <v>142</v>
      </c>
      <c r="GK5" s="184" t="s">
        <v>143</v>
      </c>
      <c r="GL5" s="351" t="s">
        <v>97</v>
      </c>
      <c r="GN5" s="184" t="s">
        <v>142</v>
      </c>
      <c r="GO5" s="184" t="s">
        <v>143</v>
      </c>
      <c r="GP5" s="351" t="s">
        <v>97</v>
      </c>
      <c r="GQ5" s="184" t="s">
        <v>142</v>
      </c>
      <c r="GR5" s="184" t="s">
        <v>143</v>
      </c>
      <c r="GS5" s="351" t="s">
        <v>97</v>
      </c>
      <c r="GT5" s="184" t="s">
        <v>142</v>
      </c>
      <c r="GU5" s="184" t="s">
        <v>143</v>
      </c>
      <c r="GV5" s="351" t="s">
        <v>97</v>
      </c>
      <c r="GX5" s="184" t="s">
        <v>142</v>
      </c>
      <c r="GY5" s="184" t="s">
        <v>143</v>
      </c>
      <c r="GZ5" s="351" t="s">
        <v>97</v>
      </c>
      <c r="HA5" s="184" t="s">
        <v>142</v>
      </c>
      <c r="HB5" s="184" t="s">
        <v>143</v>
      </c>
      <c r="HC5" s="351" t="s">
        <v>97</v>
      </c>
      <c r="HD5" s="184" t="s">
        <v>142</v>
      </c>
      <c r="HE5" s="184" t="s">
        <v>143</v>
      </c>
      <c r="HF5" s="351" t="s">
        <v>97</v>
      </c>
      <c r="HH5" s="184" t="s">
        <v>142</v>
      </c>
      <c r="HI5" s="184" t="s">
        <v>143</v>
      </c>
      <c r="HJ5" s="351" t="s">
        <v>97</v>
      </c>
      <c r="HK5" s="184" t="s">
        <v>142</v>
      </c>
      <c r="HL5" s="184" t="s">
        <v>143</v>
      </c>
      <c r="HM5" s="351" t="s">
        <v>97</v>
      </c>
      <c r="HN5" s="184" t="s">
        <v>142</v>
      </c>
      <c r="HO5" s="184" t="s">
        <v>143</v>
      </c>
      <c r="HP5" s="351" t="s">
        <v>97</v>
      </c>
      <c r="HR5" s="184" t="s">
        <v>142</v>
      </c>
      <c r="HS5" s="184" t="s">
        <v>143</v>
      </c>
      <c r="HT5" s="351" t="s">
        <v>97</v>
      </c>
      <c r="HU5" s="184" t="s">
        <v>142</v>
      </c>
      <c r="HV5" s="184" t="s">
        <v>143</v>
      </c>
      <c r="HW5" s="351" t="s">
        <v>97</v>
      </c>
      <c r="HX5" s="184" t="s">
        <v>142</v>
      </c>
      <c r="HY5" s="184" t="s">
        <v>143</v>
      </c>
      <c r="HZ5" s="351" t="s">
        <v>97</v>
      </c>
      <c r="IB5" s="184" t="s">
        <v>142</v>
      </c>
      <c r="IC5" s="184" t="s">
        <v>143</v>
      </c>
      <c r="ID5" s="351" t="s">
        <v>97</v>
      </c>
      <c r="IE5" s="184" t="s">
        <v>142</v>
      </c>
      <c r="IF5" s="184" t="s">
        <v>143</v>
      </c>
      <c r="IG5" s="351" t="s">
        <v>97</v>
      </c>
      <c r="IH5" s="184" t="s">
        <v>142</v>
      </c>
      <c r="II5" s="184" t="s">
        <v>143</v>
      </c>
      <c r="IJ5" s="351" t="s">
        <v>97</v>
      </c>
    </row>
    <row r="6" spans="1:248" x14ac:dyDescent="0.2">
      <c r="A6" s="201" t="s">
        <v>239</v>
      </c>
      <c r="B6" s="197"/>
      <c r="C6" s="183"/>
      <c r="D6" s="198"/>
      <c r="F6" s="199"/>
      <c r="G6" s="199"/>
      <c r="H6" s="200"/>
      <c r="I6" s="199"/>
      <c r="J6" s="199"/>
      <c r="K6" s="200"/>
      <c r="L6" s="199"/>
      <c r="M6" s="199"/>
      <c r="N6" s="200"/>
      <c r="O6" s="192"/>
      <c r="P6" s="199"/>
      <c r="Q6" s="199"/>
      <c r="R6" s="200"/>
      <c r="S6" s="199"/>
      <c r="T6" s="199"/>
      <c r="U6" s="200"/>
      <c r="V6" s="199"/>
      <c r="W6" s="199"/>
      <c r="X6" s="200"/>
      <c r="Y6" s="192"/>
      <c r="Z6" s="199"/>
      <c r="AA6" s="199"/>
      <c r="AB6" s="200"/>
      <c r="AC6" s="199"/>
      <c r="AD6" s="199"/>
      <c r="AE6" s="200"/>
      <c r="AF6" s="199"/>
      <c r="AG6" s="199"/>
      <c r="AH6" s="200"/>
      <c r="AI6" s="192"/>
      <c r="AJ6" s="199"/>
      <c r="AK6" s="199"/>
      <c r="AL6" s="200"/>
      <c r="AM6" s="199"/>
      <c r="AN6" s="199"/>
      <c r="AO6" s="200"/>
      <c r="AP6" s="199"/>
      <c r="AQ6" s="199"/>
      <c r="AR6" s="200"/>
      <c r="AS6" s="192"/>
      <c r="AT6" s="199"/>
      <c r="AU6" s="199"/>
      <c r="AV6" s="200"/>
      <c r="AW6" s="199"/>
      <c r="AX6" s="199"/>
      <c r="AY6" s="200"/>
      <c r="AZ6" s="199"/>
      <c r="BA6" s="199"/>
      <c r="BB6" s="200"/>
      <c r="BC6" s="192"/>
      <c r="BD6" s="199"/>
      <c r="BE6" s="199"/>
      <c r="BF6" s="200"/>
      <c r="BG6" s="199"/>
      <c r="BH6" s="199"/>
      <c r="BI6" s="200"/>
      <c r="BJ6" s="199"/>
      <c r="BK6" s="199"/>
      <c r="BL6" s="200"/>
      <c r="BM6" s="192"/>
      <c r="BN6" s="199"/>
      <c r="BO6" s="199"/>
      <c r="BP6" s="200"/>
      <c r="BQ6" s="199"/>
      <c r="BR6" s="199"/>
      <c r="BS6" s="200"/>
      <c r="BT6" s="199"/>
      <c r="BU6" s="199"/>
      <c r="BV6" s="200"/>
      <c r="BW6" s="192"/>
      <c r="BX6" s="199"/>
      <c r="BY6" s="199"/>
      <c r="BZ6" s="200"/>
      <c r="CA6" s="199"/>
      <c r="CB6" s="199"/>
      <c r="CC6" s="200"/>
      <c r="CD6" s="199"/>
      <c r="CE6" s="199"/>
      <c r="CF6" s="200"/>
      <c r="CG6" s="192"/>
      <c r="CH6" s="199"/>
      <c r="CI6" s="199"/>
      <c r="CJ6" s="200"/>
      <c r="CK6" s="199"/>
      <c r="CL6" s="199"/>
      <c r="CM6" s="200"/>
      <c r="CN6" s="199"/>
      <c r="CO6" s="199"/>
      <c r="CP6" s="200"/>
      <c r="CQ6" s="192"/>
      <c r="CR6" s="199"/>
      <c r="CS6" s="199"/>
      <c r="CT6" s="200"/>
      <c r="CU6" s="199"/>
      <c r="CV6" s="199"/>
      <c r="CW6" s="200"/>
      <c r="CX6" s="199"/>
      <c r="CY6" s="199"/>
      <c r="CZ6" s="200"/>
      <c r="DA6" s="192"/>
      <c r="DB6" s="199"/>
      <c r="DC6" s="199"/>
      <c r="DD6" s="200"/>
      <c r="DE6" s="199"/>
      <c r="DF6" s="199"/>
      <c r="DG6" s="200"/>
      <c r="DH6" s="199"/>
      <c r="DI6" s="199"/>
      <c r="DJ6" s="200"/>
      <c r="DK6" s="192"/>
      <c r="DL6" s="199"/>
      <c r="DM6" s="199"/>
      <c r="DN6" s="200"/>
      <c r="DO6" s="199"/>
      <c r="DP6" s="199"/>
      <c r="DQ6" s="200"/>
      <c r="DR6" s="199"/>
      <c r="DS6" s="199"/>
      <c r="DT6" s="200"/>
      <c r="DV6" s="184"/>
      <c r="DW6" s="184"/>
      <c r="DX6" s="351"/>
      <c r="DY6" s="184"/>
      <c r="DZ6" s="184"/>
      <c r="EA6" s="351"/>
      <c r="EB6" s="184"/>
      <c r="EC6" s="184"/>
      <c r="ED6" s="351"/>
      <c r="EF6" s="184"/>
      <c r="EG6" s="184"/>
      <c r="EH6" s="351"/>
      <c r="EI6" s="184"/>
      <c r="EJ6" s="184"/>
      <c r="EK6" s="351"/>
      <c r="EL6" s="184"/>
      <c r="EM6" s="184"/>
      <c r="EN6" s="351"/>
      <c r="EP6" s="184"/>
      <c r="EQ6" s="184"/>
      <c r="ER6" s="351"/>
      <c r="ES6" s="184"/>
      <c r="ET6" s="184"/>
      <c r="EU6" s="351"/>
      <c r="EV6" s="184"/>
      <c r="EW6" s="184"/>
      <c r="EX6" s="351"/>
      <c r="EZ6" s="184"/>
      <c r="FA6" s="184"/>
      <c r="FB6" s="351"/>
      <c r="FC6" s="184"/>
      <c r="FD6" s="184"/>
      <c r="FE6" s="351"/>
      <c r="FF6" s="184"/>
      <c r="FG6" s="184"/>
      <c r="FH6" s="351"/>
      <c r="FJ6" s="184"/>
      <c r="FK6" s="184"/>
      <c r="FL6" s="351"/>
      <c r="FM6" s="184"/>
      <c r="FN6" s="184"/>
      <c r="FO6" s="351"/>
      <c r="FP6" s="184"/>
      <c r="FQ6" s="184"/>
      <c r="FR6" s="351"/>
      <c r="FT6" s="184"/>
      <c r="FU6" s="184"/>
      <c r="FV6" s="351"/>
      <c r="FW6" s="184"/>
      <c r="FX6" s="184"/>
      <c r="FY6" s="351"/>
      <c r="FZ6" s="184"/>
      <c r="GA6" s="184"/>
      <c r="GB6" s="351"/>
      <c r="GD6" s="184"/>
      <c r="GE6" s="184"/>
      <c r="GF6" s="351"/>
      <c r="GG6" s="184"/>
      <c r="GH6" s="184"/>
      <c r="GI6" s="351"/>
      <c r="GJ6" s="184"/>
      <c r="GK6" s="184"/>
      <c r="GL6" s="351"/>
      <c r="GN6" s="184"/>
      <c r="GO6" s="184"/>
      <c r="GP6" s="351"/>
      <c r="GQ6" s="184"/>
      <c r="GR6" s="184"/>
      <c r="GS6" s="351"/>
      <c r="GT6" s="184"/>
      <c r="GU6" s="184"/>
      <c r="GV6" s="351"/>
      <c r="GX6" s="184"/>
      <c r="GY6" s="184"/>
      <c r="GZ6" s="351"/>
      <c r="HA6" s="184"/>
      <c r="HB6" s="184"/>
      <c r="HC6" s="351"/>
      <c r="HD6" s="184"/>
      <c r="HE6" s="184"/>
      <c r="HF6" s="351"/>
      <c r="HH6" s="184"/>
      <c r="HI6" s="184"/>
      <c r="HJ6" s="351"/>
      <c r="HK6" s="184"/>
      <c r="HL6" s="184"/>
      <c r="HM6" s="351"/>
      <c r="HN6" s="184"/>
      <c r="HO6" s="184"/>
      <c r="HP6" s="351"/>
      <c r="HR6" s="184"/>
      <c r="HS6" s="184"/>
      <c r="HT6" s="351"/>
      <c r="HU6" s="184"/>
      <c r="HV6" s="184"/>
      <c r="HW6" s="351"/>
      <c r="HX6" s="184"/>
      <c r="HY6" s="184"/>
      <c r="HZ6" s="351"/>
      <c r="IB6" s="184"/>
      <c r="IC6" s="184"/>
      <c r="ID6" s="351"/>
      <c r="IE6" s="184"/>
      <c r="IF6" s="184"/>
      <c r="IG6" s="351"/>
      <c r="IH6" s="184"/>
      <c r="II6" s="184"/>
      <c r="IJ6" s="351"/>
    </row>
    <row r="7" spans="1:248" hidden="1" x14ac:dyDescent="0.2">
      <c r="A7" s="197" t="s">
        <v>144</v>
      </c>
      <c r="B7" s="197" t="s">
        <v>145</v>
      </c>
      <c r="C7" s="183"/>
      <c r="D7" s="198" t="s">
        <v>95</v>
      </c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202"/>
      <c r="AM7" s="192"/>
      <c r="AN7" s="192"/>
      <c r="AO7" s="202"/>
      <c r="AP7" s="192"/>
      <c r="AQ7" s="192"/>
      <c r="AR7" s="202"/>
      <c r="AS7" s="192"/>
      <c r="AT7" s="192"/>
      <c r="AU7" s="192"/>
      <c r="AV7" s="202"/>
      <c r="AW7" s="192"/>
      <c r="AX7" s="192"/>
      <c r="AY7" s="202"/>
      <c r="AZ7" s="192"/>
      <c r="BA7" s="192"/>
      <c r="BB7" s="202"/>
      <c r="BC7" s="192"/>
      <c r="BD7" s="192"/>
      <c r="BE7" s="192"/>
      <c r="BF7" s="202"/>
      <c r="BG7" s="192"/>
      <c r="BH7" s="192"/>
      <c r="BI7" s="202"/>
      <c r="BJ7" s="192"/>
      <c r="BK7" s="192"/>
      <c r="BL7" s="202"/>
      <c r="BM7" s="192"/>
      <c r="BN7" s="192"/>
      <c r="BO7" s="192"/>
      <c r="BP7" s="202"/>
      <c r="BQ7" s="192"/>
      <c r="BR7" s="192"/>
      <c r="BS7" s="202"/>
      <c r="BT7" s="192"/>
      <c r="BU7" s="192"/>
      <c r="BV7" s="202"/>
      <c r="BW7" s="192"/>
      <c r="BX7" s="192"/>
      <c r="BY7" s="192"/>
      <c r="BZ7" s="202"/>
      <c r="CA7" s="192"/>
      <c r="CB7" s="192"/>
      <c r="CC7" s="202"/>
      <c r="CD7" s="192"/>
      <c r="CE7" s="192"/>
      <c r="CF7" s="202"/>
      <c r="CG7" s="192"/>
      <c r="CH7" s="192"/>
      <c r="CI7" s="192"/>
      <c r="CJ7" s="202"/>
      <c r="CK7" s="192"/>
      <c r="CL7" s="192"/>
      <c r="CM7" s="202"/>
      <c r="CN7" s="192"/>
      <c r="CO7" s="192"/>
      <c r="CP7" s="202"/>
      <c r="CQ7" s="192"/>
      <c r="CR7" s="192"/>
      <c r="CS7" s="192"/>
      <c r="CT7" s="202"/>
      <c r="CU7" s="192"/>
      <c r="CV7" s="192"/>
      <c r="CW7" s="202"/>
      <c r="CX7" s="192"/>
      <c r="CY7" s="192"/>
      <c r="CZ7" s="202"/>
      <c r="DA7" s="192"/>
      <c r="DB7" s="192"/>
      <c r="DC7" s="192"/>
      <c r="DD7" s="202"/>
      <c r="DE7" s="192"/>
      <c r="DF7" s="192"/>
      <c r="DG7" s="202"/>
      <c r="DH7" s="192"/>
      <c r="DI7" s="192"/>
      <c r="DJ7" s="202"/>
      <c r="DK7" s="192"/>
      <c r="DL7" s="192"/>
      <c r="DM7" s="192"/>
      <c r="DN7" s="202"/>
      <c r="DO7" s="192"/>
      <c r="DP7" s="192"/>
      <c r="DQ7" s="202"/>
      <c r="DR7" s="192"/>
      <c r="DS7" s="192"/>
      <c r="DT7" s="202"/>
      <c r="FB7" s="352"/>
      <c r="FE7" s="352"/>
      <c r="FH7" s="352"/>
      <c r="FL7" s="352"/>
      <c r="FO7" s="352"/>
      <c r="FR7" s="352"/>
      <c r="FV7" s="352"/>
      <c r="FY7" s="352"/>
      <c r="GB7" s="352"/>
      <c r="GF7" s="352"/>
      <c r="GI7" s="352"/>
      <c r="GL7" s="352"/>
      <c r="GP7" s="352"/>
      <c r="GS7" s="352"/>
      <c r="GV7" s="352"/>
      <c r="GZ7" s="352"/>
      <c r="HC7" s="352"/>
      <c r="HF7" s="352"/>
      <c r="HJ7" s="352"/>
      <c r="HM7" s="352"/>
      <c r="HP7" s="352"/>
      <c r="HT7" s="352"/>
      <c r="HW7" s="352"/>
      <c r="HZ7" s="352"/>
      <c r="ID7" s="352"/>
      <c r="IG7" s="352"/>
      <c r="IJ7" s="352"/>
      <c r="IM7" s="203"/>
      <c r="IN7" s="203"/>
    </row>
    <row r="8" spans="1:248" x14ac:dyDescent="0.2">
      <c r="B8" s="183" t="s">
        <v>198</v>
      </c>
      <c r="C8" s="183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202"/>
      <c r="AM8" s="192"/>
      <c r="AN8" s="192"/>
      <c r="AO8" s="202"/>
      <c r="AP8" s="192"/>
      <c r="AQ8" s="192"/>
      <c r="AR8" s="202"/>
      <c r="AS8" s="192"/>
      <c r="AT8" s="192"/>
      <c r="AU8" s="192"/>
      <c r="AV8" s="202"/>
      <c r="AW8" s="192"/>
      <c r="AX8" s="192"/>
      <c r="AY8" s="202"/>
      <c r="AZ8" s="192"/>
      <c r="BA8" s="192"/>
      <c r="BB8" s="202"/>
      <c r="BC8" s="192"/>
      <c r="BD8" s="192"/>
      <c r="BE8" s="192"/>
      <c r="BF8" s="202"/>
      <c r="BG8" s="192"/>
      <c r="BH8" s="192"/>
      <c r="BI8" s="202"/>
      <c r="BJ8" s="192"/>
      <c r="BK8" s="192"/>
      <c r="BL8" s="202"/>
      <c r="BM8" s="192"/>
      <c r="BN8" s="192"/>
      <c r="BO8" s="192"/>
      <c r="BP8" s="202"/>
      <c r="BQ8" s="192"/>
      <c r="BR8" s="192"/>
      <c r="BS8" s="202"/>
      <c r="BT8" s="192"/>
      <c r="BU8" s="192"/>
      <c r="BV8" s="202"/>
      <c r="BW8" s="192"/>
      <c r="BX8" s="192"/>
      <c r="BY8" s="192"/>
      <c r="BZ8" s="202"/>
      <c r="CA8" s="192"/>
      <c r="CB8" s="192"/>
      <c r="CC8" s="202"/>
      <c r="CD8" s="192"/>
      <c r="CE8" s="192"/>
      <c r="CF8" s="202"/>
      <c r="CG8" s="192"/>
      <c r="CH8" s="192"/>
      <c r="CI8" s="192"/>
      <c r="CJ8" s="202"/>
      <c r="CK8" s="192"/>
      <c r="CL8" s="192"/>
      <c r="CM8" s="202"/>
      <c r="CN8" s="192"/>
      <c r="CO8" s="192"/>
      <c r="CP8" s="202"/>
      <c r="CQ8" s="192"/>
      <c r="CR8" s="192"/>
      <c r="CS8" s="192"/>
      <c r="CT8" s="202"/>
      <c r="CU8" s="192"/>
      <c r="CV8" s="192"/>
      <c r="CW8" s="202"/>
      <c r="CX8" s="192"/>
      <c r="CY8" s="192"/>
      <c r="CZ8" s="202"/>
      <c r="DA8" s="192"/>
      <c r="DB8" s="192"/>
      <c r="DC8" s="192"/>
      <c r="DD8" s="202"/>
      <c r="DE8" s="192"/>
      <c r="DF8" s="192"/>
      <c r="DG8" s="202"/>
      <c r="DH8" s="192"/>
      <c r="DI8" s="192"/>
      <c r="DJ8" s="202"/>
      <c r="DK8" s="192"/>
      <c r="DL8" s="192"/>
      <c r="DM8" s="192"/>
      <c r="DN8" s="202"/>
      <c r="DO8" s="192"/>
      <c r="DP8" s="192"/>
      <c r="DQ8" s="202"/>
      <c r="DR8" s="192"/>
      <c r="DS8" s="192"/>
      <c r="DT8" s="202"/>
      <c r="FB8" s="352"/>
      <c r="FE8" s="352"/>
      <c r="FH8" s="352"/>
      <c r="FL8" s="352"/>
      <c r="FO8" s="352"/>
      <c r="FR8" s="352"/>
      <c r="FV8" s="352"/>
      <c r="FY8" s="352"/>
      <c r="GB8" s="352"/>
      <c r="GF8" s="352"/>
      <c r="GI8" s="352"/>
      <c r="GL8" s="352"/>
      <c r="GP8" s="352"/>
      <c r="GS8" s="352"/>
      <c r="GV8" s="352"/>
      <c r="GZ8" s="352"/>
      <c r="HC8" s="352"/>
      <c r="HF8" s="352"/>
      <c r="HJ8" s="352"/>
      <c r="HM8" s="352"/>
      <c r="HP8" s="352"/>
      <c r="HT8" s="352"/>
      <c r="HW8" s="352"/>
      <c r="HZ8" s="352"/>
      <c r="ID8" s="352"/>
      <c r="IG8" s="352"/>
      <c r="IJ8" s="352"/>
      <c r="IL8" s="204"/>
      <c r="IM8" s="204"/>
      <c r="IN8" s="204"/>
    </row>
    <row r="9" spans="1:248" x14ac:dyDescent="0.2">
      <c r="A9" s="205" t="s">
        <v>188</v>
      </c>
      <c r="B9" s="183"/>
      <c r="C9" s="183" t="s">
        <v>180</v>
      </c>
      <c r="E9" s="188"/>
      <c r="F9" s="206">
        <v>76569838.310000002</v>
      </c>
      <c r="G9" s="206"/>
      <c r="H9" s="207">
        <v>76569838.310000002</v>
      </c>
      <c r="I9" s="206">
        <v>8025474.4400000004</v>
      </c>
      <c r="J9" s="206"/>
      <c r="K9" s="207">
        <v>8025474.4400000004</v>
      </c>
      <c r="L9" s="206">
        <v>68544363.870000005</v>
      </c>
      <c r="M9" s="206"/>
      <c r="N9" s="207">
        <v>68544363.870000005</v>
      </c>
      <c r="O9" s="208"/>
      <c r="P9" s="206">
        <v>56399487.810000002</v>
      </c>
      <c r="Q9" s="206"/>
      <c r="R9" s="207">
        <v>56399487.810000002</v>
      </c>
      <c r="S9" s="206">
        <v>5403455.4000000004</v>
      </c>
      <c r="T9" s="206"/>
      <c r="U9" s="207">
        <v>5403455.4000000004</v>
      </c>
      <c r="V9" s="206">
        <v>50996032.410000004</v>
      </c>
      <c r="W9" s="206"/>
      <c r="X9" s="207">
        <v>50996032.410000004</v>
      </c>
      <c r="Y9" s="208"/>
      <c r="Z9" s="206">
        <v>49062481.140000001</v>
      </c>
      <c r="AA9" s="206"/>
      <c r="AB9" s="207">
        <v>49062481.140000001</v>
      </c>
      <c r="AC9" s="206">
        <v>4666592.87</v>
      </c>
      <c r="AD9" s="206"/>
      <c r="AE9" s="207">
        <v>4666592.87</v>
      </c>
      <c r="AF9" s="206">
        <v>44395888.270000003</v>
      </c>
      <c r="AG9" s="206"/>
      <c r="AH9" s="207">
        <v>44395888.270000003</v>
      </c>
      <c r="AI9" s="208"/>
      <c r="AJ9" s="206">
        <v>36606953.439999998</v>
      </c>
      <c r="AK9" s="206"/>
      <c r="AL9" s="207">
        <v>36606953.439999998</v>
      </c>
      <c r="AM9" s="206">
        <v>3488026.79</v>
      </c>
      <c r="AN9" s="206"/>
      <c r="AO9" s="207">
        <v>3488026.79</v>
      </c>
      <c r="AP9" s="206">
        <v>33118926.649999999</v>
      </c>
      <c r="AQ9" s="206"/>
      <c r="AR9" s="207">
        <v>33118926.649999999</v>
      </c>
      <c r="AS9" s="208"/>
      <c r="AT9" s="206">
        <v>24384391.149999999</v>
      </c>
      <c r="AU9" s="206"/>
      <c r="AV9" s="207">
        <v>24384391.149999999</v>
      </c>
      <c r="AW9" s="206">
        <v>2263019.7999999998</v>
      </c>
      <c r="AX9" s="206"/>
      <c r="AY9" s="207">
        <v>2263019.7999999998</v>
      </c>
      <c r="AZ9" s="206">
        <v>22121371.349999998</v>
      </c>
      <c r="BA9" s="206"/>
      <c r="BB9" s="207">
        <v>22121371.349999998</v>
      </c>
      <c r="BC9" s="208"/>
      <c r="BD9" s="206">
        <v>3510412.24</v>
      </c>
      <c r="BE9" s="206"/>
      <c r="BF9" s="207">
        <v>3510412.24</v>
      </c>
      <c r="BG9" s="206">
        <v>187171.20000000001</v>
      </c>
      <c r="BH9" s="206"/>
      <c r="BI9" s="207">
        <v>187171.20000000001</v>
      </c>
      <c r="BJ9" s="206">
        <v>3323241.04</v>
      </c>
      <c r="BK9" s="206"/>
      <c r="BL9" s="207">
        <v>3323241.04</v>
      </c>
      <c r="BM9" s="208"/>
      <c r="BN9" s="206">
        <v>14386217.08</v>
      </c>
      <c r="BO9" s="206"/>
      <c r="BP9" s="207">
        <v>14386217.08</v>
      </c>
      <c r="BQ9" s="206">
        <v>1598555.55</v>
      </c>
      <c r="BR9" s="206"/>
      <c r="BS9" s="207">
        <v>1598555.55</v>
      </c>
      <c r="BT9" s="206">
        <v>12787661.529999999</v>
      </c>
      <c r="BU9" s="206"/>
      <c r="BV9" s="207">
        <v>12787661.529999999</v>
      </c>
      <c r="BW9" s="208"/>
      <c r="BX9" s="206">
        <v>13176043.200000001</v>
      </c>
      <c r="BY9" s="206"/>
      <c r="BZ9" s="207">
        <v>13176043.200000001</v>
      </c>
      <c r="CA9" s="206">
        <v>1478301.04</v>
      </c>
      <c r="CB9" s="206"/>
      <c r="CC9" s="207">
        <v>1478301.04</v>
      </c>
      <c r="CD9" s="206">
        <v>11697742.16</v>
      </c>
      <c r="CE9" s="206"/>
      <c r="CF9" s="207">
        <v>11697742.16</v>
      </c>
      <c r="CG9" s="208"/>
      <c r="CH9" s="206">
        <v>13957227.440000001</v>
      </c>
      <c r="CI9" s="206"/>
      <c r="CJ9" s="207">
        <v>13957227.440000001</v>
      </c>
      <c r="CK9" s="206">
        <v>1540814.97</v>
      </c>
      <c r="CL9" s="206"/>
      <c r="CM9" s="207">
        <v>1540814.97</v>
      </c>
      <c r="CN9" s="206">
        <v>12416412.470000001</v>
      </c>
      <c r="CO9" s="206"/>
      <c r="CP9" s="207">
        <v>12416412.470000001</v>
      </c>
      <c r="CQ9" s="208"/>
      <c r="CR9" s="206">
        <v>20646759.890000001</v>
      </c>
      <c r="CS9" s="206"/>
      <c r="CT9" s="207">
        <v>20646759.890000001</v>
      </c>
      <c r="CU9" s="206">
        <v>2190864.6800000002</v>
      </c>
      <c r="CV9" s="206"/>
      <c r="CW9" s="207">
        <v>2190864.6800000002</v>
      </c>
      <c r="CX9" s="206">
        <v>18455895.210000001</v>
      </c>
      <c r="CY9" s="206"/>
      <c r="CZ9" s="207">
        <v>18455895.210000001</v>
      </c>
      <c r="DA9" s="208"/>
      <c r="DB9" s="206">
        <v>30223675.100000001</v>
      </c>
      <c r="DC9" s="206"/>
      <c r="DD9" s="207">
        <v>30223675.100000001</v>
      </c>
      <c r="DE9" s="206">
        <v>3152382.53</v>
      </c>
      <c r="DF9" s="206"/>
      <c r="DG9" s="207">
        <v>3152382.53</v>
      </c>
      <c r="DH9" s="206">
        <v>27071292.57</v>
      </c>
      <c r="DI9" s="206"/>
      <c r="DJ9" s="207">
        <v>27071292.57</v>
      </c>
      <c r="DK9" s="208"/>
      <c r="DL9" s="206">
        <v>61968678.670000002</v>
      </c>
      <c r="DM9" s="206"/>
      <c r="DN9" s="207">
        <v>61968678.670000002</v>
      </c>
      <c r="DO9" s="206">
        <v>6203748.3499999996</v>
      </c>
      <c r="DP9" s="206"/>
      <c r="DQ9" s="207">
        <v>6203748.3499999996</v>
      </c>
      <c r="DR9" s="206">
        <v>55764930.32</v>
      </c>
      <c r="DS9" s="206"/>
      <c r="DT9" s="207">
        <v>55764930.32</v>
      </c>
      <c r="DU9" s="188"/>
      <c r="DV9" s="206">
        <f>+DX9</f>
        <v>88862604.75</v>
      </c>
      <c r="DW9" s="206"/>
      <c r="DX9" s="207">
        <v>88862604.75</v>
      </c>
      <c r="DY9" s="206">
        <f>+EA9</f>
        <v>10215487.77</v>
      </c>
      <c r="DZ9" s="206"/>
      <c r="EA9" s="207">
        <f>+'WA 2017 Data'!D9</f>
        <v>10215487.77</v>
      </c>
      <c r="EB9" s="206">
        <f>+ED9</f>
        <v>78647116.980000004</v>
      </c>
      <c r="EC9" s="206"/>
      <c r="ED9" s="207">
        <f t="shared" ref="ED9:ED14" si="0">+DX9-EA9</f>
        <v>78647116.980000004</v>
      </c>
      <c r="EE9" s="188"/>
      <c r="EF9" s="206">
        <f>+EH9</f>
        <v>69824566.270000011</v>
      </c>
      <c r="EG9" s="206"/>
      <c r="EH9" s="207">
        <v>69824566.270000011</v>
      </c>
      <c r="EI9" s="206">
        <f>+EK9</f>
        <v>7725548.4299999997</v>
      </c>
      <c r="EJ9" s="206"/>
      <c r="EK9" s="207">
        <f>+'WA 2017 Data'!E9</f>
        <v>7725548.4299999997</v>
      </c>
      <c r="EL9" s="206">
        <f>+EN9</f>
        <v>62099017.840000011</v>
      </c>
      <c r="EM9" s="206"/>
      <c r="EN9" s="207">
        <f t="shared" ref="EN9:EN14" si="1">+EH9-EK9</f>
        <v>62099017.840000011</v>
      </c>
      <c r="EO9" s="188"/>
      <c r="EP9" s="206">
        <f>+ER9</f>
        <v>55246777.730000004</v>
      </c>
      <c r="EQ9" s="206"/>
      <c r="ER9" s="207">
        <v>55246777.730000004</v>
      </c>
      <c r="ES9" s="206">
        <f>+EU9</f>
        <v>6090998.2400000002</v>
      </c>
      <c r="ET9" s="206"/>
      <c r="EU9" s="207">
        <f>+'WA 2017 Data'!F9</f>
        <v>6090998.2400000002</v>
      </c>
      <c r="EV9" s="206">
        <f>+EX9</f>
        <v>49155779.490000002</v>
      </c>
      <c r="EW9" s="206"/>
      <c r="EX9" s="207">
        <f t="shared" ref="EX9:EX14" si="2">+ER9-EU9</f>
        <v>49155779.490000002</v>
      </c>
      <c r="EY9" s="188"/>
      <c r="EZ9" s="206">
        <f>+FB9</f>
        <v>0</v>
      </c>
      <c r="FA9" s="206"/>
      <c r="FB9" s="207">
        <v>0</v>
      </c>
      <c r="FC9" s="206">
        <f>+FE9</f>
        <v>0</v>
      </c>
      <c r="FD9" s="206"/>
      <c r="FE9" s="207">
        <f>+'WA 2017 Data'!G9</f>
        <v>0</v>
      </c>
      <c r="FF9" s="206">
        <f>+FH9</f>
        <v>0</v>
      </c>
      <c r="FG9" s="206"/>
      <c r="FH9" s="207">
        <f t="shared" ref="FH9:FH14" si="3">+FB9-FE9</f>
        <v>0</v>
      </c>
      <c r="FI9" s="188"/>
      <c r="FJ9" s="206">
        <f>+FL9</f>
        <v>0</v>
      </c>
      <c r="FK9" s="206"/>
      <c r="FL9" s="207">
        <v>0</v>
      </c>
      <c r="FM9" s="206">
        <f>+FO9</f>
        <v>0</v>
      </c>
      <c r="FN9" s="206"/>
      <c r="FO9" s="207">
        <f>+'WA 2017 Data'!H9</f>
        <v>0</v>
      </c>
      <c r="FP9" s="206">
        <f>+FR9</f>
        <v>0</v>
      </c>
      <c r="FQ9" s="206"/>
      <c r="FR9" s="207">
        <f t="shared" ref="FR9:FR14" si="4">+FL9-FO9</f>
        <v>0</v>
      </c>
      <c r="FS9" s="188"/>
      <c r="FT9" s="206">
        <f>+FV9</f>
        <v>0</v>
      </c>
      <c r="FU9" s="206"/>
      <c r="FV9" s="207">
        <v>0</v>
      </c>
      <c r="FW9" s="206">
        <f>+FY9</f>
        <v>0</v>
      </c>
      <c r="FX9" s="206"/>
      <c r="FY9" s="207">
        <f>+'WA 2017 Data'!I9</f>
        <v>0</v>
      </c>
      <c r="FZ9" s="206">
        <f>+GB9</f>
        <v>0</v>
      </c>
      <c r="GA9" s="206"/>
      <c r="GB9" s="207">
        <f t="shared" ref="GB9:GB14" si="5">+FV9-FY9</f>
        <v>0</v>
      </c>
      <c r="GC9" s="188"/>
      <c r="GD9" s="206">
        <f>+GF9</f>
        <v>0</v>
      </c>
      <c r="GE9" s="206"/>
      <c r="GF9" s="207">
        <v>0</v>
      </c>
      <c r="GG9" s="206">
        <f>+GI9</f>
        <v>0</v>
      </c>
      <c r="GH9" s="206"/>
      <c r="GI9" s="207">
        <f>+'WA 2017 Data'!J9</f>
        <v>0</v>
      </c>
      <c r="GJ9" s="206">
        <f>+GL9</f>
        <v>0</v>
      </c>
      <c r="GK9" s="206"/>
      <c r="GL9" s="207">
        <f t="shared" ref="GL9:GL14" si="6">+GF9-GI9</f>
        <v>0</v>
      </c>
      <c r="GM9" s="188"/>
      <c r="GN9" s="206">
        <f>+GP9</f>
        <v>0</v>
      </c>
      <c r="GO9" s="206"/>
      <c r="GP9" s="207">
        <v>0</v>
      </c>
      <c r="GQ9" s="206">
        <f>+GS9</f>
        <v>0</v>
      </c>
      <c r="GR9" s="206"/>
      <c r="GS9" s="207">
        <f>+'WA 2017 Data'!K9</f>
        <v>0</v>
      </c>
      <c r="GT9" s="206">
        <f>+GV9</f>
        <v>0</v>
      </c>
      <c r="GU9" s="206"/>
      <c r="GV9" s="207">
        <f t="shared" ref="GV9:GV14" si="7">+GP9-GS9</f>
        <v>0</v>
      </c>
      <c r="GW9" s="188"/>
      <c r="GX9" s="206">
        <f>+GZ9</f>
        <v>0</v>
      </c>
      <c r="GY9" s="206"/>
      <c r="GZ9" s="207">
        <v>0</v>
      </c>
      <c r="HA9" s="206">
        <f>+HC9</f>
        <v>0</v>
      </c>
      <c r="HB9" s="206"/>
      <c r="HC9" s="207">
        <f>+'WA 2017 Data'!L9</f>
        <v>0</v>
      </c>
      <c r="HD9" s="206">
        <f>+HF9</f>
        <v>0</v>
      </c>
      <c r="HE9" s="206"/>
      <c r="HF9" s="207">
        <f t="shared" ref="HF9:HF14" si="8">+GZ9-HC9</f>
        <v>0</v>
      </c>
      <c r="HG9" s="188"/>
      <c r="HH9" s="206">
        <f>+HJ9</f>
        <v>0</v>
      </c>
      <c r="HI9" s="206"/>
      <c r="HJ9" s="207">
        <v>0</v>
      </c>
      <c r="HK9" s="206">
        <f>+HM9</f>
        <v>0</v>
      </c>
      <c r="HL9" s="206"/>
      <c r="HM9" s="207">
        <f>+'WA 2017 Data'!M9</f>
        <v>0</v>
      </c>
      <c r="HN9" s="206">
        <f>+HP9</f>
        <v>0</v>
      </c>
      <c r="HO9" s="206"/>
      <c r="HP9" s="207">
        <f t="shared" ref="HP9:HP14" si="9">+HJ9-HM9</f>
        <v>0</v>
      </c>
      <c r="HQ9" s="188"/>
      <c r="HR9" s="206">
        <f>+HT9</f>
        <v>0</v>
      </c>
      <c r="HS9" s="206"/>
      <c r="HT9" s="207">
        <v>0</v>
      </c>
      <c r="HU9" s="206">
        <f>+HW9</f>
        <v>0</v>
      </c>
      <c r="HV9" s="206"/>
      <c r="HW9" s="207">
        <f>+'WA 2017 Data'!N9</f>
        <v>0</v>
      </c>
      <c r="HX9" s="206">
        <f>+HZ9</f>
        <v>0</v>
      </c>
      <c r="HY9" s="206"/>
      <c r="HZ9" s="207">
        <f t="shared" ref="HZ9:HZ14" si="10">+HT9-HW9</f>
        <v>0</v>
      </c>
      <c r="IA9" s="188"/>
      <c r="IB9" s="206">
        <f>+ID9</f>
        <v>0</v>
      </c>
      <c r="IC9" s="206"/>
      <c r="ID9" s="207">
        <v>0</v>
      </c>
      <c r="IE9" s="206">
        <f>+IG9</f>
        <v>0</v>
      </c>
      <c r="IF9" s="206"/>
      <c r="IG9" s="207">
        <f>+'WA 2017 Data'!O9</f>
        <v>0</v>
      </c>
      <c r="IH9" s="206">
        <f>+IJ9</f>
        <v>0</v>
      </c>
      <c r="II9" s="206"/>
      <c r="IJ9" s="207">
        <f t="shared" ref="IJ9:IJ14" si="11">+ID9-IG9</f>
        <v>0</v>
      </c>
      <c r="IL9" s="189"/>
    </row>
    <row r="10" spans="1:248" x14ac:dyDescent="0.2">
      <c r="A10" s="205" t="s">
        <v>189</v>
      </c>
      <c r="B10" s="183"/>
      <c r="C10" s="205" t="s">
        <v>166</v>
      </c>
      <c r="E10" s="188"/>
      <c r="F10" s="206">
        <v>36126471.079999983</v>
      </c>
      <c r="G10" s="206"/>
      <c r="H10" s="207">
        <v>36126471.079999983</v>
      </c>
      <c r="I10" s="206">
        <v>3007815.78</v>
      </c>
      <c r="J10" s="206"/>
      <c r="K10" s="207">
        <v>3007815.78</v>
      </c>
      <c r="L10" s="206">
        <v>33118655.299999982</v>
      </c>
      <c r="M10" s="206"/>
      <c r="N10" s="207">
        <v>33118655.299999982</v>
      </c>
      <c r="O10" s="208"/>
      <c r="P10" s="206">
        <v>26047670.249999996</v>
      </c>
      <c r="Q10" s="206"/>
      <c r="R10" s="207">
        <v>26047670.249999996</v>
      </c>
      <c r="S10" s="206">
        <v>2094709.7</v>
      </c>
      <c r="T10" s="206"/>
      <c r="U10" s="207">
        <v>2094709.7</v>
      </c>
      <c r="V10" s="206">
        <v>23952960.549999997</v>
      </c>
      <c r="W10" s="206"/>
      <c r="X10" s="207">
        <v>23952960.549999997</v>
      </c>
      <c r="Y10" s="208"/>
      <c r="Z10" s="206">
        <v>22818448.519999992</v>
      </c>
      <c r="AA10" s="206"/>
      <c r="AB10" s="207">
        <v>22818448.519999992</v>
      </c>
      <c r="AC10" s="206">
        <v>1761578.16</v>
      </c>
      <c r="AD10" s="206"/>
      <c r="AE10" s="207">
        <v>1761578.16</v>
      </c>
      <c r="AF10" s="206">
        <v>21056870.359999992</v>
      </c>
      <c r="AG10" s="206"/>
      <c r="AH10" s="207">
        <v>21056870.359999992</v>
      </c>
      <c r="AI10" s="208"/>
      <c r="AJ10" s="206">
        <v>18039774.260000005</v>
      </c>
      <c r="AK10" s="206"/>
      <c r="AL10" s="207">
        <v>18039774.260000005</v>
      </c>
      <c r="AM10" s="206">
        <v>1412933.95</v>
      </c>
      <c r="AN10" s="206"/>
      <c r="AO10" s="207">
        <v>1412933.95</v>
      </c>
      <c r="AP10" s="206">
        <v>16626840.310000006</v>
      </c>
      <c r="AQ10" s="206"/>
      <c r="AR10" s="207">
        <v>16626840.310000006</v>
      </c>
      <c r="AS10" s="208"/>
      <c r="AT10" s="206">
        <v>13217083.70999999</v>
      </c>
      <c r="AU10" s="206"/>
      <c r="AV10" s="207">
        <v>13217083.70999999</v>
      </c>
      <c r="AW10" s="206">
        <v>939440.45</v>
      </c>
      <c r="AX10" s="206"/>
      <c r="AY10" s="207">
        <v>939440.45</v>
      </c>
      <c r="AZ10" s="206">
        <v>12277643.25999999</v>
      </c>
      <c r="BA10" s="206"/>
      <c r="BB10" s="207">
        <v>12277643.25999999</v>
      </c>
      <c r="BC10" s="208"/>
      <c r="BD10" s="206">
        <v>2685091.3499999987</v>
      </c>
      <c r="BE10" s="206"/>
      <c r="BF10" s="207">
        <v>2685091.3499999987</v>
      </c>
      <c r="BG10" s="206">
        <v>143714.38</v>
      </c>
      <c r="BH10" s="206"/>
      <c r="BI10" s="207">
        <v>143714.38</v>
      </c>
      <c r="BJ10" s="206">
        <v>2541376.9699999988</v>
      </c>
      <c r="BK10" s="206"/>
      <c r="BL10" s="207">
        <v>2541376.9699999988</v>
      </c>
      <c r="BM10" s="208"/>
      <c r="BN10" s="206">
        <v>8660321.2100000065</v>
      </c>
      <c r="BO10" s="206"/>
      <c r="BP10" s="207">
        <v>8660321.2100000065</v>
      </c>
      <c r="BQ10" s="206">
        <v>731327.21</v>
      </c>
      <c r="BR10" s="206"/>
      <c r="BS10" s="207">
        <v>731327.21</v>
      </c>
      <c r="BT10" s="206">
        <v>7928994.0000000065</v>
      </c>
      <c r="BU10" s="206"/>
      <c r="BV10" s="207">
        <v>7928994.0000000065</v>
      </c>
      <c r="BW10" s="208"/>
      <c r="BX10" s="206">
        <v>8061223.0699999984</v>
      </c>
      <c r="BY10" s="206"/>
      <c r="BZ10" s="207">
        <v>8061223.0699999984</v>
      </c>
      <c r="CA10" s="206">
        <v>674876.45</v>
      </c>
      <c r="CB10" s="206"/>
      <c r="CC10" s="207">
        <v>674876.45</v>
      </c>
      <c r="CD10" s="206">
        <v>7386346.6199999982</v>
      </c>
      <c r="CE10" s="206"/>
      <c r="CF10" s="207">
        <v>7386346.6199999982</v>
      </c>
      <c r="CG10" s="208"/>
      <c r="CH10" s="206">
        <v>8487512.6900000032</v>
      </c>
      <c r="CI10" s="206"/>
      <c r="CJ10" s="207">
        <v>8487512.6900000032</v>
      </c>
      <c r="CK10" s="206">
        <v>711430.88</v>
      </c>
      <c r="CL10" s="206"/>
      <c r="CM10" s="207">
        <v>711430.88</v>
      </c>
      <c r="CN10" s="206">
        <v>7776081.8100000033</v>
      </c>
      <c r="CO10" s="206"/>
      <c r="CP10" s="207">
        <v>7776081.8100000033</v>
      </c>
      <c r="CQ10" s="208"/>
      <c r="CR10" s="206">
        <v>10921872.449999999</v>
      </c>
      <c r="CS10" s="206"/>
      <c r="CT10" s="207">
        <v>10921872.449999999</v>
      </c>
      <c r="CU10" s="206">
        <v>888806.03</v>
      </c>
      <c r="CV10" s="206"/>
      <c r="CW10" s="207">
        <v>888806.03</v>
      </c>
      <c r="CX10" s="206">
        <v>10033066.42</v>
      </c>
      <c r="CY10" s="206"/>
      <c r="CZ10" s="207">
        <v>10033066.42</v>
      </c>
      <c r="DA10" s="208"/>
      <c r="DB10" s="206">
        <v>14579424.560000001</v>
      </c>
      <c r="DC10" s="206"/>
      <c r="DD10" s="207">
        <v>14579424.560000001</v>
      </c>
      <c r="DE10" s="206">
        <v>1164995.1200000001</v>
      </c>
      <c r="DF10" s="206"/>
      <c r="DG10" s="207">
        <v>1164995.1200000001</v>
      </c>
      <c r="DH10" s="206">
        <v>13414429.440000001</v>
      </c>
      <c r="DI10" s="206"/>
      <c r="DJ10" s="207">
        <v>13414429.440000001</v>
      </c>
      <c r="DK10" s="208"/>
      <c r="DL10" s="206">
        <v>28087598.52</v>
      </c>
      <c r="DM10" s="206"/>
      <c r="DN10" s="207">
        <v>28087598.52</v>
      </c>
      <c r="DO10" s="206">
        <v>2177382.5</v>
      </c>
      <c r="DP10" s="206"/>
      <c r="DQ10" s="207">
        <v>2177382.5</v>
      </c>
      <c r="DR10" s="206">
        <v>25910216.02</v>
      </c>
      <c r="DS10" s="206"/>
      <c r="DT10" s="207">
        <v>25910216.02</v>
      </c>
      <c r="DU10" s="188"/>
      <c r="DV10" s="206">
        <f>+DX10</f>
        <v>43528109.809999995</v>
      </c>
      <c r="DW10" s="206"/>
      <c r="DX10" s="207">
        <v>43528109.809999995</v>
      </c>
      <c r="DY10" s="206">
        <f>+EA10</f>
        <v>3832313.88</v>
      </c>
      <c r="DZ10" s="206"/>
      <c r="EA10" s="207">
        <f>+'WA 2017 Data'!D10</f>
        <v>3832313.88</v>
      </c>
      <c r="EB10" s="206">
        <f>+ED10</f>
        <v>39695795.929999992</v>
      </c>
      <c r="EC10" s="206"/>
      <c r="ED10" s="207">
        <f t="shared" si="0"/>
        <v>39695795.929999992</v>
      </c>
      <c r="EE10" s="188"/>
      <c r="EF10" s="206">
        <f>+EH10</f>
        <v>34543653.030000024</v>
      </c>
      <c r="EG10" s="206"/>
      <c r="EH10" s="207">
        <v>34543653.030000024</v>
      </c>
      <c r="EI10" s="206">
        <f>+EK10</f>
        <v>2980470.11</v>
      </c>
      <c r="EJ10" s="206"/>
      <c r="EK10" s="207">
        <f>+'WA 2017 Data'!E10</f>
        <v>2980470.11</v>
      </c>
      <c r="EL10" s="206">
        <f>+EN10</f>
        <v>31563182.920000024</v>
      </c>
      <c r="EM10" s="206"/>
      <c r="EN10" s="207">
        <f t="shared" si="1"/>
        <v>31563182.920000024</v>
      </c>
      <c r="EO10" s="188"/>
      <c r="EP10" s="206">
        <f>+ER10</f>
        <v>27491550.809999991</v>
      </c>
      <c r="EQ10" s="206"/>
      <c r="ER10" s="207">
        <v>27491550.809999991</v>
      </c>
      <c r="ES10" s="206">
        <f>+EU10</f>
        <v>2345000.34</v>
      </c>
      <c r="ET10" s="206"/>
      <c r="EU10" s="207">
        <f>+'WA 2017 Data'!F10</f>
        <v>2345000.34</v>
      </c>
      <c r="EV10" s="206">
        <f>+EX10</f>
        <v>25146550.469999991</v>
      </c>
      <c r="EW10" s="206"/>
      <c r="EX10" s="207">
        <f t="shared" si="2"/>
        <v>25146550.469999991</v>
      </c>
      <c r="EY10" s="188"/>
      <c r="EZ10" s="206">
        <f>+FB10</f>
        <v>0</v>
      </c>
      <c r="FA10" s="206"/>
      <c r="FB10" s="207">
        <v>0</v>
      </c>
      <c r="FC10" s="206">
        <f>+FE10</f>
        <v>0</v>
      </c>
      <c r="FD10" s="206"/>
      <c r="FE10" s="207">
        <f>+'WA 2017 Data'!G10</f>
        <v>0</v>
      </c>
      <c r="FF10" s="206">
        <f>+FH10</f>
        <v>0</v>
      </c>
      <c r="FG10" s="206"/>
      <c r="FH10" s="207">
        <f t="shared" si="3"/>
        <v>0</v>
      </c>
      <c r="FI10" s="188"/>
      <c r="FJ10" s="206">
        <f>+FL10</f>
        <v>0</v>
      </c>
      <c r="FK10" s="206"/>
      <c r="FL10" s="207">
        <v>0</v>
      </c>
      <c r="FM10" s="206">
        <f>+FO10</f>
        <v>0</v>
      </c>
      <c r="FN10" s="206"/>
      <c r="FO10" s="207">
        <f>+'WA 2017 Data'!H10</f>
        <v>0</v>
      </c>
      <c r="FP10" s="206">
        <f>+FR10</f>
        <v>0</v>
      </c>
      <c r="FQ10" s="206"/>
      <c r="FR10" s="207">
        <f t="shared" si="4"/>
        <v>0</v>
      </c>
      <c r="FS10" s="188"/>
      <c r="FT10" s="206">
        <f>+FV10</f>
        <v>0</v>
      </c>
      <c r="FU10" s="206"/>
      <c r="FV10" s="207">
        <v>0</v>
      </c>
      <c r="FW10" s="206">
        <f>+FY10</f>
        <v>0</v>
      </c>
      <c r="FX10" s="206"/>
      <c r="FY10" s="207">
        <f>+'WA 2017 Data'!I10</f>
        <v>0</v>
      </c>
      <c r="FZ10" s="206">
        <f>+GB10</f>
        <v>0</v>
      </c>
      <c r="GA10" s="206"/>
      <c r="GB10" s="207">
        <f t="shared" si="5"/>
        <v>0</v>
      </c>
      <c r="GC10" s="188"/>
      <c r="GD10" s="206">
        <f>+GF10</f>
        <v>0</v>
      </c>
      <c r="GE10" s="206"/>
      <c r="GF10" s="207">
        <v>0</v>
      </c>
      <c r="GG10" s="206">
        <f>+GI10</f>
        <v>0</v>
      </c>
      <c r="GH10" s="206"/>
      <c r="GI10" s="207">
        <f>+'WA 2017 Data'!J10</f>
        <v>0</v>
      </c>
      <c r="GJ10" s="206">
        <f>+GL10</f>
        <v>0</v>
      </c>
      <c r="GK10" s="206"/>
      <c r="GL10" s="207">
        <f t="shared" si="6"/>
        <v>0</v>
      </c>
      <c r="GM10" s="188"/>
      <c r="GN10" s="206">
        <f>+GP10</f>
        <v>0</v>
      </c>
      <c r="GO10" s="206"/>
      <c r="GP10" s="207">
        <v>0</v>
      </c>
      <c r="GQ10" s="206">
        <f>+GS10</f>
        <v>0</v>
      </c>
      <c r="GR10" s="206"/>
      <c r="GS10" s="207">
        <f>+'WA 2017 Data'!K10</f>
        <v>0</v>
      </c>
      <c r="GT10" s="206">
        <f>+GV10</f>
        <v>0</v>
      </c>
      <c r="GU10" s="206"/>
      <c r="GV10" s="207">
        <f t="shared" si="7"/>
        <v>0</v>
      </c>
      <c r="GW10" s="188"/>
      <c r="GX10" s="206">
        <f>+GZ10</f>
        <v>0</v>
      </c>
      <c r="GY10" s="206"/>
      <c r="GZ10" s="207">
        <v>0</v>
      </c>
      <c r="HA10" s="206">
        <f>+HC10</f>
        <v>0</v>
      </c>
      <c r="HB10" s="206"/>
      <c r="HC10" s="207">
        <f>+'WA 2017 Data'!L10</f>
        <v>0</v>
      </c>
      <c r="HD10" s="206">
        <f>+HF10</f>
        <v>0</v>
      </c>
      <c r="HE10" s="206"/>
      <c r="HF10" s="207">
        <f t="shared" si="8"/>
        <v>0</v>
      </c>
      <c r="HG10" s="188"/>
      <c r="HH10" s="206">
        <f>+HJ10</f>
        <v>0</v>
      </c>
      <c r="HI10" s="206"/>
      <c r="HJ10" s="207">
        <v>0</v>
      </c>
      <c r="HK10" s="206">
        <f>+HM10</f>
        <v>0</v>
      </c>
      <c r="HL10" s="206"/>
      <c r="HM10" s="207">
        <f>+'WA 2017 Data'!M10</f>
        <v>0</v>
      </c>
      <c r="HN10" s="206">
        <f>+HP10</f>
        <v>0</v>
      </c>
      <c r="HO10" s="206"/>
      <c r="HP10" s="207">
        <f t="shared" si="9"/>
        <v>0</v>
      </c>
      <c r="HQ10" s="188"/>
      <c r="HR10" s="206">
        <f>+HT10</f>
        <v>0</v>
      </c>
      <c r="HS10" s="206"/>
      <c r="HT10" s="207">
        <v>0</v>
      </c>
      <c r="HU10" s="206">
        <f>+HW10</f>
        <v>0</v>
      </c>
      <c r="HV10" s="206"/>
      <c r="HW10" s="207">
        <f>+'WA 2017 Data'!N10</f>
        <v>0</v>
      </c>
      <c r="HX10" s="206">
        <f>+HZ10</f>
        <v>0</v>
      </c>
      <c r="HY10" s="206"/>
      <c r="HZ10" s="207">
        <f t="shared" si="10"/>
        <v>0</v>
      </c>
      <c r="IA10" s="188"/>
      <c r="IB10" s="206">
        <f>+ID10</f>
        <v>0</v>
      </c>
      <c r="IC10" s="206"/>
      <c r="ID10" s="207">
        <v>0</v>
      </c>
      <c r="IE10" s="206">
        <f>+IG10</f>
        <v>0</v>
      </c>
      <c r="IF10" s="206"/>
      <c r="IG10" s="207">
        <f>+'WA 2017 Data'!O10</f>
        <v>0</v>
      </c>
      <c r="IH10" s="206">
        <f>+IJ10</f>
        <v>0</v>
      </c>
      <c r="II10" s="206"/>
      <c r="IJ10" s="207">
        <f t="shared" si="11"/>
        <v>0</v>
      </c>
    </row>
    <row r="11" spans="1:248" x14ac:dyDescent="0.2">
      <c r="A11" s="205" t="s">
        <v>190</v>
      </c>
      <c r="B11" s="183"/>
      <c r="C11" s="183" t="s">
        <v>181</v>
      </c>
      <c r="E11" s="188"/>
      <c r="F11" s="206">
        <v>2412912.09</v>
      </c>
      <c r="G11" s="206"/>
      <c r="H11" s="207">
        <v>2412912.09</v>
      </c>
      <c r="I11" s="206">
        <v>227772.35</v>
      </c>
      <c r="J11" s="206"/>
      <c r="K11" s="207">
        <v>227772.35</v>
      </c>
      <c r="L11" s="206">
        <v>2185139.7399999998</v>
      </c>
      <c r="M11" s="206"/>
      <c r="N11" s="207">
        <v>2185139.7399999998</v>
      </c>
      <c r="O11" s="208"/>
      <c r="P11" s="206">
        <v>2055619.3799999992</v>
      </c>
      <c r="Q11" s="206"/>
      <c r="R11" s="207">
        <v>2055619.3799999992</v>
      </c>
      <c r="S11" s="206">
        <v>192718.04</v>
      </c>
      <c r="T11" s="206"/>
      <c r="U11" s="207">
        <v>192718.04</v>
      </c>
      <c r="V11" s="206">
        <v>1862901.3399999992</v>
      </c>
      <c r="W11" s="206"/>
      <c r="X11" s="207">
        <v>1862901.3399999992</v>
      </c>
      <c r="Y11" s="208"/>
      <c r="Z11" s="206">
        <v>1999597.2200000004</v>
      </c>
      <c r="AA11" s="206"/>
      <c r="AB11" s="207">
        <v>1999597.2200000004</v>
      </c>
      <c r="AC11" s="206">
        <v>196032.03</v>
      </c>
      <c r="AD11" s="206"/>
      <c r="AE11" s="207">
        <v>196032.03</v>
      </c>
      <c r="AF11" s="206">
        <v>1803565.1900000004</v>
      </c>
      <c r="AG11" s="206"/>
      <c r="AH11" s="207">
        <v>1803565.1900000004</v>
      </c>
      <c r="AI11" s="208"/>
      <c r="AJ11" s="206">
        <v>1804094.8999999992</v>
      </c>
      <c r="AK11" s="206"/>
      <c r="AL11" s="207">
        <v>1804094.8999999992</v>
      </c>
      <c r="AM11" s="206">
        <v>159694.12</v>
      </c>
      <c r="AN11" s="206"/>
      <c r="AO11" s="207">
        <v>159694.12</v>
      </c>
      <c r="AP11" s="206">
        <v>1644400.7799999993</v>
      </c>
      <c r="AQ11" s="206"/>
      <c r="AR11" s="207">
        <v>1644400.7799999993</v>
      </c>
      <c r="AS11" s="208"/>
      <c r="AT11" s="206">
        <v>1591490.37</v>
      </c>
      <c r="AU11" s="206"/>
      <c r="AV11" s="207">
        <v>1591490.37</v>
      </c>
      <c r="AW11" s="206">
        <v>143332.09</v>
      </c>
      <c r="AX11" s="206"/>
      <c r="AY11" s="207">
        <v>143332.09</v>
      </c>
      <c r="AZ11" s="206">
        <v>1448158.28</v>
      </c>
      <c r="BA11" s="206"/>
      <c r="BB11" s="207">
        <v>1448158.28</v>
      </c>
      <c r="BC11" s="208"/>
      <c r="BD11" s="206">
        <v>251908.3000000001</v>
      </c>
      <c r="BE11" s="206"/>
      <c r="BF11" s="207">
        <v>251908.3000000001</v>
      </c>
      <c r="BG11" s="206">
        <v>49159.33</v>
      </c>
      <c r="BH11" s="206"/>
      <c r="BI11" s="207">
        <v>49159.33</v>
      </c>
      <c r="BJ11" s="206">
        <v>202748.97000000009</v>
      </c>
      <c r="BK11" s="206"/>
      <c r="BL11" s="207">
        <v>202748.97000000009</v>
      </c>
      <c r="BM11" s="208"/>
      <c r="BN11" s="206">
        <v>1509655.0900000003</v>
      </c>
      <c r="BO11" s="206"/>
      <c r="BP11" s="207">
        <v>1509655.0900000003</v>
      </c>
      <c r="BQ11" s="206">
        <v>114219.51</v>
      </c>
      <c r="BR11" s="206"/>
      <c r="BS11" s="207">
        <v>114219.51</v>
      </c>
      <c r="BT11" s="206">
        <v>1395435.5800000003</v>
      </c>
      <c r="BU11" s="206"/>
      <c r="BV11" s="207">
        <v>1395435.5800000003</v>
      </c>
      <c r="BW11" s="208"/>
      <c r="BX11" s="206">
        <v>1538909.1699999992</v>
      </c>
      <c r="BY11" s="206"/>
      <c r="BZ11" s="207">
        <v>1538909.1699999992</v>
      </c>
      <c r="CA11" s="206">
        <v>126316.66</v>
      </c>
      <c r="CB11" s="206"/>
      <c r="CC11" s="207">
        <v>126316.66</v>
      </c>
      <c r="CD11" s="206">
        <v>1412592.5099999993</v>
      </c>
      <c r="CE11" s="206"/>
      <c r="CF11" s="207">
        <v>1412592.5099999993</v>
      </c>
      <c r="CG11" s="208"/>
      <c r="CH11" s="206">
        <v>1700700.1099999992</v>
      </c>
      <c r="CI11" s="206"/>
      <c r="CJ11" s="207">
        <v>1700700.1099999992</v>
      </c>
      <c r="CK11" s="206">
        <v>121474.59</v>
      </c>
      <c r="CL11" s="206"/>
      <c r="CM11" s="207">
        <v>121474.59</v>
      </c>
      <c r="CN11" s="206">
        <v>1579225.5199999991</v>
      </c>
      <c r="CO11" s="206"/>
      <c r="CP11" s="207">
        <v>1579225.5199999991</v>
      </c>
      <c r="CQ11" s="208"/>
      <c r="CR11" s="206">
        <v>2066279.32</v>
      </c>
      <c r="CS11" s="206"/>
      <c r="CT11" s="207">
        <v>2066279.32</v>
      </c>
      <c r="CU11" s="206">
        <v>140974.39999999999</v>
      </c>
      <c r="CV11" s="206"/>
      <c r="CW11" s="207">
        <v>140974.39999999999</v>
      </c>
      <c r="CX11" s="206">
        <v>1925304.9200000002</v>
      </c>
      <c r="CY11" s="206"/>
      <c r="CZ11" s="207">
        <v>1925304.9200000002</v>
      </c>
      <c r="DA11" s="208"/>
      <c r="DB11" s="206">
        <v>1951895.3</v>
      </c>
      <c r="DC11" s="206"/>
      <c r="DD11" s="207">
        <v>1951895.3</v>
      </c>
      <c r="DE11" s="206">
        <v>155395.14000000001</v>
      </c>
      <c r="DF11" s="206"/>
      <c r="DG11" s="207">
        <v>155395.14000000001</v>
      </c>
      <c r="DH11" s="206">
        <v>1796500.1600000001</v>
      </c>
      <c r="DI11" s="206"/>
      <c r="DJ11" s="207">
        <v>1796500.1600000001</v>
      </c>
      <c r="DK11" s="208"/>
      <c r="DL11" s="206">
        <v>2167735.31</v>
      </c>
      <c r="DM11" s="206"/>
      <c r="DN11" s="207">
        <v>2167735.31</v>
      </c>
      <c r="DO11" s="206">
        <v>189665.08</v>
      </c>
      <c r="DP11" s="206"/>
      <c r="DQ11" s="207">
        <v>189665.08</v>
      </c>
      <c r="DR11" s="206">
        <v>1978070.23</v>
      </c>
      <c r="DS11" s="206"/>
      <c r="DT11" s="207">
        <v>1978070.23</v>
      </c>
      <c r="DU11" s="188"/>
      <c r="DV11" s="206">
        <f>+DX11</f>
        <v>2582918.3699999996</v>
      </c>
      <c r="DW11" s="206"/>
      <c r="DX11" s="207">
        <v>2582918.3699999996</v>
      </c>
      <c r="DY11" s="206">
        <f>+EA11</f>
        <v>262194.03000000003</v>
      </c>
      <c r="DZ11" s="206"/>
      <c r="EA11" s="207">
        <f>+'WA 2017 Data'!D11</f>
        <v>262194.03000000003</v>
      </c>
      <c r="EB11" s="206">
        <f>+ED11</f>
        <v>2320724.34</v>
      </c>
      <c r="EC11" s="206"/>
      <c r="ED11" s="207">
        <f t="shared" si="0"/>
        <v>2320724.34</v>
      </c>
      <c r="EE11" s="188"/>
      <c r="EF11" s="206">
        <f>+EH11</f>
        <v>2371923.8199999998</v>
      </c>
      <c r="EG11" s="206"/>
      <c r="EH11" s="207">
        <v>2371923.8199999998</v>
      </c>
      <c r="EI11" s="206">
        <f>+EK11</f>
        <v>232779.87</v>
      </c>
      <c r="EJ11" s="206"/>
      <c r="EK11" s="207">
        <f>+'WA 2017 Data'!E11</f>
        <v>232779.87</v>
      </c>
      <c r="EL11" s="206">
        <f>+EN11</f>
        <v>2139143.9499999997</v>
      </c>
      <c r="EM11" s="206"/>
      <c r="EN11" s="207">
        <f t="shared" si="1"/>
        <v>2139143.9499999997</v>
      </c>
      <c r="EO11" s="188"/>
      <c r="EP11" s="206">
        <f>+ER11</f>
        <v>2174315.1699999995</v>
      </c>
      <c r="EQ11" s="206"/>
      <c r="ER11" s="207">
        <v>2174315.1699999995</v>
      </c>
      <c r="ES11" s="206">
        <f>+EU11</f>
        <v>215194.88</v>
      </c>
      <c r="ET11" s="206"/>
      <c r="EU11" s="207">
        <f>+'WA 2017 Data'!F11</f>
        <v>215194.88</v>
      </c>
      <c r="EV11" s="206">
        <f>+EX11</f>
        <v>1959120.2899999996</v>
      </c>
      <c r="EW11" s="206"/>
      <c r="EX11" s="207">
        <f t="shared" si="2"/>
        <v>1959120.2899999996</v>
      </c>
      <c r="EY11" s="188"/>
      <c r="EZ11" s="206">
        <f>+FB11</f>
        <v>0</v>
      </c>
      <c r="FA11" s="206"/>
      <c r="FB11" s="207">
        <v>0</v>
      </c>
      <c r="FC11" s="206">
        <f>+FE11</f>
        <v>0</v>
      </c>
      <c r="FD11" s="206"/>
      <c r="FE11" s="207">
        <f>+'WA 2017 Data'!G11</f>
        <v>0</v>
      </c>
      <c r="FF11" s="206">
        <f>+FH11</f>
        <v>0</v>
      </c>
      <c r="FG11" s="206"/>
      <c r="FH11" s="207">
        <f t="shared" si="3"/>
        <v>0</v>
      </c>
      <c r="FI11" s="188"/>
      <c r="FJ11" s="206">
        <f>+FL11</f>
        <v>0</v>
      </c>
      <c r="FK11" s="206"/>
      <c r="FL11" s="207">
        <v>0</v>
      </c>
      <c r="FM11" s="206">
        <f>+FO11</f>
        <v>0</v>
      </c>
      <c r="FN11" s="206"/>
      <c r="FO11" s="207">
        <f>+'WA 2017 Data'!H11</f>
        <v>0</v>
      </c>
      <c r="FP11" s="206">
        <f>+FR11</f>
        <v>0</v>
      </c>
      <c r="FQ11" s="206"/>
      <c r="FR11" s="207">
        <f t="shared" si="4"/>
        <v>0</v>
      </c>
      <c r="FS11" s="188"/>
      <c r="FT11" s="206">
        <f>+FV11</f>
        <v>0</v>
      </c>
      <c r="FU11" s="206"/>
      <c r="FV11" s="207">
        <v>0</v>
      </c>
      <c r="FW11" s="206">
        <f>+FY11</f>
        <v>0</v>
      </c>
      <c r="FX11" s="206"/>
      <c r="FY11" s="207">
        <f>+'WA 2017 Data'!I11</f>
        <v>0</v>
      </c>
      <c r="FZ11" s="206">
        <f>+GB11</f>
        <v>0</v>
      </c>
      <c r="GA11" s="206"/>
      <c r="GB11" s="207">
        <f t="shared" si="5"/>
        <v>0</v>
      </c>
      <c r="GC11" s="188"/>
      <c r="GD11" s="206">
        <f>+GF11</f>
        <v>0</v>
      </c>
      <c r="GE11" s="206"/>
      <c r="GF11" s="207">
        <v>0</v>
      </c>
      <c r="GG11" s="206">
        <f>+GI11</f>
        <v>0</v>
      </c>
      <c r="GH11" s="206"/>
      <c r="GI11" s="207">
        <f>+'WA 2017 Data'!J11</f>
        <v>0</v>
      </c>
      <c r="GJ11" s="206">
        <f>+GL11</f>
        <v>0</v>
      </c>
      <c r="GK11" s="206"/>
      <c r="GL11" s="207">
        <f t="shared" si="6"/>
        <v>0</v>
      </c>
      <c r="GM11" s="188"/>
      <c r="GN11" s="206">
        <f>+GP11</f>
        <v>0</v>
      </c>
      <c r="GO11" s="206"/>
      <c r="GP11" s="207">
        <v>0</v>
      </c>
      <c r="GQ11" s="206">
        <f>+GS11</f>
        <v>0</v>
      </c>
      <c r="GR11" s="206"/>
      <c r="GS11" s="207">
        <f>+'WA 2017 Data'!K11</f>
        <v>0</v>
      </c>
      <c r="GT11" s="206">
        <f>+GV11</f>
        <v>0</v>
      </c>
      <c r="GU11" s="206"/>
      <c r="GV11" s="207">
        <f t="shared" si="7"/>
        <v>0</v>
      </c>
      <c r="GW11" s="188"/>
      <c r="GX11" s="206">
        <f>+GZ11</f>
        <v>0</v>
      </c>
      <c r="GY11" s="206"/>
      <c r="GZ11" s="207">
        <v>0</v>
      </c>
      <c r="HA11" s="206">
        <f>+HC11</f>
        <v>0</v>
      </c>
      <c r="HB11" s="206"/>
      <c r="HC11" s="207">
        <f>+'WA 2017 Data'!L11</f>
        <v>0</v>
      </c>
      <c r="HD11" s="206">
        <f>+HF11</f>
        <v>0</v>
      </c>
      <c r="HE11" s="206"/>
      <c r="HF11" s="207">
        <f t="shared" si="8"/>
        <v>0</v>
      </c>
      <c r="HG11" s="188"/>
      <c r="HH11" s="206">
        <f>+HJ11</f>
        <v>0</v>
      </c>
      <c r="HI11" s="206"/>
      <c r="HJ11" s="207">
        <v>0</v>
      </c>
      <c r="HK11" s="206">
        <f>+HM11</f>
        <v>0</v>
      </c>
      <c r="HL11" s="206"/>
      <c r="HM11" s="207">
        <f>+'WA 2017 Data'!M11</f>
        <v>0</v>
      </c>
      <c r="HN11" s="206">
        <f>+HP11</f>
        <v>0</v>
      </c>
      <c r="HO11" s="206"/>
      <c r="HP11" s="207">
        <f t="shared" si="9"/>
        <v>0</v>
      </c>
      <c r="HQ11" s="188"/>
      <c r="HR11" s="206">
        <f>+HT11</f>
        <v>0</v>
      </c>
      <c r="HS11" s="206"/>
      <c r="HT11" s="207">
        <v>0</v>
      </c>
      <c r="HU11" s="206">
        <f>+HW11</f>
        <v>0</v>
      </c>
      <c r="HV11" s="206"/>
      <c r="HW11" s="207">
        <f>+'WA 2017 Data'!N11</f>
        <v>0</v>
      </c>
      <c r="HX11" s="206">
        <f>+HZ11</f>
        <v>0</v>
      </c>
      <c r="HY11" s="206"/>
      <c r="HZ11" s="207">
        <f t="shared" si="10"/>
        <v>0</v>
      </c>
      <c r="IA11" s="188"/>
      <c r="IB11" s="206">
        <f>+ID11</f>
        <v>0</v>
      </c>
      <c r="IC11" s="206"/>
      <c r="ID11" s="207">
        <v>0</v>
      </c>
      <c r="IE11" s="206">
        <f>+IG11</f>
        <v>0</v>
      </c>
      <c r="IF11" s="206"/>
      <c r="IG11" s="207">
        <f>+'WA 2017 Data'!O11</f>
        <v>0</v>
      </c>
      <c r="IH11" s="206">
        <f>+IJ11</f>
        <v>0</v>
      </c>
      <c r="II11" s="206"/>
      <c r="IJ11" s="207">
        <f t="shared" si="11"/>
        <v>0</v>
      </c>
    </row>
    <row r="12" spans="1:248" x14ac:dyDescent="0.2">
      <c r="A12" s="205" t="s">
        <v>191</v>
      </c>
      <c r="B12" s="183"/>
      <c r="C12" s="205" t="s">
        <v>183</v>
      </c>
      <c r="E12" s="188"/>
      <c r="F12" s="206">
        <v>2435423.84</v>
      </c>
      <c r="G12" s="206"/>
      <c r="H12" s="207">
        <v>2435423.84</v>
      </c>
      <c r="I12" s="206">
        <v>71452.06</v>
      </c>
      <c r="J12" s="206"/>
      <c r="K12" s="207">
        <v>71452.06</v>
      </c>
      <c r="L12" s="206">
        <v>2363971.7799999998</v>
      </c>
      <c r="M12" s="206"/>
      <c r="N12" s="207">
        <v>2363971.7799999998</v>
      </c>
      <c r="O12" s="208"/>
      <c r="P12" s="206">
        <v>2134153.2199999997</v>
      </c>
      <c r="Q12" s="206"/>
      <c r="R12" s="207">
        <v>2134153.2199999997</v>
      </c>
      <c r="S12" s="206">
        <v>59711.87</v>
      </c>
      <c r="T12" s="206"/>
      <c r="U12" s="207">
        <v>59711.87</v>
      </c>
      <c r="V12" s="206">
        <v>2074441.3499999996</v>
      </c>
      <c r="W12" s="206"/>
      <c r="X12" s="207">
        <v>2074441.3499999996</v>
      </c>
      <c r="Y12" s="208"/>
      <c r="Z12" s="206">
        <v>2229633.9600000004</v>
      </c>
      <c r="AA12" s="206"/>
      <c r="AB12" s="207">
        <v>2229633.9600000004</v>
      </c>
      <c r="AC12" s="206">
        <v>62351.4</v>
      </c>
      <c r="AD12" s="206"/>
      <c r="AE12" s="207">
        <v>62351.4</v>
      </c>
      <c r="AF12" s="206">
        <v>2167282.5600000005</v>
      </c>
      <c r="AG12" s="206"/>
      <c r="AH12" s="207">
        <v>2167282.5600000005</v>
      </c>
      <c r="AI12" s="208"/>
      <c r="AJ12" s="206">
        <v>1593353.31</v>
      </c>
      <c r="AK12" s="206"/>
      <c r="AL12" s="207">
        <v>1593353.31</v>
      </c>
      <c r="AM12" s="206">
        <v>36543.94</v>
      </c>
      <c r="AN12" s="206"/>
      <c r="AO12" s="207">
        <v>36543.94</v>
      </c>
      <c r="AP12" s="206">
        <v>1556809.37</v>
      </c>
      <c r="AQ12" s="206"/>
      <c r="AR12" s="207">
        <v>1556809.37</v>
      </c>
      <c r="AS12" s="208"/>
      <c r="AT12" s="206">
        <v>1462086.7899999998</v>
      </c>
      <c r="AU12" s="206"/>
      <c r="AV12" s="207">
        <v>1462086.7899999998</v>
      </c>
      <c r="AW12" s="206">
        <v>36069.230000000003</v>
      </c>
      <c r="AX12" s="206"/>
      <c r="AY12" s="207">
        <v>36069.230000000003</v>
      </c>
      <c r="AZ12" s="206">
        <v>1426017.5599999998</v>
      </c>
      <c r="BA12" s="206"/>
      <c r="BB12" s="207">
        <v>1426017.5599999998</v>
      </c>
      <c r="BC12" s="208"/>
      <c r="BD12" s="206">
        <v>-771024.57</v>
      </c>
      <c r="BE12" s="206"/>
      <c r="BF12" s="207">
        <v>-771024.57</v>
      </c>
      <c r="BG12" s="206">
        <v>-9816.4599999999991</v>
      </c>
      <c r="BH12" s="206"/>
      <c r="BI12" s="207">
        <v>-9816.4599999999991</v>
      </c>
      <c r="BJ12" s="206">
        <v>-761208.11</v>
      </c>
      <c r="BK12" s="206"/>
      <c r="BL12" s="207">
        <v>-761208.11</v>
      </c>
      <c r="BM12" s="208"/>
      <c r="BN12" s="206">
        <v>1318556.46</v>
      </c>
      <c r="BO12" s="206"/>
      <c r="BP12" s="207">
        <v>1318556.46</v>
      </c>
      <c r="BQ12" s="206">
        <v>34296.22</v>
      </c>
      <c r="BR12" s="206"/>
      <c r="BS12" s="207">
        <v>34296.22</v>
      </c>
      <c r="BT12" s="206">
        <v>1284260.24</v>
      </c>
      <c r="BU12" s="206"/>
      <c r="BV12" s="207">
        <v>1284260.24</v>
      </c>
      <c r="BW12" s="208"/>
      <c r="BX12" s="206">
        <v>1370326.8599999996</v>
      </c>
      <c r="BY12" s="206"/>
      <c r="BZ12" s="207">
        <v>1370326.8599999996</v>
      </c>
      <c r="CA12" s="206">
        <v>35233.760000000002</v>
      </c>
      <c r="CB12" s="206"/>
      <c r="CC12" s="207">
        <v>35233.760000000002</v>
      </c>
      <c r="CD12" s="206">
        <v>1335093.0999999996</v>
      </c>
      <c r="CE12" s="206"/>
      <c r="CF12" s="207">
        <v>1335093.0999999996</v>
      </c>
      <c r="CG12" s="208"/>
      <c r="CH12" s="206">
        <v>1422590.0199999998</v>
      </c>
      <c r="CI12" s="206"/>
      <c r="CJ12" s="207">
        <v>1422590.0199999998</v>
      </c>
      <c r="CK12" s="206">
        <v>37323.72</v>
      </c>
      <c r="CL12" s="206"/>
      <c r="CM12" s="207">
        <v>37323.72</v>
      </c>
      <c r="CN12" s="206">
        <v>1385266.2999999998</v>
      </c>
      <c r="CO12" s="206"/>
      <c r="CP12" s="207">
        <v>1385266.2999999998</v>
      </c>
      <c r="CQ12" s="208"/>
      <c r="CR12" s="206">
        <v>1771365.1</v>
      </c>
      <c r="CS12" s="206"/>
      <c r="CT12" s="207">
        <v>1771365.1</v>
      </c>
      <c r="CU12" s="206">
        <v>41594.769999999997</v>
      </c>
      <c r="CV12" s="206"/>
      <c r="CW12" s="207">
        <v>41594.769999999997</v>
      </c>
      <c r="CX12" s="206">
        <v>1729770.33</v>
      </c>
      <c r="CY12" s="206"/>
      <c r="CZ12" s="207">
        <v>1729770.33</v>
      </c>
      <c r="DA12" s="208"/>
      <c r="DB12" s="206">
        <v>1931812.96</v>
      </c>
      <c r="DC12" s="206"/>
      <c r="DD12" s="207">
        <v>1931812.96</v>
      </c>
      <c r="DE12" s="206">
        <v>49362.99</v>
      </c>
      <c r="DF12" s="206"/>
      <c r="DG12" s="207">
        <v>49362.99</v>
      </c>
      <c r="DH12" s="206">
        <v>1882449.97</v>
      </c>
      <c r="DI12" s="206"/>
      <c r="DJ12" s="207">
        <v>1882449.97</v>
      </c>
      <c r="DK12" s="208"/>
      <c r="DL12" s="206">
        <v>2390292.9500000002</v>
      </c>
      <c r="DM12" s="206"/>
      <c r="DN12" s="207">
        <v>2390292.9500000002</v>
      </c>
      <c r="DO12" s="206">
        <v>65587.460000000006</v>
      </c>
      <c r="DP12" s="206"/>
      <c r="DQ12" s="207">
        <v>65587.460000000006</v>
      </c>
      <c r="DR12" s="206">
        <v>2324705.4900000002</v>
      </c>
      <c r="DS12" s="206"/>
      <c r="DT12" s="207">
        <v>2324705.4900000002</v>
      </c>
      <c r="DU12" s="188"/>
      <c r="DV12" s="206">
        <f>+DX12</f>
        <v>2629946.1099999994</v>
      </c>
      <c r="DW12" s="206"/>
      <c r="DX12" s="207">
        <v>2629946.1099999994</v>
      </c>
      <c r="DY12" s="206">
        <f>+EA12</f>
        <v>93339.839999999997</v>
      </c>
      <c r="DZ12" s="206"/>
      <c r="EA12" s="207">
        <f>+'WA 2017 Data'!D12</f>
        <v>93339.839999999997</v>
      </c>
      <c r="EB12" s="206">
        <f>+ED12</f>
        <v>2536606.2699999996</v>
      </c>
      <c r="EC12" s="206"/>
      <c r="ED12" s="207">
        <f t="shared" si="0"/>
        <v>2536606.2699999996</v>
      </c>
      <c r="EE12" s="188"/>
      <c r="EF12" s="206">
        <f>+EH12</f>
        <v>2297781.370000001</v>
      </c>
      <c r="EG12" s="206"/>
      <c r="EH12" s="207">
        <v>2297781.370000001</v>
      </c>
      <c r="EI12" s="206">
        <f>+EK12</f>
        <v>67403.25</v>
      </c>
      <c r="EJ12" s="206"/>
      <c r="EK12" s="207">
        <f>+'WA 2017 Data'!E12</f>
        <v>67403.25</v>
      </c>
      <c r="EL12" s="206">
        <f>+EN12</f>
        <v>2230378.120000001</v>
      </c>
      <c r="EM12" s="206"/>
      <c r="EN12" s="207">
        <f t="shared" si="1"/>
        <v>2230378.120000001</v>
      </c>
      <c r="EO12" s="188"/>
      <c r="EP12" s="206">
        <f>+ER12</f>
        <v>2382286.52</v>
      </c>
      <c r="EQ12" s="206"/>
      <c r="ER12" s="207">
        <v>2382286.52</v>
      </c>
      <c r="ES12" s="206">
        <f>+EU12</f>
        <v>59856.03</v>
      </c>
      <c r="ET12" s="206"/>
      <c r="EU12" s="207">
        <f>+'WA 2017 Data'!F12</f>
        <v>59856.03</v>
      </c>
      <c r="EV12" s="206">
        <f>+EX12</f>
        <v>2322430.4900000002</v>
      </c>
      <c r="EW12" s="206"/>
      <c r="EX12" s="207">
        <f t="shared" si="2"/>
        <v>2322430.4900000002</v>
      </c>
      <c r="EY12" s="188"/>
      <c r="EZ12" s="206">
        <f>+FB12</f>
        <v>0</v>
      </c>
      <c r="FA12" s="206"/>
      <c r="FB12" s="207">
        <v>0</v>
      </c>
      <c r="FC12" s="206">
        <f>+FE12</f>
        <v>0</v>
      </c>
      <c r="FD12" s="206"/>
      <c r="FE12" s="207">
        <f>+'WA 2017 Data'!G12</f>
        <v>0</v>
      </c>
      <c r="FF12" s="206">
        <f>+FH12</f>
        <v>0</v>
      </c>
      <c r="FG12" s="206"/>
      <c r="FH12" s="207">
        <f t="shared" si="3"/>
        <v>0</v>
      </c>
      <c r="FI12" s="188"/>
      <c r="FJ12" s="206">
        <f>+FL12</f>
        <v>0</v>
      </c>
      <c r="FK12" s="206"/>
      <c r="FL12" s="207">
        <v>0</v>
      </c>
      <c r="FM12" s="206">
        <f>+FO12</f>
        <v>0</v>
      </c>
      <c r="FN12" s="206"/>
      <c r="FO12" s="207">
        <f>+'WA 2017 Data'!H12</f>
        <v>0</v>
      </c>
      <c r="FP12" s="206">
        <f>+FR12</f>
        <v>0</v>
      </c>
      <c r="FQ12" s="206"/>
      <c r="FR12" s="207">
        <f t="shared" si="4"/>
        <v>0</v>
      </c>
      <c r="FS12" s="188"/>
      <c r="FT12" s="206">
        <f>+FV12</f>
        <v>0</v>
      </c>
      <c r="FU12" s="206"/>
      <c r="FV12" s="207">
        <v>0</v>
      </c>
      <c r="FW12" s="206">
        <f>+FY12</f>
        <v>0</v>
      </c>
      <c r="FX12" s="206"/>
      <c r="FY12" s="207">
        <f>+'WA 2017 Data'!I12</f>
        <v>0</v>
      </c>
      <c r="FZ12" s="206">
        <f>+GB12</f>
        <v>0</v>
      </c>
      <c r="GA12" s="206"/>
      <c r="GB12" s="207">
        <f t="shared" si="5"/>
        <v>0</v>
      </c>
      <c r="GC12" s="188"/>
      <c r="GD12" s="206">
        <f>+GF12</f>
        <v>0</v>
      </c>
      <c r="GE12" s="206"/>
      <c r="GF12" s="207">
        <v>0</v>
      </c>
      <c r="GG12" s="206">
        <f>+GI12</f>
        <v>0</v>
      </c>
      <c r="GH12" s="206"/>
      <c r="GI12" s="207">
        <f>+'WA 2017 Data'!J12</f>
        <v>0</v>
      </c>
      <c r="GJ12" s="206">
        <f>+GL12</f>
        <v>0</v>
      </c>
      <c r="GK12" s="206"/>
      <c r="GL12" s="207">
        <f t="shared" si="6"/>
        <v>0</v>
      </c>
      <c r="GM12" s="188"/>
      <c r="GN12" s="206">
        <f>+GP12</f>
        <v>0</v>
      </c>
      <c r="GO12" s="206"/>
      <c r="GP12" s="207">
        <v>0</v>
      </c>
      <c r="GQ12" s="206">
        <f>+GS12</f>
        <v>0</v>
      </c>
      <c r="GR12" s="206"/>
      <c r="GS12" s="207">
        <f>+'WA 2017 Data'!K12</f>
        <v>0</v>
      </c>
      <c r="GT12" s="206">
        <f>+GV12</f>
        <v>0</v>
      </c>
      <c r="GU12" s="206"/>
      <c r="GV12" s="207">
        <f t="shared" si="7"/>
        <v>0</v>
      </c>
      <c r="GW12" s="188"/>
      <c r="GX12" s="206">
        <f>+GZ12</f>
        <v>0</v>
      </c>
      <c r="GY12" s="206"/>
      <c r="GZ12" s="207">
        <v>0</v>
      </c>
      <c r="HA12" s="206">
        <f>+HC12</f>
        <v>0</v>
      </c>
      <c r="HB12" s="206"/>
      <c r="HC12" s="207">
        <f>+'WA 2017 Data'!L12</f>
        <v>0</v>
      </c>
      <c r="HD12" s="206">
        <f>+HF12</f>
        <v>0</v>
      </c>
      <c r="HE12" s="206"/>
      <c r="HF12" s="207">
        <f t="shared" si="8"/>
        <v>0</v>
      </c>
      <c r="HG12" s="188"/>
      <c r="HH12" s="206">
        <f>+HJ12</f>
        <v>0</v>
      </c>
      <c r="HI12" s="206"/>
      <c r="HJ12" s="207">
        <v>0</v>
      </c>
      <c r="HK12" s="206">
        <f>+HM12</f>
        <v>0</v>
      </c>
      <c r="HL12" s="206"/>
      <c r="HM12" s="207">
        <f>+'WA 2017 Data'!M12</f>
        <v>0</v>
      </c>
      <c r="HN12" s="206">
        <f>+HP12</f>
        <v>0</v>
      </c>
      <c r="HO12" s="206"/>
      <c r="HP12" s="207">
        <f t="shared" si="9"/>
        <v>0</v>
      </c>
      <c r="HQ12" s="188"/>
      <c r="HR12" s="206">
        <f>+HT12</f>
        <v>0</v>
      </c>
      <c r="HS12" s="206"/>
      <c r="HT12" s="207">
        <v>0</v>
      </c>
      <c r="HU12" s="206">
        <f>+HW12</f>
        <v>0</v>
      </c>
      <c r="HV12" s="206"/>
      <c r="HW12" s="207">
        <f>+'WA 2017 Data'!N12</f>
        <v>0</v>
      </c>
      <c r="HX12" s="206">
        <f>+HZ12</f>
        <v>0</v>
      </c>
      <c r="HY12" s="206"/>
      <c r="HZ12" s="207">
        <f t="shared" si="10"/>
        <v>0</v>
      </c>
      <c r="IA12" s="188"/>
      <c r="IB12" s="206">
        <f>+ID12</f>
        <v>0</v>
      </c>
      <c r="IC12" s="206"/>
      <c r="ID12" s="207">
        <v>0</v>
      </c>
      <c r="IE12" s="206">
        <f>+IG12</f>
        <v>0</v>
      </c>
      <c r="IF12" s="206"/>
      <c r="IG12" s="207">
        <f>+'WA 2017 Data'!O12</f>
        <v>0</v>
      </c>
      <c r="IH12" s="206">
        <f>+IJ12</f>
        <v>0</v>
      </c>
      <c r="II12" s="206"/>
      <c r="IJ12" s="207">
        <f t="shared" si="11"/>
        <v>0</v>
      </c>
    </row>
    <row r="13" spans="1:248" x14ac:dyDescent="0.2">
      <c r="A13" s="205" t="s">
        <v>187</v>
      </c>
      <c r="B13" s="183"/>
      <c r="C13" s="183" t="s">
        <v>182</v>
      </c>
      <c r="E13" s="188"/>
      <c r="F13" s="206">
        <v>0</v>
      </c>
      <c r="G13" s="206"/>
      <c r="H13" s="207">
        <v>0</v>
      </c>
      <c r="I13" s="206">
        <v>0</v>
      </c>
      <c r="J13" s="206"/>
      <c r="K13" s="207">
        <v>0</v>
      </c>
      <c r="L13" s="206">
        <v>0</v>
      </c>
      <c r="M13" s="206"/>
      <c r="N13" s="207">
        <v>0</v>
      </c>
      <c r="O13" s="208"/>
      <c r="P13" s="206">
        <v>0</v>
      </c>
      <c r="Q13" s="206"/>
      <c r="R13" s="207">
        <v>0</v>
      </c>
      <c r="S13" s="206">
        <v>0</v>
      </c>
      <c r="T13" s="206"/>
      <c r="U13" s="207">
        <v>0</v>
      </c>
      <c r="V13" s="206">
        <v>0</v>
      </c>
      <c r="W13" s="206"/>
      <c r="X13" s="207">
        <v>0</v>
      </c>
      <c r="Y13" s="208"/>
      <c r="Z13" s="206">
        <v>0</v>
      </c>
      <c r="AA13" s="206"/>
      <c r="AB13" s="207">
        <v>0</v>
      </c>
      <c r="AC13" s="206">
        <v>0</v>
      </c>
      <c r="AD13" s="206"/>
      <c r="AE13" s="207">
        <v>0</v>
      </c>
      <c r="AF13" s="206">
        <v>0</v>
      </c>
      <c r="AG13" s="206"/>
      <c r="AH13" s="207">
        <v>0</v>
      </c>
      <c r="AI13" s="208"/>
      <c r="AJ13" s="206">
        <v>0</v>
      </c>
      <c r="AK13" s="206"/>
      <c r="AL13" s="207">
        <v>0</v>
      </c>
      <c r="AM13" s="206">
        <v>0</v>
      </c>
      <c r="AN13" s="206"/>
      <c r="AO13" s="207">
        <v>0</v>
      </c>
      <c r="AP13" s="206">
        <v>0</v>
      </c>
      <c r="AQ13" s="206"/>
      <c r="AR13" s="207">
        <v>0</v>
      </c>
      <c r="AS13" s="208"/>
      <c r="AT13" s="206">
        <v>0</v>
      </c>
      <c r="AU13" s="206"/>
      <c r="AV13" s="207">
        <v>0</v>
      </c>
      <c r="AW13" s="206">
        <v>0</v>
      </c>
      <c r="AX13" s="206"/>
      <c r="AY13" s="207">
        <v>0</v>
      </c>
      <c r="AZ13" s="206">
        <v>0</v>
      </c>
      <c r="BA13" s="206"/>
      <c r="BB13" s="207">
        <v>0</v>
      </c>
      <c r="BC13" s="208"/>
      <c r="BD13" s="206">
        <v>0</v>
      </c>
      <c r="BE13" s="206"/>
      <c r="BF13" s="207">
        <v>0</v>
      </c>
      <c r="BG13" s="206">
        <v>0</v>
      </c>
      <c r="BH13" s="206"/>
      <c r="BI13" s="207">
        <v>0</v>
      </c>
      <c r="BJ13" s="206">
        <v>0</v>
      </c>
      <c r="BK13" s="206"/>
      <c r="BL13" s="207">
        <v>0</v>
      </c>
      <c r="BM13" s="208"/>
      <c r="BN13" s="206">
        <v>0</v>
      </c>
      <c r="BO13" s="206"/>
      <c r="BP13" s="207">
        <v>0</v>
      </c>
      <c r="BQ13" s="206">
        <v>0</v>
      </c>
      <c r="BR13" s="206"/>
      <c r="BS13" s="207">
        <v>0</v>
      </c>
      <c r="BT13" s="206">
        <v>0</v>
      </c>
      <c r="BU13" s="206"/>
      <c r="BV13" s="207">
        <v>0</v>
      </c>
      <c r="BW13" s="208"/>
      <c r="BX13" s="206">
        <v>0</v>
      </c>
      <c r="BY13" s="206"/>
      <c r="BZ13" s="207">
        <v>0</v>
      </c>
      <c r="CA13" s="206">
        <v>0</v>
      </c>
      <c r="CB13" s="206"/>
      <c r="CC13" s="207">
        <v>0</v>
      </c>
      <c r="CD13" s="206">
        <v>0</v>
      </c>
      <c r="CE13" s="206"/>
      <c r="CF13" s="207">
        <v>0</v>
      </c>
      <c r="CG13" s="208"/>
      <c r="CH13" s="206">
        <v>0</v>
      </c>
      <c r="CI13" s="206"/>
      <c r="CJ13" s="207">
        <v>0</v>
      </c>
      <c r="CK13" s="206">
        <v>0</v>
      </c>
      <c r="CL13" s="206"/>
      <c r="CM13" s="207">
        <v>0</v>
      </c>
      <c r="CN13" s="206">
        <v>0</v>
      </c>
      <c r="CO13" s="206"/>
      <c r="CP13" s="207">
        <v>0</v>
      </c>
      <c r="CQ13" s="208"/>
      <c r="CR13" s="206">
        <v>0</v>
      </c>
      <c r="CS13" s="206"/>
      <c r="CT13" s="207">
        <v>0</v>
      </c>
      <c r="CU13" s="206">
        <v>0</v>
      </c>
      <c r="CV13" s="206"/>
      <c r="CW13" s="207">
        <v>0</v>
      </c>
      <c r="CX13" s="206">
        <v>0</v>
      </c>
      <c r="CY13" s="206"/>
      <c r="CZ13" s="207">
        <v>0</v>
      </c>
      <c r="DA13" s="208"/>
      <c r="DB13" s="206">
        <v>0</v>
      </c>
      <c r="DC13" s="206"/>
      <c r="DD13" s="207">
        <v>0</v>
      </c>
      <c r="DE13" s="206">
        <v>0</v>
      </c>
      <c r="DF13" s="206"/>
      <c r="DG13" s="207">
        <v>0</v>
      </c>
      <c r="DH13" s="206">
        <v>0</v>
      </c>
      <c r="DI13" s="206"/>
      <c r="DJ13" s="207">
        <v>0</v>
      </c>
      <c r="DK13" s="208"/>
      <c r="DL13" s="206">
        <v>0</v>
      </c>
      <c r="DM13" s="206"/>
      <c r="DN13" s="207">
        <v>0</v>
      </c>
      <c r="DO13" s="206">
        <v>0</v>
      </c>
      <c r="DP13" s="206"/>
      <c r="DQ13" s="207">
        <v>0</v>
      </c>
      <c r="DR13" s="206">
        <v>0</v>
      </c>
      <c r="DS13" s="206"/>
      <c r="DT13" s="207">
        <v>0</v>
      </c>
      <c r="DU13" s="188"/>
      <c r="DV13" s="206">
        <f>+DX13</f>
        <v>0</v>
      </c>
      <c r="DW13" s="206"/>
      <c r="DX13" s="207">
        <v>0</v>
      </c>
      <c r="DY13" s="206">
        <f>+EA13</f>
        <v>0</v>
      </c>
      <c r="DZ13" s="206"/>
      <c r="EA13" s="207">
        <f>+'WA 2017 Data'!D13</f>
        <v>0</v>
      </c>
      <c r="EB13" s="206">
        <f>+ED13</f>
        <v>0</v>
      </c>
      <c r="EC13" s="206"/>
      <c r="ED13" s="207">
        <f t="shared" si="0"/>
        <v>0</v>
      </c>
      <c r="EE13" s="188"/>
      <c r="EF13" s="206">
        <f>+EH13</f>
        <v>0</v>
      </c>
      <c r="EG13" s="206"/>
      <c r="EH13" s="207">
        <v>0</v>
      </c>
      <c r="EI13" s="206">
        <f>+EK13</f>
        <v>0</v>
      </c>
      <c r="EJ13" s="206"/>
      <c r="EK13" s="207">
        <f>+'WA 2017 Data'!E13</f>
        <v>0</v>
      </c>
      <c r="EL13" s="206">
        <f>+EN13</f>
        <v>0</v>
      </c>
      <c r="EM13" s="206"/>
      <c r="EN13" s="207">
        <f t="shared" si="1"/>
        <v>0</v>
      </c>
      <c r="EO13" s="188"/>
      <c r="EP13" s="206">
        <f>+ER13</f>
        <v>0</v>
      </c>
      <c r="EQ13" s="206"/>
      <c r="ER13" s="207">
        <v>0</v>
      </c>
      <c r="ES13" s="206">
        <f>+EU13</f>
        <v>0</v>
      </c>
      <c r="ET13" s="206"/>
      <c r="EU13" s="207">
        <f>+'WA 2017 Data'!F13</f>
        <v>0</v>
      </c>
      <c r="EV13" s="206">
        <f>+EX13</f>
        <v>0</v>
      </c>
      <c r="EW13" s="206"/>
      <c r="EX13" s="207">
        <f t="shared" si="2"/>
        <v>0</v>
      </c>
      <c r="EY13" s="188"/>
      <c r="EZ13" s="206">
        <f>+FB13</f>
        <v>0</v>
      </c>
      <c r="FA13" s="206"/>
      <c r="FB13" s="207">
        <v>0</v>
      </c>
      <c r="FC13" s="206">
        <f>+FE13</f>
        <v>0</v>
      </c>
      <c r="FD13" s="206"/>
      <c r="FE13" s="207">
        <f>+'WA 2017 Data'!G13</f>
        <v>0</v>
      </c>
      <c r="FF13" s="206">
        <f>+FH13</f>
        <v>0</v>
      </c>
      <c r="FG13" s="206"/>
      <c r="FH13" s="207">
        <f t="shared" si="3"/>
        <v>0</v>
      </c>
      <c r="FI13" s="188"/>
      <c r="FJ13" s="206">
        <f>+FL13</f>
        <v>0</v>
      </c>
      <c r="FK13" s="206"/>
      <c r="FL13" s="207">
        <v>0</v>
      </c>
      <c r="FM13" s="206">
        <f>+FO13</f>
        <v>0</v>
      </c>
      <c r="FN13" s="206"/>
      <c r="FO13" s="207">
        <f>+'WA 2017 Data'!H13</f>
        <v>0</v>
      </c>
      <c r="FP13" s="206">
        <f>+FR13</f>
        <v>0</v>
      </c>
      <c r="FQ13" s="206"/>
      <c r="FR13" s="207">
        <f t="shared" si="4"/>
        <v>0</v>
      </c>
      <c r="FS13" s="188"/>
      <c r="FT13" s="206">
        <f>+FV13</f>
        <v>0</v>
      </c>
      <c r="FU13" s="206"/>
      <c r="FV13" s="207">
        <v>0</v>
      </c>
      <c r="FW13" s="206">
        <f>+FY13</f>
        <v>0</v>
      </c>
      <c r="FX13" s="206"/>
      <c r="FY13" s="207">
        <f>+'WA 2017 Data'!I13</f>
        <v>0</v>
      </c>
      <c r="FZ13" s="206">
        <f>+GB13</f>
        <v>0</v>
      </c>
      <c r="GA13" s="206"/>
      <c r="GB13" s="207">
        <f t="shared" si="5"/>
        <v>0</v>
      </c>
      <c r="GC13" s="188"/>
      <c r="GD13" s="206">
        <f>+GF13</f>
        <v>0</v>
      </c>
      <c r="GE13" s="206"/>
      <c r="GF13" s="207">
        <v>0</v>
      </c>
      <c r="GG13" s="206">
        <f>+GI13</f>
        <v>0</v>
      </c>
      <c r="GH13" s="206"/>
      <c r="GI13" s="207">
        <f>+'WA 2017 Data'!J13</f>
        <v>0</v>
      </c>
      <c r="GJ13" s="206">
        <f>+GL13</f>
        <v>0</v>
      </c>
      <c r="GK13" s="206"/>
      <c r="GL13" s="207">
        <f t="shared" si="6"/>
        <v>0</v>
      </c>
      <c r="GM13" s="188"/>
      <c r="GN13" s="206">
        <f>+GP13</f>
        <v>0</v>
      </c>
      <c r="GO13" s="206"/>
      <c r="GP13" s="207">
        <v>0</v>
      </c>
      <c r="GQ13" s="206">
        <f>+GS13</f>
        <v>0</v>
      </c>
      <c r="GR13" s="206"/>
      <c r="GS13" s="207">
        <f>+'WA 2017 Data'!K13</f>
        <v>0</v>
      </c>
      <c r="GT13" s="206">
        <f>+GV13</f>
        <v>0</v>
      </c>
      <c r="GU13" s="206"/>
      <c r="GV13" s="207">
        <f t="shared" si="7"/>
        <v>0</v>
      </c>
      <c r="GW13" s="188"/>
      <c r="GX13" s="206">
        <f>+GZ13</f>
        <v>0</v>
      </c>
      <c r="GY13" s="206"/>
      <c r="GZ13" s="207">
        <v>0</v>
      </c>
      <c r="HA13" s="206">
        <f>+HC13</f>
        <v>0</v>
      </c>
      <c r="HB13" s="206"/>
      <c r="HC13" s="207">
        <f>+'WA 2017 Data'!L13</f>
        <v>0</v>
      </c>
      <c r="HD13" s="206">
        <f>+HF13</f>
        <v>0</v>
      </c>
      <c r="HE13" s="206"/>
      <c r="HF13" s="207">
        <f t="shared" si="8"/>
        <v>0</v>
      </c>
      <c r="HG13" s="188"/>
      <c r="HH13" s="206">
        <f>+HJ13</f>
        <v>0</v>
      </c>
      <c r="HI13" s="206"/>
      <c r="HJ13" s="207">
        <v>0</v>
      </c>
      <c r="HK13" s="206">
        <f>+HM13</f>
        <v>0</v>
      </c>
      <c r="HL13" s="206"/>
      <c r="HM13" s="207">
        <f>+'WA 2017 Data'!M13</f>
        <v>0</v>
      </c>
      <c r="HN13" s="206">
        <f>+HP13</f>
        <v>0</v>
      </c>
      <c r="HO13" s="206"/>
      <c r="HP13" s="207">
        <f t="shared" si="9"/>
        <v>0</v>
      </c>
      <c r="HQ13" s="188"/>
      <c r="HR13" s="206">
        <f>+HT13</f>
        <v>0</v>
      </c>
      <c r="HS13" s="206"/>
      <c r="HT13" s="207">
        <v>0</v>
      </c>
      <c r="HU13" s="206">
        <f>+HW13</f>
        <v>0</v>
      </c>
      <c r="HV13" s="206"/>
      <c r="HW13" s="207">
        <f>+'WA 2017 Data'!N13</f>
        <v>0</v>
      </c>
      <c r="HX13" s="206">
        <f>+HZ13</f>
        <v>0</v>
      </c>
      <c r="HY13" s="206"/>
      <c r="HZ13" s="207">
        <f t="shared" si="10"/>
        <v>0</v>
      </c>
      <c r="IA13" s="188"/>
      <c r="IB13" s="206">
        <f>+ID13</f>
        <v>0</v>
      </c>
      <c r="IC13" s="206"/>
      <c r="ID13" s="207">
        <v>0</v>
      </c>
      <c r="IE13" s="206">
        <f>+IG13</f>
        <v>0</v>
      </c>
      <c r="IF13" s="206"/>
      <c r="IG13" s="207">
        <f>+'WA 2017 Data'!O13</f>
        <v>0</v>
      </c>
      <c r="IH13" s="206">
        <f>+IJ13</f>
        <v>0</v>
      </c>
      <c r="II13" s="206"/>
      <c r="IJ13" s="207">
        <f t="shared" si="11"/>
        <v>0</v>
      </c>
    </row>
    <row r="14" spans="1:248" x14ac:dyDescent="0.2">
      <c r="A14" s="205" t="s">
        <v>186</v>
      </c>
      <c r="B14" s="183"/>
      <c r="C14" s="183" t="s">
        <v>184</v>
      </c>
      <c r="D14" s="184" t="s">
        <v>8</v>
      </c>
      <c r="E14" s="188"/>
      <c r="F14" s="209"/>
      <c r="G14" s="209">
        <v>-12429220.589999994</v>
      </c>
      <c r="H14" s="210">
        <v>-12429220.589999994</v>
      </c>
      <c r="I14" s="209"/>
      <c r="J14" s="209">
        <v>-1368950.7009677414</v>
      </c>
      <c r="K14" s="210">
        <v>-1368950.7009677414</v>
      </c>
      <c r="L14" s="209"/>
      <c r="M14" s="209">
        <v>-11060269.889032252</v>
      </c>
      <c r="N14" s="210">
        <v>-11060269.889032252</v>
      </c>
      <c r="O14" s="208"/>
      <c r="P14" s="209"/>
      <c r="Q14" s="209">
        <v>-5663806.1399999997</v>
      </c>
      <c r="R14" s="210">
        <v>-5663806.1399999997</v>
      </c>
      <c r="S14" s="209"/>
      <c r="T14" s="209">
        <v>-650788.68517241394</v>
      </c>
      <c r="U14" s="210">
        <v>-650788.68517241394</v>
      </c>
      <c r="V14" s="209"/>
      <c r="W14" s="209">
        <v>-5013017.4548275862</v>
      </c>
      <c r="X14" s="210">
        <v>-5013017.4548275862</v>
      </c>
      <c r="Y14" s="208"/>
      <c r="Z14" s="209"/>
      <c r="AA14" s="209">
        <v>-2832105.27</v>
      </c>
      <c r="AB14" s="210">
        <v>-2832105.27</v>
      </c>
      <c r="AC14" s="209"/>
      <c r="AD14" s="209">
        <v>-107037.44999999992</v>
      </c>
      <c r="AE14" s="210">
        <v>-107037.44999999992</v>
      </c>
      <c r="AF14" s="209"/>
      <c r="AG14" s="209">
        <v>-2725067.8200000003</v>
      </c>
      <c r="AH14" s="210">
        <v>-2725067.8200000003</v>
      </c>
      <c r="AI14" s="208"/>
      <c r="AJ14" s="209"/>
      <c r="AK14" s="209">
        <v>-11213031.939999999</v>
      </c>
      <c r="AL14" s="210">
        <v>-11213031.939999999</v>
      </c>
      <c r="AM14" s="209"/>
      <c r="AN14" s="209">
        <v>-1274969.7866666699</v>
      </c>
      <c r="AO14" s="210">
        <v>-1274969.7866666699</v>
      </c>
      <c r="AP14" s="209"/>
      <c r="AQ14" s="209">
        <v>-9938062.1533333287</v>
      </c>
      <c r="AR14" s="210">
        <v>-9938062.1533333287</v>
      </c>
      <c r="AS14" s="208"/>
      <c r="AT14" s="209"/>
      <c r="AU14" s="209">
        <v>-5963843.4400000013</v>
      </c>
      <c r="AV14" s="210">
        <v>-5963843.4400000013</v>
      </c>
      <c r="AW14" s="209"/>
      <c r="AX14" s="209">
        <v>-376596.55870967702</v>
      </c>
      <c r="AY14" s="210">
        <v>-376596.55870967702</v>
      </c>
      <c r="AZ14" s="209"/>
      <c r="BA14" s="209">
        <v>-5587246.881290324</v>
      </c>
      <c r="BB14" s="210">
        <v>-5587246.881290324</v>
      </c>
      <c r="BC14" s="208"/>
      <c r="BD14" s="209"/>
      <c r="BE14" s="209">
        <v>-4394164.49</v>
      </c>
      <c r="BF14" s="210">
        <v>-4394164.49</v>
      </c>
      <c r="BG14" s="209"/>
      <c r="BH14" s="209">
        <v>-403749.626666667</v>
      </c>
      <c r="BI14" s="210">
        <v>-403749.626666667</v>
      </c>
      <c r="BJ14" s="209"/>
      <c r="BK14" s="209">
        <v>-3990414.8633333333</v>
      </c>
      <c r="BL14" s="210">
        <v>-3990414.8633333333</v>
      </c>
      <c r="BM14" s="208"/>
      <c r="BN14" s="209"/>
      <c r="BO14" s="209">
        <v>-1415034.209999999</v>
      </c>
      <c r="BP14" s="210">
        <v>-1415034.209999999</v>
      </c>
      <c r="BQ14" s="209"/>
      <c r="BR14" s="209">
        <v>-127152</v>
      </c>
      <c r="BS14" s="210">
        <v>-127152</v>
      </c>
      <c r="BT14" s="209"/>
      <c r="BU14" s="209">
        <v>-1287882.209999999</v>
      </c>
      <c r="BV14" s="210">
        <v>-1287882.209999999</v>
      </c>
      <c r="BW14" s="208"/>
      <c r="BX14" s="209"/>
      <c r="BY14" s="209">
        <v>-90243.650000000373</v>
      </c>
      <c r="BZ14" s="210">
        <v>-90243.650000000373</v>
      </c>
      <c r="CA14" s="209"/>
      <c r="CB14" s="209">
        <v>-6813</v>
      </c>
      <c r="CC14" s="210">
        <v>-6813</v>
      </c>
      <c r="CD14" s="209"/>
      <c r="CE14" s="209">
        <v>-83430.650000000373</v>
      </c>
      <c r="CF14" s="210">
        <v>-83430.650000000373</v>
      </c>
      <c r="CG14" s="208"/>
      <c r="CH14" s="209"/>
      <c r="CI14" s="209">
        <v>2826907.47</v>
      </c>
      <c r="CJ14" s="210">
        <v>2826907.47</v>
      </c>
      <c r="CK14" s="209"/>
      <c r="CL14" s="209">
        <v>292875</v>
      </c>
      <c r="CM14" s="210">
        <v>292875</v>
      </c>
      <c r="CN14" s="209"/>
      <c r="CO14" s="209">
        <v>2534032.4700000002</v>
      </c>
      <c r="CP14" s="210">
        <v>2534032.4700000002</v>
      </c>
      <c r="CQ14" s="208"/>
      <c r="CR14" s="209"/>
      <c r="CS14" s="209">
        <v>11953162.330000002</v>
      </c>
      <c r="CT14" s="210">
        <v>11953162.330000002</v>
      </c>
      <c r="CU14" s="209"/>
      <c r="CV14" s="209">
        <v>1195937.0329032256</v>
      </c>
      <c r="CW14" s="210">
        <v>1195937.0329032256</v>
      </c>
      <c r="CX14" s="209"/>
      <c r="CY14" s="209">
        <v>10757225.297096776</v>
      </c>
      <c r="CZ14" s="210">
        <v>10757225.297096776</v>
      </c>
      <c r="DA14" s="208"/>
      <c r="DB14" s="209"/>
      <c r="DC14" s="209">
        <v>16112738.91</v>
      </c>
      <c r="DD14" s="210">
        <v>16112738.91</v>
      </c>
      <c r="DE14" s="209"/>
      <c r="DF14" s="209">
        <v>1054547.4633333334</v>
      </c>
      <c r="DG14" s="210">
        <v>1054547.4633333334</v>
      </c>
      <c r="DH14" s="209"/>
      <c r="DI14" s="209">
        <v>15058191.446666667</v>
      </c>
      <c r="DJ14" s="210">
        <v>15058191.446666667</v>
      </c>
      <c r="DK14" s="208"/>
      <c r="DL14" s="209"/>
      <c r="DM14" s="209">
        <v>20210969.939999998</v>
      </c>
      <c r="DN14" s="210">
        <v>20210969.939999998</v>
      </c>
      <c r="DO14" s="209"/>
      <c r="DP14" s="209">
        <v>3146102</v>
      </c>
      <c r="DQ14" s="210">
        <v>3146102</v>
      </c>
      <c r="DR14" s="209"/>
      <c r="DS14" s="209">
        <v>17064867.939999998</v>
      </c>
      <c r="DT14" s="210">
        <v>17064867.939999998</v>
      </c>
      <c r="DU14" s="188"/>
      <c r="DV14" s="209"/>
      <c r="DW14" s="209">
        <f>+DX14</f>
        <v>-6126765.3299999982</v>
      </c>
      <c r="DX14" s="210">
        <v>-6126765.3299999982</v>
      </c>
      <c r="DY14" s="209"/>
      <c r="DZ14" s="209">
        <f>+EA14</f>
        <v>-635572.13645161269</v>
      </c>
      <c r="EA14" s="210">
        <f>+'WA 2017 Data'!D14</f>
        <v>-635572.13645161269</v>
      </c>
      <c r="EB14" s="209"/>
      <c r="EC14" s="209">
        <f>+ED14</f>
        <v>-5491193.1935483851</v>
      </c>
      <c r="ED14" s="210">
        <f t="shared" si="0"/>
        <v>-5491193.1935483851</v>
      </c>
      <c r="EE14" s="188"/>
      <c r="EF14" s="209"/>
      <c r="EG14" s="209">
        <f>+EH14</f>
        <v>-14403263.870000005</v>
      </c>
      <c r="EH14" s="210">
        <v>-14403263.870000005</v>
      </c>
      <c r="EI14" s="209"/>
      <c r="EJ14" s="209">
        <f>+EK14</f>
        <v>-1608498.2292857142</v>
      </c>
      <c r="EK14" s="210">
        <f>+'WA 2017 Data'!E14</f>
        <v>-1608498.2292857142</v>
      </c>
      <c r="EL14" s="209"/>
      <c r="EM14" s="209">
        <f>+EN14</f>
        <v>-12794765.640714291</v>
      </c>
      <c r="EN14" s="210">
        <f t="shared" si="1"/>
        <v>-12794765.640714291</v>
      </c>
      <c r="EO14" s="188"/>
      <c r="EP14" s="209"/>
      <c r="EQ14" s="209">
        <f>+ER14</f>
        <v>-5697782.7999999896</v>
      </c>
      <c r="ER14" s="210">
        <v>-5697782.7999999896</v>
      </c>
      <c r="ES14" s="209"/>
      <c r="ET14" s="209">
        <f>+EU14</f>
        <v>-890638.8503225809</v>
      </c>
      <c r="EU14" s="210">
        <f>+'WA 2017 Data'!F14</f>
        <v>-890638.8503225809</v>
      </c>
      <c r="EV14" s="209"/>
      <c r="EW14" s="209">
        <f>+EX14</f>
        <v>-4807143.9496774087</v>
      </c>
      <c r="EX14" s="210">
        <f t="shared" si="2"/>
        <v>-4807143.9496774087</v>
      </c>
      <c r="EY14" s="188"/>
      <c r="EZ14" s="209"/>
      <c r="FA14" s="209">
        <f>+FB14</f>
        <v>0</v>
      </c>
      <c r="FB14" s="210">
        <v>0</v>
      </c>
      <c r="FC14" s="209"/>
      <c r="FD14" s="209">
        <f>+FE14</f>
        <v>0</v>
      </c>
      <c r="FE14" s="210">
        <f>+'WA 2017 Data'!G14</f>
        <v>0</v>
      </c>
      <c r="FF14" s="209"/>
      <c r="FG14" s="209">
        <f>+FH14</f>
        <v>0</v>
      </c>
      <c r="FH14" s="210">
        <f t="shared" si="3"/>
        <v>0</v>
      </c>
      <c r="FI14" s="188"/>
      <c r="FJ14" s="209"/>
      <c r="FK14" s="209">
        <f>+FL14</f>
        <v>0</v>
      </c>
      <c r="FL14" s="210">
        <v>0</v>
      </c>
      <c r="FM14" s="209"/>
      <c r="FN14" s="209">
        <f>+FO14</f>
        <v>0</v>
      </c>
      <c r="FO14" s="210">
        <f>+'WA 2017 Data'!H14</f>
        <v>0</v>
      </c>
      <c r="FP14" s="209"/>
      <c r="FQ14" s="209">
        <f>+FR14</f>
        <v>0</v>
      </c>
      <c r="FR14" s="210">
        <f t="shared" si="4"/>
        <v>0</v>
      </c>
      <c r="FS14" s="188"/>
      <c r="FT14" s="209"/>
      <c r="FU14" s="209">
        <f>+FV14</f>
        <v>0</v>
      </c>
      <c r="FV14" s="210">
        <v>0</v>
      </c>
      <c r="FW14" s="209"/>
      <c r="FX14" s="209">
        <f>+FY14</f>
        <v>0</v>
      </c>
      <c r="FY14" s="210">
        <f>+'WA 2017 Data'!I14</f>
        <v>0</v>
      </c>
      <c r="FZ14" s="209"/>
      <c r="GA14" s="209">
        <f>+GB14</f>
        <v>0</v>
      </c>
      <c r="GB14" s="210">
        <f t="shared" si="5"/>
        <v>0</v>
      </c>
      <c r="GC14" s="188"/>
      <c r="GD14" s="209"/>
      <c r="GE14" s="209">
        <f>+GF14</f>
        <v>0</v>
      </c>
      <c r="GF14" s="210">
        <v>0</v>
      </c>
      <c r="GG14" s="209"/>
      <c r="GH14" s="209">
        <f>+GI14</f>
        <v>0</v>
      </c>
      <c r="GI14" s="210">
        <f>+'WA 2017 Data'!J14</f>
        <v>0</v>
      </c>
      <c r="GJ14" s="209"/>
      <c r="GK14" s="209">
        <f>+GL14</f>
        <v>0</v>
      </c>
      <c r="GL14" s="210">
        <f t="shared" si="6"/>
        <v>0</v>
      </c>
      <c r="GM14" s="188"/>
      <c r="GN14" s="209"/>
      <c r="GO14" s="209">
        <f>+GP14</f>
        <v>0</v>
      </c>
      <c r="GP14" s="210">
        <v>0</v>
      </c>
      <c r="GQ14" s="209"/>
      <c r="GR14" s="209">
        <f>+GS14</f>
        <v>0</v>
      </c>
      <c r="GS14" s="210">
        <f>+'WA 2017 Data'!K14</f>
        <v>0</v>
      </c>
      <c r="GT14" s="209"/>
      <c r="GU14" s="209">
        <f>+GV14</f>
        <v>0</v>
      </c>
      <c r="GV14" s="210">
        <f t="shared" si="7"/>
        <v>0</v>
      </c>
      <c r="GW14" s="188"/>
      <c r="GX14" s="209"/>
      <c r="GY14" s="209">
        <f>+GZ14</f>
        <v>0</v>
      </c>
      <c r="GZ14" s="210">
        <v>0</v>
      </c>
      <c r="HA14" s="209"/>
      <c r="HB14" s="209">
        <f>+HC14</f>
        <v>0</v>
      </c>
      <c r="HC14" s="210">
        <f>+'WA 2017 Data'!L14</f>
        <v>0</v>
      </c>
      <c r="HD14" s="209"/>
      <c r="HE14" s="209">
        <f>+HF14</f>
        <v>0</v>
      </c>
      <c r="HF14" s="210">
        <f t="shared" si="8"/>
        <v>0</v>
      </c>
      <c r="HG14" s="188"/>
      <c r="HH14" s="209"/>
      <c r="HI14" s="209">
        <f>+HJ14</f>
        <v>0</v>
      </c>
      <c r="HJ14" s="210">
        <v>0</v>
      </c>
      <c r="HK14" s="209"/>
      <c r="HL14" s="209">
        <f>+HM14</f>
        <v>0</v>
      </c>
      <c r="HM14" s="210">
        <f>+'WA 2017 Data'!M14</f>
        <v>0</v>
      </c>
      <c r="HN14" s="209"/>
      <c r="HO14" s="209">
        <f>+HP14</f>
        <v>0</v>
      </c>
      <c r="HP14" s="210">
        <f t="shared" si="9"/>
        <v>0</v>
      </c>
      <c r="HQ14" s="188"/>
      <c r="HR14" s="209"/>
      <c r="HS14" s="209">
        <f>+HT14</f>
        <v>0</v>
      </c>
      <c r="HT14" s="210">
        <v>0</v>
      </c>
      <c r="HU14" s="209"/>
      <c r="HV14" s="209">
        <f>+HW14</f>
        <v>0</v>
      </c>
      <c r="HW14" s="210">
        <f>+'WA 2017 Data'!N14</f>
        <v>0</v>
      </c>
      <c r="HX14" s="209"/>
      <c r="HY14" s="209">
        <f>+HZ14</f>
        <v>0</v>
      </c>
      <c r="HZ14" s="210">
        <f t="shared" si="10"/>
        <v>0</v>
      </c>
      <c r="IA14" s="188"/>
      <c r="IB14" s="209"/>
      <c r="IC14" s="209">
        <f>+ID14</f>
        <v>0</v>
      </c>
      <c r="ID14" s="210">
        <v>0</v>
      </c>
      <c r="IE14" s="209"/>
      <c r="IF14" s="209">
        <f>+IG14</f>
        <v>0</v>
      </c>
      <c r="IG14" s="210">
        <f>+'WA 2017 Data'!O14</f>
        <v>0</v>
      </c>
      <c r="IH14" s="209"/>
      <c r="II14" s="209">
        <f>+IJ14</f>
        <v>0</v>
      </c>
      <c r="IJ14" s="210">
        <f t="shared" si="11"/>
        <v>0</v>
      </c>
    </row>
    <row r="15" spans="1:248" x14ac:dyDescent="0.2">
      <c r="A15" s="183"/>
      <c r="C15" s="205" t="s">
        <v>185</v>
      </c>
      <c r="E15" s="188"/>
      <c r="F15" s="206">
        <v>117544645.31999999</v>
      </c>
      <c r="G15" s="206">
        <v>-12429220.589999994</v>
      </c>
      <c r="H15" s="207">
        <v>105115424.73</v>
      </c>
      <c r="I15" s="206">
        <v>11332514.630000001</v>
      </c>
      <c r="J15" s="206">
        <v>-1368950.7009677414</v>
      </c>
      <c r="K15" s="207">
        <v>9963563.9290322587</v>
      </c>
      <c r="L15" s="206">
        <v>106212130.68999998</v>
      </c>
      <c r="M15" s="206">
        <v>-11060269.889032252</v>
      </c>
      <c r="N15" s="207">
        <v>95151860.800967723</v>
      </c>
      <c r="O15" s="208"/>
      <c r="P15" s="206">
        <v>86636930.659999996</v>
      </c>
      <c r="Q15" s="206">
        <v>-5663806.1399999997</v>
      </c>
      <c r="R15" s="207">
        <v>80973124.519999996</v>
      </c>
      <c r="S15" s="206">
        <v>7750595.0100000007</v>
      </c>
      <c r="T15" s="206">
        <v>-650788.68517241394</v>
      </c>
      <c r="U15" s="207">
        <v>7099806.3248275872</v>
      </c>
      <c r="V15" s="206">
        <v>78886335.650000006</v>
      </c>
      <c r="W15" s="206">
        <v>-5013017.4548275862</v>
      </c>
      <c r="X15" s="207">
        <v>73873318.195172414</v>
      </c>
      <c r="Y15" s="208"/>
      <c r="Z15" s="206">
        <v>76110160.839999989</v>
      </c>
      <c r="AA15" s="206">
        <v>-2832105.27</v>
      </c>
      <c r="AB15" s="207">
        <v>73278055.569999993</v>
      </c>
      <c r="AC15" s="206">
        <v>6686554.4600000009</v>
      </c>
      <c r="AD15" s="206">
        <v>-107037.44999999992</v>
      </c>
      <c r="AE15" s="207">
        <v>6579517.0100000007</v>
      </c>
      <c r="AF15" s="206">
        <v>69423606.379999995</v>
      </c>
      <c r="AG15" s="206">
        <v>-2725067.8200000003</v>
      </c>
      <c r="AH15" s="207">
        <v>66698538.559999995</v>
      </c>
      <c r="AI15" s="208"/>
      <c r="AJ15" s="206">
        <v>58044175.910000004</v>
      </c>
      <c r="AK15" s="206">
        <v>-11213031.939999999</v>
      </c>
      <c r="AL15" s="207">
        <v>46831143.970000006</v>
      </c>
      <c r="AM15" s="206">
        <v>5097198.8000000007</v>
      </c>
      <c r="AN15" s="206">
        <v>-1274969.7866666699</v>
      </c>
      <c r="AO15" s="207">
        <v>3822229.0133333309</v>
      </c>
      <c r="AP15" s="206">
        <v>52946977.110000007</v>
      </c>
      <c r="AQ15" s="206">
        <v>-9938062.1533333287</v>
      </c>
      <c r="AR15" s="207">
        <v>43008914.956666678</v>
      </c>
      <c r="AS15" s="208"/>
      <c r="AT15" s="206">
        <v>40655052.019999981</v>
      </c>
      <c r="AU15" s="206">
        <v>-5963843.4400000013</v>
      </c>
      <c r="AV15" s="207">
        <v>34691208.579999983</v>
      </c>
      <c r="AW15" s="206">
        <v>3381861.57</v>
      </c>
      <c r="AX15" s="206">
        <v>-376596.55870967702</v>
      </c>
      <c r="AY15" s="207">
        <v>3005265.011290323</v>
      </c>
      <c r="AZ15" s="206">
        <v>37273190.449999988</v>
      </c>
      <c r="BA15" s="206">
        <v>-5587246.881290324</v>
      </c>
      <c r="BB15" s="207">
        <v>31685943.568709664</v>
      </c>
      <c r="BC15" s="208"/>
      <c r="BD15" s="206">
        <v>5676387.3199999984</v>
      </c>
      <c r="BE15" s="206">
        <v>-4394164.49</v>
      </c>
      <c r="BF15" s="207">
        <v>1282222.8299999982</v>
      </c>
      <c r="BG15" s="206">
        <v>370228.45</v>
      </c>
      <c r="BH15" s="206">
        <v>-403749.626666667</v>
      </c>
      <c r="BI15" s="207">
        <v>-33521.176666666986</v>
      </c>
      <c r="BJ15" s="206">
        <v>5306158.8699999982</v>
      </c>
      <c r="BK15" s="206">
        <v>-3990414.8633333333</v>
      </c>
      <c r="BL15" s="207">
        <v>1315744.006666665</v>
      </c>
      <c r="BM15" s="208"/>
      <c r="BN15" s="206">
        <v>25874749.840000007</v>
      </c>
      <c r="BO15" s="206">
        <v>-1415034.209999999</v>
      </c>
      <c r="BP15" s="207">
        <v>24459715.63000001</v>
      </c>
      <c r="BQ15" s="206">
        <v>2478398.4899999998</v>
      </c>
      <c r="BR15" s="206">
        <v>-127152</v>
      </c>
      <c r="BS15" s="207">
        <v>2351246.4899999998</v>
      </c>
      <c r="BT15" s="206">
        <v>23396351.350000005</v>
      </c>
      <c r="BU15" s="206">
        <v>-1287882.209999999</v>
      </c>
      <c r="BV15" s="207">
        <v>22108469.140000008</v>
      </c>
      <c r="BW15" s="208"/>
      <c r="BX15" s="206">
        <v>24146502.299999997</v>
      </c>
      <c r="BY15" s="206">
        <v>-90243.650000000373</v>
      </c>
      <c r="BZ15" s="207">
        <v>24056258.649999999</v>
      </c>
      <c r="CA15" s="206">
        <v>2314727.91</v>
      </c>
      <c r="CB15" s="206">
        <v>-6813</v>
      </c>
      <c r="CC15" s="207">
        <v>2307914.91</v>
      </c>
      <c r="CD15" s="206">
        <v>21831774.389999993</v>
      </c>
      <c r="CE15" s="206">
        <v>-83430.650000000373</v>
      </c>
      <c r="CF15" s="207">
        <v>21748343.739999995</v>
      </c>
      <c r="CG15" s="208"/>
      <c r="CH15" s="206">
        <v>25568030.260000002</v>
      </c>
      <c r="CI15" s="206">
        <v>2826907.47</v>
      </c>
      <c r="CJ15" s="207">
        <v>28394937.73</v>
      </c>
      <c r="CK15" s="206">
        <v>2411044.16</v>
      </c>
      <c r="CL15" s="206">
        <v>292875</v>
      </c>
      <c r="CM15" s="207">
        <v>2703919.16</v>
      </c>
      <c r="CN15" s="206">
        <v>23156986.100000005</v>
      </c>
      <c r="CO15" s="206">
        <v>2534032.4700000002</v>
      </c>
      <c r="CP15" s="207">
        <v>25691018.570000004</v>
      </c>
      <c r="CQ15" s="208"/>
      <c r="CR15" s="206">
        <v>35406276.759999998</v>
      </c>
      <c r="CS15" s="206">
        <v>11953162.330000002</v>
      </c>
      <c r="CT15" s="207">
        <v>47359439.090000004</v>
      </c>
      <c r="CU15" s="206">
        <v>3262239.88</v>
      </c>
      <c r="CV15" s="206">
        <v>1195937.0329032256</v>
      </c>
      <c r="CW15" s="207">
        <v>4458176.912903225</v>
      </c>
      <c r="CX15" s="206">
        <v>32144036.880000003</v>
      </c>
      <c r="CY15" s="206">
        <v>10757225.297096776</v>
      </c>
      <c r="CZ15" s="207">
        <v>42901262.177096777</v>
      </c>
      <c r="DA15" s="208"/>
      <c r="DB15" s="206">
        <v>48686807.920000002</v>
      </c>
      <c r="DC15" s="206">
        <v>16112738.91</v>
      </c>
      <c r="DD15" s="207">
        <v>64799546.829999998</v>
      </c>
      <c r="DE15" s="206">
        <v>4522135.78</v>
      </c>
      <c r="DF15" s="206">
        <v>1054547.4633333334</v>
      </c>
      <c r="DG15" s="207">
        <v>5576683.2433333341</v>
      </c>
      <c r="DH15" s="206">
        <v>44164672.140000001</v>
      </c>
      <c r="DI15" s="206">
        <v>15058191.446666667</v>
      </c>
      <c r="DJ15" s="207">
        <v>59222863.586666666</v>
      </c>
      <c r="DK15" s="208"/>
      <c r="DL15" s="206">
        <v>94614305.450000003</v>
      </c>
      <c r="DM15" s="206">
        <v>20210969.939999998</v>
      </c>
      <c r="DN15" s="207">
        <v>114825275.39</v>
      </c>
      <c r="DO15" s="206">
        <v>8636383.3900000006</v>
      </c>
      <c r="DP15" s="206">
        <v>3146102</v>
      </c>
      <c r="DQ15" s="207">
        <v>11782485.390000001</v>
      </c>
      <c r="DR15" s="206">
        <v>85977922.060000002</v>
      </c>
      <c r="DS15" s="206">
        <v>17064867.939999998</v>
      </c>
      <c r="DT15" s="207">
        <v>103042790</v>
      </c>
      <c r="DU15" s="188"/>
      <c r="DV15" s="206">
        <f t="shared" ref="DV15:ED15" si="12">SUM(DV9:DV14)</f>
        <v>137603579.04000002</v>
      </c>
      <c r="DW15" s="206">
        <f t="shared" si="12"/>
        <v>-6126765.3299999982</v>
      </c>
      <c r="DX15" s="207">
        <f t="shared" si="12"/>
        <v>131476813.71000002</v>
      </c>
      <c r="DY15" s="206">
        <f t="shared" si="12"/>
        <v>14403335.519999998</v>
      </c>
      <c r="DZ15" s="206">
        <f t="shared" si="12"/>
        <v>-635572.13645161269</v>
      </c>
      <c r="EA15" s="207">
        <f t="shared" si="12"/>
        <v>13767763.383548385</v>
      </c>
      <c r="EB15" s="206">
        <f t="shared" si="12"/>
        <v>123200243.52</v>
      </c>
      <c r="EC15" s="206">
        <f t="shared" si="12"/>
        <v>-5491193.1935483851</v>
      </c>
      <c r="ED15" s="207">
        <f t="shared" si="12"/>
        <v>117709050.32645161</v>
      </c>
      <c r="EE15" s="188"/>
      <c r="EF15" s="206">
        <f t="shared" ref="EF15:EN15" si="13">SUM(EF9:EF14)</f>
        <v>109037924.49000004</v>
      </c>
      <c r="EG15" s="206">
        <f t="shared" si="13"/>
        <v>-14403263.870000005</v>
      </c>
      <c r="EH15" s="207">
        <f t="shared" si="13"/>
        <v>94634660.620000035</v>
      </c>
      <c r="EI15" s="206">
        <f t="shared" si="13"/>
        <v>11006201.659999998</v>
      </c>
      <c r="EJ15" s="206">
        <f t="shared" si="13"/>
        <v>-1608498.2292857142</v>
      </c>
      <c r="EK15" s="207">
        <f t="shared" si="13"/>
        <v>9397703.4307142831</v>
      </c>
      <c r="EL15" s="206">
        <f t="shared" si="13"/>
        <v>98031722.830000043</v>
      </c>
      <c r="EM15" s="206">
        <f t="shared" si="13"/>
        <v>-12794765.640714291</v>
      </c>
      <c r="EN15" s="207">
        <f t="shared" si="13"/>
        <v>85236957.189285755</v>
      </c>
      <c r="EO15" s="188"/>
      <c r="EP15" s="206">
        <f t="shared" ref="EP15:EX15" si="14">SUM(EP9:EP14)</f>
        <v>87294930.229999989</v>
      </c>
      <c r="EQ15" s="206">
        <f t="shared" si="14"/>
        <v>-5697782.7999999896</v>
      </c>
      <c r="ER15" s="207">
        <f t="shared" si="14"/>
        <v>81597147.430000007</v>
      </c>
      <c r="ES15" s="206">
        <f t="shared" si="14"/>
        <v>8711049.4900000002</v>
      </c>
      <c r="ET15" s="206">
        <f t="shared" si="14"/>
        <v>-890638.8503225809</v>
      </c>
      <c r="EU15" s="207">
        <f t="shared" si="14"/>
        <v>7820410.6396774193</v>
      </c>
      <c r="EV15" s="206">
        <f t="shared" si="14"/>
        <v>78583880.739999995</v>
      </c>
      <c r="EW15" s="206">
        <f t="shared" si="14"/>
        <v>-4807143.9496774087</v>
      </c>
      <c r="EX15" s="207">
        <f t="shared" si="14"/>
        <v>73776736.790322587</v>
      </c>
      <c r="EY15" s="188"/>
      <c r="EZ15" s="206">
        <f t="shared" ref="EZ15:FH15" si="15">SUM(EZ9:EZ14)</f>
        <v>0</v>
      </c>
      <c r="FA15" s="206">
        <f t="shared" si="15"/>
        <v>0</v>
      </c>
      <c r="FB15" s="207">
        <f t="shared" si="15"/>
        <v>0</v>
      </c>
      <c r="FC15" s="206">
        <f t="shared" si="15"/>
        <v>0</v>
      </c>
      <c r="FD15" s="206">
        <f t="shared" si="15"/>
        <v>0</v>
      </c>
      <c r="FE15" s="207">
        <f t="shared" si="15"/>
        <v>0</v>
      </c>
      <c r="FF15" s="206">
        <f t="shared" si="15"/>
        <v>0</v>
      </c>
      <c r="FG15" s="206">
        <f t="shared" si="15"/>
        <v>0</v>
      </c>
      <c r="FH15" s="207">
        <f t="shared" si="15"/>
        <v>0</v>
      </c>
      <c r="FI15" s="188"/>
      <c r="FJ15" s="206">
        <f t="shared" ref="FJ15:FR15" si="16">SUM(FJ9:FJ14)</f>
        <v>0</v>
      </c>
      <c r="FK15" s="206">
        <f t="shared" si="16"/>
        <v>0</v>
      </c>
      <c r="FL15" s="207">
        <f t="shared" si="16"/>
        <v>0</v>
      </c>
      <c r="FM15" s="206">
        <f t="shared" si="16"/>
        <v>0</v>
      </c>
      <c r="FN15" s="206">
        <f t="shared" si="16"/>
        <v>0</v>
      </c>
      <c r="FO15" s="207">
        <f t="shared" si="16"/>
        <v>0</v>
      </c>
      <c r="FP15" s="206">
        <f t="shared" si="16"/>
        <v>0</v>
      </c>
      <c r="FQ15" s="206">
        <f t="shared" si="16"/>
        <v>0</v>
      </c>
      <c r="FR15" s="207">
        <f t="shared" si="16"/>
        <v>0</v>
      </c>
      <c r="FS15" s="188"/>
      <c r="FT15" s="206">
        <f t="shared" ref="FT15:GB15" si="17">SUM(FT9:FT14)</f>
        <v>0</v>
      </c>
      <c r="FU15" s="206">
        <f t="shared" si="17"/>
        <v>0</v>
      </c>
      <c r="FV15" s="207">
        <f t="shared" si="17"/>
        <v>0</v>
      </c>
      <c r="FW15" s="206">
        <f t="shared" si="17"/>
        <v>0</v>
      </c>
      <c r="FX15" s="206">
        <f t="shared" si="17"/>
        <v>0</v>
      </c>
      <c r="FY15" s="207">
        <f t="shared" si="17"/>
        <v>0</v>
      </c>
      <c r="FZ15" s="206">
        <f t="shared" si="17"/>
        <v>0</v>
      </c>
      <c r="GA15" s="206">
        <f t="shared" si="17"/>
        <v>0</v>
      </c>
      <c r="GB15" s="207">
        <f t="shared" si="17"/>
        <v>0</v>
      </c>
      <c r="GC15" s="188"/>
      <c r="GD15" s="206">
        <f t="shared" ref="GD15:GL15" si="18">SUM(GD9:GD14)</f>
        <v>0</v>
      </c>
      <c r="GE15" s="206">
        <f t="shared" si="18"/>
        <v>0</v>
      </c>
      <c r="GF15" s="207">
        <f t="shared" si="18"/>
        <v>0</v>
      </c>
      <c r="GG15" s="206">
        <f t="shared" si="18"/>
        <v>0</v>
      </c>
      <c r="GH15" s="206">
        <f t="shared" si="18"/>
        <v>0</v>
      </c>
      <c r="GI15" s="207">
        <f t="shared" si="18"/>
        <v>0</v>
      </c>
      <c r="GJ15" s="206">
        <f t="shared" si="18"/>
        <v>0</v>
      </c>
      <c r="GK15" s="206">
        <f t="shared" si="18"/>
        <v>0</v>
      </c>
      <c r="GL15" s="207">
        <f t="shared" si="18"/>
        <v>0</v>
      </c>
      <c r="GM15" s="188"/>
      <c r="GN15" s="206">
        <f t="shared" ref="GN15:GV15" si="19">SUM(GN9:GN14)</f>
        <v>0</v>
      </c>
      <c r="GO15" s="206">
        <f t="shared" si="19"/>
        <v>0</v>
      </c>
      <c r="GP15" s="207">
        <f t="shared" si="19"/>
        <v>0</v>
      </c>
      <c r="GQ15" s="206">
        <f t="shared" si="19"/>
        <v>0</v>
      </c>
      <c r="GR15" s="206">
        <f t="shared" si="19"/>
        <v>0</v>
      </c>
      <c r="GS15" s="207">
        <f t="shared" si="19"/>
        <v>0</v>
      </c>
      <c r="GT15" s="206">
        <f t="shared" si="19"/>
        <v>0</v>
      </c>
      <c r="GU15" s="206">
        <f t="shared" si="19"/>
        <v>0</v>
      </c>
      <c r="GV15" s="207">
        <f t="shared" si="19"/>
        <v>0</v>
      </c>
      <c r="GW15" s="188"/>
      <c r="GX15" s="206">
        <f t="shared" ref="GX15:HF15" si="20">SUM(GX9:GX14)</f>
        <v>0</v>
      </c>
      <c r="GY15" s="206">
        <f t="shared" si="20"/>
        <v>0</v>
      </c>
      <c r="GZ15" s="207">
        <f t="shared" si="20"/>
        <v>0</v>
      </c>
      <c r="HA15" s="206">
        <f t="shared" si="20"/>
        <v>0</v>
      </c>
      <c r="HB15" s="206">
        <f t="shared" si="20"/>
        <v>0</v>
      </c>
      <c r="HC15" s="207">
        <f t="shared" si="20"/>
        <v>0</v>
      </c>
      <c r="HD15" s="206">
        <f t="shared" si="20"/>
        <v>0</v>
      </c>
      <c r="HE15" s="206">
        <f t="shared" si="20"/>
        <v>0</v>
      </c>
      <c r="HF15" s="207">
        <f t="shared" si="20"/>
        <v>0</v>
      </c>
      <c r="HG15" s="188"/>
      <c r="HH15" s="206">
        <f t="shared" ref="HH15:HP15" si="21">SUM(HH9:HH14)</f>
        <v>0</v>
      </c>
      <c r="HI15" s="206">
        <f t="shared" si="21"/>
        <v>0</v>
      </c>
      <c r="HJ15" s="207">
        <f t="shared" si="21"/>
        <v>0</v>
      </c>
      <c r="HK15" s="206">
        <f t="shared" si="21"/>
        <v>0</v>
      </c>
      <c r="HL15" s="206">
        <f t="shared" si="21"/>
        <v>0</v>
      </c>
      <c r="HM15" s="207">
        <f t="shared" si="21"/>
        <v>0</v>
      </c>
      <c r="HN15" s="206">
        <f t="shared" si="21"/>
        <v>0</v>
      </c>
      <c r="HO15" s="206">
        <f t="shared" si="21"/>
        <v>0</v>
      </c>
      <c r="HP15" s="207">
        <f t="shared" si="21"/>
        <v>0</v>
      </c>
      <c r="HQ15" s="188"/>
      <c r="HR15" s="206">
        <f t="shared" ref="HR15:HZ15" si="22">SUM(HR9:HR14)</f>
        <v>0</v>
      </c>
      <c r="HS15" s="206">
        <f t="shared" si="22"/>
        <v>0</v>
      </c>
      <c r="HT15" s="207">
        <f t="shared" si="22"/>
        <v>0</v>
      </c>
      <c r="HU15" s="206">
        <f t="shared" si="22"/>
        <v>0</v>
      </c>
      <c r="HV15" s="206">
        <f t="shared" si="22"/>
        <v>0</v>
      </c>
      <c r="HW15" s="207">
        <f t="shared" si="22"/>
        <v>0</v>
      </c>
      <c r="HX15" s="206">
        <f t="shared" si="22"/>
        <v>0</v>
      </c>
      <c r="HY15" s="206">
        <f t="shared" si="22"/>
        <v>0</v>
      </c>
      <c r="HZ15" s="207">
        <f t="shared" si="22"/>
        <v>0</v>
      </c>
      <c r="IA15" s="188"/>
      <c r="IB15" s="206">
        <f t="shared" ref="IB15:IJ15" si="23">SUM(IB9:IB14)</f>
        <v>0</v>
      </c>
      <c r="IC15" s="206">
        <f t="shared" si="23"/>
        <v>0</v>
      </c>
      <c r="ID15" s="207">
        <f t="shared" si="23"/>
        <v>0</v>
      </c>
      <c r="IE15" s="206">
        <f t="shared" si="23"/>
        <v>0</v>
      </c>
      <c r="IF15" s="206">
        <f t="shared" si="23"/>
        <v>0</v>
      </c>
      <c r="IG15" s="207">
        <f t="shared" si="23"/>
        <v>0</v>
      </c>
      <c r="IH15" s="206">
        <f t="shared" si="23"/>
        <v>0</v>
      </c>
      <c r="II15" s="206">
        <f t="shared" si="23"/>
        <v>0</v>
      </c>
      <c r="IJ15" s="207">
        <f t="shared" si="23"/>
        <v>0</v>
      </c>
    </row>
    <row r="16" spans="1:248" x14ac:dyDescent="0.2">
      <c r="A16" s="197"/>
      <c r="B16" s="197"/>
      <c r="C16" s="183"/>
      <c r="D16" s="198"/>
      <c r="E16" s="188"/>
      <c r="F16" s="206"/>
      <c r="G16" s="206"/>
      <c r="H16" s="207"/>
      <c r="I16" s="206"/>
      <c r="J16" s="206"/>
      <c r="K16" s="207"/>
      <c r="L16" s="206"/>
      <c r="M16" s="206"/>
      <c r="N16" s="207"/>
      <c r="O16" s="208"/>
      <c r="P16" s="206"/>
      <c r="Q16" s="206"/>
      <c r="R16" s="207"/>
      <c r="S16" s="206"/>
      <c r="T16" s="206"/>
      <c r="U16" s="207"/>
      <c r="V16" s="206"/>
      <c r="W16" s="206"/>
      <c r="X16" s="207"/>
      <c r="Y16" s="208"/>
      <c r="Z16" s="206"/>
      <c r="AA16" s="206"/>
      <c r="AB16" s="207"/>
      <c r="AC16" s="206"/>
      <c r="AD16" s="206"/>
      <c r="AE16" s="207"/>
      <c r="AF16" s="206"/>
      <c r="AG16" s="206"/>
      <c r="AH16" s="207"/>
      <c r="AI16" s="208"/>
      <c r="AJ16" s="206"/>
      <c r="AK16" s="206"/>
      <c r="AL16" s="207"/>
      <c r="AM16" s="206"/>
      <c r="AN16" s="206"/>
      <c r="AO16" s="207"/>
      <c r="AP16" s="206"/>
      <c r="AQ16" s="206"/>
      <c r="AR16" s="207"/>
      <c r="AS16" s="208"/>
      <c r="AT16" s="206"/>
      <c r="AU16" s="206"/>
      <c r="AV16" s="207"/>
      <c r="AW16" s="206"/>
      <c r="AX16" s="206"/>
      <c r="AY16" s="207"/>
      <c r="AZ16" s="206"/>
      <c r="BA16" s="206"/>
      <c r="BB16" s="207"/>
      <c r="BC16" s="208"/>
      <c r="BD16" s="206"/>
      <c r="BE16" s="206"/>
      <c r="BF16" s="207"/>
      <c r="BG16" s="206"/>
      <c r="BH16" s="206"/>
      <c r="BI16" s="207"/>
      <c r="BJ16" s="206"/>
      <c r="BK16" s="206"/>
      <c r="BL16" s="207"/>
      <c r="BM16" s="208"/>
      <c r="BN16" s="206"/>
      <c r="BO16" s="206"/>
      <c r="BP16" s="207"/>
      <c r="BQ16" s="206"/>
      <c r="BR16" s="206"/>
      <c r="BS16" s="207"/>
      <c r="BT16" s="206"/>
      <c r="BU16" s="206"/>
      <c r="BV16" s="207"/>
      <c r="BW16" s="208"/>
      <c r="BX16" s="206"/>
      <c r="BY16" s="206"/>
      <c r="BZ16" s="207"/>
      <c r="CA16" s="206"/>
      <c r="CB16" s="206"/>
      <c r="CC16" s="207"/>
      <c r="CD16" s="206"/>
      <c r="CE16" s="206"/>
      <c r="CF16" s="207"/>
      <c r="CG16" s="208"/>
      <c r="CH16" s="206"/>
      <c r="CI16" s="206"/>
      <c r="CJ16" s="207"/>
      <c r="CK16" s="206"/>
      <c r="CL16" s="206"/>
      <c r="CM16" s="207"/>
      <c r="CN16" s="206"/>
      <c r="CO16" s="206"/>
      <c r="CP16" s="207"/>
      <c r="CQ16" s="208"/>
      <c r="CR16" s="206"/>
      <c r="CS16" s="206"/>
      <c r="CT16" s="207"/>
      <c r="CU16" s="206"/>
      <c r="CV16" s="206"/>
      <c r="CW16" s="207"/>
      <c r="CX16" s="206"/>
      <c r="CY16" s="206"/>
      <c r="CZ16" s="207"/>
      <c r="DA16" s="208"/>
      <c r="DB16" s="206"/>
      <c r="DC16" s="206"/>
      <c r="DD16" s="207"/>
      <c r="DE16" s="206"/>
      <c r="DF16" s="206"/>
      <c r="DG16" s="207"/>
      <c r="DH16" s="206"/>
      <c r="DI16" s="206"/>
      <c r="DJ16" s="207"/>
      <c r="DK16" s="208"/>
      <c r="DL16" s="206"/>
      <c r="DM16" s="206"/>
      <c r="DN16" s="207"/>
      <c r="DO16" s="206"/>
      <c r="DP16" s="206"/>
      <c r="DQ16" s="207"/>
      <c r="DR16" s="206"/>
      <c r="DS16" s="206"/>
      <c r="DT16" s="207"/>
      <c r="DU16" s="188"/>
      <c r="DV16" s="206"/>
      <c r="DW16" s="206"/>
      <c r="DX16" s="207"/>
      <c r="DY16" s="206"/>
      <c r="DZ16" s="206"/>
      <c r="EA16" s="207"/>
      <c r="EB16" s="206"/>
      <c r="EC16" s="206"/>
      <c r="ED16" s="207"/>
      <c r="EE16" s="188"/>
      <c r="EF16" s="206"/>
      <c r="EG16" s="206"/>
      <c r="EH16" s="207"/>
      <c r="EI16" s="206"/>
      <c r="EJ16" s="206"/>
      <c r="EK16" s="207"/>
      <c r="EL16" s="206"/>
      <c r="EM16" s="206"/>
      <c r="EN16" s="207"/>
      <c r="EO16" s="188"/>
      <c r="EP16" s="206"/>
      <c r="EQ16" s="206"/>
      <c r="ER16" s="207"/>
      <c r="ES16" s="206"/>
      <c r="ET16" s="206"/>
      <c r="EU16" s="207"/>
      <c r="EV16" s="206"/>
      <c r="EW16" s="206"/>
      <c r="EX16" s="207"/>
      <c r="EY16" s="188"/>
      <c r="EZ16" s="206"/>
      <c r="FA16" s="206"/>
      <c r="FB16" s="207"/>
      <c r="FC16" s="206"/>
      <c r="FD16" s="206"/>
      <c r="FE16" s="207"/>
      <c r="FF16" s="206"/>
      <c r="FG16" s="206"/>
      <c r="FH16" s="207"/>
      <c r="FI16" s="188"/>
      <c r="FJ16" s="206"/>
      <c r="FK16" s="206"/>
      <c r="FL16" s="207"/>
      <c r="FM16" s="206"/>
      <c r="FN16" s="206"/>
      <c r="FO16" s="207"/>
      <c r="FP16" s="206"/>
      <c r="FQ16" s="206"/>
      <c r="FR16" s="207"/>
      <c r="FS16" s="188"/>
      <c r="FT16" s="206"/>
      <c r="FU16" s="206"/>
      <c r="FV16" s="207"/>
      <c r="FW16" s="206"/>
      <c r="FX16" s="206"/>
      <c r="FY16" s="207"/>
      <c r="FZ16" s="206"/>
      <c r="GA16" s="206"/>
      <c r="GB16" s="207"/>
      <c r="GC16" s="188"/>
      <c r="GD16" s="206"/>
      <c r="GE16" s="206"/>
      <c r="GF16" s="207"/>
      <c r="GG16" s="206"/>
      <c r="GH16" s="206"/>
      <c r="GI16" s="207"/>
      <c r="GJ16" s="206"/>
      <c r="GK16" s="206"/>
      <c r="GL16" s="207"/>
      <c r="GM16" s="188"/>
      <c r="GN16" s="206"/>
      <c r="GO16" s="206"/>
      <c r="GP16" s="207"/>
      <c r="GQ16" s="206"/>
      <c r="GR16" s="206"/>
      <c r="GS16" s="207"/>
      <c r="GT16" s="206"/>
      <c r="GU16" s="206"/>
      <c r="GV16" s="207"/>
      <c r="GW16" s="188"/>
      <c r="GX16" s="206"/>
      <c r="GY16" s="206"/>
      <c r="GZ16" s="207"/>
      <c r="HA16" s="206"/>
      <c r="HB16" s="206"/>
      <c r="HC16" s="207"/>
      <c r="HD16" s="206"/>
      <c r="HE16" s="206"/>
      <c r="HF16" s="207"/>
      <c r="HG16" s="188"/>
      <c r="HH16" s="206"/>
      <c r="HI16" s="206"/>
      <c r="HJ16" s="207"/>
      <c r="HK16" s="206"/>
      <c r="HL16" s="206"/>
      <c r="HM16" s="207"/>
      <c r="HN16" s="206"/>
      <c r="HO16" s="206"/>
      <c r="HP16" s="207"/>
      <c r="HQ16" s="188"/>
      <c r="HR16" s="206"/>
      <c r="HS16" s="206"/>
      <c r="HT16" s="207"/>
      <c r="HU16" s="206"/>
      <c r="HV16" s="206"/>
      <c r="HW16" s="207"/>
      <c r="HX16" s="206"/>
      <c r="HY16" s="206"/>
      <c r="HZ16" s="207"/>
      <c r="IA16" s="188"/>
      <c r="IB16" s="206"/>
      <c r="IC16" s="206"/>
      <c r="ID16" s="207"/>
      <c r="IE16" s="206"/>
      <c r="IF16" s="206"/>
      <c r="IG16" s="207"/>
      <c r="IH16" s="206"/>
      <c r="II16" s="206"/>
      <c r="IJ16" s="207"/>
    </row>
    <row r="17" spans="1:247" x14ac:dyDescent="0.2">
      <c r="A17" s="183"/>
      <c r="B17" s="183" t="s">
        <v>192</v>
      </c>
      <c r="C17" s="183"/>
      <c r="E17" s="188"/>
      <c r="F17" s="206"/>
      <c r="G17" s="206"/>
      <c r="H17" s="207"/>
      <c r="I17" s="206"/>
      <c r="J17" s="206"/>
      <c r="K17" s="207"/>
      <c r="L17" s="206"/>
      <c r="M17" s="206"/>
      <c r="N17" s="207"/>
      <c r="O17" s="208"/>
      <c r="P17" s="206"/>
      <c r="Q17" s="206"/>
      <c r="R17" s="207"/>
      <c r="S17" s="206"/>
      <c r="T17" s="206"/>
      <c r="U17" s="207"/>
      <c r="V17" s="206"/>
      <c r="W17" s="206"/>
      <c r="X17" s="207"/>
      <c r="Y17" s="208"/>
      <c r="Z17" s="206"/>
      <c r="AA17" s="206"/>
      <c r="AB17" s="207"/>
      <c r="AC17" s="206"/>
      <c r="AD17" s="206"/>
      <c r="AE17" s="207"/>
      <c r="AF17" s="206"/>
      <c r="AG17" s="206"/>
      <c r="AH17" s="207"/>
      <c r="AI17" s="208"/>
      <c r="AJ17" s="206"/>
      <c r="AK17" s="206"/>
      <c r="AL17" s="207"/>
      <c r="AM17" s="206"/>
      <c r="AN17" s="206"/>
      <c r="AO17" s="207"/>
      <c r="AP17" s="206"/>
      <c r="AQ17" s="206"/>
      <c r="AR17" s="207"/>
      <c r="AS17" s="208"/>
      <c r="AT17" s="206"/>
      <c r="AU17" s="206"/>
      <c r="AV17" s="207"/>
      <c r="AW17" s="206"/>
      <c r="AX17" s="206"/>
      <c r="AY17" s="207"/>
      <c r="AZ17" s="206"/>
      <c r="BA17" s="206"/>
      <c r="BB17" s="207"/>
      <c r="BC17" s="208"/>
      <c r="BD17" s="206"/>
      <c r="BE17" s="206"/>
      <c r="BF17" s="207"/>
      <c r="BG17" s="206"/>
      <c r="BH17" s="206"/>
      <c r="BI17" s="207"/>
      <c r="BJ17" s="206"/>
      <c r="BK17" s="206"/>
      <c r="BL17" s="207"/>
      <c r="BM17" s="208"/>
      <c r="BN17" s="206"/>
      <c r="BO17" s="206"/>
      <c r="BP17" s="207"/>
      <c r="BQ17" s="206"/>
      <c r="BR17" s="206"/>
      <c r="BS17" s="207"/>
      <c r="BT17" s="206"/>
      <c r="BU17" s="206"/>
      <c r="BV17" s="207"/>
      <c r="BW17" s="208"/>
      <c r="BX17" s="206"/>
      <c r="BY17" s="206"/>
      <c r="BZ17" s="207"/>
      <c r="CA17" s="206"/>
      <c r="CB17" s="206"/>
      <c r="CC17" s="207"/>
      <c r="CD17" s="206"/>
      <c r="CE17" s="206"/>
      <c r="CF17" s="207"/>
      <c r="CG17" s="208"/>
      <c r="CH17" s="206"/>
      <c r="CI17" s="206"/>
      <c r="CJ17" s="207"/>
      <c r="CK17" s="206"/>
      <c r="CL17" s="206"/>
      <c r="CM17" s="207"/>
      <c r="CN17" s="206"/>
      <c r="CO17" s="206"/>
      <c r="CP17" s="207"/>
      <c r="CQ17" s="208"/>
      <c r="CR17" s="206"/>
      <c r="CS17" s="206"/>
      <c r="CT17" s="207"/>
      <c r="CU17" s="206"/>
      <c r="CV17" s="206"/>
      <c r="CW17" s="207"/>
      <c r="CX17" s="206"/>
      <c r="CY17" s="206"/>
      <c r="CZ17" s="207"/>
      <c r="DA17" s="208"/>
      <c r="DB17" s="206"/>
      <c r="DC17" s="206"/>
      <c r="DD17" s="207"/>
      <c r="DE17" s="206"/>
      <c r="DF17" s="206"/>
      <c r="DG17" s="207"/>
      <c r="DH17" s="206"/>
      <c r="DI17" s="206"/>
      <c r="DJ17" s="207"/>
      <c r="DK17" s="208"/>
      <c r="DL17" s="206"/>
      <c r="DM17" s="206"/>
      <c r="DN17" s="207"/>
      <c r="DO17" s="206"/>
      <c r="DP17" s="206"/>
      <c r="DQ17" s="207"/>
      <c r="DR17" s="206"/>
      <c r="DS17" s="206"/>
      <c r="DT17" s="207"/>
      <c r="DU17" s="188"/>
      <c r="DV17" s="206"/>
      <c r="DW17" s="206"/>
      <c r="DX17" s="207"/>
      <c r="DY17" s="206"/>
      <c r="DZ17" s="206"/>
      <c r="EA17" s="207"/>
      <c r="EB17" s="206"/>
      <c r="EC17" s="206"/>
      <c r="ED17" s="207"/>
      <c r="EE17" s="188"/>
      <c r="EF17" s="206"/>
      <c r="EG17" s="206"/>
      <c r="EH17" s="207"/>
      <c r="EI17" s="206"/>
      <c r="EJ17" s="206"/>
      <c r="EK17" s="207"/>
      <c r="EL17" s="206"/>
      <c r="EM17" s="206"/>
      <c r="EN17" s="207"/>
      <c r="EO17" s="188"/>
      <c r="EP17" s="206"/>
      <c r="EQ17" s="206"/>
      <c r="ER17" s="207"/>
      <c r="ES17" s="206"/>
      <c r="ET17" s="206"/>
      <c r="EU17" s="207"/>
      <c r="EV17" s="206"/>
      <c r="EW17" s="206"/>
      <c r="EX17" s="207"/>
      <c r="EY17" s="188"/>
      <c r="EZ17" s="206"/>
      <c r="FA17" s="206"/>
      <c r="FB17" s="207"/>
      <c r="FC17" s="206"/>
      <c r="FD17" s="206"/>
      <c r="FE17" s="207"/>
      <c r="FF17" s="206"/>
      <c r="FG17" s="206"/>
      <c r="FH17" s="207"/>
      <c r="FI17" s="188"/>
      <c r="FJ17" s="206"/>
      <c r="FK17" s="206"/>
      <c r="FL17" s="207"/>
      <c r="FM17" s="206"/>
      <c r="FN17" s="206"/>
      <c r="FO17" s="207"/>
      <c r="FP17" s="206"/>
      <c r="FQ17" s="206"/>
      <c r="FR17" s="207"/>
      <c r="FS17" s="188"/>
      <c r="FT17" s="206"/>
      <c r="FU17" s="206"/>
      <c r="FV17" s="207"/>
      <c r="FW17" s="206"/>
      <c r="FX17" s="206"/>
      <c r="FY17" s="207"/>
      <c r="FZ17" s="206"/>
      <c r="GA17" s="206"/>
      <c r="GB17" s="207"/>
      <c r="GC17" s="188"/>
      <c r="GD17" s="206"/>
      <c r="GE17" s="206"/>
      <c r="GF17" s="207"/>
      <c r="GG17" s="206"/>
      <c r="GH17" s="206"/>
      <c r="GI17" s="207"/>
      <c r="GJ17" s="206"/>
      <c r="GK17" s="206"/>
      <c r="GL17" s="207"/>
      <c r="GM17" s="188"/>
      <c r="GN17" s="206"/>
      <c r="GO17" s="206"/>
      <c r="GP17" s="207"/>
      <c r="GQ17" s="206"/>
      <c r="GR17" s="206"/>
      <c r="GS17" s="207"/>
      <c r="GT17" s="206"/>
      <c r="GU17" s="206"/>
      <c r="GV17" s="207"/>
      <c r="GW17" s="188"/>
      <c r="GX17" s="206"/>
      <c r="GY17" s="206"/>
      <c r="GZ17" s="207"/>
      <c r="HA17" s="206"/>
      <c r="HB17" s="206"/>
      <c r="HC17" s="207"/>
      <c r="HD17" s="206"/>
      <c r="HE17" s="206"/>
      <c r="HF17" s="207"/>
      <c r="HG17" s="188"/>
      <c r="HH17" s="206"/>
      <c r="HI17" s="206"/>
      <c r="HJ17" s="207"/>
      <c r="HK17" s="206"/>
      <c r="HL17" s="206"/>
      <c r="HM17" s="207"/>
      <c r="HN17" s="206"/>
      <c r="HO17" s="206"/>
      <c r="HP17" s="207"/>
      <c r="HQ17" s="188"/>
      <c r="HR17" s="206"/>
      <c r="HS17" s="206"/>
      <c r="HT17" s="207"/>
      <c r="HU17" s="206"/>
      <c r="HV17" s="206"/>
      <c r="HW17" s="207"/>
      <c r="HX17" s="206"/>
      <c r="HY17" s="206"/>
      <c r="HZ17" s="207"/>
      <c r="IA17" s="188"/>
      <c r="IB17" s="206"/>
      <c r="IC17" s="206"/>
      <c r="ID17" s="207"/>
      <c r="IE17" s="206"/>
      <c r="IF17" s="206"/>
      <c r="IG17" s="207"/>
      <c r="IH17" s="206"/>
      <c r="II17" s="206"/>
      <c r="IJ17" s="207"/>
    </row>
    <row r="18" spans="1:247" x14ac:dyDescent="0.2">
      <c r="A18" s="205" t="s">
        <v>195</v>
      </c>
      <c r="B18" s="183"/>
      <c r="C18" s="183" t="s">
        <v>181</v>
      </c>
      <c r="E18" s="188"/>
      <c r="F18" s="206">
        <v>1103511.8199999998</v>
      </c>
      <c r="G18" s="206"/>
      <c r="H18" s="207">
        <v>1103511.8199999998</v>
      </c>
      <c r="I18" s="206">
        <v>129847.14</v>
      </c>
      <c r="J18" s="206"/>
      <c r="K18" s="207">
        <v>129847.14</v>
      </c>
      <c r="L18" s="206">
        <v>973664.67999999982</v>
      </c>
      <c r="M18" s="206"/>
      <c r="N18" s="207">
        <v>973664.67999999982</v>
      </c>
      <c r="O18" s="208"/>
      <c r="P18" s="206">
        <v>986889.67999999993</v>
      </c>
      <c r="Q18" s="206"/>
      <c r="R18" s="207">
        <v>986889.67999999993</v>
      </c>
      <c r="S18" s="206">
        <v>114927.12999999999</v>
      </c>
      <c r="T18" s="206"/>
      <c r="U18" s="207">
        <v>114927.12999999999</v>
      </c>
      <c r="V18" s="206">
        <v>871962.54999999993</v>
      </c>
      <c r="W18" s="206"/>
      <c r="X18" s="207">
        <v>871962.54999999993</v>
      </c>
      <c r="Y18" s="208"/>
      <c r="Z18" s="206">
        <v>1019002</v>
      </c>
      <c r="AA18" s="206"/>
      <c r="AB18" s="207">
        <v>1019002</v>
      </c>
      <c r="AC18" s="206">
        <v>117663.95</v>
      </c>
      <c r="AD18" s="206"/>
      <c r="AE18" s="207">
        <v>117663.95</v>
      </c>
      <c r="AF18" s="206">
        <v>901338.05</v>
      </c>
      <c r="AG18" s="206"/>
      <c r="AH18" s="207">
        <v>901338.05</v>
      </c>
      <c r="AI18" s="208"/>
      <c r="AJ18" s="206">
        <v>920013.62999999989</v>
      </c>
      <c r="AK18" s="206"/>
      <c r="AL18" s="207">
        <v>920013.62999999989</v>
      </c>
      <c r="AM18" s="206">
        <v>100577.63</v>
      </c>
      <c r="AN18" s="206"/>
      <c r="AO18" s="207">
        <v>100577.63</v>
      </c>
      <c r="AP18" s="206">
        <v>819435.99999999988</v>
      </c>
      <c r="AQ18" s="206"/>
      <c r="AR18" s="207">
        <v>819435.99999999988</v>
      </c>
      <c r="AS18" s="208"/>
      <c r="AT18" s="206">
        <v>888632.90000000014</v>
      </c>
      <c r="AU18" s="206"/>
      <c r="AV18" s="207">
        <v>888632.90000000014</v>
      </c>
      <c r="AW18" s="206">
        <v>98327.82</v>
      </c>
      <c r="AX18" s="206"/>
      <c r="AY18" s="207">
        <v>98327.82</v>
      </c>
      <c r="AZ18" s="206">
        <v>790305.08000000007</v>
      </c>
      <c r="BA18" s="206"/>
      <c r="BB18" s="207">
        <v>790305.08000000007</v>
      </c>
      <c r="BC18" s="208"/>
      <c r="BD18" s="206">
        <v>858212.99</v>
      </c>
      <c r="BE18" s="206"/>
      <c r="BF18" s="207">
        <v>858212.99</v>
      </c>
      <c r="BG18" s="206">
        <v>95917.959999999992</v>
      </c>
      <c r="BH18" s="206"/>
      <c r="BI18" s="207">
        <v>95917.959999999992</v>
      </c>
      <c r="BJ18" s="206">
        <v>762295.03</v>
      </c>
      <c r="BK18" s="206"/>
      <c r="BL18" s="207">
        <v>762295.03</v>
      </c>
      <c r="BM18" s="208"/>
      <c r="BN18" s="206">
        <v>840290.28</v>
      </c>
      <c r="BO18" s="206"/>
      <c r="BP18" s="207">
        <v>840290.28</v>
      </c>
      <c r="BQ18" s="206">
        <v>95245.9</v>
      </c>
      <c r="BR18" s="206"/>
      <c r="BS18" s="207">
        <v>95245.9</v>
      </c>
      <c r="BT18" s="206">
        <v>745044.38</v>
      </c>
      <c r="BU18" s="206"/>
      <c r="BV18" s="207">
        <v>745044.38</v>
      </c>
      <c r="BW18" s="208"/>
      <c r="BX18" s="206">
        <v>837011.94999999984</v>
      </c>
      <c r="BY18" s="206"/>
      <c r="BZ18" s="207">
        <v>837011.94999999984</v>
      </c>
      <c r="CA18" s="206">
        <v>94043.28</v>
      </c>
      <c r="CB18" s="206"/>
      <c r="CC18" s="207">
        <v>94043.28</v>
      </c>
      <c r="CD18" s="206">
        <v>742968.66999999981</v>
      </c>
      <c r="CE18" s="206"/>
      <c r="CF18" s="207">
        <v>742968.66999999981</v>
      </c>
      <c r="CG18" s="208"/>
      <c r="CH18" s="206">
        <v>858187.2300000001</v>
      </c>
      <c r="CI18" s="206"/>
      <c r="CJ18" s="207">
        <v>858187.2300000001</v>
      </c>
      <c r="CK18" s="206">
        <v>96936.34</v>
      </c>
      <c r="CL18" s="206"/>
      <c r="CM18" s="207">
        <v>96936.34</v>
      </c>
      <c r="CN18" s="206">
        <v>761250.89000000013</v>
      </c>
      <c r="CO18" s="206"/>
      <c r="CP18" s="207">
        <v>761250.89000000013</v>
      </c>
      <c r="CQ18" s="208"/>
      <c r="CR18" s="206">
        <v>938192.51</v>
      </c>
      <c r="CS18" s="206"/>
      <c r="CT18" s="207">
        <v>938192.51</v>
      </c>
      <c r="CU18" s="206">
        <v>109309.23999999999</v>
      </c>
      <c r="CV18" s="206"/>
      <c r="CW18" s="207">
        <v>109309.23999999999</v>
      </c>
      <c r="CX18" s="206">
        <v>828883.27</v>
      </c>
      <c r="CY18" s="206"/>
      <c r="CZ18" s="207">
        <v>828883.27</v>
      </c>
      <c r="DA18" s="208"/>
      <c r="DB18" s="206">
        <v>998722.24</v>
      </c>
      <c r="DC18" s="206"/>
      <c r="DD18" s="207">
        <v>998722.24</v>
      </c>
      <c r="DE18" s="206">
        <v>115947.48999999999</v>
      </c>
      <c r="DF18" s="206"/>
      <c r="DG18" s="207">
        <v>115947.48999999999</v>
      </c>
      <c r="DH18" s="206">
        <v>882774.75</v>
      </c>
      <c r="DI18" s="206"/>
      <c r="DJ18" s="207">
        <v>882774.75</v>
      </c>
      <c r="DK18" s="208"/>
      <c r="DL18" s="206">
        <v>1168616.9500000002</v>
      </c>
      <c r="DM18" s="206"/>
      <c r="DN18" s="207">
        <v>1168616.9500000002</v>
      </c>
      <c r="DO18" s="206">
        <v>143856.44</v>
      </c>
      <c r="DP18" s="206"/>
      <c r="DQ18" s="207">
        <v>143856.44</v>
      </c>
      <c r="DR18" s="206">
        <v>1024760.5100000002</v>
      </c>
      <c r="DS18" s="206"/>
      <c r="DT18" s="207">
        <v>1024760.5100000002</v>
      </c>
      <c r="DU18" s="188"/>
      <c r="DV18" s="206">
        <f>+DX18</f>
        <v>1223950.4600000002</v>
      </c>
      <c r="DW18" s="206"/>
      <c r="DX18" s="207">
        <v>1223950.4600000002</v>
      </c>
      <c r="DY18" s="206">
        <f>+EA18</f>
        <v>155273.32</v>
      </c>
      <c r="DZ18" s="206"/>
      <c r="EA18" s="207">
        <f>+'WA 2017 Data'!D18</f>
        <v>155273.32</v>
      </c>
      <c r="EB18" s="206">
        <f>+ED18</f>
        <v>1068677.1400000001</v>
      </c>
      <c r="EC18" s="206"/>
      <c r="ED18" s="207">
        <f>+DX18-EA18</f>
        <v>1068677.1400000001</v>
      </c>
      <c r="EE18" s="188"/>
      <c r="EF18" s="206">
        <f>+EH18</f>
        <v>1094199.7600000002</v>
      </c>
      <c r="EG18" s="206"/>
      <c r="EH18" s="207">
        <v>1094199.7600000002</v>
      </c>
      <c r="EI18" s="206">
        <f>+EK18</f>
        <v>132206.35999999999</v>
      </c>
      <c r="EJ18" s="206"/>
      <c r="EK18" s="207">
        <f>+'WA 2017 Data'!E18</f>
        <v>132206.35999999999</v>
      </c>
      <c r="EL18" s="206">
        <f>+EN18</f>
        <v>961993.40000000026</v>
      </c>
      <c r="EM18" s="206"/>
      <c r="EN18" s="207">
        <f>+EH18-EK18</f>
        <v>961993.40000000026</v>
      </c>
      <c r="EO18" s="188"/>
      <c r="EP18" s="206">
        <f>+ER18</f>
        <v>1079991.2800000003</v>
      </c>
      <c r="EQ18" s="206"/>
      <c r="ER18" s="207">
        <v>1079991.2800000003</v>
      </c>
      <c r="ES18" s="206">
        <f>+EU18</f>
        <v>129581.5</v>
      </c>
      <c r="ET18" s="206"/>
      <c r="EU18" s="207">
        <f>+'WA 2017 Data'!F18</f>
        <v>129581.5</v>
      </c>
      <c r="EV18" s="206">
        <f>+EX18</f>
        <v>950409.78000000026</v>
      </c>
      <c r="EW18" s="206"/>
      <c r="EX18" s="207">
        <f>+ER18-EU18</f>
        <v>950409.78000000026</v>
      </c>
      <c r="EY18" s="188"/>
      <c r="EZ18" s="206">
        <f>+FB18</f>
        <v>0</v>
      </c>
      <c r="FA18" s="206"/>
      <c r="FB18" s="207">
        <v>0</v>
      </c>
      <c r="FC18" s="206">
        <f>+FE18</f>
        <v>0</v>
      </c>
      <c r="FD18" s="206"/>
      <c r="FE18" s="207">
        <f>+'WA 2017 Data'!G18</f>
        <v>0</v>
      </c>
      <c r="FF18" s="206">
        <f>+FH18</f>
        <v>0</v>
      </c>
      <c r="FG18" s="206"/>
      <c r="FH18" s="207">
        <f>+FB18-FE18</f>
        <v>0</v>
      </c>
      <c r="FI18" s="188"/>
      <c r="FJ18" s="206">
        <f>+FL18</f>
        <v>0</v>
      </c>
      <c r="FK18" s="206"/>
      <c r="FL18" s="207">
        <v>0</v>
      </c>
      <c r="FM18" s="206">
        <f>+FO18</f>
        <v>0</v>
      </c>
      <c r="FN18" s="206"/>
      <c r="FO18" s="207">
        <f>+'WA 2017 Data'!H18</f>
        <v>0</v>
      </c>
      <c r="FP18" s="206">
        <f>+FR18</f>
        <v>0</v>
      </c>
      <c r="FQ18" s="206"/>
      <c r="FR18" s="207">
        <f>+FL18-FO18</f>
        <v>0</v>
      </c>
      <c r="FS18" s="188"/>
      <c r="FT18" s="206">
        <f>+FV18</f>
        <v>0</v>
      </c>
      <c r="FU18" s="206"/>
      <c r="FV18" s="207">
        <v>0</v>
      </c>
      <c r="FW18" s="206">
        <f>+FY18</f>
        <v>0</v>
      </c>
      <c r="FX18" s="206"/>
      <c r="FY18" s="207">
        <f>+'WA 2017 Data'!I18</f>
        <v>0</v>
      </c>
      <c r="FZ18" s="206">
        <f>+GB18</f>
        <v>0</v>
      </c>
      <c r="GA18" s="206"/>
      <c r="GB18" s="207">
        <f>+FV18-FY18</f>
        <v>0</v>
      </c>
      <c r="GC18" s="188"/>
      <c r="GD18" s="206">
        <f>+GF18</f>
        <v>0</v>
      </c>
      <c r="GE18" s="206"/>
      <c r="GF18" s="207">
        <v>0</v>
      </c>
      <c r="GG18" s="206">
        <f>+GI18</f>
        <v>0</v>
      </c>
      <c r="GH18" s="206"/>
      <c r="GI18" s="207">
        <f>+'WA 2017 Data'!J18</f>
        <v>0</v>
      </c>
      <c r="GJ18" s="206">
        <f>+GL18</f>
        <v>0</v>
      </c>
      <c r="GK18" s="206"/>
      <c r="GL18" s="207">
        <f>+GF18-GI18</f>
        <v>0</v>
      </c>
      <c r="GM18" s="188"/>
      <c r="GN18" s="206">
        <f>+GP18</f>
        <v>0</v>
      </c>
      <c r="GO18" s="206"/>
      <c r="GP18" s="207">
        <v>0</v>
      </c>
      <c r="GQ18" s="206">
        <f>+GS18</f>
        <v>0</v>
      </c>
      <c r="GR18" s="206"/>
      <c r="GS18" s="207">
        <f>+'WA 2017 Data'!K18</f>
        <v>0</v>
      </c>
      <c r="GT18" s="206">
        <f>+GV18</f>
        <v>0</v>
      </c>
      <c r="GU18" s="206"/>
      <c r="GV18" s="207">
        <f>+GP18-GS18</f>
        <v>0</v>
      </c>
      <c r="GW18" s="188"/>
      <c r="GX18" s="206">
        <f>+GZ18</f>
        <v>0</v>
      </c>
      <c r="GY18" s="206"/>
      <c r="GZ18" s="207">
        <v>0</v>
      </c>
      <c r="HA18" s="206">
        <f>+HC18</f>
        <v>0</v>
      </c>
      <c r="HB18" s="206"/>
      <c r="HC18" s="207">
        <f>+'WA 2017 Data'!L18</f>
        <v>0</v>
      </c>
      <c r="HD18" s="206">
        <f>+HF18</f>
        <v>0</v>
      </c>
      <c r="HE18" s="206"/>
      <c r="HF18" s="207">
        <f>+GZ18-HC18</f>
        <v>0</v>
      </c>
      <c r="HG18" s="188"/>
      <c r="HH18" s="206">
        <f>+HJ18</f>
        <v>0</v>
      </c>
      <c r="HI18" s="206"/>
      <c r="HJ18" s="207">
        <v>0</v>
      </c>
      <c r="HK18" s="206">
        <f>+HM18</f>
        <v>0</v>
      </c>
      <c r="HL18" s="206"/>
      <c r="HM18" s="207">
        <f>+'WA 2017 Data'!M18</f>
        <v>0</v>
      </c>
      <c r="HN18" s="206">
        <f>+HP18</f>
        <v>0</v>
      </c>
      <c r="HO18" s="206"/>
      <c r="HP18" s="207">
        <f>+HJ18-HM18</f>
        <v>0</v>
      </c>
      <c r="HQ18" s="188"/>
      <c r="HR18" s="206">
        <f>+HT18</f>
        <v>0</v>
      </c>
      <c r="HS18" s="206"/>
      <c r="HT18" s="207">
        <v>0</v>
      </c>
      <c r="HU18" s="206">
        <f>+HW18</f>
        <v>0</v>
      </c>
      <c r="HV18" s="206"/>
      <c r="HW18" s="207">
        <f>+'WA 2017 Data'!N18</f>
        <v>0</v>
      </c>
      <c r="HX18" s="206">
        <f>+HZ18</f>
        <v>0</v>
      </c>
      <c r="HY18" s="206"/>
      <c r="HZ18" s="207">
        <f>+HT18-HW18</f>
        <v>0</v>
      </c>
      <c r="IA18" s="188"/>
      <c r="IB18" s="206">
        <f>+ID18</f>
        <v>0</v>
      </c>
      <c r="IC18" s="206"/>
      <c r="ID18" s="207">
        <v>0</v>
      </c>
      <c r="IE18" s="206">
        <f>+IG18</f>
        <v>0</v>
      </c>
      <c r="IF18" s="206"/>
      <c r="IG18" s="207">
        <f>+'WA 2017 Data'!O18</f>
        <v>0</v>
      </c>
      <c r="IH18" s="206">
        <f>+IJ18</f>
        <v>0</v>
      </c>
      <c r="II18" s="206"/>
      <c r="IJ18" s="207">
        <f>+ID18-IG18</f>
        <v>0</v>
      </c>
    </row>
    <row r="19" spans="1:247" x14ac:dyDescent="0.2">
      <c r="A19" s="205" t="s">
        <v>23</v>
      </c>
      <c r="B19" s="183"/>
      <c r="C19" s="183" t="s">
        <v>183</v>
      </c>
      <c r="E19" s="188"/>
      <c r="F19" s="206">
        <v>688772.49</v>
      </c>
      <c r="G19" s="206"/>
      <c r="H19" s="207">
        <v>688772.49</v>
      </c>
      <c r="I19" s="206">
        <v>67833.240000000005</v>
      </c>
      <c r="J19" s="206"/>
      <c r="K19" s="207">
        <v>67833.240000000005</v>
      </c>
      <c r="L19" s="206">
        <v>620939.25</v>
      </c>
      <c r="M19" s="206"/>
      <c r="N19" s="207">
        <v>620939.25</v>
      </c>
      <c r="O19" s="208"/>
      <c r="P19" s="206">
        <v>650804.71</v>
      </c>
      <c r="Q19" s="206"/>
      <c r="R19" s="207">
        <v>650804.71</v>
      </c>
      <c r="S19" s="206">
        <v>63764.22</v>
      </c>
      <c r="T19" s="206"/>
      <c r="U19" s="207">
        <v>63764.22</v>
      </c>
      <c r="V19" s="206">
        <v>587040.49</v>
      </c>
      <c r="W19" s="206"/>
      <c r="X19" s="207">
        <v>587040.49</v>
      </c>
      <c r="Y19" s="208"/>
      <c r="Z19" s="206">
        <v>672734.14999999991</v>
      </c>
      <c r="AA19" s="206"/>
      <c r="AB19" s="207">
        <v>672734.14999999991</v>
      </c>
      <c r="AC19" s="206">
        <v>69918.37</v>
      </c>
      <c r="AD19" s="206"/>
      <c r="AE19" s="207">
        <v>69918.37</v>
      </c>
      <c r="AF19" s="206">
        <v>602815.77999999991</v>
      </c>
      <c r="AG19" s="206"/>
      <c r="AH19" s="207">
        <v>602815.77999999991</v>
      </c>
      <c r="AI19" s="208"/>
      <c r="AJ19" s="206">
        <v>645877.27999999991</v>
      </c>
      <c r="AK19" s="206"/>
      <c r="AL19" s="207">
        <v>645877.27999999991</v>
      </c>
      <c r="AM19" s="206">
        <v>70663.41</v>
      </c>
      <c r="AN19" s="206"/>
      <c r="AO19" s="207">
        <v>70663.41</v>
      </c>
      <c r="AP19" s="206">
        <v>575213.86999999988</v>
      </c>
      <c r="AQ19" s="206"/>
      <c r="AR19" s="207">
        <v>575213.86999999988</v>
      </c>
      <c r="AS19" s="208"/>
      <c r="AT19" s="206">
        <v>666177.78</v>
      </c>
      <c r="AU19" s="206"/>
      <c r="AV19" s="207">
        <v>666177.78</v>
      </c>
      <c r="AW19" s="206">
        <v>75810.77</v>
      </c>
      <c r="AX19" s="206"/>
      <c r="AY19" s="207">
        <v>75810.77</v>
      </c>
      <c r="AZ19" s="206">
        <v>590367.01</v>
      </c>
      <c r="BA19" s="206"/>
      <c r="BB19" s="207">
        <v>590367.01</v>
      </c>
      <c r="BC19" s="208"/>
      <c r="BD19" s="206">
        <v>650016.99</v>
      </c>
      <c r="BE19" s="206"/>
      <c r="BF19" s="207">
        <v>650016.99</v>
      </c>
      <c r="BG19" s="206">
        <v>74233.440000000002</v>
      </c>
      <c r="BH19" s="206"/>
      <c r="BI19" s="207">
        <v>74233.440000000002</v>
      </c>
      <c r="BJ19" s="206">
        <v>575783.55000000005</v>
      </c>
      <c r="BK19" s="206"/>
      <c r="BL19" s="207">
        <v>575783.55000000005</v>
      </c>
      <c r="BM19" s="208"/>
      <c r="BN19" s="206">
        <v>659224.66</v>
      </c>
      <c r="BO19" s="206"/>
      <c r="BP19" s="207">
        <v>659224.66</v>
      </c>
      <c r="BQ19" s="206">
        <v>74146.58</v>
      </c>
      <c r="BR19" s="206"/>
      <c r="BS19" s="207">
        <v>74146.58</v>
      </c>
      <c r="BT19" s="206">
        <v>585078.08000000007</v>
      </c>
      <c r="BU19" s="206"/>
      <c r="BV19" s="207">
        <v>585078.08000000007</v>
      </c>
      <c r="BW19" s="208"/>
      <c r="BX19" s="206">
        <v>690111.33</v>
      </c>
      <c r="BY19" s="206"/>
      <c r="BZ19" s="207">
        <v>690111.33</v>
      </c>
      <c r="CA19" s="206">
        <v>81586.73</v>
      </c>
      <c r="CB19" s="206"/>
      <c r="CC19" s="207">
        <v>81586.73</v>
      </c>
      <c r="CD19" s="206">
        <v>608524.6</v>
      </c>
      <c r="CE19" s="206"/>
      <c r="CF19" s="207">
        <v>608524.6</v>
      </c>
      <c r="CG19" s="208"/>
      <c r="CH19" s="206">
        <v>684009.61</v>
      </c>
      <c r="CI19" s="206"/>
      <c r="CJ19" s="207">
        <v>684009.61</v>
      </c>
      <c r="CK19" s="206">
        <v>87129.82</v>
      </c>
      <c r="CL19" s="206"/>
      <c r="CM19" s="207">
        <v>87129.82</v>
      </c>
      <c r="CN19" s="206">
        <v>596879.79</v>
      </c>
      <c r="CO19" s="206"/>
      <c r="CP19" s="207">
        <v>596879.79</v>
      </c>
      <c r="CQ19" s="208"/>
      <c r="CR19" s="206">
        <v>687490.35</v>
      </c>
      <c r="CS19" s="206"/>
      <c r="CT19" s="207">
        <v>687490.35</v>
      </c>
      <c r="CU19" s="206">
        <v>85814.1</v>
      </c>
      <c r="CV19" s="206"/>
      <c r="CW19" s="207">
        <v>85814.1</v>
      </c>
      <c r="CX19" s="206">
        <v>601676.25</v>
      </c>
      <c r="CY19" s="206"/>
      <c r="CZ19" s="207">
        <v>601676.25</v>
      </c>
      <c r="DA19" s="208"/>
      <c r="DB19" s="206">
        <v>672721.98</v>
      </c>
      <c r="DC19" s="206"/>
      <c r="DD19" s="207">
        <v>672721.98</v>
      </c>
      <c r="DE19" s="206">
        <v>75578.2</v>
      </c>
      <c r="DF19" s="206"/>
      <c r="DG19" s="207">
        <v>75578.2</v>
      </c>
      <c r="DH19" s="206">
        <v>597143.78</v>
      </c>
      <c r="DI19" s="206"/>
      <c r="DJ19" s="207">
        <v>597143.78</v>
      </c>
      <c r="DK19" s="208"/>
      <c r="DL19" s="206">
        <v>711057.47</v>
      </c>
      <c r="DM19" s="206"/>
      <c r="DN19" s="207">
        <v>711057.47</v>
      </c>
      <c r="DO19" s="206">
        <v>74266.66</v>
      </c>
      <c r="DP19" s="206"/>
      <c r="DQ19" s="207">
        <v>74266.66</v>
      </c>
      <c r="DR19" s="206">
        <v>636790.80999999994</v>
      </c>
      <c r="DS19" s="206"/>
      <c r="DT19" s="207">
        <v>636790.80999999994</v>
      </c>
      <c r="DU19" s="188"/>
      <c r="DV19" s="206">
        <f>+DX19</f>
        <v>711789.77</v>
      </c>
      <c r="DW19" s="206"/>
      <c r="DX19" s="207">
        <v>711789.77</v>
      </c>
      <c r="DY19" s="206">
        <f>+EA19</f>
        <v>73112.13</v>
      </c>
      <c r="DZ19" s="206"/>
      <c r="EA19" s="207">
        <f>+'WA 2017 Data'!D19</f>
        <v>73112.13</v>
      </c>
      <c r="EB19" s="206">
        <f>+ED19</f>
        <v>638677.64</v>
      </c>
      <c r="EC19" s="206"/>
      <c r="ED19" s="207">
        <f>+DX19-EA19</f>
        <v>638677.64</v>
      </c>
      <c r="EE19" s="188"/>
      <c r="EF19" s="206">
        <f>+EH19</f>
        <v>661698.11000000022</v>
      </c>
      <c r="EG19" s="206"/>
      <c r="EH19" s="207">
        <v>661698.11000000022</v>
      </c>
      <c r="EI19" s="206">
        <f>+EK19</f>
        <v>64846.13</v>
      </c>
      <c r="EJ19" s="206"/>
      <c r="EK19" s="207">
        <f>+'WA 2017 Data'!E19</f>
        <v>64846.13</v>
      </c>
      <c r="EL19" s="206">
        <f>+EN19</f>
        <v>596851.98000000021</v>
      </c>
      <c r="EM19" s="206"/>
      <c r="EN19" s="207">
        <f>+EH19-EK19</f>
        <v>596851.98000000021</v>
      </c>
      <c r="EO19" s="188"/>
      <c r="EP19" s="206">
        <f>+ER19</f>
        <v>696937.02</v>
      </c>
      <c r="EQ19" s="206"/>
      <c r="ER19" s="207">
        <v>696937.02</v>
      </c>
      <c r="ES19" s="206">
        <f>+EU19</f>
        <v>75834.720000000001</v>
      </c>
      <c r="ET19" s="206"/>
      <c r="EU19" s="207">
        <f>+'WA 2017 Data'!F19</f>
        <v>75834.720000000001</v>
      </c>
      <c r="EV19" s="206">
        <f>+EX19</f>
        <v>621102.30000000005</v>
      </c>
      <c r="EW19" s="206"/>
      <c r="EX19" s="207">
        <f>+ER19-EU19</f>
        <v>621102.30000000005</v>
      </c>
      <c r="EY19" s="188"/>
      <c r="EZ19" s="206">
        <f>+FB19</f>
        <v>0</v>
      </c>
      <c r="FA19" s="206"/>
      <c r="FB19" s="207">
        <v>0</v>
      </c>
      <c r="FC19" s="206">
        <f>+FE19</f>
        <v>0</v>
      </c>
      <c r="FD19" s="206"/>
      <c r="FE19" s="207">
        <f>+'WA 2017 Data'!G19</f>
        <v>0</v>
      </c>
      <c r="FF19" s="206">
        <f>+FH19</f>
        <v>0</v>
      </c>
      <c r="FG19" s="206"/>
      <c r="FH19" s="207">
        <f>+FB19-FE19</f>
        <v>0</v>
      </c>
      <c r="FI19" s="188"/>
      <c r="FJ19" s="206">
        <f>+FL19</f>
        <v>0</v>
      </c>
      <c r="FK19" s="206"/>
      <c r="FL19" s="207">
        <v>0</v>
      </c>
      <c r="FM19" s="206">
        <f>+FO19</f>
        <v>0</v>
      </c>
      <c r="FN19" s="206"/>
      <c r="FO19" s="207">
        <f>+'WA 2017 Data'!H19</f>
        <v>0</v>
      </c>
      <c r="FP19" s="206">
        <f>+FR19</f>
        <v>0</v>
      </c>
      <c r="FQ19" s="206"/>
      <c r="FR19" s="207">
        <f>+FL19-FO19</f>
        <v>0</v>
      </c>
      <c r="FS19" s="188"/>
      <c r="FT19" s="206">
        <f>+FV19</f>
        <v>0</v>
      </c>
      <c r="FU19" s="206"/>
      <c r="FV19" s="207">
        <v>0</v>
      </c>
      <c r="FW19" s="206">
        <f>+FY19</f>
        <v>0</v>
      </c>
      <c r="FX19" s="206"/>
      <c r="FY19" s="207">
        <f>+'WA 2017 Data'!I19</f>
        <v>0</v>
      </c>
      <c r="FZ19" s="206">
        <f>+GB19</f>
        <v>0</v>
      </c>
      <c r="GA19" s="206"/>
      <c r="GB19" s="207">
        <f>+FV19-FY19</f>
        <v>0</v>
      </c>
      <c r="GC19" s="188"/>
      <c r="GD19" s="206">
        <f>+GF19</f>
        <v>0</v>
      </c>
      <c r="GE19" s="206"/>
      <c r="GF19" s="207">
        <v>0</v>
      </c>
      <c r="GG19" s="206">
        <f>+GI19</f>
        <v>0</v>
      </c>
      <c r="GH19" s="206"/>
      <c r="GI19" s="207">
        <f>+'WA 2017 Data'!J19</f>
        <v>0</v>
      </c>
      <c r="GJ19" s="206">
        <f>+GL19</f>
        <v>0</v>
      </c>
      <c r="GK19" s="206"/>
      <c r="GL19" s="207">
        <f>+GF19-GI19</f>
        <v>0</v>
      </c>
      <c r="GM19" s="188"/>
      <c r="GN19" s="206">
        <f>+GP19</f>
        <v>0</v>
      </c>
      <c r="GO19" s="206"/>
      <c r="GP19" s="207">
        <v>0</v>
      </c>
      <c r="GQ19" s="206">
        <f>+GS19</f>
        <v>0</v>
      </c>
      <c r="GR19" s="206"/>
      <c r="GS19" s="207">
        <f>+'WA 2017 Data'!K19</f>
        <v>0</v>
      </c>
      <c r="GT19" s="206">
        <f>+GV19</f>
        <v>0</v>
      </c>
      <c r="GU19" s="206"/>
      <c r="GV19" s="207">
        <f>+GP19-GS19</f>
        <v>0</v>
      </c>
      <c r="GW19" s="188"/>
      <c r="GX19" s="206">
        <f>+GZ19</f>
        <v>0</v>
      </c>
      <c r="GY19" s="206"/>
      <c r="GZ19" s="207">
        <v>0</v>
      </c>
      <c r="HA19" s="206">
        <f>+HC19</f>
        <v>0</v>
      </c>
      <c r="HB19" s="206"/>
      <c r="HC19" s="207">
        <f>+'WA 2017 Data'!L19</f>
        <v>0</v>
      </c>
      <c r="HD19" s="206">
        <f>+HF19</f>
        <v>0</v>
      </c>
      <c r="HE19" s="206"/>
      <c r="HF19" s="207">
        <f>+GZ19-HC19</f>
        <v>0</v>
      </c>
      <c r="HG19" s="188"/>
      <c r="HH19" s="206">
        <f>+HJ19</f>
        <v>0</v>
      </c>
      <c r="HI19" s="206"/>
      <c r="HJ19" s="207">
        <v>0</v>
      </c>
      <c r="HK19" s="206">
        <f>+HM19</f>
        <v>0</v>
      </c>
      <c r="HL19" s="206"/>
      <c r="HM19" s="207">
        <f>+'WA 2017 Data'!M19</f>
        <v>0</v>
      </c>
      <c r="HN19" s="206">
        <f>+HP19</f>
        <v>0</v>
      </c>
      <c r="HO19" s="206"/>
      <c r="HP19" s="207">
        <f>+HJ19-HM19</f>
        <v>0</v>
      </c>
      <c r="HQ19" s="188"/>
      <c r="HR19" s="206">
        <f>+HT19</f>
        <v>0</v>
      </c>
      <c r="HS19" s="206"/>
      <c r="HT19" s="207">
        <v>0</v>
      </c>
      <c r="HU19" s="206">
        <f>+HW19</f>
        <v>0</v>
      </c>
      <c r="HV19" s="206"/>
      <c r="HW19" s="207">
        <f>+'WA 2017 Data'!N19</f>
        <v>0</v>
      </c>
      <c r="HX19" s="206">
        <f>+HZ19</f>
        <v>0</v>
      </c>
      <c r="HY19" s="206"/>
      <c r="HZ19" s="207">
        <f>+HT19-HW19</f>
        <v>0</v>
      </c>
      <c r="IA19" s="188"/>
      <c r="IB19" s="206">
        <f>+ID19</f>
        <v>0</v>
      </c>
      <c r="IC19" s="206"/>
      <c r="ID19" s="207">
        <v>0</v>
      </c>
      <c r="IE19" s="206">
        <f>+IG19</f>
        <v>0</v>
      </c>
      <c r="IF19" s="206"/>
      <c r="IG19" s="207">
        <f>+'WA 2017 Data'!O19</f>
        <v>0</v>
      </c>
      <c r="IH19" s="206">
        <f>+IJ19</f>
        <v>0</v>
      </c>
      <c r="II19" s="206"/>
      <c r="IJ19" s="207">
        <f>+ID19-IG19</f>
        <v>0</v>
      </c>
    </row>
    <row r="20" spans="1:247" x14ac:dyDescent="0.2">
      <c r="A20" s="205" t="s">
        <v>21</v>
      </c>
      <c r="B20" s="183"/>
      <c r="C20" s="183" t="s">
        <v>182</v>
      </c>
      <c r="E20" s="188"/>
      <c r="F20" s="206">
        <v>0</v>
      </c>
      <c r="G20" s="206"/>
      <c r="H20" s="207">
        <v>0</v>
      </c>
      <c r="I20" s="206">
        <v>0</v>
      </c>
      <c r="J20" s="206"/>
      <c r="K20" s="207">
        <v>0</v>
      </c>
      <c r="L20" s="206">
        <v>0</v>
      </c>
      <c r="M20" s="206"/>
      <c r="N20" s="207">
        <v>0</v>
      </c>
      <c r="O20" s="208"/>
      <c r="P20" s="206">
        <v>0</v>
      </c>
      <c r="Q20" s="206"/>
      <c r="R20" s="207">
        <v>0</v>
      </c>
      <c r="S20" s="206">
        <v>0</v>
      </c>
      <c r="T20" s="206"/>
      <c r="U20" s="207">
        <v>0</v>
      </c>
      <c r="V20" s="206">
        <v>0</v>
      </c>
      <c r="W20" s="206"/>
      <c r="X20" s="207">
        <v>0</v>
      </c>
      <c r="Y20" s="208"/>
      <c r="Z20" s="206">
        <v>0</v>
      </c>
      <c r="AA20" s="206"/>
      <c r="AB20" s="207">
        <v>0</v>
      </c>
      <c r="AC20" s="206">
        <v>0</v>
      </c>
      <c r="AD20" s="206"/>
      <c r="AE20" s="207">
        <v>0</v>
      </c>
      <c r="AF20" s="206">
        <v>0</v>
      </c>
      <c r="AG20" s="206"/>
      <c r="AH20" s="207">
        <v>0</v>
      </c>
      <c r="AI20" s="208"/>
      <c r="AJ20" s="206">
        <v>0</v>
      </c>
      <c r="AK20" s="206"/>
      <c r="AL20" s="207">
        <v>0</v>
      </c>
      <c r="AM20" s="206">
        <v>0</v>
      </c>
      <c r="AN20" s="206"/>
      <c r="AO20" s="207">
        <v>0</v>
      </c>
      <c r="AP20" s="206">
        <v>0</v>
      </c>
      <c r="AQ20" s="206"/>
      <c r="AR20" s="207">
        <v>0</v>
      </c>
      <c r="AS20" s="208"/>
      <c r="AT20" s="206">
        <v>0</v>
      </c>
      <c r="AU20" s="206"/>
      <c r="AV20" s="207">
        <v>0</v>
      </c>
      <c r="AW20" s="206">
        <v>0</v>
      </c>
      <c r="AX20" s="206"/>
      <c r="AY20" s="207">
        <v>0</v>
      </c>
      <c r="AZ20" s="206">
        <v>0</v>
      </c>
      <c r="BA20" s="206"/>
      <c r="BB20" s="207">
        <v>0</v>
      </c>
      <c r="BC20" s="208"/>
      <c r="BD20" s="206">
        <v>0</v>
      </c>
      <c r="BE20" s="206"/>
      <c r="BF20" s="207">
        <v>0</v>
      </c>
      <c r="BG20" s="206">
        <v>0</v>
      </c>
      <c r="BH20" s="206"/>
      <c r="BI20" s="207">
        <v>0</v>
      </c>
      <c r="BJ20" s="206">
        <v>0</v>
      </c>
      <c r="BK20" s="206"/>
      <c r="BL20" s="207">
        <v>0</v>
      </c>
      <c r="BM20" s="208"/>
      <c r="BN20" s="206">
        <v>0</v>
      </c>
      <c r="BO20" s="206"/>
      <c r="BP20" s="207">
        <v>0</v>
      </c>
      <c r="BQ20" s="206">
        <v>0</v>
      </c>
      <c r="BR20" s="206"/>
      <c r="BS20" s="207">
        <v>0</v>
      </c>
      <c r="BT20" s="206">
        <v>0</v>
      </c>
      <c r="BU20" s="206"/>
      <c r="BV20" s="207">
        <v>0</v>
      </c>
      <c r="BW20" s="208"/>
      <c r="BX20" s="206">
        <v>0</v>
      </c>
      <c r="BY20" s="206"/>
      <c r="BZ20" s="207">
        <v>0</v>
      </c>
      <c r="CA20" s="206">
        <v>0</v>
      </c>
      <c r="CB20" s="206"/>
      <c r="CC20" s="207">
        <v>0</v>
      </c>
      <c r="CD20" s="206">
        <v>0</v>
      </c>
      <c r="CE20" s="206"/>
      <c r="CF20" s="207">
        <v>0</v>
      </c>
      <c r="CG20" s="208"/>
      <c r="CH20" s="206">
        <v>0</v>
      </c>
      <c r="CI20" s="206"/>
      <c r="CJ20" s="207">
        <v>0</v>
      </c>
      <c r="CK20" s="206">
        <v>0</v>
      </c>
      <c r="CL20" s="206"/>
      <c r="CM20" s="207">
        <v>0</v>
      </c>
      <c r="CN20" s="206">
        <v>0</v>
      </c>
      <c r="CO20" s="206"/>
      <c r="CP20" s="207">
        <v>0</v>
      </c>
      <c r="CQ20" s="208"/>
      <c r="CR20" s="206">
        <v>0</v>
      </c>
      <c r="CS20" s="206"/>
      <c r="CT20" s="207">
        <v>0</v>
      </c>
      <c r="CU20" s="206">
        <v>0</v>
      </c>
      <c r="CV20" s="206"/>
      <c r="CW20" s="207">
        <v>0</v>
      </c>
      <c r="CX20" s="206">
        <v>0</v>
      </c>
      <c r="CY20" s="206"/>
      <c r="CZ20" s="207">
        <v>0</v>
      </c>
      <c r="DA20" s="208"/>
      <c r="DB20" s="206">
        <v>0</v>
      </c>
      <c r="DC20" s="206"/>
      <c r="DD20" s="207">
        <v>0</v>
      </c>
      <c r="DE20" s="206">
        <v>0</v>
      </c>
      <c r="DF20" s="206"/>
      <c r="DG20" s="207">
        <v>0</v>
      </c>
      <c r="DH20" s="206">
        <v>0</v>
      </c>
      <c r="DI20" s="206"/>
      <c r="DJ20" s="207">
        <v>0</v>
      </c>
      <c r="DK20" s="208"/>
      <c r="DL20" s="206">
        <v>0</v>
      </c>
      <c r="DM20" s="206"/>
      <c r="DN20" s="207">
        <v>0</v>
      </c>
      <c r="DO20" s="206">
        <v>0</v>
      </c>
      <c r="DP20" s="206"/>
      <c r="DQ20" s="207">
        <v>0</v>
      </c>
      <c r="DR20" s="206">
        <v>0</v>
      </c>
      <c r="DS20" s="206"/>
      <c r="DT20" s="207">
        <v>0</v>
      </c>
      <c r="DU20" s="188"/>
      <c r="DV20" s="206">
        <f>+DX20</f>
        <v>0</v>
      </c>
      <c r="DW20" s="206"/>
      <c r="DX20" s="207">
        <v>0</v>
      </c>
      <c r="DY20" s="206">
        <f>+EA20</f>
        <v>0</v>
      </c>
      <c r="DZ20" s="206"/>
      <c r="EA20" s="207">
        <f>+'WA 2017 Data'!D20</f>
        <v>0</v>
      </c>
      <c r="EB20" s="206">
        <f>+ED20</f>
        <v>0</v>
      </c>
      <c r="EC20" s="206"/>
      <c r="ED20" s="207">
        <f>+DX20-EA20</f>
        <v>0</v>
      </c>
      <c r="EE20" s="188"/>
      <c r="EF20" s="206">
        <f>+EH20</f>
        <v>0</v>
      </c>
      <c r="EG20" s="206"/>
      <c r="EH20" s="207">
        <v>0</v>
      </c>
      <c r="EI20" s="206">
        <f>+EK20</f>
        <v>0</v>
      </c>
      <c r="EJ20" s="206"/>
      <c r="EK20" s="207">
        <f>+'WA 2017 Data'!E20</f>
        <v>0</v>
      </c>
      <c r="EL20" s="206">
        <f>+EN20</f>
        <v>0</v>
      </c>
      <c r="EM20" s="206"/>
      <c r="EN20" s="207">
        <f>+EH20-EK20</f>
        <v>0</v>
      </c>
      <c r="EO20" s="188"/>
      <c r="EP20" s="206">
        <f>+ER20</f>
        <v>0</v>
      </c>
      <c r="EQ20" s="206"/>
      <c r="ER20" s="207">
        <v>0</v>
      </c>
      <c r="ES20" s="206">
        <f>+EU20</f>
        <v>0</v>
      </c>
      <c r="ET20" s="206"/>
      <c r="EU20" s="207">
        <f>+'WA 2017 Data'!F20</f>
        <v>0</v>
      </c>
      <c r="EV20" s="206">
        <f>+EX20</f>
        <v>0</v>
      </c>
      <c r="EW20" s="206"/>
      <c r="EX20" s="207">
        <f>+ER20-EU20</f>
        <v>0</v>
      </c>
      <c r="EY20" s="188"/>
      <c r="EZ20" s="206">
        <f>+FB20</f>
        <v>0</v>
      </c>
      <c r="FA20" s="206"/>
      <c r="FB20" s="207">
        <v>0</v>
      </c>
      <c r="FC20" s="206">
        <f>+FE20</f>
        <v>0</v>
      </c>
      <c r="FD20" s="206"/>
      <c r="FE20" s="207">
        <f>+'WA 2017 Data'!G20</f>
        <v>0</v>
      </c>
      <c r="FF20" s="206">
        <f>+FH20</f>
        <v>0</v>
      </c>
      <c r="FG20" s="206"/>
      <c r="FH20" s="207">
        <f>+FB20-FE20</f>
        <v>0</v>
      </c>
      <c r="FI20" s="188"/>
      <c r="FJ20" s="206">
        <f>+FL20</f>
        <v>0</v>
      </c>
      <c r="FK20" s="206"/>
      <c r="FL20" s="207">
        <v>0</v>
      </c>
      <c r="FM20" s="206">
        <f>+FO20</f>
        <v>0</v>
      </c>
      <c r="FN20" s="206"/>
      <c r="FO20" s="207">
        <f>+'WA 2017 Data'!H20</f>
        <v>0</v>
      </c>
      <c r="FP20" s="206">
        <f>+FR20</f>
        <v>0</v>
      </c>
      <c r="FQ20" s="206"/>
      <c r="FR20" s="207">
        <f>+FL20-FO20</f>
        <v>0</v>
      </c>
      <c r="FS20" s="188"/>
      <c r="FT20" s="206">
        <f>+FV20</f>
        <v>0</v>
      </c>
      <c r="FU20" s="206"/>
      <c r="FV20" s="207">
        <v>0</v>
      </c>
      <c r="FW20" s="206">
        <f>+FY20</f>
        <v>0</v>
      </c>
      <c r="FX20" s="206"/>
      <c r="FY20" s="207">
        <f>+'WA 2017 Data'!I20</f>
        <v>0</v>
      </c>
      <c r="FZ20" s="206">
        <f>+GB20</f>
        <v>0</v>
      </c>
      <c r="GA20" s="206"/>
      <c r="GB20" s="207">
        <f>+FV20-FY20</f>
        <v>0</v>
      </c>
      <c r="GC20" s="188"/>
      <c r="GD20" s="206">
        <f>+GF20</f>
        <v>0</v>
      </c>
      <c r="GE20" s="206"/>
      <c r="GF20" s="207">
        <v>0</v>
      </c>
      <c r="GG20" s="206">
        <f>+GI20</f>
        <v>0</v>
      </c>
      <c r="GH20" s="206"/>
      <c r="GI20" s="207">
        <f>+'WA 2017 Data'!J20</f>
        <v>0</v>
      </c>
      <c r="GJ20" s="206">
        <f>+GL20</f>
        <v>0</v>
      </c>
      <c r="GK20" s="206"/>
      <c r="GL20" s="207">
        <f>+GF20-GI20</f>
        <v>0</v>
      </c>
      <c r="GM20" s="188"/>
      <c r="GN20" s="206">
        <f>+GP20</f>
        <v>0</v>
      </c>
      <c r="GO20" s="206"/>
      <c r="GP20" s="207">
        <v>0</v>
      </c>
      <c r="GQ20" s="206">
        <f>+GS20</f>
        <v>0</v>
      </c>
      <c r="GR20" s="206"/>
      <c r="GS20" s="207">
        <f>+'WA 2017 Data'!K20</f>
        <v>0</v>
      </c>
      <c r="GT20" s="206">
        <f>+GV20</f>
        <v>0</v>
      </c>
      <c r="GU20" s="206"/>
      <c r="GV20" s="207">
        <f>+GP20-GS20</f>
        <v>0</v>
      </c>
      <c r="GW20" s="188"/>
      <c r="GX20" s="206">
        <f>+GZ20</f>
        <v>0</v>
      </c>
      <c r="GY20" s="206"/>
      <c r="GZ20" s="207">
        <v>0</v>
      </c>
      <c r="HA20" s="206">
        <f>+HC20</f>
        <v>0</v>
      </c>
      <c r="HB20" s="206"/>
      <c r="HC20" s="207">
        <f>+'WA 2017 Data'!L20</f>
        <v>0</v>
      </c>
      <c r="HD20" s="206">
        <f>+HF20</f>
        <v>0</v>
      </c>
      <c r="HE20" s="206"/>
      <c r="HF20" s="207">
        <f>+GZ20-HC20</f>
        <v>0</v>
      </c>
      <c r="HG20" s="188"/>
      <c r="HH20" s="206">
        <f>+HJ20</f>
        <v>0</v>
      </c>
      <c r="HI20" s="206"/>
      <c r="HJ20" s="207">
        <v>0</v>
      </c>
      <c r="HK20" s="206">
        <f>+HM20</f>
        <v>0</v>
      </c>
      <c r="HL20" s="206"/>
      <c r="HM20" s="207">
        <f>+'WA 2017 Data'!M20</f>
        <v>0</v>
      </c>
      <c r="HN20" s="206">
        <f>+HP20</f>
        <v>0</v>
      </c>
      <c r="HO20" s="206"/>
      <c r="HP20" s="207">
        <f>+HJ20-HM20</f>
        <v>0</v>
      </c>
      <c r="HQ20" s="188"/>
      <c r="HR20" s="206">
        <f>+HT20</f>
        <v>0</v>
      </c>
      <c r="HS20" s="206"/>
      <c r="HT20" s="207">
        <v>0</v>
      </c>
      <c r="HU20" s="206">
        <f>+HW20</f>
        <v>0</v>
      </c>
      <c r="HV20" s="206"/>
      <c r="HW20" s="207">
        <f>+'WA 2017 Data'!N20</f>
        <v>0</v>
      </c>
      <c r="HX20" s="206">
        <f>+HZ20</f>
        <v>0</v>
      </c>
      <c r="HY20" s="206"/>
      <c r="HZ20" s="207">
        <f>+HT20-HW20</f>
        <v>0</v>
      </c>
      <c r="IA20" s="188"/>
      <c r="IB20" s="206">
        <f>+ID20</f>
        <v>0</v>
      </c>
      <c r="IC20" s="206"/>
      <c r="ID20" s="207">
        <v>0</v>
      </c>
      <c r="IE20" s="206">
        <f>+IG20</f>
        <v>0</v>
      </c>
      <c r="IF20" s="206"/>
      <c r="IG20" s="207">
        <f>+'WA 2017 Data'!O20</f>
        <v>0</v>
      </c>
      <c r="IH20" s="206">
        <f>+IJ20</f>
        <v>0</v>
      </c>
      <c r="II20" s="206"/>
      <c r="IJ20" s="207">
        <f>+ID20-IG20</f>
        <v>0</v>
      </c>
    </row>
    <row r="21" spans="1:247" x14ac:dyDescent="0.2">
      <c r="A21" s="205" t="s">
        <v>22</v>
      </c>
      <c r="B21" s="183"/>
      <c r="C21" s="205" t="s">
        <v>74</v>
      </c>
      <c r="E21" s="188"/>
      <c r="F21" s="209">
        <v>314.5</v>
      </c>
      <c r="G21" s="209"/>
      <c r="H21" s="210">
        <v>314.5</v>
      </c>
      <c r="I21" s="209">
        <v>0</v>
      </c>
      <c r="J21" s="209"/>
      <c r="K21" s="210">
        <v>0</v>
      </c>
      <c r="L21" s="209">
        <v>314.5</v>
      </c>
      <c r="M21" s="209"/>
      <c r="N21" s="210">
        <v>314.5</v>
      </c>
      <c r="O21" s="208"/>
      <c r="P21" s="209">
        <v>14603.5</v>
      </c>
      <c r="Q21" s="209"/>
      <c r="R21" s="210">
        <v>14603.5</v>
      </c>
      <c r="S21" s="209">
        <v>0</v>
      </c>
      <c r="T21" s="209"/>
      <c r="U21" s="210">
        <v>0</v>
      </c>
      <c r="V21" s="209">
        <v>14603.5</v>
      </c>
      <c r="W21" s="209"/>
      <c r="X21" s="210">
        <v>14603.5</v>
      </c>
      <c r="Y21" s="208"/>
      <c r="Z21" s="209">
        <v>4982</v>
      </c>
      <c r="AA21" s="209"/>
      <c r="AB21" s="210">
        <v>4982</v>
      </c>
      <c r="AC21" s="209">
        <v>0</v>
      </c>
      <c r="AD21" s="209"/>
      <c r="AE21" s="210">
        <v>0</v>
      </c>
      <c r="AF21" s="209">
        <v>4982</v>
      </c>
      <c r="AG21" s="209"/>
      <c r="AH21" s="210">
        <v>4982</v>
      </c>
      <c r="AI21" s="208"/>
      <c r="AJ21" s="209">
        <v>2910</v>
      </c>
      <c r="AK21" s="209"/>
      <c r="AL21" s="210">
        <v>2910</v>
      </c>
      <c r="AM21" s="209">
        <v>0</v>
      </c>
      <c r="AN21" s="209"/>
      <c r="AO21" s="210">
        <v>0</v>
      </c>
      <c r="AP21" s="209">
        <v>2910</v>
      </c>
      <c r="AQ21" s="209"/>
      <c r="AR21" s="210">
        <v>2910</v>
      </c>
      <c r="AS21" s="208"/>
      <c r="AT21" s="209">
        <v>896</v>
      </c>
      <c r="AU21" s="209"/>
      <c r="AV21" s="210">
        <v>896</v>
      </c>
      <c r="AW21" s="209">
        <v>0</v>
      </c>
      <c r="AX21" s="209"/>
      <c r="AY21" s="210">
        <v>0</v>
      </c>
      <c r="AZ21" s="209">
        <v>896</v>
      </c>
      <c r="BA21" s="209"/>
      <c r="BB21" s="210">
        <v>896</v>
      </c>
      <c r="BC21" s="208"/>
      <c r="BD21" s="209">
        <v>1314</v>
      </c>
      <c r="BE21" s="209"/>
      <c r="BF21" s="210">
        <v>1314</v>
      </c>
      <c r="BG21" s="209">
        <v>0</v>
      </c>
      <c r="BH21" s="209"/>
      <c r="BI21" s="210">
        <v>0</v>
      </c>
      <c r="BJ21" s="209">
        <v>1314</v>
      </c>
      <c r="BK21" s="209"/>
      <c r="BL21" s="210">
        <v>1314</v>
      </c>
      <c r="BM21" s="208"/>
      <c r="BN21" s="209">
        <v>4418</v>
      </c>
      <c r="BO21" s="209"/>
      <c r="BP21" s="210">
        <v>4418</v>
      </c>
      <c r="BQ21" s="209">
        <v>0</v>
      </c>
      <c r="BR21" s="209"/>
      <c r="BS21" s="210">
        <v>0</v>
      </c>
      <c r="BT21" s="209">
        <v>4418</v>
      </c>
      <c r="BU21" s="209"/>
      <c r="BV21" s="210">
        <v>4418</v>
      </c>
      <c r="BW21" s="208"/>
      <c r="BX21" s="209">
        <v>753</v>
      </c>
      <c r="BY21" s="209"/>
      <c r="BZ21" s="210">
        <v>753</v>
      </c>
      <c r="CA21" s="209">
        <v>0</v>
      </c>
      <c r="CB21" s="209"/>
      <c r="CC21" s="210">
        <v>0</v>
      </c>
      <c r="CD21" s="209">
        <v>753</v>
      </c>
      <c r="CE21" s="209"/>
      <c r="CF21" s="210">
        <v>753</v>
      </c>
      <c r="CG21" s="208"/>
      <c r="CH21" s="209">
        <v>183</v>
      </c>
      <c r="CI21" s="209"/>
      <c r="CJ21" s="210">
        <v>183</v>
      </c>
      <c r="CK21" s="209">
        <v>0</v>
      </c>
      <c r="CL21" s="209"/>
      <c r="CM21" s="210">
        <v>0</v>
      </c>
      <c r="CN21" s="209">
        <v>183</v>
      </c>
      <c r="CO21" s="209"/>
      <c r="CP21" s="210">
        <v>183</v>
      </c>
      <c r="CQ21" s="208"/>
      <c r="CR21" s="209">
        <v>836</v>
      </c>
      <c r="CS21" s="209"/>
      <c r="CT21" s="210">
        <v>836</v>
      </c>
      <c r="CU21" s="209">
        <v>0</v>
      </c>
      <c r="CV21" s="209"/>
      <c r="CW21" s="210">
        <v>0</v>
      </c>
      <c r="CX21" s="209">
        <v>836</v>
      </c>
      <c r="CY21" s="209"/>
      <c r="CZ21" s="210">
        <v>836</v>
      </c>
      <c r="DA21" s="208"/>
      <c r="DB21" s="209">
        <v>0</v>
      </c>
      <c r="DC21" s="209"/>
      <c r="DD21" s="210">
        <v>0</v>
      </c>
      <c r="DE21" s="209">
        <v>0</v>
      </c>
      <c r="DF21" s="209"/>
      <c r="DG21" s="210">
        <v>0</v>
      </c>
      <c r="DH21" s="209">
        <v>0</v>
      </c>
      <c r="DI21" s="209"/>
      <c r="DJ21" s="210">
        <v>0</v>
      </c>
      <c r="DK21" s="208"/>
      <c r="DL21" s="209">
        <v>349463</v>
      </c>
      <c r="DM21" s="209"/>
      <c r="DN21" s="210">
        <v>349463</v>
      </c>
      <c r="DO21" s="209">
        <v>0</v>
      </c>
      <c r="DP21" s="209"/>
      <c r="DQ21" s="210">
        <v>0</v>
      </c>
      <c r="DR21" s="209">
        <v>349463</v>
      </c>
      <c r="DS21" s="209"/>
      <c r="DT21" s="210">
        <v>349463</v>
      </c>
      <c r="DU21" s="188"/>
      <c r="DV21" s="209">
        <f>+DX21</f>
        <v>36681</v>
      </c>
      <c r="DW21" s="209"/>
      <c r="DX21" s="210">
        <v>36681</v>
      </c>
      <c r="DY21" s="209">
        <f>+EA21</f>
        <v>0</v>
      </c>
      <c r="DZ21" s="209"/>
      <c r="EA21" s="210">
        <f>+'WA 2017 Data'!D21</f>
        <v>0</v>
      </c>
      <c r="EB21" s="209">
        <f>+ED21</f>
        <v>36681</v>
      </c>
      <c r="EC21" s="209"/>
      <c r="ED21" s="210">
        <f>+DX21-EA21</f>
        <v>36681</v>
      </c>
      <c r="EE21" s="188"/>
      <c r="EF21" s="209">
        <f>+EH21</f>
        <v>641</v>
      </c>
      <c r="EG21" s="209"/>
      <c r="EH21" s="210">
        <v>641</v>
      </c>
      <c r="EI21" s="209">
        <f>+EK21</f>
        <v>0</v>
      </c>
      <c r="EJ21" s="209"/>
      <c r="EK21" s="210">
        <f>+'WA 2017 Data'!E21</f>
        <v>0</v>
      </c>
      <c r="EL21" s="209">
        <f>+EN21</f>
        <v>641</v>
      </c>
      <c r="EM21" s="209"/>
      <c r="EN21" s="210">
        <f>+EH21-EK21</f>
        <v>641</v>
      </c>
      <c r="EO21" s="188"/>
      <c r="EP21" s="209">
        <f>+ER21</f>
        <v>2704</v>
      </c>
      <c r="EQ21" s="209"/>
      <c r="ER21" s="210">
        <v>2704</v>
      </c>
      <c r="ES21" s="209">
        <f>+EU21</f>
        <v>0</v>
      </c>
      <c r="ET21" s="209"/>
      <c r="EU21" s="210">
        <f>+'WA 2017 Data'!F21</f>
        <v>0</v>
      </c>
      <c r="EV21" s="209">
        <f>+EX21</f>
        <v>2704</v>
      </c>
      <c r="EW21" s="209"/>
      <c r="EX21" s="210">
        <f>+ER21-EU21</f>
        <v>2704</v>
      </c>
      <c r="EY21" s="188"/>
      <c r="EZ21" s="209">
        <f>+FB21</f>
        <v>0</v>
      </c>
      <c r="FA21" s="209"/>
      <c r="FB21" s="210">
        <v>0</v>
      </c>
      <c r="FC21" s="209">
        <f>+FE21</f>
        <v>0</v>
      </c>
      <c r="FD21" s="209"/>
      <c r="FE21" s="210">
        <f>+'WA 2017 Data'!G21</f>
        <v>0</v>
      </c>
      <c r="FF21" s="209">
        <f>+FH21</f>
        <v>0</v>
      </c>
      <c r="FG21" s="209"/>
      <c r="FH21" s="210">
        <f>+FB21-FE21</f>
        <v>0</v>
      </c>
      <c r="FI21" s="188"/>
      <c r="FJ21" s="209">
        <f>+FL21</f>
        <v>0</v>
      </c>
      <c r="FK21" s="209"/>
      <c r="FL21" s="210">
        <v>0</v>
      </c>
      <c r="FM21" s="209">
        <f>+FO21</f>
        <v>0</v>
      </c>
      <c r="FN21" s="209"/>
      <c r="FO21" s="210">
        <f>+'WA 2017 Data'!H21</f>
        <v>0</v>
      </c>
      <c r="FP21" s="209">
        <f>+FR21</f>
        <v>0</v>
      </c>
      <c r="FQ21" s="209"/>
      <c r="FR21" s="210">
        <f>+FL21-FO21</f>
        <v>0</v>
      </c>
      <c r="FS21" s="188"/>
      <c r="FT21" s="209">
        <f>+FV21</f>
        <v>0</v>
      </c>
      <c r="FU21" s="209"/>
      <c r="FV21" s="210">
        <v>0</v>
      </c>
      <c r="FW21" s="209">
        <f>+FY21</f>
        <v>0</v>
      </c>
      <c r="FX21" s="209"/>
      <c r="FY21" s="210">
        <f>+'WA 2017 Data'!I21</f>
        <v>0</v>
      </c>
      <c r="FZ21" s="209">
        <f>+GB21</f>
        <v>0</v>
      </c>
      <c r="GA21" s="209"/>
      <c r="GB21" s="210">
        <f>+FV21-FY21</f>
        <v>0</v>
      </c>
      <c r="GC21" s="188"/>
      <c r="GD21" s="209">
        <f>+GF21</f>
        <v>0</v>
      </c>
      <c r="GE21" s="209"/>
      <c r="GF21" s="210">
        <v>0</v>
      </c>
      <c r="GG21" s="209">
        <f>+GI21</f>
        <v>0</v>
      </c>
      <c r="GH21" s="209"/>
      <c r="GI21" s="210">
        <f>+'WA 2017 Data'!J21</f>
        <v>0</v>
      </c>
      <c r="GJ21" s="209">
        <f>+GL21</f>
        <v>0</v>
      </c>
      <c r="GK21" s="209"/>
      <c r="GL21" s="210">
        <f>+GF21-GI21</f>
        <v>0</v>
      </c>
      <c r="GM21" s="188"/>
      <c r="GN21" s="209">
        <f>+GP21</f>
        <v>0</v>
      </c>
      <c r="GO21" s="209"/>
      <c r="GP21" s="210">
        <v>0</v>
      </c>
      <c r="GQ21" s="209">
        <f>+GS21</f>
        <v>0</v>
      </c>
      <c r="GR21" s="209"/>
      <c r="GS21" s="210">
        <f>+'WA 2017 Data'!K21</f>
        <v>0</v>
      </c>
      <c r="GT21" s="209">
        <f>+GV21</f>
        <v>0</v>
      </c>
      <c r="GU21" s="209"/>
      <c r="GV21" s="210">
        <f>+GP21-GS21</f>
        <v>0</v>
      </c>
      <c r="GW21" s="188"/>
      <c r="GX21" s="209">
        <f>+GZ21</f>
        <v>0</v>
      </c>
      <c r="GY21" s="209"/>
      <c r="GZ21" s="210">
        <v>0</v>
      </c>
      <c r="HA21" s="209">
        <f>+HC21</f>
        <v>0</v>
      </c>
      <c r="HB21" s="209"/>
      <c r="HC21" s="210">
        <f>+'WA 2017 Data'!L21</f>
        <v>0</v>
      </c>
      <c r="HD21" s="209">
        <f>+HF21</f>
        <v>0</v>
      </c>
      <c r="HE21" s="209"/>
      <c r="HF21" s="210">
        <f>+GZ21-HC21</f>
        <v>0</v>
      </c>
      <c r="HG21" s="188"/>
      <c r="HH21" s="209">
        <f>+HJ21</f>
        <v>0</v>
      </c>
      <c r="HI21" s="209"/>
      <c r="HJ21" s="210">
        <v>0</v>
      </c>
      <c r="HK21" s="209">
        <f>+HM21</f>
        <v>0</v>
      </c>
      <c r="HL21" s="209"/>
      <c r="HM21" s="210">
        <f>+'WA 2017 Data'!M21</f>
        <v>0</v>
      </c>
      <c r="HN21" s="209">
        <f>+HP21</f>
        <v>0</v>
      </c>
      <c r="HO21" s="209"/>
      <c r="HP21" s="210">
        <f>+HJ21-HM21</f>
        <v>0</v>
      </c>
      <c r="HQ21" s="188"/>
      <c r="HR21" s="209">
        <f>+HT21</f>
        <v>0</v>
      </c>
      <c r="HS21" s="209"/>
      <c r="HT21" s="210">
        <v>0</v>
      </c>
      <c r="HU21" s="209">
        <f>+HW21</f>
        <v>0</v>
      </c>
      <c r="HV21" s="209"/>
      <c r="HW21" s="210">
        <f>+'WA 2017 Data'!N21</f>
        <v>0</v>
      </c>
      <c r="HX21" s="209">
        <f>+HZ21</f>
        <v>0</v>
      </c>
      <c r="HY21" s="209"/>
      <c r="HZ21" s="210">
        <f>+HT21-HW21</f>
        <v>0</v>
      </c>
      <c r="IA21" s="188"/>
      <c r="IB21" s="209">
        <f>+ID21</f>
        <v>0</v>
      </c>
      <c r="IC21" s="209"/>
      <c r="ID21" s="210">
        <v>0</v>
      </c>
      <c r="IE21" s="209">
        <f>+IG21</f>
        <v>0</v>
      </c>
      <c r="IF21" s="209"/>
      <c r="IG21" s="210">
        <f>+'WA 2017 Data'!O21</f>
        <v>0</v>
      </c>
      <c r="IH21" s="209">
        <f>+IJ21</f>
        <v>0</v>
      </c>
      <c r="II21" s="209"/>
      <c r="IJ21" s="210">
        <f>+ID21-IG21</f>
        <v>0</v>
      </c>
      <c r="IM21" s="188"/>
    </row>
    <row r="22" spans="1:247" x14ac:dyDescent="0.2">
      <c r="A22" s="183"/>
      <c r="B22" s="183"/>
      <c r="C22" s="205" t="s">
        <v>194</v>
      </c>
      <c r="E22" s="188"/>
      <c r="F22" s="206">
        <v>1792598.8099999998</v>
      </c>
      <c r="G22" s="206">
        <v>0</v>
      </c>
      <c r="H22" s="207">
        <v>1792598.8099999998</v>
      </c>
      <c r="I22" s="206">
        <v>197680.38</v>
      </c>
      <c r="J22" s="206">
        <v>0</v>
      </c>
      <c r="K22" s="207">
        <v>197680.38</v>
      </c>
      <c r="L22" s="206">
        <v>1594918.4299999997</v>
      </c>
      <c r="M22" s="206">
        <v>0</v>
      </c>
      <c r="N22" s="207">
        <v>1594918.4299999997</v>
      </c>
      <c r="O22" s="208"/>
      <c r="P22" s="206">
        <v>1652297.89</v>
      </c>
      <c r="Q22" s="206">
        <v>0</v>
      </c>
      <c r="R22" s="207">
        <v>1652297.89</v>
      </c>
      <c r="S22" s="206">
        <v>178691.34999999998</v>
      </c>
      <c r="T22" s="206">
        <v>0</v>
      </c>
      <c r="U22" s="207">
        <v>178691.34999999998</v>
      </c>
      <c r="V22" s="206">
        <v>1473606.54</v>
      </c>
      <c r="W22" s="206">
        <v>0</v>
      </c>
      <c r="X22" s="207">
        <v>1473606.54</v>
      </c>
      <c r="Y22" s="208"/>
      <c r="Z22" s="206">
        <v>1696718.15</v>
      </c>
      <c r="AA22" s="206">
        <v>0</v>
      </c>
      <c r="AB22" s="207">
        <v>1696718.15</v>
      </c>
      <c r="AC22" s="206">
        <v>187582.32</v>
      </c>
      <c r="AD22" s="206">
        <v>0</v>
      </c>
      <c r="AE22" s="207">
        <v>187582.32</v>
      </c>
      <c r="AF22" s="206">
        <v>1509135.83</v>
      </c>
      <c r="AG22" s="206">
        <v>0</v>
      </c>
      <c r="AH22" s="207">
        <v>1509135.83</v>
      </c>
      <c r="AI22" s="208"/>
      <c r="AJ22" s="206">
        <v>1568800.9099999997</v>
      </c>
      <c r="AK22" s="206">
        <v>0</v>
      </c>
      <c r="AL22" s="207">
        <v>1568800.9099999997</v>
      </c>
      <c r="AM22" s="206">
        <v>171241.04</v>
      </c>
      <c r="AN22" s="206">
        <v>0</v>
      </c>
      <c r="AO22" s="207">
        <v>171241.04</v>
      </c>
      <c r="AP22" s="206">
        <v>1397559.8699999996</v>
      </c>
      <c r="AQ22" s="206">
        <v>0</v>
      </c>
      <c r="AR22" s="207">
        <v>1397559.8699999996</v>
      </c>
      <c r="AS22" s="208"/>
      <c r="AT22" s="206">
        <v>1555706.6800000002</v>
      </c>
      <c r="AU22" s="206">
        <v>0</v>
      </c>
      <c r="AV22" s="207">
        <v>1555706.6800000002</v>
      </c>
      <c r="AW22" s="206">
        <v>174138.59000000003</v>
      </c>
      <c r="AX22" s="206">
        <v>0</v>
      </c>
      <c r="AY22" s="207">
        <v>174138.59000000003</v>
      </c>
      <c r="AZ22" s="206">
        <v>1381568.09</v>
      </c>
      <c r="BA22" s="206">
        <v>0</v>
      </c>
      <c r="BB22" s="207">
        <v>1381568.09</v>
      </c>
      <c r="BC22" s="208"/>
      <c r="BD22" s="206">
        <v>1509543.98</v>
      </c>
      <c r="BE22" s="206">
        <v>0</v>
      </c>
      <c r="BF22" s="207">
        <v>1509543.98</v>
      </c>
      <c r="BG22" s="206">
        <v>170151.4</v>
      </c>
      <c r="BH22" s="206">
        <v>0</v>
      </c>
      <c r="BI22" s="207">
        <v>170151.4</v>
      </c>
      <c r="BJ22" s="206">
        <v>1339392.58</v>
      </c>
      <c r="BK22" s="206">
        <v>0</v>
      </c>
      <c r="BL22" s="207">
        <v>1339392.58</v>
      </c>
      <c r="BM22" s="208"/>
      <c r="BN22" s="206">
        <v>1503932.94</v>
      </c>
      <c r="BO22" s="206">
        <v>0</v>
      </c>
      <c r="BP22" s="207">
        <v>1503932.94</v>
      </c>
      <c r="BQ22" s="206">
        <v>169392.47999999998</v>
      </c>
      <c r="BR22" s="206">
        <v>0</v>
      </c>
      <c r="BS22" s="207">
        <v>169392.47999999998</v>
      </c>
      <c r="BT22" s="206">
        <v>1334540.46</v>
      </c>
      <c r="BU22" s="206">
        <v>0</v>
      </c>
      <c r="BV22" s="207">
        <v>1334540.46</v>
      </c>
      <c r="BW22" s="208"/>
      <c r="BX22" s="206">
        <v>1527876.2799999998</v>
      </c>
      <c r="BY22" s="206">
        <v>0</v>
      </c>
      <c r="BZ22" s="207">
        <v>1527876.2799999998</v>
      </c>
      <c r="CA22" s="206">
        <v>175630.01</v>
      </c>
      <c r="CB22" s="206">
        <v>0</v>
      </c>
      <c r="CC22" s="207">
        <v>175630.01</v>
      </c>
      <c r="CD22" s="206">
        <v>1352246.2699999998</v>
      </c>
      <c r="CE22" s="206">
        <v>0</v>
      </c>
      <c r="CF22" s="207">
        <v>1352246.2699999998</v>
      </c>
      <c r="CG22" s="208"/>
      <c r="CH22" s="206">
        <v>1542379.84</v>
      </c>
      <c r="CI22" s="206">
        <v>0</v>
      </c>
      <c r="CJ22" s="207">
        <v>1542379.84</v>
      </c>
      <c r="CK22" s="206">
        <v>184066.16</v>
      </c>
      <c r="CL22" s="206">
        <v>0</v>
      </c>
      <c r="CM22" s="207">
        <v>184066.16</v>
      </c>
      <c r="CN22" s="206">
        <v>1358313.6800000002</v>
      </c>
      <c r="CO22" s="206">
        <v>0</v>
      </c>
      <c r="CP22" s="207">
        <v>1358313.6800000002</v>
      </c>
      <c r="CQ22" s="208"/>
      <c r="CR22" s="206">
        <v>1626518.8599999999</v>
      </c>
      <c r="CS22" s="206">
        <v>0</v>
      </c>
      <c r="CT22" s="207">
        <v>1626518.8599999999</v>
      </c>
      <c r="CU22" s="206">
        <v>195123.34</v>
      </c>
      <c r="CV22" s="206">
        <v>0</v>
      </c>
      <c r="CW22" s="207">
        <v>195123.34</v>
      </c>
      <c r="CX22" s="206">
        <v>1431395.52</v>
      </c>
      <c r="CY22" s="206">
        <v>0</v>
      </c>
      <c r="CZ22" s="207">
        <v>1431395.52</v>
      </c>
      <c r="DA22" s="208"/>
      <c r="DB22" s="206">
        <v>1671444.22</v>
      </c>
      <c r="DC22" s="206">
        <v>0</v>
      </c>
      <c r="DD22" s="207">
        <v>1671444.22</v>
      </c>
      <c r="DE22" s="206">
        <v>191525.69</v>
      </c>
      <c r="DF22" s="206">
        <v>0</v>
      </c>
      <c r="DG22" s="207">
        <v>191525.69</v>
      </c>
      <c r="DH22" s="206">
        <v>1479918.53</v>
      </c>
      <c r="DI22" s="206">
        <v>0</v>
      </c>
      <c r="DJ22" s="207">
        <v>1479918.53</v>
      </c>
      <c r="DK22" s="208"/>
      <c r="DL22" s="206">
        <v>2229137.42</v>
      </c>
      <c r="DM22" s="206">
        <v>0</v>
      </c>
      <c r="DN22" s="207">
        <v>2229137.42</v>
      </c>
      <c r="DO22" s="206">
        <v>218123.1</v>
      </c>
      <c r="DP22" s="206">
        <v>0</v>
      </c>
      <c r="DQ22" s="207">
        <v>218123.1</v>
      </c>
      <c r="DR22" s="206">
        <v>2011014.3200000003</v>
      </c>
      <c r="DS22" s="206">
        <v>0</v>
      </c>
      <c r="DT22" s="207">
        <v>2011014.3200000003</v>
      </c>
      <c r="DU22" s="188"/>
      <c r="DV22" s="206">
        <f t="shared" ref="DV22:ED22" si="24">+DV18+DV19+DV20+DV21</f>
        <v>1972421.2300000002</v>
      </c>
      <c r="DW22" s="206">
        <f t="shared" si="24"/>
        <v>0</v>
      </c>
      <c r="DX22" s="207">
        <f t="shared" si="24"/>
        <v>1972421.2300000002</v>
      </c>
      <c r="DY22" s="206">
        <f t="shared" si="24"/>
        <v>228385.45</v>
      </c>
      <c r="DZ22" s="206">
        <f t="shared" si="24"/>
        <v>0</v>
      </c>
      <c r="EA22" s="207">
        <f t="shared" si="24"/>
        <v>228385.45</v>
      </c>
      <c r="EB22" s="206">
        <f t="shared" si="24"/>
        <v>1744035.7800000003</v>
      </c>
      <c r="EC22" s="206">
        <f t="shared" si="24"/>
        <v>0</v>
      </c>
      <c r="ED22" s="207">
        <f t="shared" si="24"/>
        <v>1744035.7800000003</v>
      </c>
      <c r="EE22" s="188"/>
      <c r="EF22" s="206">
        <f t="shared" ref="EF22:EN22" si="25">+EF18+EF19+EF20+EF21</f>
        <v>1756538.8700000006</v>
      </c>
      <c r="EG22" s="206">
        <f t="shared" si="25"/>
        <v>0</v>
      </c>
      <c r="EH22" s="207">
        <f t="shared" si="25"/>
        <v>1756538.8700000006</v>
      </c>
      <c r="EI22" s="206">
        <f t="shared" si="25"/>
        <v>197052.49</v>
      </c>
      <c r="EJ22" s="206">
        <f t="shared" si="25"/>
        <v>0</v>
      </c>
      <c r="EK22" s="207">
        <f t="shared" si="25"/>
        <v>197052.49</v>
      </c>
      <c r="EL22" s="206">
        <f t="shared" si="25"/>
        <v>1559486.3800000004</v>
      </c>
      <c r="EM22" s="206">
        <f t="shared" si="25"/>
        <v>0</v>
      </c>
      <c r="EN22" s="207">
        <f t="shared" si="25"/>
        <v>1559486.3800000004</v>
      </c>
      <c r="EO22" s="188"/>
      <c r="EP22" s="206">
        <f t="shared" ref="EP22:EX22" si="26">+EP18+EP19+EP20+EP21</f>
        <v>1779632.3000000003</v>
      </c>
      <c r="EQ22" s="206">
        <f t="shared" si="26"/>
        <v>0</v>
      </c>
      <c r="ER22" s="207">
        <f t="shared" si="26"/>
        <v>1779632.3000000003</v>
      </c>
      <c r="ES22" s="206">
        <f t="shared" si="26"/>
        <v>205416.22</v>
      </c>
      <c r="ET22" s="206">
        <f t="shared" si="26"/>
        <v>0</v>
      </c>
      <c r="EU22" s="207">
        <f t="shared" si="26"/>
        <v>205416.22</v>
      </c>
      <c r="EV22" s="206">
        <f t="shared" si="26"/>
        <v>1574216.0800000003</v>
      </c>
      <c r="EW22" s="206">
        <f t="shared" si="26"/>
        <v>0</v>
      </c>
      <c r="EX22" s="207">
        <f t="shared" si="26"/>
        <v>1574216.0800000003</v>
      </c>
      <c r="EY22" s="188"/>
      <c r="EZ22" s="206">
        <f t="shared" ref="EZ22:FH22" si="27">+EZ18+EZ19+EZ20+EZ21</f>
        <v>0</v>
      </c>
      <c r="FA22" s="206">
        <f t="shared" si="27"/>
        <v>0</v>
      </c>
      <c r="FB22" s="207">
        <f t="shared" si="27"/>
        <v>0</v>
      </c>
      <c r="FC22" s="206">
        <f t="shared" si="27"/>
        <v>0</v>
      </c>
      <c r="FD22" s="206">
        <f t="shared" si="27"/>
        <v>0</v>
      </c>
      <c r="FE22" s="207">
        <f t="shared" si="27"/>
        <v>0</v>
      </c>
      <c r="FF22" s="206">
        <f t="shared" si="27"/>
        <v>0</v>
      </c>
      <c r="FG22" s="206">
        <f t="shared" si="27"/>
        <v>0</v>
      </c>
      <c r="FH22" s="207">
        <f t="shared" si="27"/>
        <v>0</v>
      </c>
      <c r="FI22" s="188"/>
      <c r="FJ22" s="206">
        <f t="shared" ref="FJ22:FR22" si="28">+FJ18+FJ19+FJ20+FJ21</f>
        <v>0</v>
      </c>
      <c r="FK22" s="206">
        <f t="shared" si="28"/>
        <v>0</v>
      </c>
      <c r="FL22" s="207">
        <f t="shared" si="28"/>
        <v>0</v>
      </c>
      <c r="FM22" s="206">
        <f t="shared" si="28"/>
        <v>0</v>
      </c>
      <c r="FN22" s="206">
        <f t="shared" si="28"/>
        <v>0</v>
      </c>
      <c r="FO22" s="207">
        <f t="shared" si="28"/>
        <v>0</v>
      </c>
      <c r="FP22" s="206">
        <f t="shared" si="28"/>
        <v>0</v>
      </c>
      <c r="FQ22" s="206">
        <f t="shared" si="28"/>
        <v>0</v>
      </c>
      <c r="FR22" s="207">
        <f t="shared" si="28"/>
        <v>0</v>
      </c>
      <c r="FS22" s="188"/>
      <c r="FT22" s="206">
        <f t="shared" ref="FT22:GB22" si="29">+FT18+FT19+FT20+FT21</f>
        <v>0</v>
      </c>
      <c r="FU22" s="206">
        <f t="shared" si="29"/>
        <v>0</v>
      </c>
      <c r="FV22" s="207">
        <f t="shared" si="29"/>
        <v>0</v>
      </c>
      <c r="FW22" s="206">
        <f t="shared" si="29"/>
        <v>0</v>
      </c>
      <c r="FX22" s="206">
        <f t="shared" si="29"/>
        <v>0</v>
      </c>
      <c r="FY22" s="207">
        <f t="shared" si="29"/>
        <v>0</v>
      </c>
      <c r="FZ22" s="206">
        <f t="shared" si="29"/>
        <v>0</v>
      </c>
      <c r="GA22" s="206">
        <f t="shared" si="29"/>
        <v>0</v>
      </c>
      <c r="GB22" s="207">
        <f t="shared" si="29"/>
        <v>0</v>
      </c>
      <c r="GC22" s="188"/>
      <c r="GD22" s="206">
        <f t="shared" ref="GD22:GL22" si="30">+GD18+GD19+GD20+GD21</f>
        <v>0</v>
      </c>
      <c r="GE22" s="206">
        <f t="shared" si="30"/>
        <v>0</v>
      </c>
      <c r="GF22" s="207">
        <f t="shared" si="30"/>
        <v>0</v>
      </c>
      <c r="GG22" s="206">
        <f t="shared" si="30"/>
        <v>0</v>
      </c>
      <c r="GH22" s="206">
        <f t="shared" si="30"/>
        <v>0</v>
      </c>
      <c r="GI22" s="207">
        <f t="shared" si="30"/>
        <v>0</v>
      </c>
      <c r="GJ22" s="206">
        <f t="shared" si="30"/>
        <v>0</v>
      </c>
      <c r="GK22" s="206">
        <f t="shared" si="30"/>
        <v>0</v>
      </c>
      <c r="GL22" s="207">
        <f t="shared" si="30"/>
        <v>0</v>
      </c>
      <c r="GM22" s="188"/>
      <c r="GN22" s="206">
        <f t="shared" ref="GN22:GV22" si="31">+GN18+GN19+GN20+GN21</f>
        <v>0</v>
      </c>
      <c r="GO22" s="206">
        <f t="shared" si="31"/>
        <v>0</v>
      </c>
      <c r="GP22" s="207">
        <f t="shared" si="31"/>
        <v>0</v>
      </c>
      <c r="GQ22" s="206">
        <f t="shared" si="31"/>
        <v>0</v>
      </c>
      <c r="GR22" s="206">
        <f t="shared" si="31"/>
        <v>0</v>
      </c>
      <c r="GS22" s="207">
        <f t="shared" si="31"/>
        <v>0</v>
      </c>
      <c r="GT22" s="206">
        <f t="shared" si="31"/>
        <v>0</v>
      </c>
      <c r="GU22" s="206">
        <f t="shared" si="31"/>
        <v>0</v>
      </c>
      <c r="GV22" s="207">
        <f t="shared" si="31"/>
        <v>0</v>
      </c>
      <c r="GW22" s="188"/>
      <c r="GX22" s="206">
        <f t="shared" ref="GX22:HH22" si="32">+GX18+GX19+GX20+GX21</f>
        <v>0</v>
      </c>
      <c r="GY22" s="206">
        <f t="shared" si="32"/>
        <v>0</v>
      </c>
      <c r="GZ22" s="207">
        <f t="shared" si="32"/>
        <v>0</v>
      </c>
      <c r="HA22" s="206">
        <f t="shared" si="32"/>
        <v>0</v>
      </c>
      <c r="HB22" s="206">
        <f t="shared" si="32"/>
        <v>0</v>
      </c>
      <c r="HC22" s="207">
        <f t="shared" si="32"/>
        <v>0</v>
      </c>
      <c r="HD22" s="206">
        <f t="shared" si="32"/>
        <v>0</v>
      </c>
      <c r="HE22" s="206">
        <f t="shared" si="32"/>
        <v>0</v>
      </c>
      <c r="HF22" s="207">
        <f t="shared" si="32"/>
        <v>0</v>
      </c>
      <c r="HG22" s="188"/>
      <c r="HH22" s="206">
        <f t="shared" si="32"/>
        <v>0</v>
      </c>
      <c r="HI22" s="206">
        <f t="shared" ref="HI22:HP22" si="33">+HI18+HI19+HI20+HI21</f>
        <v>0</v>
      </c>
      <c r="HJ22" s="207">
        <f t="shared" si="33"/>
        <v>0</v>
      </c>
      <c r="HK22" s="206">
        <f t="shared" si="33"/>
        <v>0</v>
      </c>
      <c r="HL22" s="206">
        <f t="shared" si="33"/>
        <v>0</v>
      </c>
      <c r="HM22" s="207">
        <f t="shared" si="33"/>
        <v>0</v>
      </c>
      <c r="HN22" s="206">
        <f t="shared" si="33"/>
        <v>0</v>
      </c>
      <c r="HO22" s="206">
        <f t="shared" si="33"/>
        <v>0</v>
      </c>
      <c r="HP22" s="207">
        <f t="shared" si="33"/>
        <v>0</v>
      </c>
      <c r="HQ22" s="188"/>
      <c r="HR22" s="206">
        <f t="shared" ref="HR22:HZ22" si="34">+HR18+HR19+HR20+HR21</f>
        <v>0</v>
      </c>
      <c r="HS22" s="206">
        <f t="shared" si="34"/>
        <v>0</v>
      </c>
      <c r="HT22" s="207">
        <f t="shared" si="34"/>
        <v>0</v>
      </c>
      <c r="HU22" s="206">
        <f t="shared" si="34"/>
        <v>0</v>
      </c>
      <c r="HV22" s="206">
        <f t="shared" si="34"/>
        <v>0</v>
      </c>
      <c r="HW22" s="207">
        <f t="shared" si="34"/>
        <v>0</v>
      </c>
      <c r="HX22" s="206">
        <f t="shared" si="34"/>
        <v>0</v>
      </c>
      <c r="HY22" s="206">
        <f t="shared" si="34"/>
        <v>0</v>
      </c>
      <c r="HZ22" s="207">
        <f t="shared" si="34"/>
        <v>0</v>
      </c>
      <c r="IA22" s="188"/>
      <c r="IB22" s="206">
        <f t="shared" ref="IB22:IJ22" si="35">+IB18+IB19+IB20+IB21</f>
        <v>0</v>
      </c>
      <c r="IC22" s="206">
        <f t="shared" si="35"/>
        <v>0</v>
      </c>
      <c r="ID22" s="207">
        <f t="shared" si="35"/>
        <v>0</v>
      </c>
      <c r="IE22" s="206">
        <f t="shared" si="35"/>
        <v>0</v>
      </c>
      <c r="IF22" s="206">
        <f t="shared" si="35"/>
        <v>0</v>
      </c>
      <c r="IG22" s="207">
        <f t="shared" si="35"/>
        <v>0</v>
      </c>
      <c r="IH22" s="206">
        <f t="shared" si="35"/>
        <v>0</v>
      </c>
      <c r="II22" s="206">
        <f t="shared" si="35"/>
        <v>0</v>
      </c>
      <c r="IJ22" s="207">
        <f t="shared" si="35"/>
        <v>0</v>
      </c>
    </row>
    <row r="23" spans="1:247" x14ac:dyDescent="0.2">
      <c r="A23" s="183"/>
      <c r="B23" s="183"/>
      <c r="C23" s="205"/>
      <c r="E23" s="188"/>
      <c r="F23" s="206"/>
      <c r="G23" s="206"/>
      <c r="H23" s="207"/>
      <c r="I23" s="206"/>
      <c r="J23" s="206"/>
      <c r="K23" s="207"/>
      <c r="L23" s="206"/>
      <c r="M23" s="206"/>
      <c r="N23" s="207"/>
      <c r="O23" s="208"/>
      <c r="P23" s="206"/>
      <c r="Q23" s="206"/>
      <c r="R23" s="207"/>
      <c r="S23" s="206"/>
      <c r="T23" s="206"/>
      <c r="U23" s="207"/>
      <c r="V23" s="206"/>
      <c r="W23" s="206"/>
      <c r="X23" s="207"/>
      <c r="Y23" s="208"/>
      <c r="Z23" s="206"/>
      <c r="AA23" s="206"/>
      <c r="AB23" s="207"/>
      <c r="AC23" s="206"/>
      <c r="AD23" s="206"/>
      <c r="AE23" s="207"/>
      <c r="AF23" s="206"/>
      <c r="AG23" s="206"/>
      <c r="AH23" s="207"/>
      <c r="AI23" s="208"/>
      <c r="AJ23" s="206"/>
      <c r="AK23" s="206"/>
      <c r="AL23" s="207"/>
      <c r="AM23" s="206"/>
      <c r="AN23" s="206"/>
      <c r="AO23" s="207"/>
      <c r="AP23" s="206"/>
      <c r="AQ23" s="206"/>
      <c r="AR23" s="207"/>
      <c r="AS23" s="208"/>
      <c r="AT23" s="206"/>
      <c r="AU23" s="206"/>
      <c r="AV23" s="207"/>
      <c r="AW23" s="206"/>
      <c r="AX23" s="206"/>
      <c r="AY23" s="207"/>
      <c r="AZ23" s="206"/>
      <c r="BA23" s="206"/>
      <c r="BB23" s="207"/>
      <c r="BC23" s="208"/>
      <c r="BD23" s="206"/>
      <c r="BE23" s="206"/>
      <c r="BF23" s="207"/>
      <c r="BG23" s="206"/>
      <c r="BH23" s="206"/>
      <c r="BI23" s="207"/>
      <c r="BJ23" s="206"/>
      <c r="BK23" s="206"/>
      <c r="BL23" s="207"/>
      <c r="BM23" s="208"/>
      <c r="BN23" s="206"/>
      <c r="BO23" s="206"/>
      <c r="BP23" s="207"/>
      <c r="BQ23" s="206"/>
      <c r="BR23" s="206"/>
      <c r="BS23" s="207"/>
      <c r="BT23" s="206"/>
      <c r="BU23" s="206"/>
      <c r="BV23" s="207"/>
      <c r="BW23" s="208"/>
      <c r="BX23" s="206"/>
      <c r="BY23" s="206"/>
      <c r="BZ23" s="207"/>
      <c r="CA23" s="206"/>
      <c r="CB23" s="206"/>
      <c r="CC23" s="207"/>
      <c r="CD23" s="206"/>
      <c r="CE23" s="206"/>
      <c r="CF23" s="207"/>
      <c r="CG23" s="208"/>
      <c r="CH23" s="206"/>
      <c r="CI23" s="206"/>
      <c r="CJ23" s="207"/>
      <c r="CK23" s="206"/>
      <c r="CL23" s="206"/>
      <c r="CM23" s="207"/>
      <c r="CN23" s="206"/>
      <c r="CO23" s="206"/>
      <c r="CP23" s="207"/>
      <c r="CQ23" s="208"/>
      <c r="CR23" s="206"/>
      <c r="CS23" s="206"/>
      <c r="CT23" s="207"/>
      <c r="CU23" s="206"/>
      <c r="CV23" s="206"/>
      <c r="CW23" s="207"/>
      <c r="CX23" s="206"/>
      <c r="CY23" s="206"/>
      <c r="CZ23" s="207"/>
      <c r="DA23" s="208"/>
      <c r="DB23" s="206"/>
      <c r="DC23" s="206"/>
      <c r="DD23" s="207"/>
      <c r="DE23" s="206"/>
      <c r="DF23" s="206"/>
      <c r="DG23" s="207"/>
      <c r="DH23" s="206"/>
      <c r="DI23" s="206"/>
      <c r="DJ23" s="207"/>
      <c r="DK23" s="208"/>
      <c r="DL23" s="206"/>
      <c r="DM23" s="206"/>
      <c r="DN23" s="207"/>
      <c r="DO23" s="206"/>
      <c r="DP23" s="206"/>
      <c r="DQ23" s="207"/>
      <c r="DR23" s="206"/>
      <c r="DS23" s="206"/>
      <c r="DT23" s="207"/>
      <c r="DU23" s="188"/>
      <c r="DV23" s="206"/>
      <c r="DW23" s="206"/>
      <c r="DX23" s="207"/>
      <c r="DY23" s="206"/>
      <c r="DZ23" s="206"/>
      <c r="EA23" s="207"/>
      <c r="EB23" s="206"/>
      <c r="EC23" s="206"/>
      <c r="ED23" s="207"/>
      <c r="EE23" s="188"/>
      <c r="EF23" s="206"/>
      <c r="EG23" s="206"/>
      <c r="EH23" s="207"/>
      <c r="EI23" s="206"/>
      <c r="EJ23" s="206"/>
      <c r="EK23" s="207"/>
      <c r="EL23" s="206"/>
      <c r="EM23" s="206"/>
      <c r="EN23" s="207"/>
      <c r="EO23" s="188"/>
      <c r="EP23" s="206"/>
      <c r="EQ23" s="206"/>
      <c r="ER23" s="207"/>
      <c r="ES23" s="206"/>
      <c r="ET23" s="206"/>
      <c r="EU23" s="207"/>
      <c r="EV23" s="206"/>
      <c r="EW23" s="206"/>
      <c r="EX23" s="207"/>
      <c r="EY23" s="188"/>
      <c r="EZ23" s="206"/>
      <c r="FA23" s="206"/>
      <c r="FB23" s="207"/>
      <c r="FC23" s="206"/>
      <c r="FD23" s="206"/>
      <c r="FE23" s="207"/>
      <c r="FF23" s="206"/>
      <c r="FG23" s="206"/>
      <c r="FH23" s="207"/>
      <c r="FI23" s="188"/>
      <c r="FJ23" s="206"/>
      <c r="FK23" s="206"/>
      <c r="FL23" s="207"/>
      <c r="FM23" s="206"/>
      <c r="FN23" s="206"/>
      <c r="FO23" s="207"/>
      <c r="FP23" s="206"/>
      <c r="FQ23" s="206"/>
      <c r="FR23" s="207"/>
      <c r="FS23" s="188"/>
      <c r="FT23" s="206"/>
      <c r="FU23" s="206"/>
      <c r="FV23" s="207"/>
      <c r="FW23" s="206"/>
      <c r="FX23" s="206"/>
      <c r="FY23" s="207"/>
      <c r="FZ23" s="206"/>
      <c r="GA23" s="206"/>
      <c r="GB23" s="207"/>
      <c r="GC23" s="188"/>
      <c r="GD23" s="206"/>
      <c r="GE23" s="206"/>
      <c r="GF23" s="207"/>
      <c r="GG23" s="206"/>
      <c r="GH23" s="206"/>
      <c r="GI23" s="207"/>
      <c r="GJ23" s="206"/>
      <c r="GK23" s="206"/>
      <c r="GL23" s="207"/>
      <c r="GM23" s="188"/>
      <c r="GN23" s="206"/>
      <c r="GO23" s="206"/>
      <c r="GP23" s="207"/>
      <c r="GQ23" s="206"/>
      <c r="GR23" s="206"/>
      <c r="GS23" s="207"/>
      <c r="GT23" s="206"/>
      <c r="GU23" s="206"/>
      <c r="GV23" s="207"/>
      <c r="GW23" s="188"/>
      <c r="GX23" s="206"/>
      <c r="GY23" s="206"/>
      <c r="GZ23" s="207"/>
      <c r="HA23" s="206"/>
      <c r="HB23" s="206"/>
      <c r="HC23" s="207"/>
      <c r="HD23" s="206"/>
      <c r="HE23" s="206"/>
      <c r="HF23" s="207"/>
      <c r="HG23" s="188"/>
      <c r="HH23" s="206"/>
      <c r="HI23" s="206"/>
      <c r="HJ23" s="207"/>
      <c r="HK23" s="206"/>
      <c r="HL23" s="206"/>
      <c r="HM23" s="207"/>
      <c r="HN23" s="206"/>
      <c r="HO23" s="206"/>
      <c r="HP23" s="207"/>
      <c r="HQ23" s="188"/>
      <c r="HR23" s="206"/>
      <c r="HS23" s="206"/>
      <c r="HT23" s="207"/>
      <c r="HU23" s="206"/>
      <c r="HV23" s="206"/>
      <c r="HW23" s="207"/>
      <c r="HX23" s="206"/>
      <c r="HY23" s="206"/>
      <c r="HZ23" s="207"/>
      <c r="IA23" s="188"/>
      <c r="IB23" s="206"/>
      <c r="IC23" s="206"/>
      <c r="ID23" s="207"/>
      <c r="IE23" s="206"/>
      <c r="IF23" s="206"/>
      <c r="IG23" s="207"/>
      <c r="IH23" s="206"/>
      <c r="II23" s="206"/>
      <c r="IJ23" s="207"/>
    </row>
    <row r="24" spans="1:247" x14ac:dyDescent="0.2">
      <c r="A24" s="211">
        <v>495.6</v>
      </c>
      <c r="B24" s="183" t="s">
        <v>53</v>
      </c>
      <c r="C24" s="205"/>
      <c r="E24" s="188"/>
      <c r="F24" s="206">
        <v>-4100133.8200000003</v>
      </c>
      <c r="G24" s="206"/>
      <c r="H24" s="207">
        <v>-4100133.8200000003</v>
      </c>
      <c r="I24" s="206">
        <v>-328139.31999999995</v>
      </c>
      <c r="J24" s="206"/>
      <c r="K24" s="207">
        <v>-328139.31999999995</v>
      </c>
      <c r="L24" s="206">
        <v>-3771994.5000000005</v>
      </c>
      <c r="M24" s="206"/>
      <c r="N24" s="207">
        <v>-3771994.5000000005</v>
      </c>
      <c r="O24" s="208"/>
      <c r="P24" s="206">
        <v>-3491951.4899999998</v>
      </c>
      <c r="Q24" s="206"/>
      <c r="R24" s="207">
        <v>-3491951.4899999998</v>
      </c>
      <c r="S24" s="206">
        <v>-216856.7</v>
      </c>
      <c r="T24" s="206"/>
      <c r="U24" s="207">
        <v>-216856.7</v>
      </c>
      <c r="V24" s="206">
        <v>-3275094.7899999996</v>
      </c>
      <c r="W24" s="206"/>
      <c r="X24" s="207">
        <v>-3275094.7899999996</v>
      </c>
      <c r="Y24" s="208"/>
      <c r="Z24" s="206">
        <v>-1575332.4699999997</v>
      </c>
      <c r="AA24" s="206"/>
      <c r="AB24" s="207">
        <v>-1575332.4699999997</v>
      </c>
      <c r="AC24" s="206">
        <v>-183517.41</v>
      </c>
      <c r="AD24" s="206"/>
      <c r="AE24" s="207">
        <v>-183517.41</v>
      </c>
      <c r="AF24" s="206">
        <v>-1391815.0599999998</v>
      </c>
      <c r="AG24" s="206"/>
      <c r="AH24" s="207">
        <v>-1391815.0599999998</v>
      </c>
      <c r="AI24" s="208"/>
      <c r="AJ24" s="206">
        <v>-524995.96000000008</v>
      </c>
      <c r="AK24" s="206"/>
      <c r="AL24" s="207">
        <v>-524995.96000000008</v>
      </c>
      <c r="AM24" s="206">
        <v>-135232.34</v>
      </c>
      <c r="AN24" s="206"/>
      <c r="AO24" s="207">
        <v>-135232.34</v>
      </c>
      <c r="AP24" s="206">
        <v>-389763.62000000011</v>
      </c>
      <c r="AQ24" s="206"/>
      <c r="AR24" s="207">
        <v>-389763.62000000011</v>
      </c>
      <c r="AS24" s="208"/>
      <c r="AT24" s="206">
        <v>408400.04999999952</v>
      </c>
      <c r="AU24" s="206"/>
      <c r="AV24" s="207">
        <v>408400.04999999952</v>
      </c>
      <c r="AW24" s="206">
        <v>-81888.06</v>
      </c>
      <c r="AX24" s="206"/>
      <c r="AY24" s="207">
        <v>-81888.06</v>
      </c>
      <c r="AZ24" s="206">
        <v>490288.10999999952</v>
      </c>
      <c r="BA24" s="206"/>
      <c r="BB24" s="207">
        <v>490288.10999999952</v>
      </c>
      <c r="BC24" s="208"/>
      <c r="BD24" s="206">
        <v>6163938.6900000004</v>
      </c>
      <c r="BE24" s="206"/>
      <c r="BF24" s="207">
        <v>6163938.6900000004</v>
      </c>
      <c r="BG24" s="206">
        <v>-70667.740000000005</v>
      </c>
      <c r="BH24" s="206"/>
      <c r="BI24" s="207">
        <v>-70667.740000000005</v>
      </c>
      <c r="BJ24" s="206">
        <v>6234606.4300000006</v>
      </c>
      <c r="BK24" s="206"/>
      <c r="BL24" s="207">
        <v>6234606.4300000006</v>
      </c>
      <c r="BM24" s="208"/>
      <c r="BN24" s="206">
        <v>404218.97</v>
      </c>
      <c r="BO24" s="206"/>
      <c r="BP24" s="207">
        <v>404218.97</v>
      </c>
      <c r="BQ24" s="206">
        <v>-55977.72</v>
      </c>
      <c r="BR24" s="206"/>
      <c r="BS24" s="207">
        <v>-55977.72</v>
      </c>
      <c r="BT24" s="206">
        <v>460196.68999999994</v>
      </c>
      <c r="BU24" s="206"/>
      <c r="BV24" s="207">
        <v>460196.68999999994</v>
      </c>
      <c r="BW24" s="208"/>
      <c r="BX24" s="206">
        <v>746606.19000000006</v>
      </c>
      <c r="BY24" s="206"/>
      <c r="BZ24" s="207">
        <v>746606.19000000006</v>
      </c>
      <c r="CA24" s="206">
        <v>-48590.87</v>
      </c>
      <c r="CB24" s="206"/>
      <c r="CC24" s="207">
        <v>-48590.87</v>
      </c>
      <c r="CD24" s="206">
        <v>795197.06</v>
      </c>
      <c r="CE24" s="206"/>
      <c r="CF24" s="207">
        <v>795197.06</v>
      </c>
      <c r="CG24" s="208"/>
      <c r="CH24" s="206">
        <v>-712937.37</v>
      </c>
      <c r="CI24" s="206"/>
      <c r="CJ24" s="207">
        <v>-712937.37</v>
      </c>
      <c r="CK24" s="206">
        <v>-52936.65</v>
      </c>
      <c r="CL24" s="206"/>
      <c r="CM24" s="207">
        <v>-52936.65</v>
      </c>
      <c r="CN24" s="206">
        <v>-660000.72</v>
      </c>
      <c r="CO24" s="206"/>
      <c r="CP24" s="207">
        <v>-660000.72</v>
      </c>
      <c r="CQ24" s="208"/>
      <c r="CR24" s="206">
        <v>-509919.12</v>
      </c>
      <c r="CS24" s="206"/>
      <c r="CT24" s="207">
        <v>-509919.12</v>
      </c>
      <c r="CU24" s="206">
        <v>-77557.16</v>
      </c>
      <c r="CV24" s="206"/>
      <c r="CW24" s="207">
        <v>-77557.16</v>
      </c>
      <c r="CX24" s="206">
        <v>-432361.95999999996</v>
      </c>
      <c r="CY24" s="206"/>
      <c r="CZ24" s="207">
        <v>-432361.95999999996</v>
      </c>
      <c r="DA24" s="208"/>
      <c r="DB24" s="206">
        <v>2058284.22</v>
      </c>
      <c r="DC24" s="206"/>
      <c r="DD24" s="207">
        <v>2058284.22</v>
      </c>
      <c r="DE24" s="206">
        <v>-129178.11</v>
      </c>
      <c r="DF24" s="206"/>
      <c r="DG24" s="207">
        <v>-129178.11</v>
      </c>
      <c r="DH24" s="206">
        <v>2187462.33</v>
      </c>
      <c r="DI24" s="206"/>
      <c r="DJ24" s="207">
        <v>2187462.33</v>
      </c>
      <c r="DK24" s="208"/>
      <c r="DL24" s="206">
        <v>-1019262.19</v>
      </c>
      <c r="DM24" s="206"/>
      <c r="DN24" s="207">
        <v>-1019262.19</v>
      </c>
      <c r="DO24" s="206">
        <v>-308883.65999999997</v>
      </c>
      <c r="DP24" s="206"/>
      <c r="DQ24" s="207">
        <v>-308883.65999999997</v>
      </c>
      <c r="DR24" s="206">
        <v>-710378.53</v>
      </c>
      <c r="DS24" s="206"/>
      <c r="DT24" s="207">
        <v>-710378.53</v>
      </c>
      <c r="DU24" s="188"/>
      <c r="DV24" s="206">
        <f>+DX24</f>
        <v>-7820447.3200000003</v>
      </c>
      <c r="DW24" s="206"/>
      <c r="DX24" s="207">
        <v>-7820447.3200000003</v>
      </c>
      <c r="DY24" s="206">
        <f>+EA24</f>
        <v>-533430.07000000007</v>
      </c>
      <c r="DZ24" s="206"/>
      <c r="EA24" s="207">
        <f>+'WA 2017 Data'!D24</f>
        <v>-533430.07000000007</v>
      </c>
      <c r="EB24" s="206">
        <f>+ED24</f>
        <v>-7287017.25</v>
      </c>
      <c r="EC24" s="206"/>
      <c r="ED24" s="207">
        <f>+DX24-EA24</f>
        <v>-7287017.25</v>
      </c>
      <c r="EE24" s="188"/>
      <c r="EF24" s="206">
        <f>+EH24</f>
        <v>-3165871.0100000002</v>
      </c>
      <c r="EG24" s="206"/>
      <c r="EH24" s="207">
        <v>-3165871.0100000002</v>
      </c>
      <c r="EI24" s="206">
        <f>+EK24</f>
        <v>-400538.46</v>
      </c>
      <c r="EJ24" s="206"/>
      <c r="EK24" s="207">
        <f>+'WA 2017 Data'!E24</f>
        <v>-400538.46</v>
      </c>
      <c r="EL24" s="206">
        <f>+EN24</f>
        <v>-2765332.5500000003</v>
      </c>
      <c r="EM24" s="206"/>
      <c r="EN24" s="207">
        <f>+EH24-EK24</f>
        <v>-2765332.5500000003</v>
      </c>
      <c r="EO24" s="188"/>
      <c r="EP24" s="206">
        <f>+ER24</f>
        <v>-3049331.1500000004</v>
      </c>
      <c r="EQ24" s="206"/>
      <c r="ER24" s="207">
        <v>-3049331.1500000004</v>
      </c>
      <c r="ES24" s="206">
        <f>+EU24</f>
        <v>-310367.59000000003</v>
      </c>
      <c r="ET24" s="206"/>
      <c r="EU24" s="207">
        <f>+'WA 2017 Data'!F24</f>
        <v>-310367.59000000003</v>
      </c>
      <c r="EV24" s="206">
        <f>+EX24</f>
        <v>-2738963.5600000005</v>
      </c>
      <c r="EW24" s="206"/>
      <c r="EX24" s="207">
        <f>+ER24-EU24</f>
        <v>-2738963.5600000005</v>
      </c>
      <c r="EY24" s="188"/>
      <c r="EZ24" s="206">
        <f>+FB24</f>
        <v>0</v>
      </c>
      <c r="FA24" s="206"/>
      <c r="FB24" s="207">
        <v>0</v>
      </c>
      <c r="FC24" s="206">
        <f>+FE24</f>
        <v>0</v>
      </c>
      <c r="FD24" s="206"/>
      <c r="FE24" s="207">
        <f>+'WA 2017 Data'!G24</f>
        <v>0</v>
      </c>
      <c r="FF24" s="206">
        <f>+FH24</f>
        <v>0</v>
      </c>
      <c r="FG24" s="206"/>
      <c r="FH24" s="207">
        <f>+FB24-FE24</f>
        <v>0</v>
      </c>
      <c r="FI24" s="188"/>
      <c r="FJ24" s="206">
        <f>+FL24</f>
        <v>0</v>
      </c>
      <c r="FK24" s="206"/>
      <c r="FL24" s="207">
        <v>0</v>
      </c>
      <c r="FM24" s="206">
        <f>+FO24</f>
        <v>0</v>
      </c>
      <c r="FN24" s="206"/>
      <c r="FO24" s="207">
        <f>+'WA 2017 Data'!H24</f>
        <v>0</v>
      </c>
      <c r="FP24" s="206">
        <f>+FR24</f>
        <v>0</v>
      </c>
      <c r="FQ24" s="206"/>
      <c r="FR24" s="207">
        <f>+FL24-FO24</f>
        <v>0</v>
      </c>
      <c r="FS24" s="188"/>
      <c r="FT24" s="206">
        <f>+FV24</f>
        <v>0</v>
      </c>
      <c r="FU24" s="206"/>
      <c r="FV24" s="207">
        <v>0</v>
      </c>
      <c r="FW24" s="206">
        <f>+FY24</f>
        <v>0</v>
      </c>
      <c r="FX24" s="206"/>
      <c r="FY24" s="207">
        <f>+'WA 2017 Data'!I24</f>
        <v>0</v>
      </c>
      <c r="FZ24" s="206">
        <f>+GB24</f>
        <v>0</v>
      </c>
      <c r="GA24" s="206"/>
      <c r="GB24" s="207">
        <f>+FV24-FY24</f>
        <v>0</v>
      </c>
      <c r="GC24" s="188"/>
      <c r="GD24" s="206">
        <f>+GF24</f>
        <v>0</v>
      </c>
      <c r="GE24" s="206"/>
      <c r="GF24" s="207">
        <v>0</v>
      </c>
      <c r="GG24" s="206">
        <f>+GI24</f>
        <v>0</v>
      </c>
      <c r="GH24" s="206"/>
      <c r="GI24" s="207">
        <f>+'WA 2017 Data'!J24</f>
        <v>0</v>
      </c>
      <c r="GJ24" s="206">
        <f>+GL24</f>
        <v>0</v>
      </c>
      <c r="GK24" s="206"/>
      <c r="GL24" s="207">
        <f>+GF24-GI24</f>
        <v>0</v>
      </c>
      <c r="GM24" s="188"/>
      <c r="GN24" s="206">
        <f>+GP24</f>
        <v>0</v>
      </c>
      <c r="GO24" s="206"/>
      <c r="GP24" s="207">
        <v>0</v>
      </c>
      <c r="GQ24" s="206">
        <f>+GS24</f>
        <v>0</v>
      </c>
      <c r="GR24" s="206"/>
      <c r="GS24" s="207">
        <f>+'WA 2017 Data'!K24</f>
        <v>0</v>
      </c>
      <c r="GT24" s="206">
        <f>+GV24</f>
        <v>0</v>
      </c>
      <c r="GU24" s="206"/>
      <c r="GV24" s="207">
        <f>+GP24-GS24</f>
        <v>0</v>
      </c>
      <c r="GW24" s="188"/>
      <c r="GX24" s="206">
        <f>+GZ24</f>
        <v>0</v>
      </c>
      <c r="GY24" s="206"/>
      <c r="GZ24" s="207">
        <v>0</v>
      </c>
      <c r="HA24" s="206">
        <f>+HC24</f>
        <v>0</v>
      </c>
      <c r="HB24" s="206"/>
      <c r="HC24" s="207">
        <f>+'WA 2017 Data'!L24</f>
        <v>0</v>
      </c>
      <c r="HD24" s="206">
        <f>+HF24</f>
        <v>0</v>
      </c>
      <c r="HE24" s="206"/>
      <c r="HF24" s="207">
        <f>+GZ24-HC24</f>
        <v>0</v>
      </c>
      <c r="HG24" s="188"/>
      <c r="HH24" s="206">
        <f>+HJ24</f>
        <v>0</v>
      </c>
      <c r="HI24" s="206"/>
      <c r="HJ24" s="207">
        <v>0</v>
      </c>
      <c r="HK24" s="206">
        <f>+HM24</f>
        <v>0</v>
      </c>
      <c r="HL24" s="206"/>
      <c r="HM24" s="207">
        <f>+'WA 2017 Data'!M24</f>
        <v>0</v>
      </c>
      <c r="HN24" s="206">
        <f>+HP24</f>
        <v>0</v>
      </c>
      <c r="HO24" s="206"/>
      <c r="HP24" s="207">
        <f>+HJ24-HM24</f>
        <v>0</v>
      </c>
      <c r="HQ24" s="188"/>
      <c r="HR24" s="206">
        <f>+HT24</f>
        <v>0</v>
      </c>
      <c r="HS24" s="206"/>
      <c r="HT24" s="207">
        <v>0</v>
      </c>
      <c r="HU24" s="206">
        <f>+HW24</f>
        <v>0</v>
      </c>
      <c r="HV24" s="206"/>
      <c r="HW24" s="207">
        <f>+'WA 2017 Data'!N24</f>
        <v>0</v>
      </c>
      <c r="HX24" s="206">
        <f>+HZ24</f>
        <v>0</v>
      </c>
      <c r="HY24" s="206"/>
      <c r="HZ24" s="207">
        <f>+HT24-HW24</f>
        <v>0</v>
      </c>
      <c r="IA24" s="188"/>
      <c r="IB24" s="206">
        <f>+ID24</f>
        <v>0</v>
      </c>
      <c r="IC24" s="206"/>
      <c r="ID24" s="207">
        <v>0</v>
      </c>
      <c r="IE24" s="206">
        <f>+IG24</f>
        <v>0</v>
      </c>
      <c r="IF24" s="206"/>
      <c r="IG24" s="207">
        <f>+'WA 2017 Data'!O24</f>
        <v>0</v>
      </c>
      <c r="IH24" s="206">
        <f>+IJ24</f>
        <v>0</v>
      </c>
      <c r="II24" s="206"/>
      <c r="IJ24" s="207">
        <f>+ID24-IG24</f>
        <v>0</v>
      </c>
    </row>
    <row r="25" spans="1:247" x14ac:dyDescent="0.2">
      <c r="A25" s="183"/>
      <c r="B25" s="183"/>
      <c r="C25" s="183"/>
      <c r="E25" s="188"/>
      <c r="F25" s="206"/>
      <c r="G25" s="206"/>
      <c r="H25" s="207"/>
      <c r="I25" s="206"/>
      <c r="J25" s="206"/>
      <c r="K25" s="207"/>
      <c r="L25" s="206"/>
      <c r="M25" s="206"/>
      <c r="N25" s="207"/>
      <c r="O25" s="208"/>
      <c r="P25" s="206"/>
      <c r="Q25" s="206"/>
      <c r="R25" s="207"/>
      <c r="S25" s="206"/>
      <c r="T25" s="206"/>
      <c r="U25" s="207"/>
      <c r="V25" s="206"/>
      <c r="W25" s="206"/>
      <c r="X25" s="207"/>
      <c r="Y25" s="208"/>
      <c r="Z25" s="206"/>
      <c r="AA25" s="206"/>
      <c r="AB25" s="207"/>
      <c r="AC25" s="206"/>
      <c r="AD25" s="206"/>
      <c r="AE25" s="207"/>
      <c r="AF25" s="206"/>
      <c r="AG25" s="206"/>
      <c r="AH25" s="207"/>
      <c r="AI25" s="208"/>
      <c r="AJ25" s="206"/>
      <c r="AK25" s="206"/>
      <c r="AL25" s="207"/>
      <c r="AM25" s="206"/>
      <c r="AN25" s="206"/>
      <c r="AO25" s="207"/>
      <c r="AP25" s="206"/>
      <c r="AQ25" s="206"/>
      <c r="AR25" s="207"/>
      <c r="AS25" s="208"/>
      <c r="AT25" s="206"/>
      <c r="AU25" s="206"/>
      <c r="AV25" s="207"/>
      <c r="AW25" s="206"/>
      <c r="AX25" s="206"/>
      <c r="AY25" s="207"/>
      <c r="AZ25" s="206"/>
      <c r="BA25" s="206"/>
      <c r="BB25" s="207"/>
      <c r="BC25" s="208"/>
      <c r="BD25" s="206"/>
      <c r="BE25" s="206"/>
      <c r="BF25" s="207"/>
      <c r="BG25" s="206"/>
      <c r="BH25" s="206"/>
      <c r="BI25" s="207"/>
      <c r="BJ25" s="206"/>
      <c r="BK25" s="206"/>
      <c r="BL25" s="207"/>
      <c r="BM25" s="208"/>
      <c r="BN25" s="206"/>
      <c r="BO25" s="206"/>
      <c r="BP25" s="207"/>
      <c r="BQ25" s="206"/>
      <c r="BR25" s="206"/>
      <c r="BS25" s="207"/>
      <c r="BT25" s="206"/>
      <c r="BU25" s="206"/>
      <c r="BV25" s="207"/>
      <c r="BW25" s="208"/>
      <c r="BX25" s="206"/>
      <c r="BY25" s="206"/>
      <c r="BZ25" s="207"/>
      <c r="CA25" s="206"/>
      <c r="CB25" s="206"/>
      <c r="CC25" s="207"/>
      <c r="CD25" s="206"/>
      <c r="CE25" s="206"/>
      <c r="CF25" s="207"/>
      <c r="CG25" s="208"/>
      <c r="CH25" s="206"/>
      <c r="CI25" s="206"/>
      <c r="CJ25" s="207"/>
      <c r="CK25" s="206"/>
      <c r="CL25" s="206"/>
      <c r="CM25" s="207"/>
      <c r="CN25" s="206"/>
      <c r="CO25" s="206"/>
      <c r="CP25" s="207"/>
      <c r="CQ25" s="208"/>
      <c r="CR25" s="206"/>
      <c r="CS25" s="206"/>
      <c r="CT25" s="207"/>
      <c r="CU25" s="206"/>
      <c r="CV25" s="206"/>
      <c r="CW25" s="207"/>
      <c r="CX25" s="206"/>
      <c r="CY25" s="206"/>
      <c r="CZ25" s="207"/>
      <c r="DA25" s="208"/>
      <c r="DB25" s="206"/>
      <c r="DC25" s="206"/>
      <c r="DD25" s="207"/>
      <c r="DE25" s="206"/>
      <c r="DF25" s="206"/>
      <c r="DG25" s="207"/>
      <c r="DH25" s="206"/>
      <c r="DI25" s="206"/>
      <c r="DJ25" s="207"/>
      <c r="DK25" s="208"/>
      <c r="DL25" s="206"/>
      <c r="DM25" s="206"/>
      <c r="DN25" s="207"/>
      <c r="DO25" s="206"/>
      <c r="DP25" s="206"/>
      <c r="DQ25" s="207"/>
      <c r="DR25" s="206"/>
      <c r="DS25" s="206"/>
      <c r="DT25" s="207"/>
      <c r="DU25" s="188"/>
      <c r="DV25" s="206"/>
      <c r="DW25" s="206"/>
      <c r="DX25" s="207"/>
      <c r="DY25" s="206"/>
      <c r="DZ25" s="206"/>
      <c r="EA25" s="207"/>
      <c r="EB25" s="206"/>
      <c r="EC25" s="206"/>
      <c r="ED25" s="207"/>
      <c r="EE25" s="188"/>
      <c r="EF25" s="206"/>
      <c r="EG25" s="206"/>
      <c r="EH25" s="207"/>
      <c r="EI25" s="206"/>
      <c r="EJ25" s="206"/>
      <c r="EK25" s="207"/>
      <c r="EL25" s="206"/>
      <c r="EM25" s="206"/>
      <c r="EN25" s="207"/>
      <c r="EO25" s="188"/>
      <c r="EP25" s="206"/>
      <c r="EQ25" s="206"/>
      <c r="ER25" s="207"/>
      <c r="ES25" s="206"/>
      <c r="ET25" s="206"/>
      <c r="EU25" s="207"/>
      <c r="EV25" s="206"/>
      <c r="EW25" s="206"/>
      <c r="EX25" s="207"/>
      <c r="EY25" s="188"/>
      <c r="EZ25" s="206"/>
      <c r="FA25" s="206"/>
      <c r="FB25" s="207"/>
      <c r="FC25" s="206"/>
      <c r="FD25" s="206"/>
      <c r="FE25" s="207"/>
      <c r="FF25" s="206"/>
      <c r="FG25" s="206"/>
      <c r="FH25" s="207"/>
      <c r="FI25" s="188"/>
      <c r="FJ25" s="206"/>
      <c r="FK25" s="206"/>
      <c r="FL25" s="207"/>
      <c r="FM25" s="206"/>
      <c r="FN25" s="206"/>
      <c r="FO25" s="207"/>
      <c r="FP25" s="206"/>
      <c r="FQ25" s="206"/>
      <c r="FR25" s="207"/>
      <c r="FS25" s="188"/>
      <c r="FT25" s="206"/>
      <c r="FU25" s="206"/>
      <c r="FV25" s="207"/>
      <c r="FW25" s="206"/>
      <c r="FX25" s="206"/>
      <c r="FY25" s="207"/>
      <c r="FZ25" s="206"/>
      <c r="GA25" s="206"/>
      <c r="GB25" s="207"/>
      <c r="GC25" s="188"/>
      <c r="GD25" s="206"/>
      <c r="GE25" s="206"/>
      <c r="GF25" s="207"/>
      <c r="GG25" s="206"/>
      <c r="GH25" s="206"/>
      <c r="GI25" s="207"/>
      <c r="GJ25" s="206"/>
      <c r="GK25" s="206"/>
      <c r="GL25" s="207"/>
      <c r="GM25" s="188"/>
      <c r="GN25" s="206"/>
      <c r="GO25" s="206"/>
      <c r="GP25" s="207"/>
      <c r="GQ25" s="206"/>
      <c r="GR25" s="206"/>
      <c r="GS25" s="207"/>
      <c r="GT25" s="206"/>
      <c r="GU25" s="206"/>
      <c r="GV25" s="207"/>
      <c r="GW25" s="188"/>
      <c r="GX25" s="206"/>
      <c r="GY25" s="206"/>
      <c r="GZ25" s="207"/>
      <c r="HA25" s="206"/>
      <c r="HB25" s="206"/>
      <c r="HC25" s="207"/>
      <c r="HD25" s="206"/>
      <c r="HE25" s="206"/>
      <c r="HF25" s="207"/>
      <c r="HG25" s="188"/>
      <c r="HH25" s="206"/>
      <c r="HI25" s="206"/>
      <c r="HJ25" s="207"/>
      <c r="HK25" s="206"/>
      <c r="HL25" s="206"/>
      <c r="HM25" s="207"/>
      <c r="HN25" s="206"/>
      <c r="HO25" s="206"/>
      <c r="HP25" s="207"/>
      <c r="HQ25" s="188"/>
      <c r="HR25" s="206"/>
      <c r="HS25" s="206"/>
      <c r="HT25" s="207"/>
      <c r="HU25" s="206"/>
      <c r="HV25" s="206"/>
      <c r="HW25" s="207"/>
      <c r="HX25" s="206"/>
      <c r="HY25" s="206"/>
      <c r="HZ25" s="207"/>
      <c r="IA25" s="188"/>
      <c r="IB25" s="206"/>
      <c r="IC25" s="206"/>
      <c r="ID25" s="207"/>
      <c r="IE25" s="206"/>
      <c r="IF25" s="206"/>
      <c r="IG25" s="207"/>
      <c r="IH25" s="206"/>
      <c r="II25" s="206"/>
      <c r="IJ25" s="207"/>
    </row>
    <row r="26" spans="1:247" x14ac:dyDescent="0.2">
      <c r="A26" s="183"/>
      <c r="B26" s="183" t="s">
        <v>199</v>
      </c>
      <c r="C26" s="183"/>
      <c r="E26" s="188"/>
      <c r="F26" s="206"/>
      <c r="G26" s="206"/>
      <c r="H26" s="207"/>
      <c r="I26" s="206"/>
      <c r="J26" s="206"/>
      <c r="K26" s="207"/>
      <c r="L26" s="206"/>
      <c r="M26" s="206"/>
      <c r="N26" s="207"/>
      <c r="O26" s="208"/>
      <c r="P26" s="206"/>
      <c r="Q26" s="206"/>
      <c r="R26" s="207"/>
      <c r="S26" s="206"/>
      <c r="T26" s="206"/>
      <c r="U26" s="207"/>
      <c r="V26" s="206"/>
      <c r="W26" s="206"/>
      <c r="X26" s="207"/>
      <c r="Y26" s="208"/>
      <c r="Z26" s="206"/>
      <c r="AA26" s="206"/>
      <c r="AB26" s="207"/>
      <c r="AC26" s="206"/>
      <c r="AD26" s="206"/>
      <c r="AE26" s="207"/>
      <c r="AF26" s="206"/>
      <c r="AG26" s="206"/>
      <c r="AH26" s="207"/>
      <c r="AI26" s="208"/>
      <c r="AJ26" s="206"/>
      <c r="AK26" s="206"/>
      <c r="AL26" s="207"/>
      <c r="AM26" s="206"/>
      <c r="AN26" s="206"/>
      <c r="AO26" s="207"/>
      <c r="AP26" s="206"/>
      <c r="AQ26" s="206"/>
      <c r="AR26" s="207"/>
      <c r="AS26" s="208"/>
      <c r="AT26" s="206"/>
      <c r="AU26" s="206"/>
      <c r="AV26" s="207"/>
      <c r="AW26" s="206"/>
      <c r="AX26" s="206"/>
      <c r="AY26" s="207"/>
      <c r="AZ26" s="206"/>
      <c r="BA26" s="206"/>
      <c r="BB26" s="207"/>
      <c r="BC26" s="208"/>
      <c r="BD26" s="206"/>
      <c r="BE26" s="206"/>
      <c r="BF26" s="207"/>
      <c r="BG26" s="206"/>
      <c r="BH26" s="206"/>
      <c r="BI26" s="207"/>
      <c r="BJ26" s="206"/>
      <c r="BK26" s="206"/>
      <c r="BL26" s="207"/>
      <c r="BM26" s="208"/>
      <c r="BN26" s="206"/>
      <c r="BO26" s="206"/>
      <c r="BP26" s="207"/>
      <c r="BQ26" s="206"/>
      <c r="BR26" s="206"/>
      <c r="BS26" s="207"/>
      <c r="BT26" s="206"/>
      <c r="BU26" s="206"/>
      <c r="BV26" s="207"/>
      <c r="BW26" s="208"/>
      <c r="BX26" s="206"/>
      <c r="BY26" s="206"/>
      <c r="BZ26" s="207"/>
      <c r="CA26" s="206"/>
      <c r="CB26" s="206"/>
      <c r="CC26" s="207"/>
      <c r="CD26" s="206"/>
      <c r="CE26" s="206"/>
      <c r="CF26" s="207"/>
      <c r="CG26" s="208"/>
      <c r="CH26" s="206"/>
      <c r="CI26" s="206"/>
      <c r="CJ26" s="207"/>
      <c r="CK26" s="206"/>
      <c r="CL26" s="206"/>
      <c r="CM26" s="207"/>
      <c r="CN26" s="206"/>
      <c r="CO26" s="206"/>
      <c r="CP26" s="207"/>
      <c r="CQ26" s="208"/>
      <c r="CR26" s="206"/>
      <c r="CS26" s="206"/>
      <c r="CT26" s="207"/>
      <c r="CU26" s="206"/>
      <c r="CV26" s="206"/>
      <c r="CW26" s="207"/>
      <c r="CX26" s="206"/>
      <c r="CY26" s="206"/>
      <c r="CZ26" s="207"/>
      <c r="DA26" s="208"/>
      <c r="DB26" s="206"/>
      <c r="DC26" s="206"/>
      <c r="DD26" s="207"/>
      <c r="DE26" s="206"/>
      <c r="DF26" s="206"/>
      <c r="DG26" s="207"/>
      <c r="DH26" s="206"/>
      <c r="DI26" s="206"/>
      <c r="DJ26" s="207"/>
      <c r="DK26" s="208"/>
      <c r="DL26" s="206"/>
      <c r="DM26" s="206"/>
      <c r="DN26" s="207"/>
      <c r="DO26" s="206"/>
      <c r="DP26" s="206"/>
      <c r="DQ26" s="207"/>
      <c r="DR26" s="206"/>
      <c r="DS26" s="206"/>
      <c r="DT26" s="207"/>
      <c r="DU26" s="188"/>
      <c r="DV26" s="206"/>
      <c r="DW26" s="206"/>
      <c r="DX26" s="207"/>
      <c r="DY26" s="206"/>
      <c r="DZ26" s="206"/>
      <c r="EA26" s="207"/>
      <c r="EB26" s="206"/>
      <c r="EC26" s="206"/>
      <c r="ED26" s="207"/>
      <c r="EE26" s="188"/>
      <c r="EF26" s="206"/>
      <c r="EG26" s="206"/>
      <c r="EH26" s="207"/>
      <c r="EI26" s="206"/>
      <c r="EJ26" s="206"/>
      <c r="EK26" s="207"/>
      <c r="EL26" s="206"/>
      <c r="EM26" s="206"/>
      <c r="EN26" s="207"/>
      <c r="EO26" s="188"/>
      <c r="EP26" s="206"/>
      <c r="EQ26" s="206"/>
      <c r="ER26" s="207"/>
      <c r="ES26" s="206"/>
      <c r="ET26" s="206"/>
      <c r="EU26" s="207"/>
      <c r="EV26" s="206"/>
      <c r="EW26" s="206"/>
      <c r="EX26" s="207"/>
      <c r="EY26" s="188"/>
      <c r="EZ26" s="206"/>
      <c r="FA26" s="206"/>
      <c r="FB26" s="207"/>
      <c r="FC26" s="206"/>
      <c r="FD26" s="206"/>
      <c r="FE26" s="207"/>
      <c r="FF26" s="206"/>
      <c r="FG26" s="206"/>
      <c r="FH26" s="207"/>
      <c r="FI26" s="188"/>
      <c r="FJ26" s="206"/>
      <c r="FK26" s="206"/>
      <c r="FL26" s="207"/>
      <c r="FM26" s="206"/>
      <c r="FN26" s="206"/>
      <c r="FO26" s="207"/>
      <c r="FP26" s="206"/>
      <c r="FQ26" s="206"/>
      <c r="FR26" s="207"/>
      <c r="FS26" s="188"/>
      <c r="FT26" s="206"/>
      <c r="FU26" s="206"/>
      <c r="FV26" s="207"/>
      <c r="FW26" s="206"/>
      <c r="FX26" s="206"/>
      <c r="FY26" s="207"/>
      <c r="FZ26" s="206"/>
      <c r="GA26" s="206"/>
      <c r="GB26" s="207"/>
      <c r="GC26" s="188"/>
      <c r="GD26" s="206"/>
      <c r="GE26" s="206"/>
      <c r="GF26" s="207"/>
      <c r="GG26" s="206"/>
      <c r="GH26" s="206"/>
      <c r="GI26" s="207"/>
      <c r="GJ26" s="206"/>
      <c r="GK26" s="206"/>
      <c r="GL26" s="207"/>
      <c r="GM26" s="188"/>
      <c r="GN26" s="206"/>
      <c r="GO26" s="206"/>
      <c r="GP26" s="207"/>
      <c r="GQ26" s="206"/>
      <c r="GR26" s="206"/>
      <c r="GS26" s="207"/>
      <c r="GT26" s="206"/>
      <c r="GU26" s="206"/>
      <c r="GV26" s="207"/>
      <c r="GW26" s="188"/>
      <c r="GX26" s="206"/>
      <c r="GY26" s="206"/>
      <c r="GZ26" s="207"/>
      <c r="HA26" s="206"/>
      <c r="HB26" s="206"/>
      <c r="HC26" s="207"/>
      <c r="HD26" s="206"/>
      <c r="HE26" s="206"/>
      <c r="HF26" s="207"/>
      <c r="HG26" s="188"/>
      <c r="HH26" s="206"/>
      <c r="HI26" s="206"/>
      <c r="HJ26" s="207"/>
      <c r="HK26" s="206"/>
      <c r="HL26" s="206"/>
      <c r="HM26" s="207"/>
      <c r="HN26" s="206"/>
      <c r="HO26" s="206"/>
      <c r="HP26" s="207"/>
      <c r="HQ26" s="188"/>
      <c r="HR26" s="206"/>
      <c r="HS26" s="206"/>
      <c r="HT26" s="207"/>
      <c r="HU26" s="206"/>
      <c r="HV26" s="206"/>
      <c r="HW26" s="207"/>
      <c r="HX26" s="206"/>
      <c r="HY26" s="206"/>
      <c r="HZ26" s="207"/>
      <c r="IA26" s="188"/>
      <c r="IB26" s="206"/>
      <c r="IC26" s="206"/>
      <c r="ID26" s="207"/>
      <c r="IE26" s="206"/>
      <c r="IF26" s="206"/>
      <c r="IG26" s="207"/>
      <c r="IH26" s="206"/>
      <c r="II26" s="206"/>
      <c r="IJ26" s="207"/>
    </row>
    <row r="27" spans="1:247" x14ac:dyDescent="0.2">
      <c r="A27" s="205" t="s">
        <v>155</v>
      </c>
      <c r="B27" s="183"/>
      <c r="C27" s="183" t="s">
        <v>25</v>
      </c>
      <c r="E27" s="188"/>
      <c r="F27" s="206">
        <v>272900.2</v>
      </c>
      <c r="G27" s="206"/>
      <c r="H27" s="207">
        <v>272900.2</v>
      </c>
      <c r="I27" s="206">
        <v>11754.25</v>
      </c>
      <c r="J27" s="206"/>
      <c r="K27" s="207">
        <v>11754.25</v>
      </c>
      <c r="L27" s="206">
        <v>261145.95</v>
      </c>
      <c r="M27" s="206"/>
      <c r="N27" s="207">
        <v>261145.95</v>
      </c>
      <c r="O27" s="208"/>
      <c r="P27" s="206">
        <v>307190.36</v>
      </c>
      <c r="Q27" s="206"/>
      <c r="R27" s="207">
        <v>307190.36</v>
      </c>
      <c r="S27" s="206">
        <v>14463.32</v>
      </c>
      <c r="T27" s="206"/>
      <c r="U27" s="207">
        <v>14463.32</v>
      </c>
      <c r="V27" s="206">
        <v>292727.03999999998</v>
      </c>
      <c r="W27" s="206"/>
      <c r="X27" s="207">
        <v>292727.03999999998</v>
      </c>
      <c r="Y27" s="208"/>
      <c r="Z27" s="206">
        <v>259339.84</v>
      </c>
      <c r="AA27" s="206"/>
      <c r="AB27" s="207">
        <v>259339.84</v>
      </c>
      <c r="AC27" s="206">
        <v>10623.6</v>
      </c>
      <c r="AD27" s="206"/>
      <c r="AE27" s="207">
        <v>10623.6</v>
      </c>
      <c r="AF27" s="206">
        <v>248716.24</v>
      </c>
      <c r="AG27" s="206"/>
      <c r="AH27" s="207">
        <v>248716.24</v>
      </c>
      <c r="AI27" s="208"/>
      <c r="AJ27" s="206">
        <v>254098.97999999998</v>
      </c>
      <c r="AK27" s="206"/>
      <c r="AL27" s="207">
        <v>254098.97999999998</v>
      </c>
      <c r="AM27" s="206">
        <v>10034.379999999999</v>
      </c>
      <c r="AN27" s="206"/>
      <c r="AO27" s="207">
        <v>10034.379999999999</v>
      </c>
      <c r="AP27" s="206">
        <v>244064.59999999998</v>
      </c>
      <c r="AQ27" s="206"/>
      <c r="AR27" s="207">
        <v>244064.59999999998</v>
      </c>
      <c r="AS27" s="208"/>
      <c r="AT27" s="206">
        <v>207266.31999999998</v>
      </c>
      <c r="AU27" s="206"/>
      <c r="AV27" s="207">
        <v>207266.31999999998</v>
      </c>
      <c r="AW27" s="206">
        <v>8202.27</v>
      </c>
      <c r="AX27" s="206"/>
      <c r="AY27" s="207">
        <v>8202.27</v>
      </c>
      <c r="AZ27" s="206">
        <v>199064.05</v>
      </c>
      <c r="BA27" s="206"/>
      <c r="BB27" s="207">
        <v>199064.05</v>
      </c>
      <c r="BC27" s="208"/>
      <c r="BD27" s="206">
        <v>147860.87</v>
      </c>
      <c r="BE27" s="206"/>
      <c r="BF27" s="207">
        <v>147860.87</v>
      </c>
      <c r="BG27" s="206">
        <v>4823.21</v>
      </c>
      <c r="BH27" s="206"/>
      <c r="BI27" s="207">
        <v>4823.21</v>
      </c>
      <c r="BJ27" s="206">
        <v>143037.66</v>
      </c>
      <c r="BK27" s="206"/>
      <c r="BL27" s="207">
        <v>143037.66</v>
      </c>
      <c r="BM27" s="208"/>
      <c r="BN27" s="206">
        <v>77342.47</v>
      </c>
      <c r="BO27" s="206"/>
      <c r="BP27" s="207">
        <v>77342.47</v>
      </c>
      <c r="BQ27" s="206">
        <v>2753.53</v>
      </c>
      <c r="BR27" s="206"/>
      <c r="BS27" s="207">
        <v>2753.53</v>
      </c>
      <c r="BT27" s="206">
        <v>74588.94</v>
      </c>
      <c r="BU27" s="206"/>
      <c r="BV27" s="207">
        <v>74588.94</v>
      </c>
      <c r="BW27" s="208"/>
      <c r="BX27" s="206">
        <v>76669.790000000008</v>
      </c>
      <c r="BY27" s="206"/>
      <c r="BZ27" s="207">
        <v>76669.790000000008</v>
      </c>
      <c r="CA27" s="206">
        <v>3250.1</v>
      </c>
      <c r="CB27" s="206"/>
      <c r="CC27" s="207">
        <v>3250.1</v>
      </c>
      <c r="CD27" s="206">
        <v>73419.69</v>
      </c>
      <c r="CE27" s="206"/>
      <c r="CF27" s="207">
        <v>73419.69</v>
      </c>
      <c r="CG27" s="208"/>
      <c r="CH27" s="206">
        <v>76607.509999999995</v>
      </c>
      <c r="CI27" s="206"/>
      <c r="CJ27" s="207">
        <v>76607.509999999995</v>
      </c>
      <c r="CK27" s="206">
        <v>2973.58</v>
      </c>
      <c r="CL27" s="206"/>
      <c r="CM27" s="207">
        <v>2973.58</v>
      </c>
      <c r="CN27" s="206">
        <v>73633.929999999993</v>
      </c>
      <c r="CO27" s="206"/>
      <c r="CP27" s="207">
        <v>73633.929999999993</v>
      </c>
      <c r="CQ27" s="208"/>
      <c r="CR27" s="206">
        <v>72484.289999999994</v>
      </c>
      <c r="CS27" s="206"/>
      <c r="CT27" s="207">
        <v>72484.289999999994</v>
      </c>
      <c r="CU27" s="206">
        <v>2459.1099999999997</v>
      </c>
      <c r="CV27" s="206"/>
      <c r="CW27" s="207">
        <v>2459.1099999999997</v>
      </c>
      <c r="CX27" s="206">
        <v>70025.179999999993</v>
      </c>
      <c r="CY27" s="206"/>
      <c r="CZ27" s="207">
        <v>70025.179999999993</v>
      </c>
      <c r="DA27" s="208"/>
      <c r="DB27" s="206">
        <v>99727.629999999976</v>
      </c>
      <c r="DC27" s="206"/>
      <c r="DD27" s="207">
        <v>99727.629999999976</v>
      </c>
      <c r="DE27" s="206">
        <v>3236.9799999999996</v>
      </c>
      <c r="DF27" s="206"/>
      <c r="DG27" s="207">
        <v>3236.9799999999996</v>
      </c>
      <c r="DH27" s="206">
        <v>96490.64999999998</v>
      </c>
      <c r="DI27" s="206"/>
      <c r="DJ27" s="207">
        <v>96490.64999999998</v>
      </c>
      <c r="DK27" s="208"/>
      <c r="DL27" s="206">
        <v>148537.21</v>
      </c>
      <c r="DM27" s="206"/>
      <c r="DN27" s="207">
        <v>148537.21</v>
      </c>
      <c r="DO27" s="206">
        <v>6316.84</v>
      </c>
      <c r="DP27" s="206"/>
      <c r="DQ27" s="207">
        <v>6316.84</v>
      </c>
      <c r="DR27" s="206">
        <v>142220.37</v>
      </c>
      <c r="DS27" s="206"/>
      <c r="DT27" s="207">
        <v>142220.37</v>
      </c>
      <c r="DU27" s="188"/>
      <c r="DV27" s="206">
        <f t="shared" ref="DV27:DV36" si="36">+DX27</f>
        <v>258097.07</v>
      </c>
      <c r="DW27" s="206"/>
      <c r="DX27" s="207">
        <v>258097.07</v>
      </c>
      <c r="DY27" s="206">
        <f>+EA27</f>
        <v>11012.32</v>
      </c>
      <c r="DZ27" s="206"/>
      <c r="EA27" s="207">
        <f>+'WA 2017 Data'!D27</f>
        <v>11012.32</v>
      </c>
      <c r="EB27" s="206">
        <f>+ED27</f>
        <v>247084.75</v>
      </c>
      <c r="EC27" s="206"/>
      <c r="ED27" s="207">
        <f t="shared" ref="ED27:ED39" si="37">+DX27-EA27</f>
        <v>247084.75</v>
      </c>
      <c r="EE27" s="188"/>
      <c r="EF27" s="206">
        <f t="shared" ref="EF27:EF36" si="38">+EH27</f>
        <v>345885.39</v>
      </c>
      <c r="EG27" s="206"/>
      <c r="EH27" s="207">
        <v>345885.39</v>
      </c>
      <c r="EI27" s="206">
        <f>+EK27</f>
        <v>17844.170000000002</v>
      </c>
      <c r="EJ27" s="206"/>
      <c r="EK27" s="207">
        <f>+'WA 2017 Data'!E27</f>
        <v>17844.170000000002</v>
      </c>
      <c r="EL27" s="206">
        <f>+EN27</f>
        <v>328041.22000000003</v>
      </c>
      <c r="EM27" s="206"/>
      <c r="EN27" s="207">
        <f t="shared" ref="EN27:EN39" si="39">+EH27-EK27</f>
        <v>328041.22000000003</v>
      </c>
      <c r="EO27" s="188"/>
      <c r="EP27" s="206">
        <f t="shared" ref="EP27:EP36" si="40">+ER27</f>
        <v>292275.57</v>
      </c>
      <c r="EQ27" s="206"/>
      <c r="ER27" s="207">
        <v>292275.57</v>
      </c>
      <c r="ES27" s="206">
        <f>+EU27</f>
        <v>14139.960000000001</v>
      </c>
      <c r="ET27" s="206"/>
      <c r="EU27" s="207">
        <f>+'WA 2017 Data'!F27</f>
        <v>14139.960000000001</v>
      </c>
      <c r="EV27" s="206">
        <f>+EX27</f>
        <v>278135.61</v>
      </c>
      <c r="EW27" s="206"/>
      <c r="EX27" s="207">
        <f t="shared" ref="EX27:EX39" si="41">+ER27-EU27</f>
        <v>278135.61</v>
      </c>
      <c r="EY27" s="188"/>
      <c r="EZ27" s="206">
        <f t="shared" ref="EZ27:EZ36" si="42">+FB27</f>
        <v>0</v>
      </c>
      <c r="FA27" s="206"/>
      <c r="FB27" s="207">
        <v>0</v>
      </c>
      <c r="FC27" s="206">
        <f>+FE27</f>
        <v>0</v>
      </c>
      <c r="FD27" s="206"/>
      <c r="FE27" s="207">
        <f>+'WA 2017 Data'!G27</f>
        <v>0</v>
      </c>
      <c r="FF27" s="206">
        <f>+FH27</f>
        <v>0</v>
      </c>
      <c r="FG27" s="206"/>
      <c r="FH27" s="207">
        <f t="shared" ref="FH27:FH39" si="43">+FB27-FE27</f>
        <v>0</v>
      </c>
      <c r="FI27" s="188"/>
      <c r="FJ27" s="206">
        <f t="shared" ref="FJ27:FJ36" si="44">+FL27</f>
        <v>0</v>
      </c>
      <c r="FK27" s="206"/>
      <c r="FL27" s="207">
        <v>0</v>
      </c>
      <c r="FM27" s="206">
        <f>+FO27</f>
        <v>0</v>
      </c>
      <c r="FN27" s="206"/>
      <c r="FO27" s="207">
        <f>+'WA 2017 Data'!H27</f>
        <v>0</v>
      </c>
      <c r="FP27" s="206">
        <f>+FR27</f>
        <v>0</v>
      </c>
      <c r="FQ27" s="206"/>
      <c r="FR27" s="207">
        <f t="shared" ref="FR27:FR39" si="45">+FL27-FO27</f>
        <v>0</v>
      </c>
      <c r="FS27" s="188"/>
      <c r="FT27" s="206">
        <f t="shared" ref="FT27:FT36" si="46">+FV27</f>
        <v>0</v>
      </c>
      <c r="FU27" s="206"/>
      <c r="FV27" s="207">
        <v>0</v>
      </c>
      <c r="FW27" s="206">
        <f>+FY27</f>
        <v>0</v>
      </c>
      <c r="FX27" s="206"/>
      <c r="FY27" s="207">
        <f>+'WA 2017 Data'!I27</f>
        <v>0</v>
      </c>
      <c r="FZ27" s="206">
        <f>+GB27</f>
        <v>0</v>
      </c>
      <c r="GA27" s="206"/>
      <c r="GB27" s="207">
        <f t="shared" ref="GB27:GB39" si="47">+FV27-FY27</f>
        <v>0</v>
      </c>
      <c r="GC27" s="188"/>
      <c r="GD27" s="206">
        <f t="shared" ref="GD27:GD36" si="48">+GF27</f>
        <v>0</v>
      </c>
      <c r="GE27" s="206"/>
      <c r="GF27" s="207">
        <v>0</v>
      </c>
      <c r="GG27" s="206">
        <f>+GI27</f>
        <v>0</v>
      </c>
      <c r="GH27" s="206"/>
      <c r="GI27" s="207">
        <f>'WA 2017 Data'!J27</f>
        <v>0</v>
      </c>
      <c r="GJ27" s="206">
        <f>+GL27</f>
        <v>0</v>
      </c>
      <c r="GK27" s="206"/>
      <c r="GL27" s="207">
        <f t="shared" ref="GL27:GL37" si="49">+GF27-GI27</f>
        <v>0</v>
      </c>
      <c r="GM27" s="188"/>
      <c r="GN27" s="206">
        <f t="shared" ref="GN27:GN36" si="50">+GP27</f>
        <v>0</v>
      </c>
      <c r="GO27" s="206"/>
      <c r="GP27" s="207">
        <v>0</v>
      </c>
      <c r="GQ27" s="206">
        <f>+GS27</f>
        <v>0</v>
      </c>
      <c r="GR27" s="206"/>
      <c r="GS27" s="207">
        <f>'WA 2017 Data'!K27</f>
        <v>0</v>
      </c>
      <c r="GT27" s="206">
        <f>+GV27</f>
        <v>0</v>
      </c>
      <c r="GU27" s="206"/>
      <c r="GV27" s="207">
        <f t="shared" ref="GV27:GV39" si="51">+GP27-GS27</f>
        <v>0</v>
      </c>
      <c r="GW27" s="188"/>
      <c r="GX27" s="206">
        <f t="shared" ref="GX27:GX36" si="52">+GZ27</f>
        <v>0</v>
      </c>
      <c r="GY27" s="206"/>
      <c r="GZ27" s="207">
        <v>0</v>
      </c>
      <c r="HA27" s="206">
        <f>+HC27</f>
        <v>0</v>
      </c>
      <c r="HB27" s="206"/>
      <c r="HC27" s="207">
        <f>+'WA 2017 Data'!L27</f>
        <v>0</v>
      </c>
      <c r="HD27" s="206">
        <f>+HF27</f>
        <v>0</v>
      </c>
      <c r="HE27" s="206"/>
      <c r="HF27" s="207">
        <f t="shared" ref="HF27:HF39" si="53">+GZ27-HC27</f>
        <v>0</v>
      </c>
      <c r="HG27" s="188"/>
      <c r="HH27" s="206">
        <f t="shared" ref="HH27:HH36" si="54">+HJ27</f>
        <v>0</v>
      </c>
      <c r="HI27" s="206"/>
      <c r="HJ27" s="207">
        <v>0</v>
      </c>
      <c r="HK27" s="206">
        <f>+HM27</f>
        <v>0</v>
      </c>
      <c r="HL27" s="206"/>
      <c r="HM27" s="207">
        <f>+'WA 2017 Data'!M27</f>
        <v>0</v>
      </c>
      <c r="HN27" s="206">
        <f>+HP27</f>
        <v>0</v>
      </c>
      <c r="HO27" s="206"/>
      <c r="HP27" s="207">
        <f t="shared" ref="HP27:HP39" si="55">+HJ27-HM27</f>
        <v>0</v>
      </c>
      <c r="HQ27" s="188"/>
      <c r="HR27" s="206">
        <f t="shared" ref="HR27:HR36" si="56">+HT27</f>
        <v>0</v>
      </c>
      <c r="HS27" s="206"/>
      <c r="HT27" s="207">
        <v>0</v>
      </c>
      <c r="HU27" s="206">
        <f>+HW27</f>
        <v>0</v>
      </c>
      <c r="HV27" s="206"/>
      <c r="HW27" s="207">
        <f>+'WA 2017 Data'!N27</f>
        <v>0</v>
      </c>
      <c r="HX27" s="206">
        <f>+HZ27</f>
        <v>0</v>
      </c>
      <c r="HY27" s="206"/>
      <c r="HZ27" s="207">
        <f t="shared" ref="HZ27:HZ39" si="57">+HT27-HW27</f>
        <v>0</v>
      </c>
      <c r="IA27" s="188"/>
      <c r="IB27" s="206">
        <f t="shared" ref="IB27:IB36" si="58">+ID27</f>
        <v>0</v>
      </c>
      <c r="IC27" s="206"/>
      <c r="ID27" s="207">
        <v>0</v>
      </c>
      <c r="IE27" s="206">
        <f>+IG27</f>
        <v>0</v>
      </c>
      <c r="IF27" s="206"/>
      <c r="IG27" s="207">
        <f>+'WA 2017 Data'!O27</f>
        <v>0</v>
      </c>
      <c r="IH27" s="206">
        <f>+IJ27</f>
        <v>0</v>
      </c>
      <c r="II27" s="206"/>
      <c r="IJ27" s="207">
        <f t="shared" ref="IJ27:IJ39" si="59">+ID27-IG27</f>
        <v>0</v>
      </c>
    </row>
    <row r="28" spans="1:247" x14ac:dyDescent="0.2">
      <c r="A28" s="212">
        <v>488</v>
      </c>
      <c r="B28" s="183"/>
      <c r="C28" s="183" t="s">
        <v>247</v>
      </c>
      <c r="E28" s="188"/>
      <c r="F28" s="206">
        <v>2000</v>
      </c>
      <c r="G28" s="206"/>
      <c r="H28" s="207">
        <v>2000</v>
      </c>
      <c r="I28" s="206">
        <v>0</v>
      </c>
      <c r="J28" s="206"/>
      <c r="K28" s="207">
        <v>0</v>
      </c>
      <c r="L28" s="206">
        <v>2000</v>
      </c>
      <c r="M28" s="206"/>
      <c r="N28" s="207">
        <v>2000</v>
      </c>
      <c r="O28" s="208"/>
      <c r="P28" s="206">
        <v>1400</v>
      </c>
      <c r="Q28" s="206"/>
      <c r="R28" s="207">
        <v>1400</v>
      </c>
      <c r="S28" s="206">
        <v>0</v>
      </c>
      <c r="T28" s="206"/>
      <c r="U28" s="207">
        <v>0</v>
      </c>
      <c r="V28" s="206">
        <v>1400</v>
      </c>
      <c r="W28" s="206"/>
      <c r="X28" s="207">
        <v>1400</v>
      </c>
      <c r="Y28" s="208"/>
      <c r="Z28" s="206">
        <v>1900</v>
      </c>
      <c r="AA28" s="206"/>
      <c r="AB28" s="207">
        <v>1900</v>
      </c>
      <c r="AC28" s="206">
        <v>0</v>
      </c>
      <c r="AD28" s="206"/>
      <c r="AE28" s="207">
        <v>0</v>
      </c>
      <c r="AF28" s="206">
        <v>1900</v>
      </c>
      <c r="AG28" s="206"/>
      <c r="AH28" s="207">
        <v>1900</v>
      </c>
      <c r="AI28" s="208"/>
      <c r="AJ28" s="206">
        <v>1500</v>
      </c>
      <c r="AK28" s="206"/>
      <c r="AL28" s="207">
        <v>1500</v>
      </c>
      <c r="AM28" s="206">
        <v>0</v>
      </c>
      <c r="AN28" s="206"/>
      <c r="AO28" s="207">
        <v>0</v>
      </c>
      <c r="AP28" s="206">
        <v>1500</v>
      </c>
      <c r="AQ28" s="206"/>
      <c r="AR28" s="207">
        <v>1500</v>
      </c>
      <c r="AS28" s="208"/>
      <c r="AT28" s="206">
        <v>1100</v>
      </c>
      <c r="AU28" s="206"/>
      <c r="AV28" s="207">
        <v>1100</v>
      </c>
      <c r="AW28" s="206">
        <v>0</v>
      </c>
      <c r="AX28" s="206"/>
      <c r="AY28" s="207">
        <v>0</v>
      </c>
      <c r="AZ28" s="206">
        <v>1100</v>
      </c>
      <c r="BA28" s="206"/>
      <c r="BB28" s="207">
        <v>1100</v>
      </c>
      <c r="BC28" s="208"/>
      <c r="BD28" s="206">
        <v>800</v>
      </c>
      <c r="BE28" s="206"/>
      <c r="BF28" s="207">
        <v>800</v>
      </c>
      <c r="BG28" s="206">
        <v>0</v>
      </c>
      <c r="BH28" s="206"/>
      <c r="BI28" s="207">
        <v>0</v>
      </c>
      <c r="BJ28" s="206">
        <v>800</v>
      </c>
      <c r="BK28" s="206"/>
      <c r="BL28" s="207">
        <v>800</v>
      </c>
      <c r="BM28" s="208"/>
      <c r="BN28" s="206">
        <v>600</v>
      </c>
      <c r="BO28" s="206"/>
      <c r="BP28" s="207">
        <v>600</v>
      </c>
      <c r="BQ28" s="206">
        <v>0</v>
      </c>
      <c r="BR28" s="206"/>
      <c r="BS28" s="207"/>
      <c r="BT28" s="206">
        <v>600</v>
      </c>
      <c r="BU28" s="206"/>
      <c r="BV28" s="207">
        <v>600</v>
      </c>
      <c r="BW28" s="208"/>
      <c r="BX28" s="206">
        <v>500</v>
      </c>
      <c r="BY28" s="206"/>
      <c r="BZ28" s="207">
        <v>500</v>
      </c>
      <c r="CA28" s="206">
        <v>0</v>
      </c>
      <c r="CB28" s="206"/>
      <c r="CC28" s="207"/>
      <c r="CD28" s="206">
        <v>500</v>
      </c>
      <c r="CE28" s="206"/>
      <c r="CF28" s="207">
        <v>500</v>
      </c>
      <c r="CG28" s="208"/>
      <c r="CH28" s="206">
        <v>600</v>
      </c>
      <c r="CI28" s="206"/>
      <c r="CJ28" s="207">
        <v>600</v>
      </c>
      <c r="CK28" s="206">
        <v>0</v>
      </c>
      <c r="CL28" s="206"/>
      <c r="CM28" s="207"/>
      <c r="CN28" s="206">
        <v>600</v>
      </c>
      <c r="CO28" s="206"/>
      <c r="CP28" s="207">
        <v>600</v>
      </c>
      <c r="CQ28" s="208"/>
      <c r="CR28" s="206">
        <v>500</v>
      </c>
      <c r="CS28" s="206"/>
      <c r="CT28" s="207">
        <v>500</v>
      </c>
      <c r="CU28" s="206">
        <v>0</v>
      </c>
      <c r="CV28" s="206"/>
      <c r="CW28" s="207">
        <v>0</v>
      </c>
      <c r="CX28" s="206">
        <v>500</v>
      </c>
      <c r="CY28" s="206"/>
      <c r="CZ28" s="207">
        <v>500</v>
      </c>
      <c r="DA28" s="208"/>
      <c r="DB28" s="206">
        <v>500</v>
      </c>
      <c r="DC28" s="206"/>
      <c r="DD28" s="207">
        <v>500</v>
      </c>
      <c r="DE28" s="206">
        <v>0</v>
      </c>
      <c r="DF28" s="206"/>
      <c r="DG28" s="207">
        <v>0</v>
      </c>
      <c r="DH28" s="206">
        <v>500</v>
      </c>
      <c r="DI28" s="206"/>
      <c r="DJ28" s="207">
        <v>500</v>
      </c>
      <c r="DK28" s="208"/>
      <c r="DL28" s="206">
        <v>2350</v>
      </c>
      <c r="DM28" s="206"/>
      <c r="DN28" s="207">
        <v>2350</v>
      </c>
      <c r="DO28" s="206">
        <v>0</v>
      </c>
      <c r="DP28" s="206"/>
      <c r="DQ28" s="207">
        <v>0</v>
      </c>
      <c r="DR28" s="206">
        <v>2350</v>
      </c>
      <c r="DS28" s="206"/>
      <c r="DT28" s="207">
        <v>2350</v>
      </c>
      <c r="DU28" s="188"/>
      <c r="DV28" s="206">
        <f t="shared" si="36"/>
        <v>1350</v>
      </c>
      <c r="DW28" s="206"/>
      <c r="DX28" s="207">
        <v>1350</v>
      </c>
      <c r="DY28" s="206">
        <f t="shared" ref="DY28:DY29" si="60">+EA28</f>
        <v>0</v>
      </c>
      <c r="DZ28" s="206"/>
      <c r="EA28" s="207">
        <v>0</v>
      </c>
      <c r="EB28" s="206">
        <f t="shared" ref="EB28:EB29" si="61">+ED28</f>
        <v>1350</v>
      </c>
      <c r="EC28" s="206"/>
      <c r="ED28" s="207">
        <f t="shared" si="37"/>
        <v>1350</v>
      </c>
      <c r="EE28" s="188"/>
      <c r="EF28" s="206">
        <f t="shared" si="38"/>
        <v>1900</v>
      </c>
      <c r="EG28" s="206"/>
      <c r="EH28" s="207">
        <v>1900</v>
      </c>
      <c r="EI28" s="206">
        <f t="shared" ref="EI28:EI29" si="62">+EK28</f>
        <v>0</v>
      </c>
      <c r="EJ28" s="206"/>
      <c r="EK28" s="207">
        <v>0</v>
      </c>
      <c r="EL28" s="206">
        <f t="shared" ref="EL28:EL29" si="63">+EN28</f>
        <v>1900</v>
      </c>
      <c r="EM28" s="206"/>
      <c r="EN28" s="207">
        <f t="shared" si="39"/>
        <v>1900</v>
      </c>
      <c r="EO28" s="188"/>
      <c r="EP28" s="206">
        <f t="shared" si="40"/>
        <v>2050</v>
      </c>
      <c r="EQ28" s="206"/>
      <c r="ER28" s="207">
        <v>2050</v>
      </c>
      <c r="ES28" s="206">
        <f t="shared" ref="ES28:ES29" si="64">+EU28</f>
        <v>0</v>
      </c>
      <c r="ET28" s="206"/>
      <c r="EU28" s="207">
        <v>0</v>
      </c>
      <c r="EV28" s="206">
        <f t="shared" ref="EV28:EV29" si="65">+EX28</f>
        <v>2050</v>
      </c>
      <c r="EW28" s="206"/>
      <c r="EX28" s="207">
        <f t="shared" si="41"/>
        <v>2050</v>
      </c>
      <c r="EY28" s="188"/>
      <c r="EZ28" s="206">
        <f t="shared" si="42"/>
        <v>0</v>
      </c>
      <c r="FA28" s="206"/>
      <c r="FB28" s="207">
        <v>0</v>
      </c>
      <c r="FC28" s="206">
        <f t="shared" ref="FC28:FC29" si="66">+FE28</f>
        <v>0</v>
      </c>
      <c r="FD28" s="206"/>
      <c r="FE28" s="207">
        <v>0</v>
      </c>
      <c r="FF28" s="206">
        <f t="shared" ref="FF28:FF29" si="67">+FH28</f>
        <v>0</v>
      </c>
      <c r="FG28" s="206"/>
      <c r="FH28" s="207">
        <f t="shared" si="43"/>
        <v>0</v>
      </c>
      <c r="FI28" s="188"/>
      <c r="FJ28" s="206">
        <f t="shared" si="44"/>
        <v>0</v>
      </c>
      <c r="FK28" s="206"/>
      <c r="FL28" s="207">
        <v>0</v>
      </c>
      <c r="FM28" s="206">
        <f t="shared" ref="FM28:FM29" si="68">+FO28</f>
        <v>0</v>
      </c>
      <c r="FN28" s="206"/>
      <c r="FO28" s="207">
        <v>0</v>
      </c>
      <c r="FP28" s="206">
        <f t="shared" ref="FP28:FP29" si="69">+FR28</f>
        <v>0</v>
      </c>
      <c r="FQ28" s="206"/>
      <c r="FR28" s="207">
        <f t="shared" si="45"/>
        <v>0</v>
      </c>
      <c r="FS28" s="188"/>
      <c r="FT28" s="206">
        <f t="shared" si="46"/>
        <v>0</v>
      </c>
      <c r="FU28" s="206"/>
      <c r="FV28" s="207">
        <v>0</v>
      </c>
      <c r="FW28" s="206">
        <f t="shared" ref="FW28:FW29" si="70">+FY28</f>
        <v>0</v>
      </c>
      <c r="FX28" s="206"/>
      <c r="FY28" s="207">
        <v>0</v>
      </c>
      <c r="FZ28" s="206">
        <f t="shared" ref="FZ28:FZ29" si="71">+GB28</f>
        <v>0</v>
      </c>
      <c r="GA28" s="206"/>
      <c r="GB28" s="207">
        <f t="shared" si="47"/>
        <v>0</v>
      </c>
      <c r="GC28" s="188"/>
      <c r="GD28" s="206">
        <f t="shared" si="48"/>
        <v>0</v>
      </c>
      <c r="GE28" s="206"/>
      <c r="GF28" s="207">
        <v>0</v>
      </c>
      <c r="GG28" s="206">
        <f>+GI28</f>
        <v>0</v>
      </c>
      <c r="GH28" s="206"/>
      <c r="GI28" s="207"/>
      <c r="GJ28" s="206">
        <f>+GL28</f>
        <v>0</v>
      </c>
      <c r="GK28" s="206"/>
      <c r="GL28" s="207">
        <f t="shared" si="49"/>
        <v>0</v>
      </c>
      <c r="GM28" s="188"/>
      <c r="GN28" s="206">
        <f t="shared" si="50"/>
        <v>0</v>
      </c>
      <c r="GO28" s="206"/>
      <c r="GP28" s="207">
        <v>0</v>
      </c>
      <c r="GQ28" s="206">
        <f t="shared" ref="GQ28:GQ29" si="72">+GS28</f>
        <v>0</v>
      </c>
      <c r="GR28" s="206"/>
      <c r="GS28" s="207"/>
      <c r="GT28" s="206">
        <f t="shared" ref="GT28:GT29" si="73">+GV28</f>
        <v>0</v>
      </c>
      <c r="GU28" s="206"/>
      <c r="GV28" s="207">
        <f t="shared" si="51"/>
        <v>0</v>
      </c>
      <c r="GW28" s="188"/>
      <c r="GX28" s="206">
        <f t="shared" si="52"/>
        <v>0</v>
      </c>
      <c r="GY28" s="206"/>
      <c r="GZ28" s="207">
        <v>0</v>
      </c>
      <c r="HA28" s="206">
        <f t="shared" ref="HA28:HA29" si="74">+HC28</f>
        <v>0</v>
      </c>
      <c r="HB28" s="206"/>
      <c r="HC28" s="207"/>
      <c r="HD28" s="206">
        <f t="shared" ref="HD28:HD29" si="75">+HF28</f>
        <v>0</v>
      </c>
      <c r="HE28" s="206"/>
      <c r="HF28" s="207">
        <f t="shared" si="53"/>
        <v>0</v>
      </c>
      <c r="HG28" s="188"/>
      <c r="HH28" s="206">
        <f t="shared" si="54"/>
        <v>0</v>
      </c>
      <c r="HI28" s="206"/>
      <c r="HJ28" s="207">
        <v>0</v>
      </c>
      <c r="HK28" s="206">
        <f t="shared" ref="HK28:HK29" si="76">+HM28</f>
        <v>0</v>
      </c>
      <c r="HL28" s="206"/>
      <c r="HM28" s="207">
        <v>0</v>
      </c>
      <c r="HN28" s="206">
        <f t="shared" ref="HN28:HN29" si="77">+HP28</f>
        <v>0</v>
      </c>
      <c r="HO28" s="206"/>
      <c r="HP28" s="207">
        <f t="shared" si="55"/>
        <v>0</v>
      </c>
      <c r="HQ28" s="188"/>
      <c r="HR28" s="206">
        <f t="shared" si="56"/>
        <v>0</v>
      </c>
      <c r="HS28" s="206"/>
      <c r="HT28" s="207">
        <v>0</v>
      </c>
      <c r="HU28" s="206">
        <f t="shared" ref="HU28:HU29" si="78">+HW28</f>
        <v>0</v>
      </c>
      <c r="HV28" s="206"/>
      <c r="HW28" s="207">
        <v>0</v>
      </c>
      <c r="HX28" s="206">
        <f t="shared" ref="HX28:HX29" si="79">+HZ28</f>
        <v>0</v>
      </c>
      <c r="HY28" s="206"/>
      <c r="HZ28" s="207">
        <f t="shared" si="57"/>
        <v>0</v>
      </c>
      <c r="IA28" s="188"/>
      <c r="IB28" s="206">
        <f t="shared" si="58"/>
        <v>0</v>
      </c>
      <c r="IC28" s="206"/>
      <c r="ID28" s="207">
        <v>0</v>
      </c>
      <c r="IE28" s="206">
        <f t="shared" ref="IE28:IE29" si="80">+IG28</f>
        <v>0</v>
      </c>
      <c r="IF28" s="206"/>
      <c r="IG28" s="207">
        <v>0</v>
      </c>
      <c r="IH28" s="206">
        <f t="shared" ref="IH28:IH29" si="81">+IJ28</f>
        <v>0</v>
      </c>
      <c r="II28" s="206"/>
      <c r="IJ28" s="207">
        <f t="shared" si="59"/>
        <v>0</v>
      </c>
    </row>
    <row r="29" spans="1:247" x14ac:dyDescent="0.2">
      <c r="A29" s="212">
        <v>488</v>
      </c>
      <c r="B29" s="183"/>
      <c r="C29" s="183" t="s">
        <v>243</v>
      </c>
      <c r="E29" s="188"/>
      <c r="F29" s="206">
        <v>27130</v>
      </c>
      <c r="G29" s="206"/>
      <c r="H29" s="207">
        <v>27130</v>
      </c>
      <c r="I29" s="206">
        <v>0</v>
      </c>
      <c r="J29" s="206"/>
      <c r="K29" s="207">
        <v>0</v>
      </c>
      <c r="L29" s="206">
        <v>27130</v>
      </c>
      <c r="M29" s="206"/>
      <c r="N29" s="207">
        <v>27130</v>
      </c>
      <c r="O29" s="208"/>
      <c r="P29" s="206">
        <v>36250</v>
      </c>
      <c r="Q29" s="206"/>
      <c r="R29" s="207">
        <v>36250</v>
      </c>
      <c r="S29" s="206">
        <v>0</v>
      </c>
      <c r="T29" s="206"/>
      <c r="U29" s="207">
        <v>0</v>
      </c>
      <c r="V29" s="206">
        <v>36250</v>
      </c>
      <c r="W29" s="206"/>
      <c r="X29" s="207">
        <v>36250</v>
      </c>
      <c r="Y29" s="208"/>
      <c r="Z29" s="206">
        <v>43350</v>
      </c>
      <c r="AA29" s="206"/>
      <c r="AB29" s="207">
        <v>43350</v>
      </c>
      <c r="AC29" s="206">
        <v>0</v>
      </c>
      <c r="AD29" s="206"/>
      <c r="AE29" s="207">
        <v>0</v>
      </c>
      <c r="AF29" s="206">
        <v>43350</v>
      </c>
      <c r="AG29" s="206"/>
      <c r="AH29" s="207">
        <v>43350</v>
      </c>
      <c r="AI29" s="208"/>
      <c r="AJ29" s="206">
        <v>26750</v>
      </c>
      <c r="AK29" s="206"/>
      <c r="AL29" s="207">
        <v>26750</v>
      </c>
      <c r="AM29" s="206">
        <v>550</v>
      </c>
      <c r="AN29" s="206"/>
      <c r="AO29" s="207">
        <v>550</v>
      </c>
      <c r="AP29" s="206">
        <v>26200</v>
      </c>
      <c r="AQ29" s="206"/>
      <c r="AR29" s="207">
        <v>26200</v>
      </c>
      <c r="AS29" s="208"/>
      <c r="AT29" s="206">
        <v>26150</v>
      </c>
      <c r="AU29" s="206"/>
      <c r="AV29" s="207">
        <v>26150</v>
      </c>
      <c r="AW29" s="206">
        <v>350</v>
      </c>
      <c r="AX29" s="206"/>
      <c r="AY29" s="207">
        <v>350</v>
      </c>
      <c r="AZ29" s="206">
        <v>25800</v>
      </c>
      <c r="BA29" s="206"/>
      <c r="BB29" s="207">
        <v>25800</v>
      </c>
      <c r="BC29" s="208"/>
      <c r="BD29" s="206">
        <v>24300</v>
      </c>
      <c r="BE29" s="206"/>
      <c r="BF29" s="207">
        <v>24300</v>
      </c>
      <c r="BG29" s="206">
        <v>100</v>
      </c>
      <c r="BH29" s="206"/>
      <c r="BI29" s="207">
        <v>100</v>
      </c>
      <c r="BJ29" s="206">
        <v>24200</v>
      </c>
      <c r="BK29" s="206"/>
      <c r="BL29" s="207">
        <v>24200</v>
      </c>
      <c r="BM29" s="208"/>
      <c r="BN29" s="206">
        <v>13850</v>
      </c>
      <c r="BO29" s="206"/>
      <c r="BP29" s="207">
        <v>13850</v>
      </c>
      <c r="BQ29" s="206">
        <v>50</v>
      </c>
      <c r="BR29" s="206"/>
      <c r="BS29" s="207">
        <v>50</v>
      </c>
      <c r="BT29" s="206">
        <v>13800</v>
      </c>
      <c r="BU29" s="206"/>
      <c r="BV29" s="207">
        <v>13800</v>
      </c>
      <c r="BW29" s="208"/>
      <c r="BX29" s="206">
        <v>10750</v>
      </c>
      <c r="BY29" s="206"/>
      <c r="BZ29" s="207">
        <v>10750</v>
      </c>
      <c r="CA29" s="206">
        <v>50</v>
      </c>
      <c r="CB29" s="206"/>
      <c r="CC29" s="207">
        <v>50</v>
      </c>
      <c r="CD29" s="206">
        <v>10700</v>
      </c>
      <c r="CE29" s="206"/>
      <c r="CF29" s="207">
        <v>10700</v>
      </c>
      <c r="CG29" s="208"/>
      <c r="CH29" s="206">
        <v>10900</v>
      </c>
      <c r="CI29" s="206"/>
      <c r="CJ29" s="207">
        <v>10900</v>
      </c>
      <c r="CK29" s="206">
        <v>0</v>
      </c>
      <c r="CL29" s="206"/>
      <c r="CM29" s="207">
        <v>0</v>
      </c>
      <c r="CN29" s="206">
        <v>10900</v>
      </c>
      <c r="CO29" s="206"/>
      <c r="CP29" s="207">
        <v>10900</v>
      </c>
      <c r="CQ29" s="208"/>
      <c r="CR29" s="206">
        <v>16750</v>
      </c>
      <c r="CS29" s="206"/>
      <c r="CT29" s="207">
        <v>16750</v>
      </c>
      <c r="CU29" s="206">
        <v>50</v>
      </c>
      <c r="CV29" s="206"/>
      <c r="CW29" s="207">
        <v>50</v>
      </c>
      <c r="CX29" s="206">
        <v>16700</v>
      </c>
      <c r="CY29" s="206"/>
      <c r="CZ29" s="207">
        <v>16700</v>
      </c>
      <c r="DA29" s="208"/>
      <c r="DB29" s="206">
        <v>13750</v>
      </c>
      <c r="DC29" s="206"/>
      <c r="DD29" s="207">
        <v>13750</v>
      </c>
      <c r="DE29" s="206">
        <v>50</v>
      </c>
      <c r="DF29" s="206"/>
      <c r="DG29" s="207">
        <v>50</v>
      </c>
      <c r="DH29" s="206">
        <v>13700</v>
      </c>
      <c r="DI29" s="206"/>
      <c r="DJ29" s="207">
        <v>13700</v>
      </c>
      <c r="DK29" s="208"/>
      <c r="DL29" s="206">
        <v>19600</v>
      </c>
      <c r="DM29" s="206"/>
      <c r="DN29" s="207">
        <v>19600</v>
      </c>
      <c r="DO29" s="206">
        <v>100</v>
      </c>
      <c r="DP29" s="206"/>
      <c r="DQ29" s="207">
        <v>100</v>
      </c>
      <c r="DR29" s="206">
        <v>19500</v>
      </c>
      <c r="DS29" s="206"/>
      <c r="DT29" s="207">
        <v>19500</v>
      </c>
      <c r="DU29" s="188"/>
      <c r="DV29" s="206">
        <f t="shared" si="36"/>
        <v>18300</v>
      </c>
      <c r="DW29" s="206"/>
      <c r="DX29" s="207">
        <v>18300</v>
      </c>
      <c r="DY29" s="206">
        <f t="shared" si="60"/>
        <v>0</v>
      </c>
      <c r="DZ29" s="206"/>
      <c r="EA29" s="207">
        <f>+'WA 2017 Data'!D35</f>
        <v>0</v>
      </c>
      <c r="EB29" s="206">
        <f t="shared" si="61"/>
        <v>18300</v>
      </c>
      <c r="EC29" s="206"/>
      <c r="ED29" s="207">
        <f t="shared" si="37"/>
        <v>18300</v>
      </c>
      <c r="EE29" s="188"/>
      <c r="EF29" s="206">
        <f t="shared" si="38"/>
        <v>34350</v>
      </c>
      <c r="EG29" s="206"/>
      <c r="EH29" s="207">
        <v>34350</v>
      </c>
      <c r="EI29" s="206">
        <f t="shared" si="62"/>
        <v>0</v>
      </c>
      <c r="EJ29" s="206"/>
      <c r="EK29" s="207">
        <f>+'WA 2017 Data'!E35</f>
        <v>0</v>
      </c>
      <c r="EL29" s="206">
        <f t="shared" si="63"/>
        <v>34350</v>
      </c>
      <c r="EM29" s="206"/>
      <c r="EN29" s="207">
        <f t="shared" si="39"/>
        <v>34350</v>
      </c>
      <c r="EO29" s="188"/>
      <c r="EP29" s="206">
        <f t="shared" si="40"/>
        <v>43140</v>
      </c>
      <c r="EQ29" s="206"/>
      <c r="ER29" s="207">
        <v>43140</v>
      </c>
      <c r="ES29" s="206">
        <f t="shared" si="64"/>
        <v>0</v>
      </c>
      <c r="ET29" s="206"/>
      <c r="EU29" s="207">
        <f>+'WA 2017 Data'!F35</f>
        <v>0</v>
      </c>
      <c r="EV29" s="206">
        <f t="shared" si="65"/>
        <v>43140</v>
      </c>
      <c r="EW29" s="206"/>
      <c r="EX29" s="207">
        <f t="shared" si="41"/>
        <v>43140</v>
      </c>
      <c r="EY29" s="188"/>
      <c r="EZ29" s="206">
        <f t="shared" si="42"/>
        <v>0</v>
      </c>
      <c r="FA29" s="206"/>
      <c r="FB29" s="207">
        <v>0</v>
      </c>
      <c r="FC29" s="206">
        <f t="shared" si="66"/>
        <v>0</v>
      </c>
      <c r="FD29" s="206"/>
      <c r="FE29" s="207">
        <f>+'WA 2017 Data'!G34</f>
        <v>0</v>
      </c>
      <c r="FF29" s="206">
        <f t="shared" si="67"/>
        <v>0</v>
      </c>
      <c r="FG29" s="206"/>
      <c r="FH29" s="207">
        <f t="shared" si="43"/>
        <v>0</v>
      </c>
      <c r="FI29" s="188"/>
      <c r="FJ29" s="206">
        <f t="shared" si="44"/>
        <v>0</v>
      </c>
      <c r="FK29" s="206"/>
      <c r="FL29" s="207">
        <v>0</v>
      </c>
      <c r="FM29" s="206">
        <f t="shared" si="68"/>
        <v>0</v>
      </c>
      <c r="FN29" s="206"/>
      <c r="FO29" s="207">
        <f>+'WA 2017 Data'!H34</f>
        <v>0</v>
      </c>
      <c r="FP29" s="206">
        <f t="shared" si="69"/>
        <v>0</v>
      </c>
      <c r="FQ29" s="206"/>
      <c r="FR29" s="207">
        <f t="shared" si="45"/>
        <v>0</v>
      </c>
      <c r="FS29" s="188"/>
      <c r="FT29" s="206">
        <f t="shared" si="46"/>
        <v>0</v>
      </c>
      <c r="FU29" s="206"/>
      <c r="FV29" s="207">
        <v>0</v>
      </c>
      <c r="FW29" s="206">
        <f t="shared" si="70"/>
        <v>0</v>
      </c>
      <c r="FX29" s="206"/>
      <c r="FY29" s="207">
        <f>+'WA 2017 Data'!I34</f>
        <v>0</v>
      </c>
      <c r="FZ29" s="206">
        <f t="shared" si="71"/>
        <v>0</v>
      </c>
      <c r="GA29" s="206"/>
      <c r="GB29" s="207">
        <f t="shared" si="47"/>
        <v>0</v>
      </c>
      <c r="GC29" s="188"/>
      <c r="GD29" s="206">
        <f t="shared" si="48"/>
        <v>0</v>
      </c>
      <c r="GE29" s="206"/>
      <c r="GF29" s="207">
        <v>0</v>
      </c>
      <c r="GG29" s="206">
        <f t="shared" ref="GG29:GG39" si="82">+GI29</f>
        <v>0</v>
      </c>
      <c r="GH29" s="206"/>
      <c r="GI29" s="207">
        <f>'WA 2017 Data'!J34</f>
        <v>0</v>
      </c>
      <c r="GJ29" s="206">
        <f>+GL29</f>
        <v>0</v>
      </c>
      <c r="GK29" s="206"/>
      <c r="GL29" s="207">
        <f t="shared" si="49"/>
        <v>0</v>
      </c>
      <c r="GM29" s="188"/>
      <c r="GN29" s="206">
        <f t="shared" si="50"/>
        <v>0</v>
      </c>
      <c r="GO29" s="206"/>
      <c r="GP29" s="207">
        <v>0</v>
      </c>
      <c r="GQ29" s="206">
        <f t="shared" si="72"/>
        <v>0</v>
      </c>
      <c r="GR29" s="206"/>
      <c r="GS29" s="207">
        <f>'WA 2017 Data'!K34</f>
        <v>0</v>
      </c>
      <c r="GT29" s="206">
        <f t="shared" si="73"/>
        <v>0</v>
      </c>
      <c r="GU29" s="206"/>
      <c r="GV29" s="207">
        <f t="shared" si="51"/>
        <v>0</v>
      </c>
      <c r="GW29" s="188"/>
      <c r="GX29" s="206">
        <f t="shared" si="52"/>
        <v>0</v>
      </c>
      <c r="GY29" s="206"/>
      <c r="GZ29" s="207">
        <v>0</v>
      </c>
      <c r="HA29" s="206">
        <f t="shared" si="74"/>
        <v>0</v>
      </c>
      <c r="HB29" s="206"/>
      <c r="HC29" s="207">
        <f>'WA 2017 Data'!L34</f>
        <v>0</v>
      </c>
      <c r="HD29" s="206">
        <f t="shared" si="75"/>
        <v>0</v>
      </c>
      <c r="HE29" s="206"/>
      <c r="HF29" s="207">
        <f t="shared" si="53"/>
        <v>0</v>
      </c>
      <c r="HG29" s="188"/>
      <c r="HH29" s="206">
        <f t="shared" si="54"/>
        <v>0</v>
      </c>
      <c r="HI29" s="206"/>
      <c r="HJ29" s="207">
        <v>0</v>
      </c>
      <c r="HK29" s="206">
        <f t="shared" si="76"/>
        <v>0</v>
      </c>
      <c r="HL29" s="206"/>
      <c r="HM29" s="207">
        <f>'WA 2017 Data'!M34</f>
        <v>0</v>
      </c>
      <c r="HN29" s="206">
        <f t="shared" si="77"/>
        <v>0</v>
      </c>
      <c r="HO29" s="206"/>
      <c r="HP29" s="207">
        <f t="shared" si="55"/>
        <v>0</v>
      </c>
      <c r="HQ29" s="188"/>
      <c r="HR29" s="206">
        <f t="shared" si="56"/>
        <v>0</v>
      </c>
      <c r="HS29" s="206"/>
      <c r="HT29" s="207">
        <v>0</v>
      </c>
      <c r="HU29" s="206">
        <f t="shared" si="78"/>
        <v>0</v>
      </c>
      <c r="HV29" s="206"/>
      <c r="HW29" s="207">
        <f>+'WA 2017 Data'!N34</f>
        <v>0</v>
      </c>
      <c r="HX29" s="206">
        <f t="shared" si="79"/>
        <v>0</v>
      </c>
      <c r="HY29" s="206"/>
      <c r="HZ29" s="207">
        <f t="shared" si="57"/>
        <v>0</v>
      </c>
      <c r="IA29" s="188"/>
      <c r="IB29" s="206">
        <f t="shared" si="58"/>
        <v>0</v>
      </c>
      <c r="IC29" s="206"/>
      <c r="ID29" s="207">
        <v>0</v>
      </c>
      <c r="IE29" s="206">
        <f t="shared" si="80"/>
        <v>0</v>
      </c>
      <c r="IF29" s="206"/>
      <c r="IG29" s="207">
        <f>+'WA 2017 Data'!O34</f>
        <v>0</v>
      </c>
      <c r="IH29" s="206">
        <f t="shared" si="81"/>
        <v>0</v>
      </c>
      <c r="II29" s="206"/>
      <c r="IJ29" s="207">
        <f t="shared" si="59"/>
        <v>0</v>
      </c>
    </row>
    <row r="30" spans="1:247" x14ac:dyDescent="0.2">
      <c r="A30" s="205" t="s">
        <v>162</v>
      </c>
      <c r="B30" s="183"/>
      <c r="C30" s="183" t="s">
        <v>28</v>
      </c>
      <c r="E30" s="188"/>
      <c r="F30" s="206">
        <v>9945</v>
      </c>
      <c r="G30" s="206"/>
      <c r="H30" s="207">
        <v>9945</v>
      </c>
      <c r="I30" s="206">
        <v>825</v>
      </c>
      <c r="J30" s="206"/>
      <c r="K30" s="207">
        <v>825</v>
      </c>
      <c r="L30" s="206">
        <v>9120</v>
      </c>
      <c r="M30" s="206"/>
      <c r="N30" s="207">
        <v>9120</v>
      </c>
      <c r="O30" s="208"/>
      <c r="P30" s="206">
        <v>11280</v>
      </c>
      <c r="Q30" s="206"/>
      <c r="R30" s="207">
        <v>11280</v>
      </c>
      <c r="S30" s="206">
        <v>945</v>
      </c>
      <c r="T30" s="206"/>
      <c r="U30" s="207">
        <v>945</v>
      </c>
      <c r="V30" s="206">
        <v>10335</v>
      </c>
      <c r="W30" s="206"/>
      <c r="X30" s="207">
        <v>10335</v>
      </c>
      <c r="Y30" s="208"/>
      <c r="Z30" s="206">
        <v>9915</v>
      </c>
      <c r="AA30" s="206"/>
      <c r="AB30" s="207">
        <v>9915</v>
      </c>
      <c r="AC30" s="206">
        <v>1050</v>
      </c>
      <c r="AD30" s="206"/>
      <c r="AE30" s="207">
        <v>1050</v>
      </c>
      <c r="AF30" s="206">
        <v>8865</v>
      </c>
      <c r="AG30" s="206"/>
      <c r="AH30" s="207">
        <v>8865</v>
      </c>
      <c r="AI30" s="208"/>
      <c r="AJ30" s="206">
        <v>10575</v>
      </c>
      <c r="AK30" s="206"/>
      <c r="AL30" s="207">
        <v>10575</v>
      </c>
      <c r="AM30" s="206">
        <v>795</v>
      </c>
      <c r="AN30" s="206"/>
      <c r="AO30" s="207">
        <v>795</v>
      </c>
      <c r="AP30" s="206">
        <v>9780</v>
      </c>
      <c r="AQ30" s="206"/>
      <c r="AR30" s="207">
        <v>9780</v>
      </c>
      <c r="AS30" s="208"/>
      <c r="AT30" s="206">
        <v>8280</v>
      </c>
      <c r="AU30" s="206"/>
      <c r="AV30" s="207">
        <v>8280</v>
      </c>
      <c r="AW30" s="206">
        <v>930</v>
      </c>
      <c r="AX30" s="206"/>
      <c r="AY30" s="207">
        <v>930</v>
      </c>
      <c r="AZ30" s="206">
        <v>7350</v>
      </c>
      <c r="BA30" s="206"/>
      <c r="BB30" s="207">
        <v>7350</v>
      </c>
      <c r="BC30" s="208"/>
      <c r="BD30" s="206">
        <v>9030</v>
      </c>
      <c r="BE30" s="206"/>
      <c r="BF30" s="207">
        <v>9030</v>
      </c>
      <c r="BG30" s="206">
        <v>795</v>
      </c>
      <c r="BH30" s="206"/>
      <c r="BI30" s="207">
        <v>795</v>
      </c>
      <c r="BJ30" s="206">
        <v>8235</v>
      </c>
      <c r="BK30" s="206"/>
      <c r="BL30" s="207">
        <v>8235</v>
      </c>
      <c r="BM30" s="208"/>
      <c r="BN30" s="206">
        <v>7125</v>
      </c>
      <c r="BO30" s="206"/>
      <c r="BP30" s="207">
        <v>7125</v>
      </c>
      <c r="BQ30" s="206">
        <v>705</v>
      </c>
      <c r="BR30" s="206"/>
      <c r="BS30" s="207">
        <v>705</v>
      </c>
      <c r="BT30" s="206">
        <v>6420</v>
      </c>
      <c r="BU30" s="206"/>
      <c r="BV30" s="207">
        <v>6420</v>
      </c>
      <c r="BW30" s="208"/>
      <c r="BX30" s="206">
        <v>7125</v>
      </c>
      <c r="BY30" s="206"/>
      <c r="BZ30" s="207">
        <v>7125</v>
      </c>
      <c r="CA30" s="206">
        <v>750</v>
      </c>
      <c r="CB30" s="206"/>
      <c r="CC30" s="207">
        <v>750</v>
      </c>
      <c r="CD30" s="206">
        <v>6375</v>
      </c>
      <c r="CE30" s="206"/>
      <c r="CF30" s="207">
        <v>6375</v>
      </c>
      <c r="CG30" s="208"/>
      <c r="CH30" s="206">
        <v>6990</v>
      </c>
      <c r="CI30" s="206"/>
      <c r="CJ30" s="207">
        <v>6990</v>
      </c>
      <c r="CK30" s="206">
        <v>765</v>
      </c>
      <c r="CL30" s="206"/>
      <c r="CM30" s="207">
        <v>765</v>
      </c>
      <c r="CN30" s="206">
        <v>6225</v>
      </c>
      <c r="CO30" s="206"/>
      <c r="CP30" s="207">
        <v>6225</v>
      </c>
      <c r="CQ30" s="208"/>
      <c r="CR30" s="206">
        <v>7305</v>
      </c>
      <c r="CS30" s="206"/>
      <c r="CT30" s="207">
        <v>7305</v>
      </c>
      <c r="CU30" s="206">
        <v>585</v>
      </c>
      <c r="CV30" s="206"/>
      <c r="CW30" s="207">
        <v>585</v>
      </c>
      <c r="CX30" s="206">
        <v>6720</v>
      </c>
      <c r="CY30" s="206"/>
      <c r="CZ30" s="207">
        <v>6720</v>
      </c>
      <c r="DA30" s="208"/>
      <c r="DB30" s="206">
        <v>7575</v>
      </c>
      <c r="DC30" s="206"/>
      <c r="DD30" s="207">
        <v>7575</v>
      </c>
      <c r="DE30" s="206">
        <v>720</v>
      </c>
      <c r="DF30" s="206"/>
      <c r="DG30" s="207">
        <v>720</v>
      </c>
      <c r="DH30" s="206">
        <v>6855</v>
      </c>
      <c r="DI30" s="206"/>
      <c r="DJ30" s="207">
        <v>6855</v>
      </c>
      <c r="DK30" s="208"/>
      <c r="DL30" s="206">
        <v>8355</v>
      </c>
      <c r="DM30" s="206"/>
      <c r="DN30" s="207">
        <v>8355</v>
      </c>
      <c r="DO30" s="206">
        <v>675</v>
      </c>
      <c r="DP30" s="206"/>
      <c r="DQ30" s="207">
        <v>675</v>
      </c>
      <c r="DR30" s="206">
        <v>7680</v>
      </c>
      <c r="DS30" s="206"/>
      <c r="DT30" s="207">
        <v>7680</v>
      </c>
      <c r="DU30" s="188"/>
      <c r="DV30" s="206">
        <f t="shared" si="36"/>
        <v>9900</v>
      </c>
      <c r="DW30" s="206"/>
      <c r="DX30" s="207">
        <v>9900</v>
      </c>
      <c r="DY30" s="206">
        <f t="shared" ref="DY30:DY36" si="83">+EA30</f>
        <v>825</v>
      </c>
      <c r="DZ30" s="206"/>
      <c r="EA30" s="207">
        <f>+'WA 2017 Data'!D28</f>
        <v>825</v>
      </c>
      <c r="EB30" s="206">
        <f t="shared" ref="EB30:EB36" si="84">+ED30</f>
        <v>9075</v>
      </c>
      <c r="EC30" s="206"/>
      <c r="ED30" s="207">
        <f t="shared" si="37"/>
        <v>9075</v>
      </c>
      <c r="EE30" s="188"/>
      <c r="EF30" s="206">
        <f t="shared" si="38"/>
        <v>11760</v>
      </c>
      <c r="EG30" s="206"/>
      <c r="EH30" s="207">
        <v>11760</v>
      </c>
      <c r="EI30" s="206">
        <f t="shared" ref="EI30:EI36" si="85">+EK30</f>
        <v>1335</v>
      </c>
      <c r="EJ30" s="206"/>
      <c r="EK30" s="207">
        <f>+'WA 2017 Data'!E28</f>
        <v>1335</v>
      </c>
      <c r="EL30" s="206">
        <f t="shared" ref="EL30:EL36" si="86">+EN30</f>
        <v>10425</v>
      </c>
      <c r="EM30" s="206"/>
      <c r="EN30" s="207">
        <f t="shared" si="39"/>
        <v>10425</v>
      </c>
      <c r="EO30" s="188"/>
      <c r="EP30" s="206">
        <f t="shared" si="40"/>
        <v>10890</v>
      </c>
      <c r="EQ30" s="206"/>
      <c r="ER30" s="207">
        <v>10890</v>
      </c>
      <c r="ES30" s="206">
        <f t="shared" ref="ES30:ES36" si="87">+EU30</f>
        <v>1125</v>
      </c>
      <c r="ET30" s="206"/>
      <c r="EU30" s="207">
        <f>+'WA 2017 Data'!F28</f>
        <v>1125</v>
      </c>
      <c r="EV30" s="206">
        <f t="shared" ref="EV30:EV36" si="88">+EX30</f>
        <v>9765</v>
      </c>
      <c r="EW30" s="206"/>
      <c r="EX30" s="207">
        <f t="shared" si="41"/>
        <v>9765</v>
      </c>
      <c r="EY30" s="188"/>
      <c r="EZ30" s="206">
        <f t="shared" si="42"/>
        <v>0</v>
      </c>
      <c r="FA30" s="206"/>
      <c r="FB30" s="207">
        <v>0</v>
      </c>
      <c r="FC30" s="206">
        <f t="shared" ref="FC30:FC36" si="89">+FE30</f>
        <v>0</v>
      </c>
      <c r="FD30" s="206"/>
      <c r="FE30" s="207">
        <f>+'WA 2017 Data'!G28</f>
        <v>0</v>
      </c>
      <c r="FF30" s="206">
        <f t="shared" ref="FF30:FF36" si="90">+FH30</f>
        <v>0</v>
      </c>
      <c r="FG30" s="206"/>
      <c r="FH30" s="207">
        <f t="shared" si="43"/>
        <v>0</v>
      </c>
      <c r="FI30" s="188"/>
      <c r="FJ30" s="206">
        <f t="shared" si="44"/>
        <v>0</v>
      </c>
      <c r="FK30" s="206"/>
      <c r="FL30" s="207">
        <v>0</v>
      </c>
      <c r="FM30" s="206">
        <f t="shared" ref="FM30:FM36" si="91">+FO30</f>
        <v>0</v>
      </c>
      <c r="FN30" s="206"/>
      <c r="FO30" s="207">
        <f>+'WA 2017 Data'!H28</f>
        <v>0</v>
      </c>
      <c r="FP30" s="206">
        <f t="shared" ref="FP30:FP36" si="92">+FR30</f>
        <v>0</v>
      </c>
      <c r="FQ30" s="206"/>
      <c r="FR30" s="207">
        <f t="shared" si="45"/>
        <v>0</v>
      </c>
      <c r="FS30" s="188"/>
      <c r="FT30" s="206">
        <f t="shared" si="46"/>
        <v>0</v>
      </c>
      <c r="FU30" s="206"/>
      <c r="FV30" s="207">
        <v>0</v>
      </c>
      <c r="FW30" s="206">
        <f t="shared" ref="FW30:FW36" si="93">+FY30</f>
        <v>0</v>
      </c>
      <c r="FX30" s="206"/>
      <c r="FY30" s="207">
        <f>+'WA 2017 Data'!I28</f>
        <v>0</v>
      </c>
      <c r="FZ30" s="206">
        <f t="shared" ref="FZ30:FZ36" si="94">+GB30</f>
        <v>0</v>
      </c>
      <c r="GA30" s="206"/>
      <c r="GB30" s="207">
        <f t="shared" si="47"/>
        <v>0</v>
      </c>
      <c r="GC30" s="188"/>
      <c r="GD30" s="206">
        <f t="shared" si="48"/>
        <v>0</v>
      </c>
      <c r="GE30" s="206"/>
      <c r="GF30" s="207">
        <v>0</v>
      </c>
      <c r="GG30" s="206">
        <f t="shared" si="82"/>
        <v>0</v>
      </c>
      <c r="GH30" s="206"/>
      <c r="GI30" s="207">
        <f>'WA 2017 Data'!J28</f>
        <v>0</v>
      </c>
      <c r="GJ30" s="206">
        <f t="shared" ref="GJ30:GJ36" si="95">+GL30</f>
        <v>0</v>
      </c>
      <c r="GK30" s="206"/>
      <c r="GL30" s="207">
        <f t="shared" si="49"/>
        <v>0</v>
      </c>
      <c r="GM30" s="188"/>
      <c r="GN30" s="206">
        <f t="shared" si="50"/>
        <v>0</v>
      </c>
      <c r="GO30" s="206"/>
      <c r="GP30" s="207">
        <v>0</v>
      </c>
      <c r="GQ30" s="206">
        <f t="shared" ref="GQ30:GQ36" si="96">+GS30</f>
        <v>0</v>
      </c>
      <c r="GR30" s="206"/>
      <c r="GS30" s="207">
        <f>'WA 2017 Data'!K28</f>
        <v>0</v>
      </c>
      <c r="GT30" s="206">
        <f t="shared" ref="GT30:GT36" si="97">+GV30</f>
        <v>0</v>
      </c>
      <c r="GU30" s="206"/>
      <c r="GV30" s="207">
        <f t="shared" si="51"/>
        <v>0</v>
      </c>
      <c r="GW30" s="188"/>
      <c r="GX30" s="206">
        <f t="shared" si="52"/>
        <v>0</v>
      </c>
      <c r="GY30" s="206"/>
      <c r="GZ30" s="207">
        <v>0</v>
      </c>
      <c r="HA30" s="206">
        <f t="shared" ref="HA30:HA36" si="98">+HC30</f>
        <v>0</v>
      </c>
      <c r="HB30" s="206"/>
      <c r="HC30" s="207">
        <f>'WA 2017 Data'!L28</f>
        <v>0</v>
      </c>
      <c r="HD30" s="206">
        <f t="shared" ref="HD30:HD36" si="99">+HF30</f>
        <v>0</v>
      </c>
      <c r="HE30" s="206"/>
      <c r="HF30" s="207">
        <f t="shared" si="53"/>
        <v>0</v>
      </c>
      <c r="HG30" s="188"/>
      <c r="HH30" s="206">
        <f t="shared" si="54"/>
        <v>0</v>
      </c>
      <c r="HI30" s="206"/>
      <c r="HJ30" s="207">
        <v>0</v>
      </c>
      <c r="HK30" s="206">
        <f t="shared" ref="HK30:HK36" si="100">+HM30</f>
        <v>0</v>
      </c>
      <c r="HL30" s="206"/>
      <c r="HM30" s="207">
        <f>+'WA 2017 Data'!M28</f>
        <v>0</v>
      </c>
      <c r="HN30" s="206">
        <f t="shared" ref="HN30:HN36" si="101">+HP30</f>
        <v>0</v>
      </c>
      <c r="HO30" s="206"/>
      <c r="HP30" s="207">
        <f t="shared" si="55"/>
        <v>0</v>
      </c>
      <c r="HQ30" s="188"/>
      <c r="HR30" s="206">
        <f t="shared" si="56"/>
        <v>0</v>
      </c>
      <c r="HS30" s="206"/>
      <c r="HT30" s="207">
        <v>0</v>
      </c>
      <c r="HU30" s="206">
        <f t="shared" ref="HU30:HU36" si="102">+HW30</f>
        <v>0</v>
      </c>
      <c r="HV30" s="206"/>
      <c r="HW30" s="207">
        <f>+'WA 2017 Data'!N28</f>
        <v>0</v>
      </c>
      <c r="HX30" s="206">
        <f t="shared" ref="HX30:HX36" si="103">+HZ30</f>
        <v>0</v>
      </c>
      <c r="HY30" s="206"/>
      <c r="HZ30" s="207">
        <f t="shared" si="57"/>
        <v>0</v>
      </c>
      <c r="IA30" s="188"/>
      <c r="IB30" s="206">
        <f t="shared" si="58"/>
        <v>0</v>
      </c>
      <c r="IC30" s="206"/>
      <c r="ID30" s="207">
        <v>0</v>
      </c>
      <c r="IE30" s="206">
        <f t="shared" ref="IE30:IE36" si="104">+IG30</f>
        <v>0</v>
      </c>
      <c r="IF30" s="206"/>
      <c r="IG30" s="207">
        <f>+'WA 2017 Data'!O28</f>
        <v>0</v>
      </c>
      <c r="IH30" s="206">
        <f t="shared" ref="IH30:IH36" si="105">+IJ30</f>
        <v>0</v>
      </c>
      <c r="II30" s="206"/>
      <c r="IJ30" s="207">
        <f t="shared" si="59"/>
        <v>0</v>
      </c>
    </row>
    <row r="31" spans="1:247" x14ac:dyDescent="0.2">
      <c r="A31" s="205" t="s">
        <v>159</v>
      </c>
      <c r="B31" s="183"/>
      <c r="C31" s="205" t="s">
        <v>29</v>
      </c>
      <c r="E31" s="188"/>
      <c r="F31" s="206">
        <v>19165</v>
      </c>
      <c r="G31" s="206"/>
      <c r="H31" s="207">
        <v>19165</v>
      </c>
      <c r="I31" s="206">
        <v>1075</v>
      </c>
      <c r="J31" s="206"/>
      <c r="K31" s="207">
        <v>1075</v>
      </c>
      <c r="L31" s="206">
        <v>18090</v>
      </c>
      <c r="M31" s="206"/>
      <c r="N31" s="207">
        <v>18090</v>
      </c>
      <c r="O31" s="208"/>
      <c r="P31" s="206">
        <v>25270</v>
      </c>
      <c r="Q31" s="206"/>
      <c r="R31" s="207">
        <v>25270</v>
      </c>
      <c r="S31" s="206">
        <v>1300</v>
      </c>
      <c r="T31" s="206"/>
      <c r="U31" s="207">
        <v>1300</v>
      </c>
      <c r="V31" s="206">
        <v>23970</v>
      </c>
      <c r="W31" s="206"/>
      <c r="X31" s="207">
        <v>23970</v>
      </c>
      <c r="Y31" s="208"/>
      <c r="Z31" s="206">
        <v>29525</v>
      </c>
      <c r="AA31" s="206"/>
      <c r="AB31" s="207">
        <v>29525</v>
      </c>
      <c r="AC31" s="206">
        <v>1275</v>
      </c>
      <c r="AD31" s="206"/>
      <c r="AE31" s="207">
        <v>1275</v>
      </c>
      <c r="AF31" s="206">
        <v>28250</v>
      </c>
      <c r="AG31" s="206"/>
      <c r="AH31" s="207">
        <v>28250</v>
      </c>
      <c r="AI31" s="208"/>
      <c r="AJ31" s="206">
        <v>23240</v>
      </c>
      <c r="AK31" s="206"/>
      <c r="AL31" s="207">
        <v>23240</v>
      </c>
      <c r="AM31" s="206">
        <v>1250</v>
      </c>
      <c r="AN31" s="206"/>
      <c r="AO31" s="207">
        <v>1250</v>
      </c>
      <c r="AP31" s="206">
        <v>21990</v>
      </c>
      <c r="AQ31" s="206"/>
      <c r="AR31" s="207">
        <v>21990</v>
      </c>
      <c r="AS31" s="208"/>
      <c r="AT31" s="206">
        <v>25850</v>
      </c>
      <c r="AU31" s="206"/>
      <c r="AV31" s="207">
        <v>25850</v>
      </c>
      <c r="AW31" s="206">
        <v>1250</v>
      </c>
      <c r="AX31" s="206"/>
      <c r="AY31" s="207">
        <v>1250</v>
      </c>
      <c r="AZ31" s="206">
        <v>24600</v>
      </c>
      <c r="BA31" s="206"/>
      <c r="BB31" s="207">
        <v>24600</v>
      </c>
      <c r="BC31" s="208"/>
      <c r="BD31" s="206">
        <v>21850</v>
      </c>
      <c r="BE31" s="206"/>
      <c r="BF31" s="207">
        <v>21850</v>
      </c>
      <c r="BG31" s="206">
        <v>1200</v>
      </c>
      <c r="BH31" s="206"/>
      <c r="BI31" s="207">
        <v>1200</v>
      </c>
      <c r="BJ31" s="206">
        <v>20650</v>
      </c>
      <c r="BK31" s="206"/>
      <c r="BL31" s="207">
        <v>20650</v>
      </c>
      <c r="BM31" s="208"/>
      <c r="BN31" s="206">
        <v>16095</v>
      </c>
      <c r="BO31" s="206"/>
      <c r="BP31" s="207">
        <v>16095</v>
      </c>
      <c r="BQ31" s="206">
        <v>525</v>
      </c>
      <c r="BR31" s="206"/>
      <c r="BS31" s="207">
        <v>525</v>
      </c>
      <c r="BT31" s="206">
        <v>15570</v>
      </c>
      <c r="BU31" s="206"/>
      <c r="BV31" s="207">
        <v>15570</v>
      </c>
      <c r="BW31" s="208"/>
      <c r="BX31" s="206">
        <v>14290</v>
      </c>
      <c r="BY31" s="206"/>
      <c r="BZ31" s="207">
        <v>14290</v>
      </c>
      <c r="CA31" s="206">
        <v>525</v>
      </c>
      <c r="CB31" s="206"/>
      <c r="CC31" s="207">
        <v>525</v>
      </c>
      <c r="CD31" s="206">
        <v>13765</v>
      </c>
      <c r="CE31" s="206"/>
      <c r="CF31" s="207">
        <v>13765</v>
      </c>
      <c r="CG31" s="208"/>
      <c r="CH31" s="206">
        <v>14515</v>
      </c>
      <c r="CI31" s="206"/>
      <c r="CJ31" s="207">
        <v>14515</v>
      </c>
      <c r="CK31" s="206">
        <v>650</v>
      </c>
      <c r="CL31" s="206"/>
      <c r="CM31" s="207">
        <v>650</v>
      </c>
      <c r="CN31" s="206">
        <v>13865</v>
      </c>
      <c r="CO31" s="206"/>
      <c r="CP31" s="207">
        <v>13865</v>
      </c>
      <c r="CQ31" s="208"/>
      <c r="CR31" s="206">
        <v>19380</v>
      </c>
      <c r="CS31" s="206"/>
      <c r="CT31" s="207">
        <v>19380</v>
      </c>
      <c r="CU31" s="206">
        <v>750</v>
      </c>
      <c r="CV31" s="206"/>
      <c r="CW31" s="207">
        <v>750</v>
      </c>
      <c r="CX31" s="206">
        <v>18630</v>
      </c>
      <c r="CY31" s="206"/>
      <c r="CZ31" s="207">
        <v>18630</v>
      </c>
      <c r="DA31" s="208"/>
      <c r="DB31" s="206">
        <v>19735</v>
      </c>
      <c r="DC31" s="206"/>
      <c r="DD31" s="207">
        <v>19735</v>
      </c>
      <c r="DE31" s="206">
        <v>825</v>
      </c>
      <c r="DF31" s="206"/>
      <c r="DG31" s="207">
        <v>825</v>
      </c>
      <c r="DH31" s="206">
        <v>18910</v>
      </c>
      <c r="DI31" s="206"/>
      <c r="DJ31" s="207">
        <v>18910</v>
      </c>
      <c r="DK31" s="208"/>
      <c r="DL31" s="206">
        <v>17060</v>
      </c>
      <c r="DM31" s="206"/>
      <c r="DN31" s="207">
        <v>17060</v>
      </c>
      <c r="DO31" s="206">
        <v>750</v>
      </c>
      <c r="DP31" s="206"/>
      <c r="DQ31" s="207">
        <v>750</v>
      </c>
      <c r="DR31" s="206">
        <v>16310</v>
      </c>
      <c r="DS31" s="206"/>
      <c r="DT31" s="207">
        <v>16310</v>
      </c>
      <c r="DU31" s="188"/>
      <c r="DV31" s="206">
        <f t="shared" si="36"/>
        <v>12105</v>
      </c>
      <c r="DW31" s="206"/>
      <c r="DX31" s="207">
        <v>12105</v>
      </c>
      <c r="DY31" s="206">
        <f t="shared" si="83"/>
        <v>725</v>
      </c>
      <c r="DZ31" s="206"/>
      <c r="EA31" s="207">
        <f>+'WA 2017 Data'!D29</f>
        <v>725</v>
      </c>
      <c r="EB31" s="206">
        <f t="shared" si="84"/>
        <v>11380</v>
      </c>
      <c r="EC31" s="206"/>
      <c r="ED31" s="207">
        <f t="shared" si="37"/>
        <v>11380</v>
      </c>
      <c r="EE31" s="188"/>
      <c r="EF31" s="206">
        <f t="shared" si="38"/>
        <v>19095</v>
      </c>
      <c r="EG31" s="206"/>
      <c r="EH31" s="207">
        <v>19095</v>
      </c>
      <c r="EI31" s="206">
        <f t="shared" si="85"/>
        <v>875</v>
      </c>
      <c r="EJ31" s="206"/>
      <c r="EK31" s="207">
        <f>+'WA 2017 Data'!E29</f>
        <v>875</v>
      </c>
      <c r="EL31" s="206">
        <f t="shared" si="86"/>
        <v>18220</v>
      </c>
      <c r="EM31" s="206"/>
      <c r="EN31" s="207">
        <f t="shared" si="39"/>
        <v>18220</v>
      </c>
      <c r="EO31" s="188"/>
      <c r="EP31" s="206">
        <f t="shared" si="40"/>
        <v>27035</v>
      </c>
      <c r="EQ31" s="206"/>
      <c r="ER31" s="207">
        <v>27035</v>
      </c>
      <c r="ES31" s="206">
        <f t="shared" si="87"/>
        <v>1575</v>
      </c>
      <c r="ET31" s="206"/>
      <c r="EU31" s="207">
        <f>+'WA 2017 Data'!F29</f>
        <v>1575</v>
      </c>
      <c r="EV31" s="206">
        <f t="shared" si="88"/>
        <v>25460</v>
      </c>
      <c r="EW31" s="206"/>
      <c r="EX31" s="207">
        <f t="shared" si="41"/>
        <v>25460</v>
      </c>
      <c r="EY31" s="188"/>
      <c r="EZ31" s="206">
        <f t="shared" si="42"/>
        <v>0</v>
      </c>
      <c r="FA31" s="206"/>
      <c r="FB31" s="207">
        <v>0</v>
      </c>
      <c r="FC31" s="206">
        <f t="shared" si="89"/>
        <v>0</v>
      </c>
      <c r="FD31" s="206"/>
      <c r="FE31" s="207">
        <f>+'WA 2017 Data'!G29</f>
        <v>0</v>
      </c>
      <c r="FF31" s="206">
        <f t="shared" si="90"/>
        <v>0</v>
      </c>
      <c r="FG31" s="206"/>
      <c r="FH31" s="207">
        <f t="shared" si="43"/>
        <v>0</v>
      </c>
      <c r="FI31" s="188"/>
      <c r="FJ31" s="206">
        <f t="shared" si="44"/>
        <v>0</v>
      </c>
      <c r="FK31" s="206"/>
      <c r="FL31" s="207">
        <v>0</v>
      </c>
      <c r="FM31" s="206">
        <f t="shared" si="91"/>
        <v>0</v>
      </c>
      <c r="FN31" s="206"/>
      <c r="FO31" s="207">
        <f>+'WA 2017 Data'!H29</f>
        <v>0</v>
      </c>
      <c r="FP31" s="206">
        <f t="shared" si="92"/>
        <v>0</v>
      </c>
      <c r="FQ31" s="206"/>
      <c r="FR31" s="207">
        <f t="shared" si="45"/>
        <v>0</v>
      </c>
      <c r="FS31" s="188"/>
      <c r="FT31" s="206">
        <f t="shared" si="46"/>
        <v>0</v>
      </c>
      <c r="FU31" s="206"/>
      <c r="FV31" s="207">
        <v>0</v>
      </c>
      <c r="FW31" s="206">
        <f t="shared" si="93"/>
        <v>0</v>
      </c>
      <c r="FX31" s="206"/>
      <c r="FY31" s="207">
        <f>+'WA 2017 Data'!I29</f>
        <v>0</v>
      </c>
      <c r="FZ31" s="206">
        <f t="shared" si="94"/>
        <v>0</v>
      </c>
      <c r="GA31" s="206"/>
      <c r="GB31" s="207">
        <f t="shared" si="47"/>
        <v>0</v>
      </c>
      <c r="GC31" s="188"/>
      <c r="GD31" s="206">
        <f t="shared" si="48"/>
        <v>0</v>
      </c>
      <c r="GE31" s="206"/>
      <c r="GF31" s="207">
        <v>0</v>
      </c>
      <c r="GG31" s="206">
        <f t="shared" si="82"/>
        <v>0</v>
      </c>
      <c r="GH31" s="206"/>
      <c r="GI31" s="207">
        <f>'WA 2017 Data'!J29</f>
        <v>0</v>
      </c>
      <c r="GJ31" s="206">
        <f t="shared" si="95"/>
        <v>0</v>
      </c>
      <c r="GK31" s="206"/>
      <c r="GL31" s="207">
        <f t="shared" si="49"/>
        <v>0</v>
      </c>
      <c r="GM31" s="188"/>
      <c r="GN31" s="206">
        <f t="shared" si="50"/>
        <v>0</v>
      </c>
      <c r="GO31" s="206"/>
      <c r="GP31" s="207">
        <v>0</v>
      </c>
      <c r="GQ31" s="206">
        <f t="shared" si="96"/>
        <v>0</v>
      </c>
      <c r="GR31" s="206"/>
      <c r="GS31" s="207">
        <f>'WA 2017 Data'!K29</f>
        <v>0</v>
      </c>
      <c r="GT31" s="206">
        <f t="shared" si="97"/>
        <v>0</v>
      </c>
      <c r="GU31" s="206"/>
      <c r="GV31" s="207">
        <f t="shared" si="51"/>
        <v>0</v>
      </c>
      <c r="GW31" s="188"/>
      <c r="GX31" s="206">
        <f t="shared" si="52"/>
        <v>0</v>
      </c>
      <c r="GY31" s="206"/>
      <c r="GZ31" s="207">
        <v>0</v>
      </c>
      <c r="HA31" s="206">
        <f t="shared" si="98"/>
        <v>0</v>
      </c>
      <c r="HB31" s="206"/>
      <c r="HC31" s="207">
        <f>'WA 2017 Data'!L29</f>
        <v>0</v>
      </c>
      <c r="HD31" s="206">
        <f t="shared" si="99"/>
        <v>0</v>
      </c>
      <c r="HE31" s="206"/>
      <c r="HF31" s="207">
        <f t="shared" si="53"/>
        <v>0</v>
      </c>
      <c r="HG31" s="188"/>
      <c r="HH31" s="206">
        <f t="shared" si="54"/>
        <v>0</v>
      </c>
      <c r="HI31" s="206"/>
      <c r="HJ31" s="207">
        <v>0</v>
      </c>
      <c r="HK31" s="206">
        <f t="shared" si="100"/>
        <v>0</v>
      </c>
      <c r="HL31" s="206"/>
      <c r="HM31" s="207">
        <f>+'WA 2017 Data'!M29</f>
        <v>0</v>
      </c>
      <c r="HN31" s="206">
        <f t="shared" si="101"/>
        <v>0</v>
      </c>
      <c r="HO31" s="206"/>
      <c r="HP31" s="207">
        <f t="shared" si="55"/>
        <v>0</v>
      </c>
      <c r="HQ31" s="188"/>
      <c r="HR31" s="206">
        <f t="shared" si="56"/>
        <v>0</v>
      </c>
      <c r="HS31" s="206"/>
      <c r="HT31" s="207">
        <v>0</v>
      </c>
      <c r="HU31" s="206">
        <f t="shared" si="102"/>
        <v>0</v>
      </c>
      <c r="HV31" s="206"/>
      <c r="HW31" s="207">
        <f>+'WA 2017 Data'!N29</f>
        <v>0</v>
      </c>
      <c r="HX31" s="206">
        <f t="shared" si="103"/>
        <v>0</v>
      </c>
      <c r="HY31" s="206"/>
      <c r="HZ31" s="207">
        <f t="shared" si="57"/>
        <v>0</v>
      </c>
      <c r="IA31" s="188"/>
      <c r="IB31" s="206">
        <f t="shared" si="58"/>
        <v>0</v>
      </c>
      <c r="IC31" s="206"/>
      <c r="ID31" s="207">
        <v>0</v>
      </c>
      <c r="IE31" s="206">
        <f t="shared" si="104"/>
        <v>0</v>
      </c>
      <c r="IF31" s="206"/>
      <c r="IG31" s="207">
        <f>+'WA 2017 Data'!O29</f>
        <v>0</v>
      </c>
      <c r="IH31" s="206">
        <f t="shared" si="105"/>
        <v>0</v>
      </c>
      <c r="II31" s="206"/>
      <c r="IJ31" s="207">
        <f t="shared" si="59"/>
        <v>0</v>
      </c>
    </row>
    <row r="32" spans="1:247" x14ac:dyDescent="0.2">
      <c r="A32" s="205" t="s">
        <v>154</v>
      </c>
      <c r="B32" s="183"/>
      <c r="C32" s="205" t="s">
        <v>153</v>
      </c>
      <c r="E32" s="188"/>
      <c r="F32" s="206">
        <v>31700</v>
      </c>
      <c r="G32" s="206"/>
      <c r="H32" s="207">
        <v>31700</v>
      </c>
      <c r="I32" s="206">
        <v>3020</v>
      </c>
      <c r="J32" s="206"/>
      <c r="K32" s="207">
        <v>3020</v>
      </c>
      <c r="L32" s="206">
        <v>28680</v>
      </c>
      <c r="M32" s="206"/>
      <c r="N32" s="207">
        <v>28680</v>
      </c>
      <c r="O32" s="208"/>
      <c r="P32" s="206">
        <v>44545</v>
      </c>
      <c r="Q32" s="206"/>
      <c r="R32" s="207">
        <v>44545</v>
      </c>
      <c r="S32" s="206">
        <v>4125</v>
      </c>
      <c r="T32" s="206"/>
      <c r="U32" s="207">
        <v>4125</v>
      </c>
      <c r="V32" s="206">
        <v>40420</v>
      </c>
      <c r="W32" s="206"/>
      <c r="X32" s="207">
        <v>40420</v>
      </c>
      <c r="Y32" s="208"/>
      <c r="Z32" s="206">
        <v>47705</v>
      </c>
      <c r="AA32" s="206"/>
      <c r="AB32" s="207">
        <v>47705</v>
      </c>
      <c r="AC32" s="206">
        <v>4285</v>
      </c>
      <c r="AD32" s="206"/>
      <c r="AE32" s="207">
        <v>4285</v>
      </c>
      <c r="AF32" s="206">
        <v>43420</v>
      </c>
      <c r="AG32" s="206"/>
      <c r="AH32" s="207">
        <v>43420</v>
      </c>
      <c r="AI32" s="208"/>
      <c r="AJ32" s="206">
        <v>39405</v>
      </c>
      <c r="AK32" s="206"/>
      <c r="AL32" s="207">
        <v>39405</v>
      </c>
      <c r="AM32" s="206">
        <v>3350</v>
      </c>
      <c r="AN32" s="206"/>
      <c r="AO32" s="207">
        <v>3350</v>
      </c>
      <c r="AP32" s="206">
        <v>36055</v>
      </c>
      <c r="AQ32" s="206"/>
      <c r="AR32" s="207">
        <v>36055</v>
      </c>
      <c r="AS32" s="208"/>
      <c r="AT32" s="206">
        <v>41680</v>
      </c>
      <c r="AU32" s="206"/>
      <c r="AV32" s="207">
        <v>41680</v>
      </c>
      <c r="AW32" s="206">
        <v>3360</v>
      </c>
      <c r="AX32" s="206"/>
      <c r="AY32" s="207">
        <v>3360</v>
      </c>
      <c r="AZ32" s="206">
        <v>38320</v>
      </c>
      <c r="BA32" s="206"/>
      <c r="BB32" s="207">
        <v>38320</v>
      </c>
      <c r="BC32" s="208"/>
      <c r="BD32" s="206">
        <v>34620</v>
      </c>
      <c r="BE32" s="206"/>
      <c r="BF32" s="207">
        <v>34620</v>
      </c>
      <c r="BG32" s="206">
        <v>2380</v>
      </c>
      <c r="BH32" s="206"/>
      <c r="BI32" s="207">
        <v>2380</v>
      </c>
      <c r="BJ32" s="206">
        <v>32240</v>
      </c>
      <c r="BK32" s="206"/>
      <c r="BL32" s="207">
        <v>32240</v>
      </c>
      <c r="BM32" s="208"/>
      <c r="BN32" s="206">
        <v>26085</v>
      </c>
      <c r="BO32" s="206"/>
      <c r="BP32" s="207">
        <v>26085</v>
      </c>
      <c r="BQ32" s="206">
        <v>1725</v>
      </c>
      <c r="BR32" s="206"/>
      <c r="BS32" s="207">
        <v>1725</v>
      </c>
      <c r="BT32" s="206">
        <v>24360</v>
      </c>
      <c r="BU32" s="206"/>
      <c r="BV32" s="207">
        <v>24360</v>
      </c>
      <c r="BW32" s="208"/>
      <c r="BX32" s="206">
        <v>22605</v>
      </c>
      <c r="BY32" s="206"/>
      <c r="BZ32" s="207">
        <v>22605</v>
      </c>
      <c r="CA32" s="206">
        <v>1465</v>
      </c>
      <c r="CB32" s="206"/>
      <c r="CC32" s="207">
        <v>1465</v>
      </c>
      <c r="CD32" s="206">
        <v>21140</v>
      </c>
      <c r="CE32" s="206"/>
      <c r="CF32" s="207">
        <v>21140</v>
      </c>
      <c r="CG32" s="208"/>
      <c r="CH32" s="206">
        <v>20630</v>
      </c>
      <c r="CI32" s="206"/>
      <c r="CJ32" s="207">
        <v>20630</v>
      </c>
      <c r="CK32" s="206">
        <v>1410</v>
      </c>
      <c r="CL32" s="206"/>
      <c r="CM32" s="207">
        <v>1410</v>
      </c>
      <c r="CN32" s="206">
        <v>19220</v>
      </c>
      <c r="CO32" s="206"/>
      <c r="CP32" s="207">
        <v>19220</v>
      </c>
      <c r="CQ32" s="208"/>
      <c r="CR32" s="206">
        <v>16270</v>
      </c>
      <c r="CS32" s="206"/>
      <c r="CT32" s="207">
        <v>16270</v>
      </c>
      <c r="CU32" s="206">
        <v>1035</v>
      </c>
      <c r="CV32" s="206"/>
      <c r="CW32" s="207">
        <v>1035</v>
      </c>
      <c r="CX32" s="206">
        <v>15235</v>
      </c>
      <c r="CY32" s="206"/>
      <c r="CZ32" s="207">
        <v>15235</v>
      </c>
      <c r="DA32" s="208"/>
      <c r="DB32" s="206">
        <v>16080</v>
      </c>
      <c r="DC32" s="206"/>
      <c r="DD32" s="207">
        <v>16080</v>
      </c>
      <c r="DE32" s="206">
        <v>1020</v>
      </c>
      <c r="DF32" s="206"/>
      <c r="DG32" s="207">
        <v>1020</v>
      </c>
      <c r="DH32" s="206">
        <v>15060</v>
      </c>
      <c r="DI32" s="206"/>
      <c r="DJ32" s="207">
        <v>15060</v>
      </c>
      <c r="DK32" s="208"/>
      <c r="DL32" s="206">
        <v>14010</v>
      </c>
      <c r="DM32" s="206"/>
      <c r="DN32" s="207">
        <v>14010</v>
      </c>
      <c r="DO32" s="206">
        <v>1470</v>
      </c>
      <c r="DP32" s="206"/>
      <c r="DQ32" s="207">
        <v>1470</v>
      </c>
      <c r="DR32" s="206">
        <v>12540</v>
      </c>
      <c r="DS32" s="206"/>
      <c r="DT32" s="207">
        <v>12540</v>
      </c>
      <c r="DU32" s="188"/>
      <c r="DV32" s="206">
        <f t="shared" si="36"/>
        <v>16815</v>
      </c>
      <c r="DW32" s="206"/>
      <c r="DX32" s="207">
        <v>16815</v>
      </c>
      <c r="DY32" s="206">
        <f t="shared" si="83"/>
        <v>1695</v>
      </c>
      <c r="DZ32" s="206"/>
      <c r="EA32" s="207">
        <f>+'WA 2017 Data'!D30</f>
        <v>1695</v>
      </c>
      <c r="EB32" s="206">
        <f t="shared" si="84"/>
        <v>15120</v>
      </c>
      <c r="EC32" s="206"/>
      <c r="ED32" s="207">
        <f t="shared" si="37"/>
        <v>15120</v>
      </c>
      <c r="EE32" s="188"/>
      <c r="EF32" s="206">
        <f t="shared" si="38"/>
        <v>34645</v>
      </c>
      <c r="EG32" s="206"/>
      <c r="EH32" s="207">
        <v>34645</v>
      </c>
      <c r="EI32" s="206">
        <f t="shared" si="85"/>
        <v>3345</v>
      </c>
      <c r="EJ32" s="206"/>
      <c r="EK32" s="207">
        <f>+'WA 2017 Data'!E30</f>
        <v>3345</v>
      </c>
      <c r="EL32" s="206">
        <f t="shared" si="86"/>
        <v>31300</v>
      </c>
      <c r="EM32" s="206"/>
      <c r="EN32" s="207">
        <f t="shared" si="39"/>
        <v>31300</v>
      </c>
      <c r="EO32" s="188"/>
      <c r="EP32" s="206">
        <f t="shared" si="40"/>
        <v>47205</v>
      </c>
      <c r="EQ32" s="206"/>
      <c r="ER32" s="207">
        <v>47205</v>
      </c>
      <c r="ES32" s="206">
        <f t="shared" si="87"/>
        <v>4565</v>
      </c>
      <c r="ET32" s="206"/>
      <c r="EU32" s="207">
        <f>+'WA 2017 Data'!F30</f>
        <v>4565</v>
      </c>
      <c r="EV32" s="206">
        <f t="shared" si="88"/>
        <v>42640</v>
      </c>
      <c r="EW32" s="206"/>
      <c r="EX32" s="207">
        <f t="shared" si="41"/>
        <v>42640</v>
      </c>
      <c r="EY32" s="188"/>
      <c r="EZ32" s="206">
        <f t="shared" si="42"/>
        <v>0</v>
      </c>
      <c r="FA32" s="206"/>
      <c r="FB32" s="207">
        <v>0</v>
      </c>
      <c r="FC32" s="206">
        <f t="shared" si="89"/>
        <v>0</v>
      </c>
      <c r="FD32" s="206"/>
      <c r="FE32" s="207">
        <f>+'WA 2017 Data'!G30</f>
        <v>0</v>
      </c>
      <c r="FF32" s="206">
        <f t="shared" si="90"/>
        <v>0</v>
      </c>
      <c r="FG32" s="206"/>
      <c r="FH32" s="207">
        <f t="shared" si="43"/>
        <v>0</v>
      </c>
      <c r="FI32" s="188"/>
      <c r="FJ32" s="206">
        <f t="shared" si="44"/>
        <v>0</v>
      </c>
      <c r="FK32" s="206"/>
      <c r="FL32" s="207">
        <v>0</v>
      </c>
      <c r="FM32" s="206">
        <f t="shared" si="91"/>
        <v>0</v>
      </c>
      <c r="FN32" s="206"/>
      <c r="FO32" s="207">
        <f>+'WA 2017 Data'!H30</f>
        <v>0</v>
      </c>
      <c r="FP32" s="206">
        <f t="shared" si="92"/>
        <v>0</v>
      </c>
      <c r="FQ32" s="206"/>
      <c r="FR32" s="207">
        <f t="shared" si="45"/>
        <v>0</v>
      </c>
      <c r="FS32" s="188"/>
      <c r="FT32" s="206">
        <f t="shared" si="46"/>
        <v>0</v>
      </c>
      <c r="FU32" s="206"/>
      <c r="FV32" s="207">
        <v>0</v>
      </c>
      <c r="FW32" s="206">
        <f t="shared" si="93"/>
        <v>0</v>
      </c>
      <c r="FX32" s="206"/>
      <c r="FY32" s="207">
        <f>+'WA 2017 Data'!I30</f>
        <v>0</v>
      </c>
      <c r="FZ32" s="206">
        <f t="shared" si="94"/>
        <v>0</v>
      </c>
      <c r="GA32" s="206"/>
      <c r="GB32" s="207">
        <f t="shared" si="47"/>
        <v>0</v>
      </c>
      <c r="GC32" s="188"/>
      <c r="GD32" s="206">
        <f t="shared" si="48"/>
        <v>0</v>
      </c>
      <c r="GE32" s="206"/>
      <c r="GF32" s="207">
        <v>0</v>
      </c>
      <c r="GG32" s="206">
        <f t="shared" si="82"/>
        <v>0</v>
      </c>
      <c r="GH32" s="206"/>
      <c r="GI32" s="207">
        <f>'WA 2017 Data'!J30</f>
        <v>0</v>
      </c>
      <c r="GJ32" s="206">
        <f t="shared" si="95"/>
        <v>0</v>
      </c>
      <c r="GK32" s="206"/>
      <c r="GL32" s="207">
        <f t="shared" si="49"/>
        <v>0</v>
      </c>
      <c r="GM32" s="188"/>
      <c r="GN32" s="206">
        <f t="shared" si="50"/>
        <v>0</v>
      </c>
      <c r="GO32" s="206"/>
      <c r="GP32" s="207">
        <v>0</v>
      </c>
      <c r="GQ32" s="206">
        <f t="shared" si="96"/>
        <v>0</v>
      </c>
      <c r="GR32" s="206"/>
      <c r="GS32" s="207">
        <f>'WA 2017 Data'!K30</f>
        <v>0</v>
      </c>
      <c r="GT32" s="206">
        <f t="shared" si="97"/>
        <v>0</v>
      </c>
      <c r="GU32" s="206"/>
      <c r="GV32" s="207">
        <f t="shared" si="51"/>
        <v>0</v>
      </c>
      <c r="GW32" s="188"/>
      <c r="GX32" s="206">
        <f t="shared" si="52"/>
        <v>0</v>
      </c>
      <c r="GY32" s="206"/>
      <c r="GZ32" s="207">
        <v>0</v>
      </c>
      <c r="HA32" s="206">
        <f t="shared" si="98"/>
        <v>0</v>
      </c>
      <c r="HB32" s="206"/>
      <c r="HC32" s="207">
        <f>'WA 2017 Data'!L30</f>
        <v>0</v>
      </c>
      <c r="HD32" s="206">
        <f t="shared" si="99"/>
        <v>0</v>
      </c>
      <c r="HE32" s="206"/>
      <c r="HF32" s="207">
        <f t="shared" si="53"/>
        <v>0</v>
      </c>
      <c r="HG32" s="188"/>
      <c r="HH32" s="206">
        <f t="shared" si="54"/>
        <v>0</v>
      </c>
      <c r="HI32" s="206"/>
      <c r="HJ32" s="207">
        <v>0</v>
      </c>
      <c r="HK32" s="206">
        <f t="shared" si="100"/>
        <v>0</v>
      </c>
      <c r="HL32" s="206"/>
      <c r="HM32" s="207">
        <f>+'WA 2017 Data'!M30</f>
        <v>0</v>
      </c>
      <c r="HN32" s="206">
        <f t="shared" si="101"/>
        <v>0</v>
      </c>
      <c r="HO32" s="206"/>
      <c r="HP32" s="207">
        <f t="shared" si="55"/>
        <v>0</v>
      </c>
      <c r="HQ32" s="188"/>
      <c r="HR32" s="206">
        <f t="shared" si="56"/>
        <v>0</v>
      </c>
      <c r="HS32" s="206"/>
      <c r="HT32" s="207">
        <v>0</v>
      </c>
      <c r="HU32" s="206">
        <f t="shared" si="102"/>
        <v>0</v>
      </c>
      <c r="HV32" s="206"/>
      <c r="HW32" s="207">
        <f>+'WA 2017 Data'!N30</f>
        <v>0</v>
      </c>
      <c r="HX32" s="206">
        <f t="shared" si="103"/>
        <v>0</v>
      </c>
      <c r="HY32" s="206"/>
      <c r="HZ32" s="207">
        <f t="shared" si="57"/>
        <v>0</v>
      </c>
      <c r="IA32" s="188"/>
      <c r="IB32" s="206">
        <f t="shared" si="58"/>
        <v>0</v>
      </c>
      <c r="IC32" s="206"/>
      <c r="ID32" s="207">
        <v>0</v>
      </c>
      <c r="IE32" s="206">
        <f t="shared" si="104"/>
        <v>0</v>
      </c>
      <c r="IF32" s="206"/>
      <c r="IG32" s="207">
        <f>+'WA 2017 Data'!O30</f>
        <v>0</v>
      </c>
      <c r="IH32" s="206">
        <f t="shared" si="105"/>
        <v>0</v>
      </c>
      <c r="II32" s="206"/>
      <c r="IJ32" s="207">
        <f t="shared" si="59"/>
        <v>0</v>
      </c>
    </row>
    <row r="33" spans="1:248" x14ac:dyDescent="0.2">
      <c r="A33" s="205" t="s">
        <v>158</v>
      </c>
      <c r="B33" s="183"/>
      <c r="C33" s="205" t="s">
        <v>30</v>
      </c>
      <c r="E33" s="188"/>
      <c r="F33" s="206">
        <v>2500</v>
      </c>
      <c r="G33" s="206"/>
      <c r="H33" s="207">
        <v>2500</v>
      </c>
      <c r="I33" s="206">
        <v>2500</v>
      </c>
      <c r="J33" s="206"/>
      <c r="K33" s="207">
        <v>2500</v>
      </c>
      <c r="L33" s="206">
        <v>0</v>
      </c>
      <c r="M33" s="206"/>
      <c r="N33" s="207">
        <v>0</v>
      </c>
      <c r="O33" s="208"/>
      <c r="P33" s="206">
        <v>5310</v>
      </c>
      <c r="Q33" s="206"/>
      <c r="R33" s="207">
        <v>5310</v>
      </c>
      <c r="S33" s="206">
        <v>5150</v>
      </c>
      <c r="T33" s="206"/>
      <c r="U33" s="207">
        <v>5150</v>
      </c>
      <c r="V33" s="206">
        <v>160</v>
      </c>
      <c r="W33" s="206"/>
      <c r="X33" s="207">
        <v>160</v>
      </c>
      <c r="Y33" s="208"/>
      <c r="Z33" s="206">
        <v>4960</v>
      </c>
      <c r="AA33" s="206"/>
      <c r="AB33" s="207">
        <v>4960</v>
      </c>
      <c r="AC33" s="206">
        <v>4800</v>
      </c>
      <c r="AD33" s="206"/>
      <c r="AE33" s="207">
        <v>4800</v>
      </c>
      <c r="AF33" s="206">
        <v>160</v>
      </c>
      <c r="AG33" s="206"/>
      <c r="AH33" s="207">
        <v>160</v>
      </c>
      <c r="AI33" s="208"/>
      <c r="AJ33" s="206">
        <v>3440</v>
      </c>
      <c r="AK33" s="206"/>
      <c r="AL33" s="207">
        <v>3440</v>
      </c>
      <c r="AM33" s="206">
        <v>3200</v>
      </c>
      <c r="AN33" s="206"/>
      <c r="AO33" s="207">
        <v>3200</v>
      </c>
      <c r="AP33" s="206">
        <v>240</v>
      </c>
      <c r="AQ33" s="206"/>
      <c r="AR33" s="207">
        <v>240</v>
      </c>
      <c r="AS33" s="208"/>
      <c r="AT33" s="206">
        <v>3340</v>
      </c>
      <c r="AU33" s="206"/>
      <c r="AV33" s="207">
        <v>3340</v>
      </c>
      <c r="AW33" s="206">
        <v>3100</v>
      </c>
      <c r="AX33" s="206"/>
      <c r="AY33" s="207">
        <v>3100</v>
      </c>
      <c r="AZ33" s="206">
        <v>240</v>
      </c>
      <c r="BA33" s="206"/>
      <c r="BB33" s="207">
        <v>240</v>
      </c>
      <c r="BC33" s="208"/>
      <c r="BD33" s="206">
        <v>2560</v>
      </c>
      <c r="BE33" s="206"/>
      <c r="BF33" s="207">
        <v>2560</v>
      </c>
      <c r="BG33" s="206">
        <v>2300</v>
      </c>
      <c r="BH33" s="206"/>
      <c r="BI33" s="207">
        <v>2300</v>
      </c>
      <c r="BJ33" s="206">
        <v>260</v>
      </c>
      <c r="BK33" s="206"/>
      <c r="BL33" s="207">
        <v>260</v>
      </c>
      <c r="BM33" s="208"/>
      <c r="BN33" s="206">
        <v>1760</v>
      </c>
      <c r="BO33" s="206"/>
      <c r="BP33" s="207">
        <v>1760</v>
      </c>
      <c r="BQ33" s="206">
        <v>1600</v>
      </c>
      <c r="BR33" s="206"/>
      <c r="BS33" s="207">
        <v>1600</v>
      </c>
      <c r="BT33" s="206">
        <v>160</v>
      </c>
      <c r="BU33" s="206"/>
      <c r="BV33" s="207">
        <v>160</v>
      </c>
      <c r="BW33" s="208"/>
      <c r="BX33" s="206">
        <v>1940</v>
      </c>
      <c r="BY33" s="206"/>
      <c r="BZ33" s="207">
        <v>1940</v>
      </c>
      <c r="CA33" s="206">
        <v>1700</v>
      </c>
      <c r="CB33" s="206"/>
      <c r="CC33" s="207">
        <v>1700</v>
      </c>
      <c r="CD33" s="206">
        <v>240</v>
      </c>
      <c r="CE33" s="206"/>
      <c r="CF33" s="207">
        <v>240</v>
      </c>
      <c r="CG33" s="208"/>
      <c r="CH33" s="206">
        <v>1000</v>
      </c>
      <c r="CI33" s="206"/>
      <c r="CJ33" s="207">
        <v>1000</v>
      </c>
      <c r="CK33" s="206">
        <v>1000</v>
      </c>
      <c r="CL33" s="206"/>
      <c r="CM33" s="207">
        <v>1000</v>
      </c>
      <c r="CN33" s="206">
        <v>0</v>
      </c>
      <c r="CO33" s="206"/>
      <c r="CP33" s="207">
        <v>0</v>
      </c>
      <c r="CQ33" s="208"/>
      <c r="CR33" s="206">
        <v>1260</v>
      </c>
      <c r="CS33" s="206"/>
      <c r="CT33" s="207">
        <v>1260</v>
      </c>
      <c r="CU33" s="206">
        <v>1150</v>
      </c>
      <c r="CV33" s="206"/>
      <c r="CW33" s="207">
        <v>1150</v>
      </c>
      <c r="CX33" s="206">
        <v>110</v>
      </c>
      <c r="CY33" s="206"/>
      <c r="CZ33" s="207">
        <v>110</v>
      </c>
      <c r="DA33" s="208"/>
      <c r="DB33" s="206">
        <v>2160</v>
      </c>
      <c r="DC33" s="206"/>
      <c r="DD33" s="207">
        <v>2160</v>
      </c>
      <c r="DE33" s="206">
        <v>1850</v>
      </c>
      <c r="DF33" s="206"/>
      <c r="DG33" s="207">
        <v>1850</v>
      </c>
      <c r="DH33" s="206">
        <v>310</v>
      </c>
      <c r="DI33" s="206"/>
      <c r="DJ33" s="207">
        <v>310</v>
      </c>
      <c r="DK33" s="208"/>
      <c r="DL33" s="206">
        <v>1670</v>
      </c>
      <c r="DM33" s="206"/>
      <c r="DN33" s="207">
        <v>1670</v>
      </c>
      <c r="DO33" s="206">
        <v>1350</v>
      </c>
      <c r="DP33" s="206"/>
      <c r="DQ33" s="207">
        <v>1350</v>
      </c>
      <c r="DR33" s="206">
        <v>320</v>
      </c>
      <c r="DS33" s="206"/>
      <c r="DT33" s="207">
        <v>320</v>
      </c>
      <c r="DU33" s="188"/>
      <c r="DV33" s="206">
        <f t="shared" si="36"/>
        <v>2420</v>
      </c>
      <c r="DW33" s="206"/>
      <c r="DX33" s="207">
        <v>2420</v>
      </c>
      <c r="DY33" s="206">
        <f t="shared" si="83"/>
        <v>2100</v>
      </c>
      <c r="DZ33" s="206"/>
      <c r="EA33" s="207">
        <f>+'WA 2017 Data'!D31</f>
        <v>2100</v>
      </c>
      <c r="EB33" s="206">
        <f t="shared" si="84"/>
        <v>320</v>
      </c>
      <c r="EC33" s="206"/>
      <c r="ED33" s="207">
        <f t="shared" si="37"/>
        <v>320</v>
      </c>
      <c r="EE33" s="188"/>
      <c r="EF33" s="206">
        <f t="shared" si="38"/>
        <v>4780</v>
      </c>
      <c r="EG33" s="206"/>
      <c r="EH33" s="207">
        <v>4780</v>
      </c>
      <c r="EI33" s="206">
        <f t="shared" si="85"/>
        <v>4700</v>
      </c>
      <c r="EJ33" s="206"/>
      <c r="EK33" s="207">
        <f>+'WA 2017 Data'!E31</f>
        <v>4700</v>
      </c>
      <c r="EL33" s="206">
        <f t="shared" si="86"/>
        <v>80</v>
      </c>
      <c r="EM33" s="206"/>
      <c r="EN33" s="207">
        <f t="shared" si="39"/>
        <v>80</v>
      </c>
      <c r="EO33" s="188"/>
      <c r="EP33" s="206">
        <f t="shared" si="40"/>
        <v>6975</v>
      </c>
      <c r="EQ33" s="206"/>
      <c r="ER33" s="207">
        <v>6975</v>
      </c>
      <c r="ES33" s="206">
        <f t="shared" si="87"/>
        <v>6475</v>
      </c>
      <c r="ET33" s="206"/>
      <c r="EU33" s="207">
        <f>+'WA 2017 Data'!F31</f>
        <v>6475</v>
      </c>
      <c r="EV33" s="206">
        <f t="shared" si="88"/>
        <v>500</v>
      </c>
      <c r="EW33" s="206"/>
      <c r="EX33" s="207">
        <f t="shared" si="41"/>
        <v>500</v>
      </c>
      <c r="EY33" s="188"/>
      <c r="EZ33" s="206">
        <f t="shared" si="42"/>
        <v>0</v>
      </c>
      <c r="FA33" s="206"/>
      <c r="FB33" s="207">
        <v>0</v>
      </c>
      <c r="FC33" s="206">
        <f t="shared" si="89"/>
        <v>0</v>
      </c>
      <c r="FD33" s="206"/>
      <c r="FE33" s="207">
        <f>+'WA 2017 Data'!G31</f>
        <v>0</v>
      </c>
      <c r="FF33" s="206">
        <f t="shared" si="90"/>
        <v>0</v>
      </c>
      <c r="FG33" s="206"/>
      <c r="FH33" s="207">
        <f t="shared" si="43"/>
        <v>0</v>
      </c>
      <c r="FI33" s="188"/>
      <c r="FJ33" s="206">
        <f t="shared" si="44"/>
        <v>0</v>
      </c>
      <c r="FK33" s="206"/>
      <c r="FL33" s="207">
        <v>0</v>
      </c>
      <c r="FM33" s="206">
        <f t="shared" si="91"/>
        <v>0</v>
      </c>
      <c r="FN33" s="206"/>
      <c r="FO33" s="207">
        <f>+'WA 2017 Data'!H31</f>
        <v>0</v>
      </c>
      <c r="FP33" s="206">
        <f t="shared" si="92"/>
        <v>0</v>
      </c>
      <c r="FQ33" s="206"/>
      <c r="FR33" s="207">
        <f t="shared" si="45"/>
        <v>0</v>
      </c>
      <c r="FS33" s="188"/>
      <c r="FT33" s="206">
        <f t="shared" si="46"/>
        <v>0</v>
      </c>
      <c r="FU33" s="206"/>
      <c r="FV33" s="207">
        <v>0</v>
      </c>
      <c r="FW33" s="206">
        <f t="shared" si="93"/>
        <v>0</v>
      </c>
      <c r="FX33" s="206"/>
      <c r="FY33" s="207">
        <f>+'WA 2017 Data'!I31</f>
        <v>0</v>
      </c>
      <c r="FZ33" s="206">
        <f t="shared" si="94"/>
        <v>0</v>
      </c>
      <c r="GA33" s="206"/>
      <c r="GB33" s="207">
        <f t="shared" si="47"/>
        <v>0</v>
      </c>
      <c r="GC33" s="188"/>
      <c r="GD33" s="206">
        <f t="shared" si="48"/>
        <v>0</v>
      </c>
      <c r="GE33" s="206"/>
      <c r="GF33" s="207">
        <v>0</v>
      </c>
      <c r="GG33" s="206">
        <f t="shared" si="82"/>
        <v>0</v>
      </c>
      <c r="GH33" s="206"/>
      <c r="GI33" s="207">
        <f>'WA 2017 Data'!J31</f>
        <v>0</v>
      </c>
      <c r="GJ33" s="206">
        <f t="shared" si="95"/>
        <v>0</v>
      </c>
      <c r="GK33" s="206"/>
      <c r="GL33" s="207">
        <f t="shared" si="49"/>
        <v>0</v>
      </c>
      <c r="GM33" s="188"/>
      <c r="GN33" s="206">
        <f t="shared" si="50"/>
        <v>0</v>
      </c>
      <c r="GO33" s="206"/>
      <c r="GP33" s="207">
        <v>0</v>
      </c>
      <c r="GQ33" s="206">
        <f t="shared" si="96"/>
        <v>0</v>
      </c>
      <c r="GR33" s="206"/>
      <c r="GS33" s="207">
        <f>'WA 2017 Data'!K31</f>
        <v>0</v>
      </c>
      <c r="GT33" s="206">
        <f t="shared" si="97"/>
        <v>0</v>
      </c>
      <c r="GU33" s="206"/>
      <c r="GV33" s="207">
        <f t="shared" si="51"/>
        <v>0</v>
      </c>
      <c r="GW33" s="188"/>
      <c r="GX33" s="206">
        <f t="shared" si="52"/>
        <v>0</v>
      </c>
      <c r="GY33" s="206"/>
      <c r="GZ33" s="207">
        <v>0</v>
      </c>
      <c r="HA33" s="206">
        <f t="shared" si="98"/>
        <v>0</v>
      </c>
      <c r="HB33" s="206"/>
      <c r="HC33" s="207">
        <f>'WA 2017 Data'!L31</f>
        <v>0</v>
      </c>
      <c r="HD33" s="206">
        <f t="shared" si="99"/>
        <v>0</v>
      </c>
      <c r="HE33" s="206"/>
      <c r="HF33" s="207">
        <f t="shared" si="53"/>
        <v>0</v>
      </c>
      <c r="HG33" s="188"/>
      <c r="HH33" s="206">
        <f t="shared" si="54"/>
        <v>0</v>
      </c>
      <c r="HI33" s="206"/>
      <c r="HJ33" s="207">
        <v>0</v>
      </c>
      <c r="HK33" s="206">
        <f t="shared" si="100"/>
        <v>0</v>
      </c>
      <c r="HL33" s="206"/>
      <c r="HM33" s="207">
        <f>+'WA 2017 Data'!M31</f>
        <v>0</v>
      </c>
      <c r="HN33" s="206">
        <f t="shared" si="101"/>
        <v>0</v>
      </c>
      <c r="HO33" s="206"/>
      <c r="HP33" s="207">
        <f t="shared" si="55"/>
        <v>0</v>
      </c>
      <c r="HQ33" s="188"/>
      <c r="HR33" s="206">
        <f t="shared" si="56"/>
        <v>0</v>
      </c>
      <c r="HS33" s="206"/>
      <c r="HT33" s="207">
        <v>0</v>
      </c>
      <c r="HU33" s="206">
        <f t="shared" si="102"/>
        <v>0</v>
      </c>
      <c r="HV33" s="206"/>
      <c r="HW33" s="207">
        <f>+'WA 2017 Data'!N31</f>
        <v>0</v>
      </c>
      <c r="HX33" s="206">
        <f t="shared" si="103"/>
        <v>0</v>
      </c>
      <c r="HY33" s="206"/>
      <c r="HZ33" s="207">
        <f t="shared" si="57"/>
        <v>0</v>
      </c>
      <c r="IA33" s="188"/>
      <c r="IB33" s="206">
        <f t="shared" si="58"/>
        <v>0</v>
      </c>
      <c r="IC33" s="206"/>
      <c r="ID33" s="207">
        <v>0</v>
      </c>
      <c r="IE33" s="206">
        <f t="shared" si="104"/>
        <v>0</v>
      </c>
      <c r="IF33" s="206"/>
      <c r="IG33" s="207">
        <f>+'WA 2017 Data'!O31</f>
        <v>0</v>
      </c>
      <c r="IH33" s="206">
        <f t="shared" si="105"/>
        <v>0</v>
      </c>
      <c r="II33" s="206"/>
      <c r="IJ33" s="207">
        <f t="shared" si="59"/>
        <v>0</v>
      </c>
    </row>
    <row r="34" spans="1:248" x14ac:dyDescent="0.2">
      <c r="A34" s="205" t="s">
        <v>161</v>
      </c>
      <c r="B34" s="183"/>
      <c r="C34" s="205" t="s">
        <v>31</v>
      </c>
      <c r="E34" s="188"/>
      <c r="F34" s="206">
        <v>1215</v>
      </c>
      <c r="G34" s="206"/>
      <c r="H34" s="207">
        <v>1215</v>
      </c>
      <c r="I34" s="206">
        <v>135</v>
      </c>
      <c r="J34" s="206"/>
      <c r="K34" s="207">
        <v>135</v>
      </c>
      <c r="L34" s="206">
        <v>1080</v>
      </c>
      <c r="M34" s="206"/>
      <c r="N34" s="207">
        <v>1080</v>
      </c>
      <c r="O34" s="208"/>
      <c r="P34" s="206">
        <v>470</v>
      </c>
      <c r="Q34" s="206"/>
      <c r="R34" s="207">
        <v>470</v>
      </c>
      <c r="S34" s="206">
        <v>50</v>
      </c>
      <c r="T34" s="206"/>
      <c r="U34" s="207">
        <v>50</v>
      </c>
      <c r="V34" s="206">
        <v>420</v>
      </c>
      <c r="W34" s="206"/>
      <c r="X34" s="207">
        <v>420</v>
      </c>
      <c r="Y34" s="208"/>
      <c r="Z34" s="206">
        <v>370</v>
      </c>
      <c r="AA34" s="206"/>
      <c r="AB34" s="207">
        <v>370</v>
      </c>
      <c r="AC34" s="206">
        <v>100</v>
      </c>
      <c r="AD34" s="206"/>
      <c r="AE34" s="207">
        <v>100</v>
      </c>
      <c r="AF34" s="206">
        <v>270</v>
      </c>
      <c r="AG34" s="206"/>
      <c r="AH34" s="207">
        <v>270</v>
      </c>
      <c r="AI34" s="208"/>
      <c r="AJ34" s="206">
        <v>540</v>
      </c>
      <c r="AK34" s="206"/>
      <c r="AL34" s="207">
        <v>540</v>
      </c>
      <c r="AM34" s="206">
        <v>0</v>
      </c>
      <c r="AN34" s="206"/>
      <c r="AO34" s="207">
        <v>0</v>
      </c>
      <c r="AP34" s="206">
        <v>540</v>
      </c>
      <c r="AQ34" s="206"/>
      <c r="AR34" s="207">
        <v>540</v>
      </c>
      <c r="AS34" s="208"/>
      <c r="AT34" s="206">
        <v>890</v>
      </c>
      <c r="AU34" s="206"/>
      <c r="AV34" s="207">
        <v>890</v>
      </c>
      <c r="AW34" s="206">
        <v>80</v>
      </c>
      <c r="AX34" s="206"/>
      <c r="AY34" s="207">
        <v>80</v>
      </c>
      <c r="AZ34" s="206">
        <v>810</v>
      </c>
      <c r="BA34" s="206"/>
      <c r="BB34" s="207">
        <v>810</v>
      </c>
      <c r="BC34" s="208"/>
      <c r="BD34" s="206">
        <v>650</v>
      </c>
      <c r="BE34" s="206"/>
      <c r="BF34" s="207">
        <v>650</v>
      </c>
      <c r="BG34" s="206">
        <v>50</v>
      </c>
      <c r="BH34" s="206"/>
      <c r="BI34" s="207">
        <v>50</v>
      </c>
      <c r="BJ34" s="206">
        <v>600</v>
      </c>
      <c r="BK34" s="206"/>
      <c r="BL34" s="207">
        <v>600</v>
      </c>
      <c r="BM34" s="208"/>
      <c r="BN34" s="206">
        <v>495</v>
      </c>
      <c r="BO34" s="206"/>
      <c r="BP34" s="207">
        <v>495</v>
      </c>
      <c r="BQ34" s="206">
        <v>75</v>
      </c>
      <c r="BR34" s="206"/>
      <c r="BS34" s="207">
        <v>75</v>
      </c>
      <c r="BT34" s="206">
        <v>420</v>
      </c>
      <c r="BU34" s="206"/>
      <c r="BV34" s="207">
        <v>420</v>
      </c>
      <c r="BW34" s="208"/>
      <c r="BX34" s="206">
        <v>540</v>
      </c>
      <c r="BY34" s="206"/>
      <c r="BZ34" s="207">
        <v>540</v>
      </c>
      <c r="CA34" s="206">
        <v>0</v>
      </c>
      <c r="CB34" s="206"/>
      <c r="CC34" s="207">
        <v>0</v>
      </c>
      <c r="CD34" s="206">
        <v>540</v>
      </c>
      <c r="CE34" s="206"/>
      <c r="CF34" s="207">
        <v>540</v>
      </c>
      <c r="CG34" s="208"/>
      <c r="CH34" s="206">
        <v>550</v>
      </c>
      <c r="CI34" s="206"/>
      <c r="CJ34" s="207">
        <v>550</v>
      </c>
      <c r="CK34" s="206">
        <v>100</v>
      </c>
      <c r="CL34" s="206"/>
      <c r="CM34" s="207">
        <v>100</v>
      </c>
      <c r="CN34" s="206">
        <v>450</v>
      </c>
      <c r="CO34" s="206"/>
      <c r="CP34" s="207">
        <v>450</v>
      </c>
      <c r="CQ34" s="208"/>
      <c r="CR34" s="206">
        <v>1845</v>
      </c>
      <c r="CS34" s="206"/>
      <c r="CT34" s="207">
        <v>1845</v>
      </c>
      <c r="CU34" s="206">
        <v>75</v>
      </c>
      <c r="CV34" s="206"/>
      <c r="CW34" s="207">
        <v>75</v>
      </c>
      <c r="CX34" s="206">
        <v>1770</v>
      </c>
      <c r="CY34" s="206"/>
      <c r="CZ34" s="207">
        <v>1770</v>
      </c>
      <c r="DA34" s="208"/>
      <c r="DB34" s="206">
        <v>3745</v>
      </c>
      <c r="DC34" s="206"/>
      <c r="DD34" s="207">
        <v>3745</v>
      </c>
      <c r="DE34" s="206">
        <v>205</v>
      </c>
      <c r="DF34" s="206"/>
      <c r="DG34" s="207">
        <v>205</v>
      </c>
      <c r="DH34" s="206">
        <v>3540</v>
      </c>
      <c r="DI34" s="206"/>
      <c r="DJ34" s="207">
        <v>3540</v>
      </c>
      <c r="DK34" s="208"/>
      <c r="DL34" s="206">
        <v>2975</v>
      </c>
      <c r="DM34" s="206"/>
      <c r="DN34" s="207">
        <v>2975</v>
      </c>
      <c r="DO34" s="206">
        <v>155</v>
      </c>
      <c r="DP34" s="206"/>
      <c r="DQ34" s="207">
        <v>155</v>
      </c>
      <c r="DR34" s="206">
        <v>2820</v>
      </c>
      <c r="DS34" s="206"/>
      <c r="DT34" s="207">
        <v>2820</v>
      </c>
      <c r="DU34" s="188"/>
      <c r="DV34" s="206">
        <f t="shared" si="36"/>
        <v>1420</v>
      </c>
      <c r="DW34" s="206"/>
      <c r="DX34" s="207">
        <v>1420</v>
      </c>
      <c r="DY34" s="206">
        <f t="shared" si="83"/>
        <v>100</v>
      </c>
      <c r="DZ34" s="206"/>
      <c r="EA34" s="207">
        <f>+'WA 2017 Data'!D32</f>
        <v>100</v>
      </c>
      <c r="EB34" s="206">
        <f t="shared" si="84"/>
        <v>1320</v>
      </c>
      <c r="EC34" s="206"/>
      <c r="ED34" s="207">
        <f t="shared" si="37"/>
        <v>1320</v>
      </c>
      <c r="EE34" s="188"/>
      <c r="EF34" s="206">
        <f t="shared" si="38"/>
        <v>380</v>
      </c>
      <c r="EG34" s="206"/>
      <c r="EH34" s="207">
        <v>380</v>
      </c>
      <c r="EI34" s="206">
        <f t="shared" si="85"/>
        <v>50</v>
      </c>
      <c r="EJ34" s="206"/>
      <c r="EK34" s="207">
        <f>+'WA 2017 Data'!E32</f>
        <v>50</v>
      </c>
      <c r="EL34" s="206">
        <f t="shared" si="86"/>
        <v>330</v>
      </c>
      <c r="EM34" s="206"/>
      <c r="EN34" s="207">
        <f t="shared" si="39"/>
        <v>330</v>
      </c>
      <c r="EO34" s="188"/>
      <c r="EP34" s="206">
        <f t="shared" si="40"/>
        <v>360</v>
      </c>
      <c r="EQ34" s="206"/>
      <c r="ER34" s="207">
        <v>360</v>
      </c>
      <c r="ES34" s="206">
        <f t="shared" si="87"/>
        <v>30</v>
      </c>
      <c r="ET34" s="206"/>
      <c r="EU34" s="207">
        <f>+'WA 2017 Data'!F32</f>
        <v>30</v>
      </c>
      <c r="EV34" s="206">
        <f t="shared" si="88"/>
        <v>330</v>
      </c>
      <c r="EW34" s="206"/>
      <c r="EX34" s="207">
        <f t="shared" si="41"/>
        <v>330</v>
      </c>
      <c r="EY34" s="188"/>
      <c r="EZ34" s="206">
        <f t="shared" si="42"/>
        <v>0</v>
      </c>
      <c r="FA34" s="206"/>
      <c r="FB34" s="207">
        <v>0</v>
      </c>
      <c r="FC34" s="206">
        <f t="shared" si="89"/>
        <v>0</v>
      </c>
      <c r="FD34" s="206"/>
      <c r="FE34" s="207">
        <f>+'WA 2017 Data'!G32</f>
        <v>0</v>
      </c>
      <c r="FF34" s="206">
        <f t="shared" si="90"/>
        <v>0</v>
      </c>
      <c r="FG34" s="206"/>
      <c r="FH34" s="207">
        <f t="shared" si="43"/>
        <v>0</v>
      </c>
      <c r="FI34" s="188"/>
      <c r="FJ34" s="206">
        <f t="shared" si="44"/>
        <v>0</v>
      </c>
      <c r="FK34" s="206"/>
      <c r="FL34" s="207">
        <v>0</v>
      </c>
      <c r="FM34" s="206">
        <f t="shared" si="91"/>
        <v>0</v>
      </c>
      <c r="FN34" s="206"/>
      <c r="FO34" s="207">
        <f>+'WA 2017 Data'!H32</f>
        <v>0</v>
      </c>
      <c r="FP34" s="206">
        <f t="shared" si="92"/>
        <v>0</v>
      </c>
      <c r="FQ34" s="206"/>
      <c r="FR34" s="207">
        <f t="shared" si="45"/>
        <v>0</v>
      </c>
      <c r="FS34" s="188"/>
      <c r="FT34" s="206">
        <f t="shared" si="46"/>
        <v>0</v>
      </c>
      <c r="FU34" s="206"/>
      <c r="FV34" s="207">
        <v>0</v>
      </c>
      <c r="FW34" s="206">
        <f t="shared" si="93"/>
        <v>0</v>
      </c>
      <c r="FX34" s="206"/>
      <c r="FY34" s="207">
        <f>+'WA 2017 Data'!I32</f>
        <v>0</v>
      </c>
      <c r="FZ34" s="206">
        <f t="shared" si="94"/>
        <v>0</v>
      </c>
      <c r="GA34" s="206"/>
      <c r="GB34" s="207">
        <f t="shared" si="47"/>
        <v>0</v>
      </c>
      <c r="GC34" s="188"/>
      <c r="GD34" s="206">
        <f t="shared" si="48"/>
        <v>0</v>
      </c>
      <c r="GE34" s="206"/>
      <c r="GF34" s="207">
        <v>0</v>
      </c>
      <c r="GG34" s="206">
        <f t="shared" si="82"/>
        <v>0</v>
      </c>
      <c r="GH34" s="206"/>
      <c r="GI34" s="207">
        <f>'WA 2017 Data'!J32</f>
        <v>0</v>
      </c>
      <c r="GJ34" s="206">
        <f t="shared" si="95"/>
        <v>0</v>
      </c>
      <c r="GK34" s="206"/>
      <c r="GL34" s="207">
        <f t="shared" si="49"/>
        <v>0</v>
      </c>
      <c r="GM34" s="188"/>
      <c r="GN34" s="206">
        <f t="shared" si="50"/>
        <v>0</v>
      </c>
      <c r="GO34" s="206"/>
      <c r="GP34" s="207">
        <v>0</v>
      </c>
      <c r="GQ34" s="206">
        <f t="shared" si="96"/>
        <v>0</v>
      </c>
      <c r="GR34" s="206"/>
      <c r="GS34" s="207">
        <f>'WA 2017 Data'!K32</f>
        <v>0</v>
      </c>
      <c r="GT34" s="206">
        <f t="shared" si="97"/>
        <v>0</v>
      </c>
      <c r="GU34" s="206"/>
      <c r="GV34" s="207">
        <f t="shared" si="51"/>
        <v>0</v>
      </c>
      <c r="GW34" s="188"/>
      <c r="GX34" s="206">
        <f t="shared" si="52"/>
        <v>0</v>
      </c>
      <c r="GY34" s="206"/>
      <c r="GZ34" s="207">
        <v>0</v>
      </c>
      <c r="HA34" s="206">
        <f t="shared" si="98"/>
        <v>0</v>
      </c>
      <c r="HB34" s="206"/>
      <c r="HC34" s="207">
        <f>'WA 2017 Data'!L32</f>
        <v>0</v>
      </c>
      <c r="HD34" s="206">
        <f t="shared" si="99"/>
        <v>0</v>
      </c>
      <c r="HE34" s="206"/>
      <c r="HF34" s="207">
        <f t="shared" si="53"/>
        <v>0</v>
      </c>
      <c r="HG34" s="188"/>
      <c r="HH34" s="206">
        <f t="shared" si="54"/>
        <v>0</v>
      </c>
      <c r="HI34" s="206"/>
      <c r="HJ34" s="207">
        <v>0</v>
      </c>
      <c r="HK34" s="206">
        <f t="shared" si="100"/>
        <v>0</v>
      </c>
      <c r="HL34" s="206"/>
      <c r="HM34" s="207">
        <f>+'WA 2017 Data'!M32</f>
        <v>0</v>
      </c>
      <c r="HN34" s="206">
        <f t="shared" si="101"/>
        <v>0</v>
      </c>
      <c r="HO34" s="206"/>
      <c r="HP34" s="207">
        <f t="shared" si="55"/>
        <v>0</v>
      </c>
      <c r="HQ34" s="188"/>
      <c r="HR34" s="206">
        <f t="shared" si="56"/>
        <v>0</v>
      </c>
      <c r="HS34" s="206"/>
      <c r="HT34" s="207">
        <v>0</v>
      </c>
      <c r="HU34" s="206">
        <f t="shared" si="102"/>
        <v>0</v>
      </c>
      <c r="HV34" s="206"/>
      <c r="HW34" s="207">
        <f>+'WA 2017 Data'!N32</f>
        <v>0</v>
      </c>
      <c r="HX34" s="206">
        <f t="shared" si="103"/>
        <v>0</v>
      </c>
      <c r="HY34" s="206"/>
      <c r="HZ34" s="207">
        <f t="shared" si="57"/>
        <v>0</v>
      </c>
      <c r="IA34" s="188"/>
      <c r="IB34" s="206">
        <f t="shared" si="58"/>
        <v>0</v>
      </c>
      <c r="IC34" s="206"/>
      <c r="ID34" s="207">
        <v>0</v>
      </c>
      <c r="IE34" s="206">
        <f t="shared" si="104"/>
        <v>0</v>
      </c>
      <c r="IF34" s="206"/>
      <c r="IG34" s="207">
        <f>+'WA 2017 Data'!O32</f>
        <v>0</v>
      </c>
      <c r="IH34" s="206">
        <f t="shared" si="105"/>
        <v>0</v>
      </c>
      <c r="II34" s="206"/>
      <c r="IJ34" s="207">
        <f t="shared" si="59"/>
        <v>0</v>
      </c>
    </row>
    <row r="35" spans="1:248" x14ac:dyDescent="0.2">
      <c r="A35" s="205" t="s">
        <v>160</v>
      </c>
      <c r="B35" s="183"/>
      <c r="C35" s="205" t="s">
        <v>32</v>
      </c>
      <c r="E35" s="188"/>
      <c r="F35" s="206">
        <v>130</v>
      </c>
      <c r="G35" s="206"/>
      <c r="H35" s="207">
        <v>130</v>
      </c>
      <c r="I35" s="206">
        <v>50</v>
      </c>
      <c r="J35" s="206"/>
      <c r="K35" s="207">
        <v>50</v>
      </c>
      <c r="L35" s="206">
        <v>80</v>
      </c>
      <c r="M35" s="206"/>
      <c r="N35" s="207">
        <v>80</v>
      </c>
      <c r="O35" s="208"/>
      <c r="P35" s="206">
        <v>250</v>
      </c>
      <c r="Q35" s="206"/>
      <c r="R35" s="207">
        <v>250</v>
      </c>
      <c r="S35" s="206">
        <v>250</v>
      </c>
      <c r="T35" s="206"/>
      <c r="U35" s="207">
        <v>250</v>
      </c>
      <c r="V35" s="206">
        <v>0</v>
      </c>
      <c r="W35" s="206"/>
      <c r="X35" s="207">
        <v>0</v>
      </c>
      <c r="Y35" s="208"/>
      <c r="Z35" s="206">
        <v>200</v>
      </c>
      <c r="AA35" s="206"/>
      <c r="AB35" s="207">
        <v>200</v>
      </c>
      <c r="AC35" s="206">
        <v>200</v>
      </c>
      <c r="AD35" s="206"/>
      <c r="AE35" s="207">
        <v>200</v>
      </c>
      <c r="AF35" s="206">
        <v>0</v>
      </c>
      <c r="AG35" s="206"/>
      <c r="AH35" s="207">
        <v>0</v>
      </c>
      <c r="AI35" s="208"/>
      <c r="AJ35" s="206">
        <v>200</v>
      </c>
      <c r="AK35" s="206"/>
      <c r="AL35" s="207">
        <v>200</v>
      </c>
      <c r="AM35" s="206">
        <v>200</v>
      </c>
      <c r="AN35" s="206"/>
      <c r="AO35" s="207">
        <v>200</v>
      </c>
      <c r="AP35" s="206">
        <v>0</v>
      </c>
      <c r="AQ35" s="206"/>
      <c r="AR35" s="207">
        <v>0</v>
      </c>
      <c r="AS35" s="208"/>
      <c r="AT35" s="206">
        <v>50</v>
      </c>
      <c r="AU35" s="206"/>
      <c r="AV35" s="207">
        <v>50</v>
      </c>
      <c r="AW35" s="206">
        <v>50</v>
      </c>
      <c r="AX35" s="206"/>
      <c r="AY35" s="207">
        <v>50</v>
      </c>
      <c r="AZ35" s="206">
        <v>0</v>
      </c>
      <c r="BA35" s="206"/>
      <c r="BB35" s="207">
        <v>0</v>
      </c>
      <c r="BC35" s="208"/>
      <c r="BD35" s="206">
        <v>150</v>
      </c>
      <c r="BE35" s="206"/>
      <c r="BF35" s="207">
        <v>150</v>
      </c>
      <c r="BG35" s="206">
        <v>150</v>
      </c>
      <c r="BH35" s="206"/>
      <c r="BI35" s="207">
        <v>150</v>
      </c>
      <c r="BJ35" s="206">
        <v>0</v>
      </c>
      <c r="BK35" s="206"/>
      <c r="BL35" s="207">
        <v>0</v>
      </c>
      <c r="BM35" s="208"/>
      <c r="BN35" s="206">
        <v>100</v>
      </c>
      <c r="BO35" s="206"/>
      <c r="BP35" s="207">
        <v>100</v>
      </c>
      <c r="BQ35" s="206">
        <v>100</v>
      </c>
      <c r="BR35" s="206"/>
      <c r="BS35" s="207">
        <v>100</v>
      </c>
      <c r="BT35" s="206">
        <v>0</v>
      </c>
      <c r="BU35" s="206"/>
      <c r="BV35" s="207">
        <v>0</v>
      </c>
      <c r="BW35" s="208"/>
      <c r="BX35" s="206">
        <v>0</v>
      </c>
      <c r="BY35" s="206"/>
      <c r="BZ35" s="207">
        <v>0</v>
      </c>
      <c r="CA35" s="206">
        <v>0</v>
      </c>
      <c r="CB35" s="206"/>
      <c r="CC35" s="207">
        <v>0</v>
      </c>
      <c r="CD35" s="206">
        <v>0</v>
      </c>
      <c r="CE35" s="206"/>
      <c r="CF35" s="207">
        <v>0</v>
      </c>
      <c r="CG35" s="208"/>
      <c r="CH35" s="206">
        <v>50</v>
      </c>
      <c r="CI35" s="206"/>
      <c r="CJ35" s="207">
        <v>50</v>
      </c>
      <c r="CK35" s="206">
        <v>50</v>
      </c>
      <c r="CL35" s="206"/>
      <c r="CM35" s="207">
        <v>50</v>
      </c>
      <c r="CN35" s="206">
        <v>0</v>
      </c>
      <c r="CO35" s="206"/>
      <c r="CP35" s="207">
        <v>0</v>
      </c>
      <c r="CQ35" s="208"/>
      <c r="CR35" s="206">
        <v>200</v>
      </c>
      <c r="CS35" s="206"/>
      <c r="CT35" s="207">
        <v>200</v>
      </c>
      <c r="CU35" s="206">
        <v>200</v>
      </c>
      <c r="CV35" s="206"/>
      <c r="CW35" s="207">
        <v>200</v>
      </c>
      <c r="CX35" s="206">
        <v>0</v>
      </c>
      <c r="CY35" s="206"/>
      <c r="CZ35" s="207">
        <v>0</v>
      </c>
      <c r="DA35" s="208"/>
      <c r="DB35" s="206">
        <v>80</v>
      </c>
      <c r="DC35" s="206"/>
      <c r="DD35" s="207">
        <v>80</v>
      </c>
      <c r="DE35" s="206">
        <v>0</v>
      </c>
      <c r="DF35" s="206"/>
      <c r="DG35" s="207">
        <v>0</v>
      </c>
      <c r="DH35" s="206">
        <v>80</v>
      </c>
      <c r="DI35" s="206"/>
      <c r="DJ35" s="207">
        <v>80</v>
      </c>
      <c r="DK35" s="208"/>
      <c r="DL35" s="206">
        <v>130</v>
      </c>
      <c r="DM35" s="206"/>
      <c r="DN35" s="207">
        <v>130</v>
      </c>
      <c r="DO35" s="206">
        <v>50</v>
      </c>
      <c r="DP35" s="206"/>
      <c r="DQ35" s="207">
        <v>50</v>
      </c>
      <c r="DR35" s="206">
        <v>80</v>
      </c>
      <c r="DS35" s="206"/>
      <c r="DT35" s="207">
        <v>80</v>
      </c>
      <c r="DU35" s="188"/>
      <c r="DV35" s="206">
        <f t="shared" si="36"/>
        <v>200</v>
      </c>
      <c r="DW35" s="206"/>
      <c r="DX35" s="207">
        <v>200</v>
      </c>
      <c r="DY35" s="206">
        <f t="shared" si="83"/>
        <v>200</v>
      </c>
      <c r="DZ35" s="206"/>
      <c r="EA35" s="207">
        <f>+'WA 2017 Data'!D33</f>
        <v>200</v>
      </c>
      <c r="EB35" s="206">
        <f t="shared" si="84"/>
        <v>0</v>
      </c>
      <c r="EC35" s="206"/>
      <c r="ED35" s="207">
        <f t="shared" si="37"/>
        <v>0</v>
      </c>
      <c r="EE35" s="188"/>
      <c r="EF35" s="206">
        <f t="shared" si="38"/>
        <v>650</v>
      </c>
      <c r="EG35" s="206"/>
      <c r="EH35" s="207">
        <v>650</v>
      </c>
      <c r="EI35" s="206">
        <f t="shared" si="85"/>
        <v>650</v>
      </c>
      <c r="EJ35" s="206"/>
      <c r="EK35" s="207">
        <f>+'WA 2017 Data'!E33</f>
        <v>650</v>
      </c>
      <c r="EL35" s="206">
        <f t="shared" si="86"/>
        <v>0</v>
      </c>
      <c r="EM35" s="206"/>
      <c r="EN35" s="207">
        <f t="shared" si="39"/>
        <v>0</v>
      </c>
      <c r="EO35" s="188"/>
      <c r="EP35" s="206">
        <f t="shared" si="40"/>
        <v>430</v>
      </c>
      <c r="EQ35" s="206"/>
      <c r="ER35" s="207">
        <v>430</v>
      </c>
      <c r="ES35" s="206">
        <f t="shared" si="87"/>
        <v>350</v>
      </c>
      <c r="ET35" s="206"/>
      <c r="EU35" s="207">
        <f>+'WA 2017 Data'!F33</f>
        <v>350</v>
      </c>
      <c r="EV35" s="206">
        <f t="shared" si="88"/>
        <v>80</v>
      </c>
      <c r="EW35" s="206"/>
      <c r="EX35" s="207">
        <f t="shared" si="41"/>
        <v>80</v>
      </c>
      <c r="EY35" s="188"/>
      <c r="EZ35" s="206">
        <f t="shared" si="42"/>
        <v>0</v>
      </c>
      <c r="FA35" s="206"/>
      <c r="FB35" s="207">
        <v>0</v>
      </c>
      <c r="FC35" s="206">
        <f t="shared" si="89"/>
        <v>0</v>
      </c>
      <c r="FD35" s="206"/>
      <c r="FE35" s="207">
        <f>+'WA 2017 Data'!G33</f>
        <v>0</v>
      </c>
      <c r="FF35" s="206">
        <f t="shared" si="90"/>
        <v>0</v>
      </c>
      <c r="FG35" s="206"/>
      <c r="FH35" s="207">
        <f t="shared" si="43"/>
        <v>0</v>
      </c>
      <c r="FI35" s="188"/>
      <c r="FJ35" s="206">
        <f t="shared" si="44"/>
        <v>0</v>
      </c>
      <c r="FK35" s="206"/>
      <c r="FL35" s="207">
        <v>0</v>
      </c>
      <c r="FM35" s="206">
        <f t="shared" si="91"/>
        <v>0</v>
      </c>
      <c r="FN35" s="206"/>
      <c r="FO35" s="207">
        <f>+'WA 2017 Data'!H33</f>
        <v>0</v>
      </c>
      <c r="FP35" s="206">
        <f t="shared" si="92"/>
        <v>0</v>
      </c>
      <c r="FQ35" s="206"/>
      <c r="FR35" s="207">
        <f t="shared" si="45"/>
        <v>0</v>
      </c>
      <c r="FS35" s="188"/>
      <c r="FT35" s="206">
        <f t="shared" si="46"/>
        <v>0</v>
      </c>
      <c r="FU35" s="206"/>
      <c r="FV35" s="207">
        <v>0</v>
      </c>
      <c r="FW35" s="206">
        <f t="shared" si="93"/>
        <v>0</v>
      </c>
      <c r="FX35" s="206"/>
      <c r="FY35" s="207">
        <f>+'WA 2017 Data'!I33</f>
        <v>0</v>
      </c>
      <c r="FZ35" s="206">
        <f t="shared" si="94"/>
        <v>0</v>
      </c>
      <c r="GA35" s="206"/>
      <c r="GB35" s="207">
        <f t="shared" si="47"/>
        <v>0</v>
      </c>
      <c r="GC35" s="188"/>
      <c r="GD35" s="206">
        <f t="shared" si="48"/>
        <v>0</v>
      </c>
      <c r="GE35" s="206"/>
      <c r="GF35" s="207">
        <v>0</v>
      </c>
      <c r="GG35" s="206">
        <f t="shared" si="82"/>
        <v>0</v>
      </c>
      <c r="GH35" s="206"/>
      <c r="GI35" s="207">
        <f>'WA 2017 Data'!J33</f>
        <v>0</v>
      </c>
      <c r="GJ35" s="206">
        <f t="shared" si="95"/>
        <v>0</v>
      </c>
      <c r="GK35" s="206"/>
      <c r="GL35" s="207">
        <f t="shared" si="49"/>
        <v>0</v>
      </c>
      <c r="GM35" s="188"/>
      <c r="GN35" s="206">
        <f t="shared" si="50"/>
        <v>0</v>
      </c>
      <c r="GO35" s="206"/>
      <c r="GP35" s="207">
        <v>0</v>
      </c>
      <c r="GQ35" s="206">
        <f t="shared" si="96"/>
        <v>0</v>
      </c>
      <c r="GR35" s="206"/>
      <c r="GS35" s="207">
        <f>'WA 2017 Data'!K33</f>
        <v>0</v>
      </c>
      <c r="GT35" s="206">
        <f t="shared" si="97"/>
        <v>0</v>
      </c>
      <c r="GU35" s="206"/>
      <c r="GV35" s="207">
        <f t="shared" si="51"/>
        <v>0</v>
      </c>
      <c r="GW35" s="188"/>
      <c r="GX35" s="206">
        <f t="shared" si="52"/>
        <v>0</v>
      </c>
      <c r="GY35" s="206"/>
      <c r="GZ35" s="207">
        <v>0</v>
      </c>
      <c r="HA35" s="206">
        <f t="shared" si="98"/>
        <v>0</v>
      </c>
      <c r="HB35" s="206"/>
      <c r="HC35" s="207">
        <f>'WA 2017 Data'!L33</f>
        <v>0</v>
      </c>
      <c r="HD35" s="206">
        <f t="shared" si="99"/>
        <v>0</v>
      </c>
      <c r="HE35" s="206"/>
      <c r="HF35" s="207">
        <f t="shared" si="53"/>
        <v>0</v>
      </c>
      <c r="HG35" s="188"/>
      <c r="HH35" s="206">
        <f t="shared" si="54"/>
        <v>0</v>
      </c>
      <c r="HI35" s="206"/>
      <c r="HJ35" s="207">
        <v>0</v>
      </c>
      <c r="HK35" s="206">
        <f t="shared" si="100"/>
        <v>0</v>
      </c>
      <c r="HL35" s="206"/>
      <c r="HM35" s="207">
        <f>+'WA 2017 Data'!M33</f>
        <v>0</v>
      </c>
      <c r="HN35" s="206">
        <f t="shared" si="101"/>
        <v>0</v>
      </c>
      <c r="HO35" s="206"/>
      <c r="HP35" s="207">
        <f t="shared" si="55"/>
        <v>0</v>
      </c>
      <c r="HQ35" s="188"/>
      <c r="HR35" s="206">
        <f t="shared" si="56"/>
        <v>0</v>
      </c>
      <c r="HS35" s="206"/>
      <c r="HT35" s="207">
        <v>0</v>
      </c>
      <c r="HU35" s="206">
        <f t="shared" si="102"/>
        <v>0</v>
      </c>
      <c r="HV35" s="206"/>
      <c r="HW35" s="207">
        <f>+'WA 2017 Data'!N33</f>
        <v>0</v>
      </c>
      <c r="HX35" s="206">
        <f t="shared" si="103"/>
        <v>0</v>
      </c>
      <c r="HY35" s="206"/>
      <c r="HZ35" s="207">
        <f t="shared" si="57"/>
        <v>0</v>
      </c>
      <c r="IA35" s="188"/>
      <c r="IB35" s="206">
        <f t="shared" si="58"/>
        <v>0</v>
      </c>
      <c r="IC35" s="206"/>
      <c r="ID35" s="207">
        <v>0</v>
      </c>
      <c r="IE35" s="206">
        <f t="shared" si="104"/>
        <v>0</v>
      </c>
      <c r="IF35" s="206"/>
      <c r="IG35" s="207">
        <f>+'WA 2017 Data'!O33</f>
        <v>0</v>
      </c>
      <c r="IH35" s="206">
        <f t="shared" si="105"/>
        <v>0</v>
      </c>
      <c r="II35" s="206"/>
      <c r="IJ35" s="207">
        <f t="shared" si="59"/>
        <v>0</v>
      </c>
    </row>
    <row r="36" spans="1:248" x14ac:dyDescent="0.2">
      <c r="A36" s="205" t="s">
        <v>152</v>
      </c>
      <c r="B36" s="183"/>
      <c r="C36" s="183" t="s">
        <v>24</v>
      </c>
      <c r="E36" s="188"/>
      <c r="F36" s="206">
        <v>4242.5</v>
      </c>
      <c r="G36" s="206"/>
      <c r="H36" s="207">
        <v>4242.5</v>
      </c>
      <c r="I36" s="206">
        <v>535</v>
      </c>
      <c r="J36" s="206"/>
      <c r="K36" s="207">
        <v>535</v>
      </c>
      <c r="L36" s="206">
        <v>3707.5</v>
      </c>
      <c r="M36" s="206"/>
      <c r="N36" s="207">
        <v>3707.5</v>
      </c>
      <c r="O36" s="208"/>
      <c r="P36" s="206">
        <v>5757.5</v>
      </c>
      <c r="Q36" s="206"/>
      <c r="R36" s="207">
        <v>5757.5</v>
      </c>
      <c r="S36" s="206">
        <v>692.5</v>
      </c>
      <c r="T36" s="206"/>
      <c r="U36" s="207">
        <v>692.5</v>
      </c>
      <c r="V36" s="206">
        <v>5065</v>
      </c>
      <c r="W36" s="206"/>
      <c r="X36" s="207">
        <v>5065</v>
      </c>
      <c r="Y36" s="208"/>
      <c r="Z36" s="206">
        <v>5715</v>
      </c>
      <c r="AA36" s="206"/>
      <c r="AB36" s="207">
        <v>5715</v>
      </c>
      <c r="AC36" s="206">
        <v>727.5</v>
      </c>
      <c r="AD36" s="206"/>
      <c r="AE36" s="207">
        <v>727.5</v>
      </c>
      <c r="AF36" s="206">
        <v>4987.5</v>
      </c>
      <c r="AG36" s="206"/>
      <c r="AH36" s="207">
        <v>4987.5</v>
      </c>
      <c r="AI36" s="208"/>
      <c r="AJ36" s="206">
        <v>4857.5</v>
      </c>
      <c r="AK36" s="206"/>
      <c r="AL36" s="207">
        <v>4857.5</v>
      </c>
      <c r="AM36" s="206">
        <v>642.5</v>
      </c>
      <c r="AN36" s="206"/>
      <c r="AO36" s="207">
        <v>642.5</v>
      </c>
      <c r="AP36" s="206">
        <v>4215</v>
      </c>
      <c r="AQ36" s="206"/>
      <c r="AR36" s="207">
        <v>4215</v>
      </c>
      <c r="AS36" s="208"/>
      <c r="AT36" s="206">
        <v>4940</v>
      </c>
      <c r="AU36" s="206"/>
      <c r="AV36" s="207">
        <v>4940</v>
      </c>
      <c r="AW36" s="206">
        <v>587.5</v>
      </c>
      <c r="AX36" s="206"/>
      <c r="AY36" s="207">
        <v>587.5</v>
      </c>
      <c r="AZ36" s="206">
        <v>4352.5</v>
      </c>
      <c r="BA36" s="206"/>
      <c r="BB36" s="207">
        <v>4352.5</v>
      </c>
      <c r="BC36" s="208"/>
      <c r="BD36" s="206">
        <v>4382.5</v>
      </c>
      <c r="BE36" s="206"/>
      <c r="BF36" s="207">
        <v>4382.5</v>
      </c>
      <c r="BG36" s="206">
        <v>512.5</v>
      </c>
      <c r="BH36" s="206"/>
      <c r="BI36" s="207">
        <v>512.5</v>
      </c>
      <c r="BJ36" s="206">
        <v>3870</v>
      </c>
      <c r="BK36" s="206"/>
      <c r="BL36" s="207">
        <v>3870</v>
      </c>
      <c r="BM36" s="208"/>
      <c r="BN36" s="206">
        <v>3177.5</v>
      </c>
      <c r="BO36" s="206"/>
      <c r="BP36" s="207">
        <v>3177.5</v>
      </c>
      <c r="BQ36" s="206">
        <v>367.5</v>
      </c>
      <c r="BR36" s="206"/>
      <c r="BS36" s="207">
        <v>367.5</v>
      </c>
      <c r="BT36" s="206">
        <v>2810</v>
      </c>
      <c r="BU36" s="206"/>
      <c r="BV36" s="207">
        <v>2810</v>
      </c>
      <c r="BW36" s="208"/>
      <c r="BX36" s="206">
        <v>2148.17</v>
      </c>
      <c r="BY36" s="206"/>
      <c r="BZ36" s="207">
        <v>2148.17</v>
      </c>
      <c r="CA36" s="206">
        <v>312.5</v>
      </c>
      <c r="CB36" s="206"/>
      <c r="CC36" s="207">
        <v>312.5</v>
      </c>
      <c r="CD36" s="206">
        <v>1835.67</v>
      </c>
      <c r="CE36" s="206"/>
      <c r="CF36" s="207">
        <v>1835.67</v>
      </c>
      <c r="CG36" s="208"/>
      <c r="CH36" s="206">
        <v>2597.5</v>
      </c>
      <c r="CI36" s="206"/>
      <c r="CJ36" s="207">
        <v>2597.5</v>
      </c>
      <c r="CK36" s="206">
        <v>320</v>
      </c>
      <c r="CL36" s="206"/>
      <c r="CM36" s="207">
        <v>320</v>
      </c>
      <c r="CN36" s="206">
        <v>2277.5</v>
      </c>
      <c r="CO36" s="206"/>
      <c r="CP36" s="207">
        <v>2277.5</v>
      </c>
      <c r="CQ36" s="208"/>
      <c r="CR36" s="206">
        <v>2692.5</v>
      </c>
      <c r="CS36" s="206"/>
      <c r="CT36" s="207">
        <v>2692.5</v>
      </c>
      <c r="CU36" s="206">
        <v>337.5</v>
      </c>
      <c r="CV36" s="206"/>
      <c r="CW36" s="207">
        <v>337.5</v>
      </c>
      <c r="CX36" s="206">
        <v>2355</v>
      </c>
      <c r="CY36" s="206"/>
      <c r="CZ36" s="207">
        <v>2355</v>
      </c>
      <c r="DA36" s="208"/>
      <c r="DB36" s="206">
        <v>2672.5</v>
      </c>
      <c r="DC36" s="206"/>
      <c r="DD36" s="207">
        <v>2672.5</v>
      </c>
      <c r="DE36" s="206">
        <v>270</v>
      </c>
      <c r="DF36" s="206"/>
      <c r="DG36" s="207">
        <v>270</v>
      </c>
      <c r="DH36" s="206">
        <v>2402.5</v>
      </c>
      <c r="DI36" s="206"/>
      <c r="DJ36" s="207">
        <v>2402.5</v>
      </c>
      <c r="DK36" s="208"/>
      <c r="DL36" s="206">
        <v>3230</v>
      </c>
      <c r="DM36" s="206"/>
      <c r="DN36" s="207">
        <v>3230</v>
      </c>
      <c r="DO36" s="206">
        <v>495</v>
      </c>
      <c r="DP36" s="206"/>
      <c r="DQ36" s="207">
        <v>495</v>
      </c>
      <c r="DR36" s="206">
        <v>2735</v>
      </c>
      <c r="DS36" s="206"/>
      <c r="DT36" s="207">
        <v>2735</v>
      </c>
      <c r="DU36" s="188"/>
      <c r="DV36" s="206">
        <f t="shared" si="36"/>
        <v>3677.5</v>
      </c>
      <c r="DW36" s="206"/>
      <c r="DX36" s="207">
        <v>3677.5</v>
      </c>
      <c r="DY36" s="206">
        <f t="shared" si="83"/>
        <v>535</v>
      </c>
      <c r="DZ36" s="206"/>
      <c r="EA36" s="207">
        <f>+'WA 2017 Data'!D36</f>
        <v>535</v>
      </c>
      <c r="EB36" s="206">
        <f t="shared" si="84"/>
        <v>3142.5</v>
      </c>
      <c r="EC36" s="206"/>
      <c r="ED36" s="207">
        <f t="shared" si="37"/>
        <v>3142.5</v>
      </c>
      <c r="EE36" s="188"/>
      <c r="EF36" s="206">
        <f t="shared" si="38"/>
        <v>5205</v>
      </c>
      <c r="EG36" s="206"/>
      <c r="EH36" s="207">
        <v>5205</v>
      </c>
      <c r="EI36" s="206">
        <f t="shared" si="85"/>
        <v>692.5</v>
      </c>
      <c r="EJ36" s="206"/>
      <c r="EK36" s="207">
        <f>+'WA 2017 Data'!E36</f>
        <v>692.5</v>
      </c>
      <c r="EL36" s="206">
        <f t="shared" si="86"/>
        <v>4512.5</v>
      </c>
      <c r="EM36" s="206"/>
      <c r="EN36" s="207">
        <f t="shared" si="39"/>
        <v>4512.5</v>
      </c>
      <c r="EO36" s="188"/>
      <c r="EP36" s="206">
        <f t="shared" si="40"/>
        <v>5430</v>
      </c>
      <c r="EQ36" s="206"/>
      <c r="ER36" s="207">
        <v>5430</v>
      </c>
      <c r="ES36" s="206">
        <f t="shared" si="87"/>
        <v>742.5</v>
      </c>
      <c r="ET36" s="206"/>
      <c r="EU36" s="207">
        <f>+'WA 2017 Data'!F36</f>
        <v>742.5</v>
      </c>
      <c r="EV36" s="206">
        <f t="shared" si="88"/>
        <v>4687.5</v>
      </c>
      <c r="EW36" s="206"/>
      <c r="EX36" s="207">
        <f t="shared" si="41"/>
        <v>4687.5</v>
      </c>
      <c r="EY36" s="188"/>
      <c r="EZ36" s="206">
        <f t="shared" si="42"/>
        <v>0</v>
      </c>
      <c r="FA36" s="206"/>
      <c r="FB36" s="207">
        <v>0</v>
      </c>
      <c r="FC36" s="206">
        <f t="shared" si="89"/>
        <v>0</v>
      </c>
      <c r="FD36" s="206"/>
      <c r="FE36" s="207">
        <f>+'WA 2017 Data'!G36</f>
        <v>0</v>
      </c>
      <c r="FF36" s="206">
        <f t="shared" si="90"/>
        <v>0</v>
      </c>
      <c r="FG36" s="206"/>
      <c r="FH36" s="207">
        <f t="shared" si="43"/>
        <v>0</v>
      </c>
      <c r="FI36" s="188"/>
      <c r="FJ36" s="206">
        <f t="shared" si="44"/>
        <v>0</v>
      </c>
      <c r="FK36" s="206"/>
      <c r="FL36" s="207">
        <v>0</v>
      </c>
      <c r="FM36" s="206">
        <f t="shared" si="91"/>
        <v>0</v>
      </c>
      <c r="FN36" s="206"/>
      <c r="FO36" s="207">
        <f>+'WA 2017 Data'!H36</f>
        <v>0</v>
      </c>
      <c r="FP36" s="206">
        <f t="shared" si="92"/>
        <v>0</v>
      </c>
      <c r="FQ36" s="206"/>
      <c r="FR36" s="207">
        <f t="shared" si="45"/>
        <v>0</v>
      </c>
      <c r="FS36" s="188"/>
      <c r="FT36" s="206">
        <f t="shared" si="46"/>
        <v>0</v>
      </c>
      <c r="FU36" s="206"/>
      <c r="FV36" s="207">
        <v>0</v>
      </c>
      <c r="FW36" s="206">
        <f t="shared" si="93"/>
        <v>0</v>
      </c>
      <c r="FX36" s="206"/>
      <c r="FY36" s="207">
        <f>+'WA 2017 Data'!I36</f>
        <v>0</v>
      </c>
      <c r="FZ36" s="206">
        <f t="shared" si="94"/>
        <v>0</v>
      </c>
      <c r="GA36" s="206"/>
      <c r="GB36" s="207">
        <f t="shared" si="47"/>
        <v>0</v>
      </c>
      <c r="GC36" s="188"/>
      <c r="GD36" s="206">
        <f t="shared" si="48"/>
        <v>0</v>
      </c>
      <c r="GE36" s="206"/>
      <c r="GF36" s="207">
        <v>0</v>
      </c>
      <c r="GG36" s="206">
        <f t="shared" si="82"/>
        <v>0</v>
      </c>
      <c r="GH36" s="206"/>
      <c r="GI36" s="207">
        <f>'WA 2017 Data'!J36</f>
        <v>0</v>
      </c>
      <c r="GJ36" s="206">
        <f t="shared" si="95"/>
        <v>0</v>
      </c>
      <c r="GK36" s="206"/>
      <c r="GL36" s="207">
        <f t="shared" si="49"/>
        <v>0</v>
      </c>
      <c r="GM36" s="188"/>
      <c r="GN36" s="206">
        <f t="shared" si="50"/>
        <v>0</v>
      </c>
      <c r="GO36" s="206"/>
      <c r="GP36" s="207">
        <v>0</v>
      </c>
      <c r="GQ36" s="206">
        <f t="shared" si="96"/>
        <v>0</v>
      </c>
      <c r="GR36" s="206"/>
      <c r="GS36" s="207">
        <f>'WA 2017 Data'!K36</f>
        <v>0</v>
      </c>
      <c r="GT36" s="206">
        <f t="shared" si="97"/>
        <v>0</v>
      </c>
      <c r="GU36" s="206"/>
      <c r="GV36" s="207">
        <f t="shared" si="51"/>
        <v>0</v>
      </c>
      <c r="GW36" s="188"/>
      <c r="GX36" s="206">
        <f t="shared" si="52"/>
        <v>0</v>
      </c>
      <c r="GY36" s="206"/>
      <c r="GZ36" s="207">
        <v>0</v>
      </c>
      <c r="HA36" s="206">
        <f t="shared" si="98"/>
        <v>0</v>
      </c>
      <c r="HB36" s="206"/>
      <c r="HC36" s="207">
        <f>'WA 2017 Data'!L36</f>
        <v>0</v>
      </c>
      <c r="HD36" s="206">
        <f t="shared" si="99"/>
        <v>0</v>
      </c>
      <c r="HE36" s="206"/>
      <c r="HF36" s="207">
        <f t="shared" si="53"/>
        <v>0</v>
      </c>
      <c r="HG36" s="188"/>
      <c r="HH36" s="206">
        <f t="shared" si="54"/>
        <v>0</v>
      </c>
      <c r="HI36" s="206"/>
      <c r="HJ36" s="207">
        <v>0</v>
      </c>
      <c r="HK36" s="206">
        <f t="shared" si="100"/>
        <v>0</v>
      </c>
      <c r="HL36" s="206"/>
      <c r="HM36" s="207">
        <f>+'WA 2017 Data'!M36</f>
        <v>0</v>
      </c>
      <c r="HN36" s="206">
        <f t="shared" si="101"/>
        <v>0</v>
      </c>
      <c r="HO36" s="206"/>
      <c r="HP36" s="207">
        <f t="shared" si="55"/>
        <v>0</v>
      </c>
      <c r="HQ36" s="188"/>
      <c r="HR36" s="206">
        <f t="shared" si="56"/>
        <v>0</v>
      </c>
      <c r="HS36" s="206"/>
      <c r="HT36" s="207">
        <v>0</v>
      </c>
      <c r="HU36" s="206">
        <f t="shared" si="102"/>
        <v>0</v>
      </c>
      <c r="HV36" s="206"/>
      <c r="HW36" s="207">
        <f>+'WA 2017 Data'!N36</f>
        <v>0</v>
      </c>
      <c r="HX36" s="206">
        <f t="shared" si="103"/>
        <v>0</v>
      </c>
      <c r="HY36" s="206"/>
      <c r="HZ36" s="207">
        <f t="shared" si="57"/>
        <v>0</v>
      </c>
      <c r="IA36" s="188"/>
      <c r="IB36" s="206">
        <f t="shared" si="58"/>
        <v>0</v>
      </c>
      <c r="IC36" s="206"/>
      <c r="ID36" s="207">
        <v>0</v>
      </c>
      <c r="IE36" s="206">
        <f t="shared" si="104"/>
        <v>0</v>
      </c>
      <c r="IF36" s="206"/>
      <c r="IG36" s="207">
        <f>+'WA 2017 Data'!O36</f>
        <v>0</v>
      </c>
      <c r="IH36" s="206">
        <f t="shared" si="105"/>
        <v>0</v>
      </c>
      <c r="II36" s="206"/>
      <c r="IJ36" s="207">
        <f t="shared" si="59"/>
        <v>0</v>
      </c>
    </row>
    <row r="37" spans="1:248" x14ac:dyDescent="0.2">
      <c r="A37" s="205" t="s">
        <v>163</v>
      </c>
      <c r="B37" s="183"/>
      <c r="C37" s="205" t="s">
        <v>164</v>
      </c>
      <c r="D37" s="184" t="s">
        <v>9</v>
      </c>
      <c r="E37" s="188"/>
      <c r="F37" s="206"/>
      <c r="G37" s="206">
        <v>29253.16</v>
      </c>
      <c r="H37" s="207">
        <v>29253.16</v>
      </c>
      <c r="I37" s="206"/>
      <c r="J37" s="206">
        <v>2231.9021280000002</v>
      </c>
      <c r="K37" s="207">
        <v>2231.9021280000002</v>
      </c>
      <c r="L37" s="206"/>
      <c r="M37" s="206">
        <v>27021.257871999998</v>
      </c>
      <c r="N37" s="207">
        <v>27021.257871999998</v>
      </c>
      <c r="O37" s="208"/>
      <c r="P37" s="206"/>
      <c r="Q37" s="206">
        <v>29249.74</v>
      </c>
      <c r="R37" s="207">
        <v>29249.74</v>
      </c>
      <c r="S37" s="206"/>
      <c r="T37" s="206">
        <v>2231.5326</v>
      </c>
      <c r="U37" s="207">
        <v>2231.5326</v>
      </c>
      <c r="V37" s="206"/>
      <c r="W37" s="206">
        <v>27018.207400000003</v>
      </c>
      <c r="X37" s="207">
        <v>27018.207400000003</v>
      </c>
      <c r="Y37" s="208"/>
      <c r="Z37" s="206"/>
      <c r="AA37" s="206">
        <v>29242.81</v>
      </c>
      <c r="AB37" s="207">
        <v>29242.81</v>
      </c>
      <c r="AC37" s="206"/>
      <c r="AD37" s="206">
        <v>2230.7924760000001</v>
      </c>
      <c r="AE37" s="207">
        <v>2230.7924760000001</v>
      </c>
      <c r="AF37" s="206"/>
      <c r="AG37" s="206">
        <v>27012.017524000003</v>
      </c>
      <c r="AH37" s="207">
        <v>27012.017524000003</v>
      </c>
      <c r="AI37" s="208"/>
      <c r="AJ37" s="206"/>
      <c r="AK37" s="206">
        <v>29889.89</v>
      </c>
      <c r="AL37" s="207">
        <v>29889.89</v>
      </c>
      <c r="AM37" s="206"/>
      <c r="AN37" s="206">
        <v>2232.39768</v>
      </c>
      <c r="AO37" s="207">
        <v>2232.39768</v>
      </c>
      <c r="AP37" s="206"/>
      <c r="AQ37" s="206">
        <v>27657.492319999998</v>
      </c>
      <c r="AR37" s="207">
        <v>27657.492319999998</v>
      </c>
      <c r="AS37" s="208"/>
      <c r="AT37" s="206"/>
      <c r="AU37" s="206">
        <v>29874.86</v>
      </c>
      <c r="AV37" s="207">
        <v>29874.86</v>
      </c>
      <c r="AW37" s="206"/>
      <c r="AX37" s="206">
        <v>2230.7924760000001</v>
      </c>
      <c r="AY37" s="207">
        <v>2230.7924760000001</v>
      </c>
      <c r="AZ37" s="206"/>
      <c r="BA37" s="206">
        <v>27644.067524000002</v>
      </c>
      <c r="BB37" s="207">
        <v>27644.067524000002</v>
      </c>
      <c r="BC37" s="208"/>
      <c r="BD37" s="206"/>
      <c r="BE37" s="206">
        <v>29943.09</v>
      </c>
      <c r="BF37" s="207">
        <v>29943.09</v>
      </c>
      <c r="BG37" s="206"/>
      <c r="BH37" s="206">
        <v>2238.07944</v>
      </c>
      <c r="BI37" s="207">
        <v>2238.07944</v>
      </c>
      <c r="BJ37" s="206"/>
      <c r="BK37" s="206">
        <v>27705.010559999999</v>
      </c>
      <c r="BL37" s="207">
        <v>27705.010559999999</v>
      </c>
      <c r="BM37" s="208"/>
      <c r="BN37" s="206"/>
      <c r="BO37" s="206">
        <v>28602.06</v>
      </c>
      <c r="BP37" s="207">
        <v>28602.06</v>
      </c>
      <c r="BQ37" s="206"/>
      <c r="BR37" s="206">
        <v>2233.6999999999998</v>
      </c>
      <c r="BS37" s="207">
        <v>2233.6999999999998</v>
      </c>
      <c r="BT37" s="206"/>
      <c r="BU37" s="206">
        <v>26368.36</v>
      </c>
      <c r="BV37" s="207">
        <v>26368.36</v>
      </c>
      <c r="BW37" s="208"/>
      <c r="BX37" s="206"/>
      <c r="BY37" s="206">
        <v>59989.46</v>
      </c>
      <c r="BZ37" s="207">
        <v>59989.46</v>
      </c>
      <c r="CA37" s="206"/>
      <c r="CB37" s="206">
        <v>2230.79</v>
      </c>
      <c r="CC37" s="207">
        <v>2230.79</v>
      </c>
      <c r="CD37" s="206"/>
      <c r="CE37" s="206">
        <v>57758.67</v>
      </c>
      <c r="CF37" s="207">
        <v>57758.67</v>
      </c>
      <c r="CG37" s="208"/>
      <c r="CH37" s="206"/>
      <c r="CI37" s="206">
        <v>29910.3</v>
      </c>
      <c r="CJ37" s="207">
        <v>29910.3</v>
      </c>
      <c r="CK37" s="206"/>
      <c r="CL37" s="206">
        <v>2234.58</v>
      </c>
      <c r="CM37" s="207">
        <v>2234.58</v>
      </c>
      <c r="CN37" s="206"/>
      <c r="CO37" s="206">
        <v>27675.72</v>
      </c>
      <c r="CP37" s="207">
        <v>27675.72</v>
      </c>
      <c r="CQ37" s="208"/>
      <c r="CR37" s="206"/>
      <c r="CS37" s="206">
        <v>29909.23</v>
      </c>
      <c r="CT37" s="207">
        <v>29909.23</v>
      </c>
      <c r="CU37" s="206"/>
      <c r="CV37" s="206">
        <v>2230.79</v>
      </c>
      <c r="CW37" s="207">
        <v>2230.79</v>
      </c>
      <c r="CX37" s="206"/>
      <c r="CY37" s="206">
        <v>27678.44</v>
      </c>
      <c r="CZ37" s="207">
        <v>27678.44</v>
      </c>
      <c r="DA37" s="208"/>
      <c r="DB37" s="206"/>
      <c r="DC37" s="206">
        <v>30024.92</v>
      </c>
      <c r="DD37" s="207">
        <v>30024.92</v>
      </c>
      <c r="DE37" s="206"/>
      <c r="DF37" s="206">
        <v>2243.15</v>
      </c>
      <c r="DG37" s="207">
        <v>2243.15</v>
      </c>
      <c r="DH37" s="206"/>
      <c r="DI37" s="206">
        <v>27781.769999999997</v>
      </c>
      <c r="DJ37" s="207">
        <v>27781.769999999997</v>
      </c>
      <c r="DK37" s="208"/>
      <c r="DL37" s="206"/>
      <c r="DM37" s="206">
        <v>29942.03</v>
      </c>
      <c r="DN37" s="207">
        <v>29942.03</v>
      </c>
      <c r="DO37" s="206"/>
      <c r="DP37" s="206">
        <v>4935.3</v>
      </c>
      <c r="DQ37" s="207">
        <v>4935.3</v>
      </c>
      <c r="DR37" s="206"/>
      <c r="DS37" s="206">
        <v>25006.73</v>
      </c>
      <c r="DT37" s="207">
        <v>25006.73</v>
      </c>
      <c r="DU37" s="188"/>
      <c r="DV37" s="206"/>
      <c r="DW37" s="206">
        <f>+DX37</f>
        <v>29913.16</v>
      </c>
      <c r="DX37" s="207">
        <v>29913.16</v>
      </c>
      <c r="DY37" s="206"/>
      <c r="DZ37" s="206">
        <f>+EA37</f>
        <v>2285.5300999999999</v>
      </c>
      <c r="EA37" s="207">
        <f>+'WA 2017 Data'!D37</f>
        <v>2285.5300999999999</v>
      </c>
      <c r="EB37" s="206"/>
      <c r="EC37" s="206">
        <f>+ED37</f>
        <v>27627.6299</v>
      </c>
      <c r="ED37" s="207">
        <f t="shared" si="37"/>
        <v>27627.6299</v>
      </c>
      <c r="EE37" s="188"/>
      <c r="EF37" s="206"/>
      <c r="EG37" s="206">
        <f>+EH37</f>
        <v>29909.23</v>
      </c>
      <c r="EH37" s="207">
        <v>29909.23</v>
      </c>
      <c r="EI37" s="206"/>
      <c r="EJ37" s="206">
        <f>+EK37</f>
        <v>2285.1001579999997</v>
      </c>
      <c r="EK37" s="207">
        <f>+'WA 2017 Data'!E37</f>
        <v>2285.1001579999997</v>
      </c>
      <c r="EL37" s="206"/>
      <c r="EM37" s="206">
        <f>+EN37</f>
        <v>27624.129841999998</v>
      </c>
      <c r="EN37" s="207">
        <f t="shared" si="39"/>
        <v>27624.129841999998</v>
      </c>
      <c r="EO37" s="188"/>
      <c r="EP37" s="206"/>
      <c r="EQ37" s="206">
        <f>+ER37</f>
        <v>28069.03</v>
      </c>
      <c r="ER37" s="207">
        <v>28069.03</v>
      </c>
      <c r="ES37" s="206"/>
      <c r="ET37" s="206">
        <f>+EU37</f>
        <v>2291.2210879999998</v>
      </c>
      <c r="EU37" s="207">
        <f>+'WA 2017 Data'!F37</f>
        <v>2291.2210879999998</v>
      </c>
      <c r="EV37" s="206"/>
      <c r="EW37" s="206">
        <f>+EX37</f>
        <v>25777.808912</v>
      </c>
      <c r="EX37" s="207">
        <f t="shared" si="41"/>
        <v>25777.808912</v>
      </c>
      <c r="EY37" s="188"/>
      <c r="EZ37" s="206"/>
      <c r="FA37" s="206">
        <f>+FB37</f>
        <v>0</v>
      </c>
      <c r="FB37" s="207">
        <v>0</v>
      </c>
      <c r="FC37" s="206"/>
      <c r="FD37" s="206">
        <f>+FE37</f>
        <v>0</v>
      </c>
      <c r="FE37" s="207">
        <f>+'WA 2017 Data'!G37</f>
        <v>0</v>
      </c>
      <c r="FF37" s="206"/>
      <c r="FG37" s="206">
        <f>+FH37</f>
        <v>0</v>
      </c>
      <c r="FH37" s="207">
        <f t="shared" si="43"/>
        <v>0</v>
      </c>
      <c r="FI37" s="188"/>
      <c r="FJ37" s="206"/>
      <c r="FK37" s="206">
        <f>+FL37</f>
        <v>0</v>
      </c>
      <c r="FL37" s="207">
        <v>0</v>
      </c>
      <c r="FM37" s="206"/>
      <c r="FN37" s="206">
        <f>+FO37</f>
        <v>0</v>
      </c>
      <c r="FO37" s="207">
        <f>+'WA 2017 Data'!H37</f>
        <v>0</v>
      </c>
      <c r="FP37" s="206"/>
      <c r="FQ37" s="206">
        <f>+FR37</f>
        <v>0</v>
      </c>
      <c r="FR37" s="207">
        <f t="shared" si="45"/>
        <v>0</v>
      </c>
      <c r="FS37" s="188"/>
      <c r="FT37" s="206"/>
      <c r="FU37" s="206">
        <f>+FV37</f>
        <v>0</v>
      </c>
      <c r="FV37" s="207">
        <v>0</v>
      </c>
      <c r="FW37" s="206"/>
      <c r="FX37" s="206">
        <f>+FY37</f>
        <v>0</v>
      </c>
      <c r="FY37" s="207">
        <f>+'WA 2017 Data'!I37</f>
        <v>0</v>
      </c>
      <c r="FZ37" s="206"/>
      <c r="GA37" s="206">
        <f>+GB37</f>
        <v>0</v>
      </c>
      <c r="GB37" s="207">
        <f t="shared" si="47"/>
        <v>0</v>
      </c>
      <c r="GC37" s="188"/>
      <c r="GD37" s="206"/>
      <c r="GE37" s="206">
        <f>+GF37</f>
        <v>0</v>
      </c>
      <c r="GF37" s="207">
        <v>0</v>
      </c>
      <c r="GG37" s="206"/>
      <c r="GH37" s="206">
        <f>+GI37</f>
        <v>0</v>
      </c>
      <c r="GI37" s="207">
        <f>'WA 2017 Data'!J37</f>
        <v>0</v>
      </c>
      <c r="GJ37" s="206"/>
      <c r="GK37" s="206">
        <f>+GL37</f>
        <v>0</v>
      </c>
      <c r="GL37" s="207">
        <f t="shared" si="49"/>
        <v>0</v>
      </c>
      <c r="GM37" s="188"/>
      <c r="GN37" s="206"/>
      <c r="GO37" s="206">
        <f>+GP37</f>
        <v>0</v>
      </c>
      <c r="GP37" s="207">
        <v>0</v>
      </c>
      <c r="GQ37" s="206"/>
      <c r="GR37" s="206">
        <f>+GS37</f>
        <v>0</v>
      </c>
      <c r="GS37" s="207">
        <f>'WA 2017 Data'!K37</f>
        <v>0</v>
      </c>
      <c r="GT37" s="206"/>
      <c r="GU37" s="206">
        <f>+GV37</f>
        <v>0</v>
      </c>
      <c r="GV37" s="207">
        <f t="shared" si="51"/>
        <v>0</v>
      </c>
      <c r="GW37" s="188"/>
      <c r="GX37" s="206"/>
      <c r="GY37" s="206">
        <f>+GZ37</f>
        <v>0</v>
      </c>
      <c r="GZ37" s="207">
        <v>0</v>
      </c>
      <c r="HA37" s="206"/>
      <c r="HB37" s="206">
        <f>+HC37</f>
        <v>0</v>
      </c>
      <c r="HC37" s="207">
        <f>'WA 2017 Data'!L37</f>
        <v>0</v>
      </c>
      <c r="HD37" s="206"/>
      <c r="HE37" s="206">
        <f>+HF37</f>
        <v>0</v>
      </c>
      <c r="HF37" s="207">
        <f t="shared" si="53"/>
        <v>0</v>
      </c>
      <c r="HG37" s="188"/>
      <c r="HH37" s="206"/>
      <c r="HI37" s="206">
        <f>+HJ37</f>
        <v>0</v>
      </c>
      <c r="HJ37" s="207">
        <v>0</v>
      </c>
      <c r="HK37" s="206"/>
      <c r="HL37" s="206">
        <f>+HM37</f>
        <v>0</v>
      </c>
      <c r="HM37" s="207">
        <f>+'WA 2017 Data'!M37</f>
        <v>0</v>
      </c>
      <c r="HN37" s="206"/>
      <c r="HO37" s="206">
        <f>+HP37</f>
        <v>0</v>
      </c>
      <c r="HP37" s="207">
        <f t="shared" si="55"/>
        <v>0</v>
      </c>
      <c r="HQ37" s="188"/>
      <c r="HR37" s="206"/>
      <c r="HS37" s="206">
        <f>+HT37</f>
        <v>0</v>
      </c>
      <c r="HT37" s="207">
        <v>0</v>
      </c>
      <c r="HU37" s="206"/>
      <c r="HV37" s="206">
        <f>+HW37</f>
        <v>0</v>
      </c>
      <c r="HW37" s="207">
        <f>+'WA 2017 Data'!N37</f>
        <v>0</v>
      </c>
      <c r="HX37" s="206"/>
      <c r="HY37" s="206">
        <f>+HZ37</f>
        <v>0</v>
      </c>
      <c r="HZ37" s="207">
        <f t="shared" si="57"/>
        <v>0</v>
      </c>
      <c r="IA37" s="188"/>
      <c r="IB37" s="206"/>
      <c r="IC37" s="206">
        <f>+ID37</f>
        <v>0</v>
      </c>
      <c r="ID37" s="207">
        <v>0</v>
      </c>
      <c r="IE37" s="206"/>
      <c r="IF37" s="206">
        <f>+IG37</f>
        <v>0</v>
      </c>
      <c r="IG37" s="207">
        <f>+'WA 2017 Data'!O37</f>
        <v>0</v>
      </c>
      <c r="IH37" s="206"/>
      <c r="II37" s="206">
        <f>+IJ37</f>
        <v>0</v>
      </c>
      <c r="IJ37" s="207">
        <f t="shared" si="59"/>
        <v>0</v>
      </c>
    </row>
    <row r="38" spans="1:248" x14ac:dyDescent="0.2">
      <c r="A38" s="205" t="s">
        <v>156</v>
      </c>
      <c r="B38" s="183"/>
      <c r="C38" s="183" t="s">
        <v>26</v>
      </c>
      <c r="E38" s="188"/>
      <c r="F38" s="206">
        <v>16220.41</v>
      </c>
      <c r="G38" s="206"/>
      <c r="H38" s="207">
        <v>16220.41</v>
      </c>
      <c r="I38" s="206">
        <v>1585.06</v>
      </c>
      <c r="J38" s="206"/>
      <c r="K38" s="207">
        <v>1585.06</v>
      </c>
      <c r="L38" s="206">
        <v>14635.35</v>
      </c>
      <c r="M38" s="206"/>
      <c r="N38" s="207">
        <v>14635.35</v>
      </c>
      <c r="O38" s="208"/>
      <c r="P38" s="206">
        <v>17940.48</v>
      </c>
      <c r="Q38" s="206"/>
      <c r="R38" s="207">
        <v>17940.48</v>
      </c>
      <c r="S38" s="206">
        <v>995.06000000000006</v>
      </c>
      <c r="T38" s="206"/>
      <c r="U38" s="207">
        <v>995.06000000000006</v>
      </c>
      <c r="V38" s="206">
        <v>16945.419999999998</v>
      </c>
      <c r="W38" s="206"/>
      <c r="X38" s="207">
        <v>16945.419999999998</v>
      </c>
      <c r="Y38" s="208"/>
      <c r="Z38" s="206">
        <v>17595.32</v>
      </c>
      <c r="AA38" s="206"/>
      <c r="AB38" s="207">
        <v>17595.32</v>
      </c>
      <c r="AC38" s="206">
        <v>2174.4899999999998</v>
      </c>
      <c r="AD38" s="206"/>
      <c r="AE38" s="207">
        <v>2174.4899999999998</v>
      </c>
      <c r="AF38" s="206">
        <v>15420.83</v>
      </c>
      <c r="AG38" s="206"/>
      <c r="AH38" s="207">
        <v>15420.83</v>
      </c>
      <c r="AI38" s="208"/>
      <c r="AJ38" s="206">
        <v>17078.02</v>
      </c>
      <c r="AK38" s="206"/>
      <c r="AL38" s="207">
        <v>17078.02</v>
      </c>
      <c r="AM38" s="206">
        <v>1664.49</v>
      </c>
      <c r="AN38" s="206"/>
      <c r="AO38" s="207">
        <v>1664.49</v>
      </c>
      <c r="AP38" s="206">
        <v>15413.53</v>
      </c>
      <c r="AQ38" s="206"/>
      <c r="AR38" s="207">
        <v>15413.53</v>
      </c>
      <c r="AS38" s="208"/>
      <c r="AT38" s="206">
        <v>17146.52</v>
      </c>
      <c r="AU38" s="206"/>
      <c r="AV38" s="207">
        <v>17146.52</v>
      </c>
      <c r="AW38" s="206">
        <v>1680.49</v>
      </c>
      <c r="AX38" s="206"/>
      <c r="AY38" s="207">
        <v>1680.49</v>
      </c>
      <c r="AZ38" s="206">
        <v>15466.03</v>
      </c>
      <c r="BA38" s="206"/>
      <c r="BB38" s="207">
        <v>15466.03</v>
      </c>
      <c r="BC38" s="208"/>
      <c r="BD38" s="206">
        <v>17099.03</v>
      </c>
      <c r="BE38" s="206"/>
      <c r="BF38" s="207">
        <v>17099.03</v>
      </c>
      <c r="BG38" s="206">
        <v>1680.49</v>
      </c>
      <c r="BH38" s="206"/>
      <c r="BI38" s="207">
        <v>1680.49</v>
      </c>
      <c r="BJ38" s="206">
        <v>15418.539999999999</v>
      </c>
      <c r="BK38" s="206"/>
      <c r="BL38" s="207">
        <v>15418.539999999999</v>
      </c>
      <c r="BM38" s="208"/>
      <c r="BN38" s="206">
        <v>17045.430000000004</v>
      </c>
      <c r="BO38" s="206"/>
      <c r="BP38" s="207">
        <v>17045.430000000004</v>
      </c>
      <c r="BQ38" s="206">
        <v>0</v>
      </c>
      <c r="BR38" s="206"/>
      <c r="BS38" s="207"/>
      <c r="BT38" s="206">
        <v>17045.430000000004</v>
      </c>
      <c r="BU38" s="206"/>
      <c r="BV38" s="207">
        <v>17045.430000000004</v>
      </c>
      <c r="BW38" s="208"/>
      <c r="BX38" s="206">
        <v>16876.420000000002</v>
      </c>
      <c r="BY38" s="206"/>
      <c r="BZ38" s="207">
        <v>16876.420000000002</v>
      </c>
      <c r="CA38" s="206">
        <v>0</v>
      </c>
      <c r="CB38" s="206"/>
      <c r="CC38" s="207">
        <v>0</v>
      </c>
      <c r="CD38" s="206">
        <v>16876.420000000002</v>
      </c>
      <c r="CE38" s="206"/>
      <c r="CF38" s="207">
        <v>16876.420000000002</v>
      </c>
      <c r="CG38" s="208"/>
      <c r="CH38" s="206">
        <v>17190.78</v>
      </c>
      <c r="CI38" s="206"/>
      <c r="CJ38" s="207">
        <v>17190.78</v>
      </c>
      <c r="CK38" s="206">
        <v>1678.53</v>
      </c>
      <c r="CL38" s="206"/>
      <c r="CM38" s="207">
        <v>1678.53</v>
      </c>
      <c r="CN38" s="206">
        <v>15512.249999999998</v>
      </c>
      <c r="CO38" s="206"/>
      <c r="CP38" s="207">
        <v>15512.249999999998</v>
      </c>
      <c r="CQ38" s="208"/>
      <c r="CR38" s="206">
        <v>16574.88</v>
      </c>
      <c r="CS38" s="206"/>
      <c r="CT38" s="207">
        <v>16574.88</v>
      </c>
      <c r="CU38" s="206">
        <v>1680.49</v>
      </c>
      <c r="CV38" s="206"/>
      <c r="CW38" s="207">
        <v>1680.49</v>
      </c>
      <c r="CX38" s="206">
        <v>14894.390000000001</v>
      </c>
      <c r="CY38" s="206"/>
      <c r="CZ38" s="207">
        <v>14894.390000000001</v>
      </c>
      <c r="DA38" s="208"/>
      <c r="DB38" s="206">
        <v>16490.29</v>
      </c>
      <c r="DC38" s="206"/>
      <c r="DD38" s="207">
        <v>16490.29</v>
      </c>
      <c r="DE38" s="206">
        <v>1725.6299999999999</v>
      </c>
      <c r="DF38" s="206"/>
      <c r="DG38" s="207">
        <v>1725.6299999999999</v>
      </c>
      <c r="DH38" s="206">
        <v>14764.660000000002</v>
      </c>
      <c r="DI38" s="206"/>
      <c r="DJ38" s="207">
        <v>14764.660000000002</v>
      </c>
      <c r="DK38" s="208"/>
      <c r="DL38" s="206">
        <v>16267.52</v>
      </c>
      <c r="DM38" s="206"/>
      <c r="DN38" s="207">
        <v>16267.52</v>
      </c>
      <c r="DO38" s="206">
        <v>1675.77</v>
      </c>
      <c r="DP38" s="206"/>
      <c r="DQ38" s="207">
        <v>1675.77</v>
      </c>
      <c r="DR38" s="206">
        <v>14591.75</v>
      </c>
      <c r="DS38" s="206"/>
      <c r="DT38" s="207">
        <v>14591.75</v>
      </c>
      <c r="DU38" s="188"/>
      <c r="DV38" s="206">
        <f>+DX38</f>
        <v>17160.650000000001</v>
      </c>
      <c r="DW38" s="206"/>
      <c r="DX38" s="207">
        <v>17160.650000000001</v>
      </c>
      <c r="DY38" s="206">
        <f>+EA38</f>
        <v>1686.0700000000002</v>
      </c>
      <c r="DZ38" s="206"/>
      <c r="EA38" s="207">
        <f>+'WA 2017 Data'!D38</f>
        <v>1686.0700000000002</v>
      </c>
      <c r="EB38" s="206">
        <f>+ED38</f>
        <v>15474.580000000002</v>
      </c>
      <c r="EC38" s="206"/>
      <c r="ED38" s="207">
        <f t="shared" si="37"/>
        <v>15474.580000000002</v>
      </c>
      <c r="EE38" s="188"/>
      <c r="EF38" s="206">
        <f>+EH38</f>
        <v>16647.84</v>
      </c>
      <c r="EG38" s="206"/>
      <c r="EH38" s="207">
        <v>16647.84</v>
      </c>
      <c r="EI38" s="206">
        <f>+EK38</f>
        <v>1617.49</v>
      </c>
      <c r="EJ38" s="206"/>
      <c r="EK38" s="207">
        <f>+'WA 2017 Data'!E38</f>
        <v>1617.49</v>
      </c>
      <c r="EL38" s="206">
        <f>+EN38</f>
        <v>15030.35</v>
      </c>
      <c r="EM38" s="206"/>
      <c r="EN38" s="207">
        <f t="shared" si="39"/>
        <v>15030.35</v>
      </c>
      <c r="EO38" s="188"/>
      <c r="EP38" s="206">
        <f>+ER38</f>
        <v>16898.830000000002</v>
      </c>
      <c r="EQ38" s="206"/>
      <c r="ER38" s="207">
        <v>16898.830000000002</v>
      </c>
      <c r="ES38" s="206">
        <f>+EU38</f>
        <v>1743.49</v>
      </c>
      <c r="ET38" s="206"/>
      <c r="EU38" s="207">
        <f>+'WA 2017 Data'!F38</f>
        <v>1743.49</v>
      </c>
      <c r="EV38" s="206">
        <f>+EX38</f>
        <v>15155.340000000002</v>
      </c>
      <c r="EW38" s="206"/>
      <c r="EX38" s="207">
        <f t="shared" si="41"/>
        <v>15155.340000000002</v>
      </c>
      <c r="EY38" s="188"/>
      <c r="EZ38" s="206">
        <f>+FB38</f>
        <v>0</v>
      </c>
      <c r="FA38" s="206"/>
      <c r="FB38" s="207">
        <v>0</v>
      </c>
      <c r="FC38" s="206">
        <f>+FE38</f>
        <v>0</v>
      </c>
      <c r="FD38" s="206"/>
      <c r="FE38" s="207">
        <f>+'WA 2017 Data'!G38</f>
        <v>0</v>
      </c>
      <c r="FF38" s="206">
        <f>+FH38</f>
        <v>0</v>
      </c>
      <c r="FG38" s="206"/>
      <c r="FH38" s="207">
        <f t="shared" si="43"/>
        <v>0</v>
      </c>
      <c r="FI38" s="188"/>
      <c r="FJ38" s="206">
        <f>+FL38</f>
        <v>0</v>
      </c>
      <c r="FK38" s="206"/>
      <c r="FL38" s="207">
        <v>0</v>
      </c>
      <c r="FM38" s="206">
        <f>+FO38</f>
        <v>0</v>
      </c>
      <c r="FN38" s="206"/>
      <c r="FO38" s="207">
        <f>+'WA 2017 Data'!H38</f>
        <v>0</v>
      </c>
      <c r="FP38" s="206">
        <f>+FR38</f>
        <v>0</v>
      </c>
      <c r="FQ38" s="206"/>
      <c r="FR38" s="207">
        <f t="shared" si="45"/>
        <v>0</v>
      </c>
      <c r="FS38" s="188"/>
      <c r="FT38" s="206">
        <f>+FV38</f>
        <v>0</v>
      </c>
      <c r="FU38" s="206"/>
      <c r="FV38" s="207">
        <v>0</v>
      </c>
      <c r="FW38" s="206">
        <f>+FY38</f>
        <v>0</v>
      </c>
      <c r="FX38" s="206"/>
      <c r="FY38" s="207">
        <f>+'WA 2017 Data'!I38</f>
        <v>0</v>
      </c>
      <c r="FZ38" s="206">
        <f>+GB38</f>
        <v>0</v>
      </c>
      <c r="GA38" s="206"/>
      <c r="GB38" s="207">
        <f t="shared" si="47"/>
        <v>0</v>
      </c>
      <c r="GC38" s="188"/>
      <c r="GD38" s="206">
        <f>+GF38</f>
        <v>0</v>
      </c>
      <c r="GE38" s="206"/>
      <c r="GF38" s="207">
        <v>0</v>
      </c>
      <c r="GG38" s="206">
        <f t="shared" si="82"/>
        <v>0</v>
      </c>
      <c r="GH38" s="206"/>
      <c r="GI38" s="207"/>
      <c r="GJ38" s="206">
        <f>+GL38</f>
        <v>0</v>
      </c>
      <c r="GK38" s="206"/>
      <c r="GL38" s="207">
        <f t="shared" ref="GL38:GL39" si="106">+GF38-GI38</f>
        <v>0</v>
      </c>
      <c r="GM38" s="188"/>
      <c r="GN38" s="206">
        <f>+GP38</f>
        <v>0</v>
      </c>
      <c r="GO38" s="206"/>
      <c r="GP38" s="207">
        <v>0</v>
      </c>
      <c r="GQ38" s="206">
        <f>+GS38</f>
        <v>0</v>
      </c>
      <c r="GR38" s="206"/>
      <c r="GS38" s="207">
        <v>0</v>
      </c>
      <c r="GT38" s="206">
        <f>+GV38</f>
        <v>0</v>
      </c>
      <c r="GU38" s="206"/>
      <c r="GV38" s="207">
        <f t="shared" si="51"/>
        <v>0</v>
      </c>
      <c r="GW38" s="188"/>
      <c r="GX38" s="206">
        <f>+GZ38</f>
        <v>0</v>
      </c>
      <c r="GY38" s="206"/>
      <c r="GZ38" s="207">
        <v>0</v>
      </c>
      <c r="HA38" s="206">
        <f>+HC38</f>
        <v>0</v>
      </c>
      <c r="HB38" s="206"/>
      <c r="HC38" s="207">
        <f>'WA 2017 Data'!L38</f>
        <v>0</v>
      </c>
      <c r="HD38" s="206">
        <f>+HF38</f>
        <v>0</v>
      </c>
      <c r="HE38" s="206"/>
      <c r="HF38" s="207">
        <f t="shared" si="53"/>
        <v>0</v>
      </c>
      <c r="HG38" s="188"/>
      <c r="HH38" s="206">
        <f>+HJ38</f>
        <v>0</v>
      </c>
      <c r="HI38" s="206"/>
      <c r="HJ38" s="207">
        <v>0</v>
      </c>
      <c r="HK38" s="206">
        <f>+HM38</f>
        <v>0</v>
      </c>
      <c r="HL38" s="206"/>
      <c r="HM38" s="207">
        <f>+'WA 2017 Data'!M38</f>
        <v>0</v>
      </c>
      <c r="HN38" s="206">
        <f>+HP38</f>
        <v>0</v>
      </c>
      <c r="HO38" s="206"/>
      <c r="HP38" s="207">
        <f t="shared" si="55"/>
        <v>0</v>
      </c>
      <c r="HQ38" s="188"/>
      <c r="HR38" s="206">
        <f>+HT38</f>
        <v>0</v>
      </c>
      <c r="HS38" s="206"/>
      <c r="HT38" s="207">
        <v>0</v>
      </c>
      <c r="HU38" s="206">
        <f>+HW38</f>
        <v>0</v>
      </c>
      <c r="HV38" s="206"/>
      <c r="HW38" s="207">
        <f>+'WA 2017 Data'!N38</f>
        <v>0</v>
      </c>
      <c r="HX38" s="206">
        <f>+HZ38</f>
        <v>0</v>
      </c>
      <c r="HY38" s="206"/>
      <c r="HZ38" s="207">
        <f t="shared" si="57"/>
        <v>0</v>
      </c>
      <c r="IA38" s="188"/>
      <c r="IB38" s="206">
        <f>+ID38</f>
        <v>0</v>
      </c>
      <c r="IC38" s="206"/>
      <c r="ID38" s="207">
        <v>0</v>
      </c>
      <c r="IE38" s="206">
        <f>+IG38</f>
        <v>0</v>
      </c>
      <c r="IF38" s="206"/>
      <c r="IG38" s="207">
        <f>+'WA 2017 Data'!O38</f>
        <v>0</v>
      </c>
      <c r="IH38" s="206">
        <f>+IJ38</f>
        <v>0</v>
      </c>
      <c r="II38" s="206"/>
      <c r="IJ38" s="207">
        <f t="shared" si="59"/>
        <v>0</v>
      </c>
    </row>
    <row r="39" spans="1:248" x14ac:dyDescent="0.2">
      <c r="A39" s="205" t="s">
        <v>157</v>
      </c>
      <c r="B39" s="183"/>
      <c r="C39" s="183" t="s">
        <v>27</v>
      </c>
      <c r="E39" s="188"/>
      <c r="F39" s="209">
        <v>10232.81</v>
      </c>
      <c r="G39" s="209"/>
      <c r="H39" s="210">
        <v>10232.81</v>
      </c>
      <c r="I39" s="209">
        <v>429</v>
      </c>
      <c r="J39" s="209"/>
      <c r="K39" s="210">
        <v>429</v>
      </c>
      <c r="L39" s="209">
        <v>9803.81</v>
      </c>
      <c r="M39" s="209"/>
      <c r="N39" s="210">
        <v>9803.81</v>
      </c>
      <c r="O39" s="208"/>
      <c r="P39" s="209">
        <v>4938.57</v>
      </c>
      <c r="Q39" s="209"/>
      <c r="R39" s="210">
        <v>4938.57</v>
      </c>
      <c r="S39" s="209">
        <v>141.53</v>
      </c>
      <c r="T39" s="209"/>
      <c r="U39" s="210">
        <v>141.53</v>
      </c>
      <c r="V39" s="209">
        <v>4797.04</v>
      </c>
      <c r="W39" s="209"/>
      <c r="X39" s="210">
        <v>4797.04</v>
      </c>
      <c r="Y39" s="208"/>
      <c r="Z39" s="209">
        <v>40057.909999999996</v>
      </c>
      <c r="AA39" s="209"/>
      <c r="AB39" s="210">
        <v>40057.909999999996</v>
      </c>
      <c r="AC39" s="209">
        <v>3752</v>
      </c>
      <c r="AD39" s="209"/>
      <c r="AE39" s="210">
        <v>3752</v>
      </c>
      <c r="AF39" s="209">
        <v>36305.909999999996</v>
      </c>
      <c r="AG39" s="209"/>
      <c r="AH39" s="210">
        <v>36305.909999999996</v>
      </c>
      <c r="AI39" s="208"/>
      <c r="AJ39" s="209">
        <v>14289.29</v>
      </c>
      <c r="AK39" s="209"/>
      <c r="AL39" s="210">
        <v>14289.29</v>
      </c>
      <c r="AM39" s="209">
        <v>8873</v>
      </c>
      <c r="AN39" s="209"/>
      <c r="AO39" s="210">
        <v>8873</v>
      </c>
      <c r="AP39" s="209">
        <v>5416.2900000000009</v>
      </c>
      <c r="AQ39" s="209"/>
      <c r="AR39" s="210">
        <v>5416.2900000000009</v>
      </c>
      <c r="AS39" s="208"/>
      <c r="AT39" s="209">
        <v>9805</v>
      </c>
      <c r="AU39" s="209"/>
      <c r="AV39" s="210">
        <v>9805</v>
      </c>
      <c r="AW39" s="209">
        <v>882</v>
      </c>
      <c r="AX39" s="209"/>
      <c r="AY39" s="210">
        <v>882</v>
      </c>
      <c r="AZ39" s="209">
        <v>8923</v>
      </c>
      <c r="BA39" s="209"/>
      <c r="BB39" s="210">
        <v>8923</v>
      </c>
      <c r="BC39" s="208"/>
      <c r="BD39" s="209">
        <v>1433.62</v>
      </c>
      <c r="BE39" s="209"/>
      <c r="BF39" s="210">
        <v>1433.62</v>
      </c>
      <c r="BG39" s="209">
        <v>429</v>
      </c>
      <c r="BH39" s="209"/>
      <c r="BI39" s="210">
        <v>429</v>
      </c>
      <c r="BJ39" s="209">
        <v>1004.6199999999999</v>
      </c>
      <c r="BK39" s="209"/>
      <c r="BL39" s="210">
        <v>1004.6199999999999</v>
      </c>
      <c r="BM39" s="208"/>
      <c r="BN39" s="209">
        <v>15057.72</v>
      </c>
      <c r="BO39" s="209"/>
      <c r="BP39" s="210">
        <v>15057.72</v>
      </c>
      <c r="BQ39" s="209">
        <v>1226.3899999999999</v>
      </c>
      <c r="BR39" s="209"/>
      <c r="BS39" s="210">
        <v>1226.3899999999999</v>
      </c>
      <c r="BT39" s="209">
        <v>13831.33</v>
      </c>
      <c r="BU39" s="209"/>
      <c r="BV39" s="210">
        <v>13831.33</v>
      </c>
      <c r="BW39" s="208"/>
      <c r="BX39" s="209">
        <v>5378.09</v>
      </c>
      <c r="BY39" s="209"/>
      <c r="BZ39" s="210">
        <v>5378.09</v>
      </c>
      <c r="CA39" s="209">
        <v>659.46</v>
      </c>
      <c r="CB39" s="209"/>
      <c r="CC39" s="210">
        <v>659.46</v>
      </c>
      <c r="CD39" s="209">
        <v>4718.63</v>
      </c>
      <c r="CE39" s="209"/>
      <c r="CF39" s="210">
        <v>4718.63</v>
      </c>
      <c r="CG39" s="208"/>
      <c r="CH39" s="209">
        <v>8255.75</v>
      </c>
      <c r="CI39" s="209"/>
      <c r="CJ39" s="210">
        <v>8255.75</v>
      </c>
      <c r="CK39" s="209">
        <v>815</v>
      </c>
      <c r="CL39" s="209"/>
      <c r="CM39" s="210">
        <v>815</v>
      </c>
      <c r="CN39" s="209">
        <v>7440.75</v>
      </c>
      <c r="CO39" s="209"/>
      <c r="CP39" s="210">
        <v>7440.75</v>
      </c>
      <c r="CQ39" s="208"/>
      <c r="CR39" s="209">
        <v>6107.54</v>
      </c>
      <c r="CS39" s="209"/>
      <c r="CT39" s="210">
        <v>6107.54</v>
      </c>
      <c r="CU39" s="209">
        <v>976</v>
      </c>
      <c r="CV39" s="209"/>
      <c r="CW39" s="210">
        <v>976</v>
      </c>
      <c r="CX39" s="209">
        <v>5131.54</v>
      </c>
      <c r="CY39" s="209"/>
      <c r="CZ39" s="210">
        <v>5131.54</v>
      </c>
      <c r="DA39" s="208"/>
      <c r="DB39" s="209">
        <v>992.52</v>
      </c>
      <c r="DC39" s="209"/>
      <c r="DD39" s="210">
        <v>992.52</v>
      </c>
      <c r="DE39" s="209">
        <v>286</v>
      </c>
      <c r="DF39" s="209"/>
      <c r="DG39" s="210">
        <v>286</v>
      </c>
      <c r="DH39" s="209">
        <v>706.52</v>
      </c>
      <c r="DI39" s="209"/>
      <c r="DJ39" s="210">
        <v>706.52</v>
      </c>
      <c r="DK39" s="208"/>
      <c r="DL39" s="209">
        <v>8691.4500000000007</v>
      </c>
      <c r="DM39" s="209"/>
      <c r="DN39" s="210">
        <v>8691.4500000000007</v>
      </c>
      <c r="DO39" s="209">
        <v>336</v>
      </c>
      <c r="DP39" s="209"/>
      <c r="DQ39" s="210">
        <v>336</v>
      </c>
      <c r="DR39" s="209">
        <v>8355.4500000000007</v>
      </c>
      <c r="DS39" s="209"/>
      <c r="DT39" s="210">
        <v>8355.4500000000007</v>
      </c>
      <c r="DU39" s="188"/>
      <c r="DV39" s="209">
        <f>+DX39</f>
        <v>3217.85</v>
      </c>
      <c r="DW39" s="209"/>
      <c r="DX39" s="210">
        <v>3217.85</v>
      </c>
      <c r="DY39" s="209">
        <f>+EA39</f>
        <v>193</v>
      </c>
      <c r="DZ39" s="209"/>
      <c r="EA39" s="210">
        <f>+'WA 2017 Data'!D39</f>
        <v>193</v>
      </c>
      <c r="EB39" s="209">
        <f>+ED39</f>
        <v>3024.85</v>
      </c>
      <c r="EC39" s="209"/>
      <c r="ED39" s="210">
        <f t="shared" si="37"/>
        <v>3024.85</v>
      </c>
      <c r="EE39" s="188"/>
      <c r="EF39" s="209">
        <f>+EH39</f>
        <v>6018.92</v>
      </c>
      <c r="EG39" s="209"/>
      <c r="EH39" s="210">
        <v>6018.92</v>
      </c>
      <c r="EI39" s="209">
        <f>+EK39</f>
        <v>1101</v>
      </c>
      <c r="EJ39" s="209"/>
      <c r="EK39" s="210">
        <f>+'WA 2017 Data'!E39</f>
        <v>1101</v>
      </c>
      <c r="EL39" s="209">
        <f>+EN39</f>
        <v>4917.92</v>
      </c>
      <c r="EM39" s="209"/>
      <c r="EN39" s="210">
        <f t="shared" si="39"/>
        <v>4917.92</v>
      </c>
      <c r="EO39" s="188"/>
      <c r="EP39" s="209">
        <f>+ER39</f>
        <v>4666.1400000000003</v>
      </c>
      <c r="EQ39" s="209"/>
      <c r="ER39" s="210">
        <v>4666.1400000000003</v>
      </c>
      <c r="ES39" s="209">
        <f>+EU39</f>
        <v>1430.02</v>
      </c>
      <c r="ET39" s="209"/>
      <c r="EU39" s="210">
        <f>+'WA 2017 Data'!F39</f>
        <v>1430.02</v>
      </c>
      <c r="EV39" s="209">
        <f>+EX39</f>
        <v>3236.1200000000003</v>
      </c>
      <c r="EW39" s="209"/>
      <c r="EX39" s="210">
        <f t="shared" si="41"/>
        <v>3236.1200000000003</v>
      </c>
      <c r="EY39" s="188"/>
      <c r="EZ39" s="209">
        <f>+FB39</f>
        <v>0</v>
      </c>
      <c r="FA39" s="209"/>
      <c r="FB39" s="210">
        <v>0</v>
      </c>
      <c r="FC39" s="209">
        <f>+FE39</f>
        <v>0</v>
      </c>
      <c r="FD39" s="209"/>
      <c r="FE39" s="210">
        <f>+'WA 2017 Data'!G39</f>
        <v>0</v>
      </c>
      <c r="FF39" s="209">
        <f>+FH39</f>
        <v>0</v>
      </c>
      <c r="FG39" s="209"/>
      <c r="FH39" s="210">
        <f t="shared" si="43"/>
        <v>0</v>
      </c>
      <c r="FI39" s="188"/>
      <c r="FJ39" s="209">
        <f>+FL39</f>
        <v>0</v>
      </c>
      <c r="FK39" s="209"/>
      <c r="FL39" s="210">
        <v>0</v>
      </c>
      <c r="FM39" s="209">
        <f>+FO39</f>
        <v>0</v>
      </c>
      <c r="FN39" s="209"/>
      <c r="FO39" s="210">
        <f>+'WA 2017 Data'!H39</f>
        <v>0</v>
      </c>
      <c r="FP39" s="209">
        <f>+FR39</f>
        <v>0</v>
      </c>
      <c r="FQ39" s="209"/>
      <c r="FR39" s="210">
        <f t="shared" si="45"/>
        <v>0</v>
      </c>
      <c r="FS39" s="188"/>
      <c r="FT39" s="209">
        <f>+FV39</f>
        <v>0</v>
      </c>
      <c r="FU39" s="209"/>
      <c r="FV39" s="210">
        <v>0</v>
      </c>
      <c r="FW39" s="209">
        <f>+FY39</f>
        <v>0</v>
      </c>
      <c r="FX39" s="209"/>
      <c r="FY39" s="210">
        <f>+'WA 2017 Data'!I39</f>
        <v>0</v>
      </c>
      <c r="FZ39" s="209">
        <f>+GB39</f>
        <v>0</v>
      </c>
      <c r="GA39" s="209"/>
      <c r="GB39" s="210">
        <f t="shared" si="47"/>
        <v>0</v>
      </c>
      <c r="GC39" s="188"/>
      <c r="GD39" s="209">
        <f>+GF39</f>
        <v>0</v>
      </c>
      <c r="GE39" s="209"/>
      <c r="GF39" s="210">
        <v>0</v>
      </c>
      <c r="GG39" s="353">
        <f t="shared" si="82"/>
        <v>0</v>
      </c>
      <c r="GH39" s="209"/>
      <c r="GI39" s="210">
        <f>'WA 2017 Data'!J39</f>
        <v>0</v>
      </c>
      <c r="GJ39" s="209">
        <f>+GL39</f>
        <v>0</v>
      </c>
      <c r="GK39" s="209"/>
      <c r="GL39" s="210">
        <f t="shared" si="106"/>
        <v>0</v>
      </c>
      <c r="GM39" s="188"/>
      <c r="GN39" s="209">
        <f>+GP39</f>
        <v>0</v>
      </c>
      <c r="GO39" s="209"/>
      <c r="GP39" s="210">
        <v>0</v>
      </c>
      <c r="GQ39" s="209">
        <f>+GS39</f>
        <v>0</v>
      </c>
      <c r="GR39" s="209"/>
      <c r="GS39" s="210">
        <f>'WA 2017 Data'!K39</f>
        <v>0</v>
      </c>
      <c r="GT39" s="209">
        <f>+GV39</f>
        <v>0</v>
      </c>
      <c r="GU39" s="209"/>
      <c r="GV39" s="210">
        <f t="shared" si="51"/>
        <v>0</v>
      </c>
      <c r="GW39" s="188"/>
      <c r="GX39" s="209">
        <f>+GZ39</f>
        <v>0</v>
      </c>
      <c r="GY39" s="209"/>
      <c r="GZ39" s="210">
        <v>0</v>
      </c>
      <c r="HA39" s="209">
        <f>+HC39</f>
        <v>0</v>
      </c>
      <c r="HB39" s="209"/>
      <c r="HC39" s="210">
        <f>'WA 2017 Data'!L39</f>
        <v>0</v>
      </c>
      <c r="HD39" s="209">
        <f>+HF39</f>
        <v>0</v>
      </c>
      <c r="HE39" s="209"/>
      <c r="HF39" s="210">
        <f t="shared" si="53"/>
        <v>0</v>
      </c>
      <c r="HG39" s="188"/>
      <c r="HH39" s="209">
        <f>+HJ39</f>
        <v>0</v>
      </c>
      <c r="HI39" s="209"/>
      <c r="HJ39" s="210">
        <v>0</v>
      </c>
      <c r="HK39" s="209">
        <f>+HM39</f>
        <v>0</v>
      </c>
      <c r="HL39" s="209"/>
      <c r="HM39" s="210">
        <f>+'WA 2017 Data'!M39</f>
        <v>0</v>
      </c>
      <c r="HN39" s="209">
        <f>+HP39</f>
        <v>0</v>
      </c>
      <c r="HO39" s="209"/>
      <c r="HP39" s="210">
        <f t="shared" si="55"/>
        <v>0</v>
      </c>
      <c r="HQ39" s="188"/>
      <c r="HR39" s="209">
        <f>+HT39</f>
        <v>0</v>
      </c>
      <c r="HS39" s="209"/>
      <c r="HT39" s="210">
        <v>0</v>
      </c>
      <c r="HU39" s="209">
        <f>+HW39</f>
        <v>0</v>
      </c>
      <c r="HV39" s="209"/>
      <c r="HW39" s="210">
        <f>+'WA 2017 Data'!N39</f>
        <v>0</v>
      </c>
      <c r="HX39" s="209">
        <f>+HZ39</f>
        <v>0</v>
      </c>
      <c r="HY39" s="209"/>
      <c r="HZ39" s="210">
        <f t="shared" si="57"/>
        <v>0</v>
      </c>
      <c r="IA39" s="188"/>
      <c r="IB39" s="209">
        <f>+ID39</f>
        <v>0</v>
      </c>
      <c r="IC39" s="209"/>
      <c r="ID39" s="210">
        <v>0</v>
      </c>
      <c r="IE39" s="209">
        <f>+IG39</f>
        <v>0</v>
      </c>
      <c r="IF39" s="209"/>
      <c r="IG39" s="210">
        <f>+'WA 2017 Data'!O39</f>
        <v>0</v>
      </c>
      <c r="IH39" s="209">
        <f>+IJ39</f>
        <v>0</v>
      </c>
      <c r="II39" s="209"/>
      <c r="IJ39" s="210">
        <f t="shared" si="59"/>
        <v>0</v>
      </c>
    </row>
    <row r="40" spans="1:248" x14ac:dyDescent="0.2">
      <c r="B40" s="183"/>
      <c r="C40" s="205" t="s">
        <v>165</v>
      </c>
      <c r="E40" s="188"/>
      <c r="F40" s="206">
        <v>397380.92</v>
      </c>
      <c r="G40" s="206">
        <v>29253.16</v>
      </c>
      <c r="H40" s="207">
        <v>426634.07999999996</v>
      </c>
      <c r="I40" s="206">
        <v>21908.31</v>
      </c>
      <c r="J40" s="206">
        <v>2231.9021280000002</v>
      </c>
      <c r="K40" s="207">
        <v>24140.212128000003</v>
      </c>
      <c r="L40" s="206">
        <v>375472.61</v>
      </c>
      <c r="M40" s="206">
        <v>27021.257871999998</v>
      </c>
      <c r="N40" s="207">
        <v>402493.86787199997</v>
      </c>
      <c r="O40" s="208"/>
      <c r="P40" s="206">
        <v>460601.91</v>
      </c>
      <c r="Q40" s="206">
        <v>29249.74</v>
      </c>
      <c r="R40" s="207">
        <v>489851.64999999997</v>
      </c>
      <c r="S40" s="206">
        <v>28112.41</v>
      </c>
      <c r="T40" s="206">
        <v>2231.5326</v>
      </c>
      <c r="U40" s="207">
        <v>30343.942599999998</v>
      </c>
      <c r="V40" s="206">
        <v>432489.49999999994</v>
      </c>
      <c r="W40" s="206">
        <v>27018.207400000003</v>
      </c>
      <c r="X40" s="207">
        <v>459507.70739999996</v>
      </c>
      <c r="Y40" s="208"/>
      <c r="Z40" s="206">
        <v>460633.06999999995</v>
      </c>
      <c r="AA40" s="206">
        <v>29242.81</v>
      </c>
      <c r="AB40" s="207">
        <v>489875.87999999995</v>
      </c>
      <c r="AC40" s="206">
        <v>28987.589999999997</v>
      </c>
      <c r="AD40" s="206">
        <v>2230.7924760000001</v>
      </c>
      <c r="AE40" s="207">
        <v>31218.382475999999</v>
      </c>
      <c r="AF40" s="206">
        <v>431645.48</v>
      </c>
      <c r="AG40" s="206">
        <v>27012.017524000003</v>
      </c>
      <c r="AH40" s="207">
        <v>458657.49752400001</v>
      </c>
      <c r="AI40" s="208"/>
      <c r="AJ40" s="206">
        <v>395973.79</v>
      </c>
      <c r="AK40" s="206">
        <v>29889.89</v>
      </c>
      <c r="AL40" s="207">
        <v>425863.67999999999</v>
      </c>
      <c r="AM40" s="206">
        <v>30559.37</v>
      </c>
      <c r="AN40" s="206">
        <v>2232.39768</v>
      </c>
      <c r="AO40" s="207">
        <v>32791.767680000004</v>
      </c>
      <c r="AP40" s="206">
        <v>365414.42</v>
      </c>
      <c r="AQ40" s="206">
        <v>27657.492319999998</v>
      </c>
      <c r="AR40" s="207">
        <v>393071.91232</v>
      </c>
      <c r="AS40" s="208"/>
      <c r="AT40" s="206">
        <v>346497.83999999997</v>
      </c>
      <c r="AU40" s="206">
        <v>29874.86</v>
      </c>
      <c r="AV40" s="207">
        <v>376372.69999999995</v>
      </c>
      <c r="AW40" s="206">
        <v>20472.260000000002</v>
      </c>
      <c r="AX40" s="206">
        <v>2230.7924760000001</v>
      </c>
      <c r="AY40" s="207">
        <v>22703.052476000001</v>
      </c>
      <c r="AZ40" s="206">
        <v>326025.58</v>
      </c>
      <c r="BA40" s="206">
        <v>27644.067524000002</v>
      </c>
      <c r="BB40" s="207">
        <v>353669.64752400003</v>
      </c>
      <c r="BC40" s="208"/>
      <c r="BD40" s="206">
        <v>264736.02</v>
      </c>
      <c r="BE40" s="206">
        <v>29943.09</v>
      </c>
      <c r="BF40" s="207">
        <v>294679.11</v>
      </c>
      <c r="BG40" s="206">
        <v>14420.199999999999</v>
      </c>
      <c r="BH40" s="206">
        <v>2238.07944</v>
      </c>
      <c r="BI40" s="207">
        <v>16658.279439999998</v>
      </c>
      <c r="BJ40" s="206">
        <v>250315.82</v>
      </c>
      <c r="BK40" s="206">
        <v>27705.010559999999</v>
      </c>
      <c r="BL40" s="207">
        <v>278020.83055999997</v>
      </c>
      <c r="BM40" s="208"/>
      <c r="BN40" s="206">
        <v>178733.12</v>
      </c>
      <c r="BO40" s="206">
        <v>28602.06</v>
      </c>
      <c r="BP40" s="207">
        <v>207335.18</v>
      </c>
      <c r="BQ40" s="206">
        <v>9127.42</v>
      </c>
      <c r="BR40" s="206">
        <v>2233.6999999999998</v>
      </c>
      <c r="BS40" s="207">
        <v>11361.119999999999</v>
      </c>
      <c r="BT40" s="206">
        <v>169605.69999999998</v>
      </c>
      <c r="BU40" s="206">
        <v>26368.36</v>
      </c>
      <c r="BV40" s="207">
        <v>195974.05999999997</v>
      </c>
      <c r="BW40" s="208"/>
      <c r="BX40" s="206">
        <v>158822.47000000003</v>
      </c>
      <c r="BY40" s="206">
        <v>59989.46</v>
      </c>
      <c r="BZ40" s="207">
        <v>218811.93000000002</v>
      </c>
      <c r="CA40" s="206">
        <v>8712.0600000000013</v>
      </c>
      <c r="CB40" s="206">
        <v>2230.79</v>
      </c>
      <c r="CC40" s="207">
        <v>10942.849999999999</v>
      </c>
      <c r="CD40" s="206">
        <v>150110.41</v>
      </c>
      <c r="CE40" s="206">
        <v>57758.67</v>
      </c>
      <c r="CF40" s="207">
        <v>207869.08000000002</v>
      </c>
      <c r="CG40" s="208"/>
      <c r="CH40" s="206">
        <v>159886.54</v>
      </c>
      <c r="CI40" s="206">
        <v>29910.3</v>
      </c>
      <c r="CJ40" s="207">
        <v>189796.84</v>
      </c>
      <c r="CK40" s="206">
        <v>9762.11</v>
      </c>
      <c r="CL40" s="206">
        <v>2234.58</v>
      </c>
      <c r="CM40" s="207">
        <v>11996.69</v>
      </c>
      <c r="CN40" s="206">
        <v>150124.43</v>
      </c>
      <c r="CO40" s="206">
        <v>27675.72</v>
      </c>
      <c r="CP40" s="207">
        <v>177800.15</v>
      </c>
      <c r="CQ40" s="208"/>
      <c r="CR40" s="206">
        <v>161369.21</v>
      </c>
      <c r="CS40" s="206">
        <v>29909.23</v>
      </c>
      <c r="CT40" s="207">
        <v>191278.44</v>
      </c>
      <c r="CU40" s="206">
        <v>9298.1</v>
      </c>
      <c r="CV40" s="206">
        <v>2230.79</v>
      </c>
      <c r="CW40" s="207">
        <v>11528.89</v>
      </c>
      <c r="CX40" s="206">
        <v>152071.11000000002</v>
      </c>
      <c r="CY40" s="206">
        <v>27678.44</v>
      </c>
      <c r="CZ40" s="207">
        <v>179749.55000000002</v>
      </c>
      <c r="DA40" s="208"/>
      <c r="DB40" s="206">
        <v>183507.93999999997</v>
      </c>
      <c r="DC40" s="206">
        <v>30024.92</v>
      </c>
      <c r="DD40" s="207">
        <v>213532.86</v>
      </c>
      <c r="DE40" s="206">
        <v>10188.609999999999</v>
      </c>
      <c r="DF40" s="206">
        <v>2243.15</v>
      </c>
      <c r="DG40" s="207">
        <v>12431.759999999998</v>
      </c>
      <c r="DH40" s="206">
        <v>173319.32999999996</v>
      </c>
      <c r="DI40" s="206">
        <v>27781.769999999997</v>
      </c>
      <c r="DJ40" s="207">
        <v>201101.09999999995</v>
      </c>
      <c r="DK40" s="208"/>
      <c r="DL40" s="206">
        <v>242876.18</v>
      </c>
      <c r="DM40" s="206">
        <v>29942.03</v>
      </c>
      <c r="DN40" s="207">
        <v>272818.21000000002</v>
      </c>
      <c r="DO40" s="206">
        <v>13373.61</v>
      </c>
      <c r="DP40" s="206">
        <v>4935.3</v>
      </c>
      <c r="DQ40" s="207">
        <v>18308.91</v>
      </c>
      <c r="DR40" s="206">
        <v>229502.57</v>
      </c>
      <c r="DS40" s="206">
        <v>25006.73</v>
      </c>
      <c r="DT40" s="207">
        <v>254509.30000000002</v>
      </c>
      <c r="DU40" s="188"/>
      <c r="DV40" s="206">
        <f t="shared" ref="DV40:ED40" si="107">SUM(DV27:DV39)</f>
        <v>344663.07</v>
      </c>
      <c r="DW40" s="206">
        <f t="shared" si="107"/>
        <v>29913.16</v>
      </c>
      <c r="DX40" s="207">
        <f t="shared" si="107"/>
        <v>374576.23</v>
      </c>
      <c r="DY40" s="206">
        <f t="shared" si="107"/>
        <v>19071.39</v>
      </c>
      <c r="DZ40" s="206">
        <f t="shared" si="107"/>
        <v>2285.5300999999999</v>
      </c>
      <c r="EA40" s="207">
        <f t="shared" si="107"/>
        <v>21356.920099999999</v>
      </c>
      <c r="EB40" s="206">
        <f t="shared" si="107"/>
        <v>325591.67999999999</v>
      </c>
      <c r="EC40" s="206">
        <f t="shared" si="107"/>
        <v>27627.6299</v>
      </c>
      <c r="ED40" s="207">
        <f t="shared" si="107"/>
        <v>353219.30989999999</v>
      </c>
      <c r="EE40" s="188"/>
      <c r="EF40" s="206">
        <f t="shared" ref="EF40:EN40" si="108">SUM(EF27:EF39)</f>
        <v>481317.15</v>
      </c>
      <c r="EG40" s="206">
        <f t="shared" si="108"/>
        <v>29909.23</v>
      </c>
      <c r="EH40" s="207">
        <f t="shared" si="108"/>
        <v>511226.38</v>
      </c>
      <c r="EI40" s="206">
        <f t="shared" si="108"/>
        <v>32210.160000000003</v>
      </c>
      <c r="EJ40" s="206">
        <f t="shared" si="108"/>
        <v>2285.1001579999997</v>
      </c>
      <c r="EK40" s="207">
        <f t="shared" si="108"/>
        <v>34495.260158000005</v>
      </c>
      <c r="EL40" s="206">
        <f t="shared" si="108"/>
        <v>449106.99</v>
      </c>
      <c r="EM40" s="206">
        <f t="shared" si="108"/>
        <v>27624.129841999998</v>
      </c>
      <c r="EN40" s="207">
        <f t="shared" si="108"/>
        <v>476731.11984200001</v>
      </c>
      <c r="EO40" s="188"/>
      <c r="EP40" s="206">
        <f t="shared" ref="EP40:EX40" si="109">SUM(EP27:EP39)</f>
        <v>457355.54000000004</v>
      </c>
      <c r="EQ40" s="206">
        <f t="shared" si="109"/>
        <v>28069.03</v>
      </c>
      <c r="ER40" s="207">
        <f t="shared" si="109"/>
        <v>485424.57</v>
      </c>
      <c r="ES40" s="206">
        <f t="shared" si="109"/>
        <v>32175.97</v>
      </c>
      <c r="ET40" s="206">
        <f t="shared" si="109"/>
        <v>2291.2210879999998</v>
      </c>
      <c r="EU40" s="207">
        <f t="shared" si="109"/>
        <v>34467.191087999992</v>
      </c>
      <c r="EV40" s="206">
        <f t="shared" si="109"/>
        <v>425179.57</v>
      </c>
      <c r="EW40" s="206">
        <f t="shared" si="109"/>
        <v>25777.808912</v>
      </c>
      <c r="EX40" s="207">
        <f t="shared" si="109"/>
        <v>450957.37891199999</v>
      </c>
      <c r="EY40" s="188"/>
      <c r="EZ40" s="206">
        <f t="shared" ref="EZ40:FH40" si="110">SUM(EZ27:EZ39)</f>
        <v>0</v>
      </c>
      <c r="FA40" s="206">
        <f t="shared" si="110"/>
        <v>0</v>
      </c>
      <c r="FB40" s="207">
        <f t="shared" si="110"/>
        <v>0</v>
      </c>
      <c r="FC40" s="206">
        <f t="shared" si="110"/>
        <v>0</v>
      </c>
      <c r="FD40" s="206">
        <f t="shared" si="110"/>
        <v>0</v>
      </c>
      <c r="FE40" s="207">
        <f t="shared" si="110"/>
        <v>0</v>
      </c>
      <c r="FF40" s="206">
        <f t="shared" si="110"/>
        <v>0</v>
      </c>
      <c r="FG40" s="206">
        <f t="shared" si="110"/>
        <v>0</v>
      </c>
      <c r="FH40" s="207">
        <f t="shared" si="110"/>
        <v>0</v>
      </c>
      <c r="FI40" s="188"/>
      <c r="FJ40" s="206">
        <f t="shared" ref="FJ40:FR40" si="111">SUM(FJ27:FJ39)</f>
        <v>0</v>
      </c>
      <c r="FK40" s="206">
        <f t="shared" si="111"/>
        <v>0</v>
      </c>
      <c r="FL40" s="207">
        <f t="shared" si="111"/>
        <v>0</v>
      </c>
      <c r="FM40" s="206">
        <f t="shared" si="111"/>
        <v>0</v>
      </c>
      <c r="FN40" s="206">
        <f t="shared" si="111"/>
        <v>0</v>
      </c>
      <c r="FO40" s="207">
        <f t="shared" si="111"/>
        <v>0</v>
      </c>
      <c r="FP40" s="206">
        <f t="shared" si="111"/>
        <v>0</v>
      </c>
      <c r="FQ40" s="206">
        <f t="shared" si="111"/>
        <v>0</v>
      </c>
      <c r="FR40" s="207">
        <f t="shared" si="111"/>
        <v>0</v>
      </c>
      <c r="FS40" s="188"/>
      <c r="FT40" s="206">
        <f t="shared" ref="FT40:GB40" si="112">SUM(FT27:FT39)</f>
        <v>0</v>
      </c>
      <c r="FU40" s="206">
        <f t="shared" si="112"/>
        <v>0</v>
      </c>
      <c r="FV40" s="207">
        <f t="shared" si="112"/>
        <v>0</v>
      </c>
      <c r="FW40" s="206">
        <f t="shared" si="112"/>
        <v>0</v>
      </c>
      <c r="FX40" s="206">
        <f t="shared" si="112"/>
        <v>0</v>
      </c>
      <c r="FY40" s="207">
        <f t="shared" si="112"/>
        <v>0</v>
      </c>
      <c r="FZ40" s="206">
        <f t="shared" si="112"/>
        <v>0</v>
      </c>
      <c r="GA40" s="206">
        <f t="shared" si="112"/>
        <v>0</v>
      </c>
      <c r="GB40" s="207">
        <f t="shared" si="112"/>
        <v>0</v>
      </c>
      <c r="GC40" s="188"/>
      <c r="GD40" s="206">
        <f t="shared" ref="GD40:GL40" si="113">SUM(GD27:GD39)</f>
        <v>0</v>
      </c>
      <c r="GE40" s="206">
        <f t="shared" si="113"/>
        <v>0</v>
      </c>
      <c r="GF40" s="207">
        <f t="shared" si="113"/>
        <v>0</v>
      </c>
      <c r="GG40" s="206">
        <f t="shared" si="113"/>
        <v>0</v>
      </c>
      <c r="GH40" s="206">
        <f t="shared" si="113"/>
        <v>0</v>
      </c>
      <c r="GI40" s="207">
        <f>SUM(GI27:GI39)</f>
        <v>0</v>
      </c>
      <c r="GJ40" s="206">
        <f t="shared" si="113"/>
        <v>0</v>
      </c>
      <c r="GK40" s="206">
        <f t="shared" si="113"/>
        <v>0</v>
      </c>
      <c r="GL40" s="207">
        <f t="shared" si="113"/>
        <v>0</v>
      </c>
      <c r="GM40" s="188"/>
      <c r="GN40" s="206">
        <f t="shared" ref="GN40:GV40" si="114">SUM(GN27:GN39)</f>
        <v>0</v>
      </c>
      <c r="GO40" s="206">
        <f t="shared" si="114"/>
        <v>0</v>
      </c>
      <c r="GP40" s="207">
        <f t="shared" si="114"/>
        <v>0</v>
      </c>
      <c r="GQ40" s="206">
        <f t="shared" si="114"/>
        <v>0</v>
      </c>
      <c r="GR40" s="206">
        <f t="shared" si="114"/>
        <v>0</v>
      </c>
      <c r="GS40" s="207">
        <f t="shared" si="114"/>
        <v>0</v>
      </c>
      <c r="GT40" s="206">
        <f t="shared" si="114"/>
        <v>0</v>
      </c>
      <c r="GU40" s="206">
        <f t="shared" si="114"/>
        <v>0</v>
      </c>
      <c r="GV40" s="207">
        <f t="shared" si="114"/>
        <v>0</v>
      </c>
      <c r="GW40" s="188"/>
      <c r="GX40" s="206">
        <f t="shared" ref="GX40:HF40" si="115">SUM(GX27:GX39)</f>
        <v>0</v>
      </c>
      <c r="GY40" s="206">
        <f t="shared" si="115"/>
        <v>0</v>
      </c>
      <c r="GZ40" s="207">
        <f t="shared" si="115"/>
        <v>0</v>
      </c>
      <c r="HA40" s="206">
        <f t="shared" si="115"/>
        <v>0</v>
      </c>
      <c r="HB40" s="206">
        <f t="shared" si="115"/>
        <v>0</v>
      </c>
      <c r="HC40" s="207">
        <f t="shared" si="115"/>
        <v>0</v>
      </c>
      <c r="HD40" s="206">
        <f t="shared" si="115"/>
        <v>0</v>
      </c>
      <c r="HE40" s="206">
        <f t="shared" si="115"/>
        <v>0</v>
      </c>
      <c r="HF40" s="207">
        <f t="shared" si="115"/>
        <v>0</v>
      </c>
      <c r="HG40" s="188"/>
      <c r="HH40" s="206">
        <f t="shared" ref="HH40:HP40" si="116">SUM(HH27:HH39)</f>
        <v>0</v>
      </c>
      <c r="HI40" s="206">
        <f t="shared" si="116"/>
        <v>0</v>
      </c>
      <c r="HJ40" s="207">
        <f t="shared" si="116"/>
        <v>0</v>
      </c>
      <c r="HK40" s="206">
        <f t="shared" si="116"/>
        <v>0</v>
      </c>
      <c r="HL40" s="206">
        <f t="shared" si="116"/>
        <v>0</v>
      </c>
      <c r="HM40" s="207">
        <f t="shared" si="116"/>
        <v>0</v>
      </c>
      <c r="HN40" s="206">
        <f t="shared" si="116"/>
        <v>0</v>
      </c>
      <c r="HO40" s="206">
        <f t="shared" si="116"/>
        <v>0</v>
      </c>
      <c r="HP40" s="207">
        <f t="shared" si="116"/>
        <v>0</v>
      </c>
      <c r="HQ40" s="188"/>
      <c r="HR40" s="206">
        <f t="shared" ref="HR40:HZ40" si="117">SUM(HR27:HR39)</f>
        <v>0</v>
      </c>
      <c r="HS40" s="206">
        <f t="shared" si="117"/>
        <v>0</v>
      </c>
      <c r="HT40" s="207">
        <f t="shared" si="117"/>
        <v>0</v>
      </c>
      <c r="HU40" s="206">
        <f t="shared" si="117"/>
        <v>0</v>
      </c>
      <c r="HV40" s="206">
        <f t="shared" si="117"/>
        <v>0</v>
      </c>
      <c r="HW40" s="207">
        <f t="shared" si="117"/>
        <v>0</v>
      </c>
      <c r="HX40" s="206">
        <f t="shared" si="117"/>
        <v>0</v>
      </c>
      <c r="HY40" s="206">
        <f t="shared" si="117"/>
        <v>0</v>
      </c>
      <c r="HZ40" s="207">
        <f t="shared" si="117"/>
        <v>0</v>
      </c>
      <c r="IA40" s="188"/>
      <c r="IB40" s="206">
        <f t="shared" ref="IB40:IJ40" si="118">SUM(IB27:IB39)</f>
        <v>0</v>
      </c>
      <c r="IC40" s="206">
        <f t="shared" si="118"/>
        <v>0</v>
      </c>
      <c r="ID40" s="207">
        <f t="shared" si="118"/>
        <v>0</v>
      </c>
      <c r="IE40" s="206">
        <f t="shared" si="118"/>
        <v>0</v>
      </c>
      <c r="IF40" s="206">
        <f t="shared" si="118"/>
        <v>0</v>
      </c>
      <c r="IG40" s="207">
        <f t="shared" si="118"/>
        <v>0</v>
      </c>
      <c r="IH40" s="206">
        <f t="shared" si="118"/>
        <v>0</v>
      </c>
      <c r="II40" s="206">
        <f t="shared" si="118"/>
        <v>0</v>
      </c>
      <c r="IJ40" s="207">
        <f t="shared" si="118"/>
        <v>0</v>
      </c>
    </row>
    <row r="41" spans="1:248" x14ac:dyDescent="0.2">
      <c r="B41" s="183"/>
      <c r="C41" s="183"/>
      <c r="E41" s="188"/>
      <c r="F41" s="209"/>
      <c r="G41" s="209"/>
      <c r="H41" s="210"/>
      <c r="I41" s="209"/>
      <c r="J41" s="209"/>
      <c r="K41" s="210"/>
      <c r="L41" s="209"/>
      <c r="M41" s="209"/>
      <c r="N41" s="210"/>
      <c r="O41" s="208"/>
      <c r="P41" s="209"/>
      <c r="Q41" s="209"/>
      <c r="R41" s="210"/>
      <c r="S41" s="209"/>
      <c r="T41" s="209"/>
      <c r="U41" s="210"/>
      <c r="V41" s="209"/>
      <c r="W41" s="209"/>
      <c r="X41" s="210"/>
      <c r="Y41" s="208"/>
      <c r="Z41" s="209"/>
      <c r="AA41" s="209"/>
      <c r="AB41" s="210"/>
      <c r="AC41" s="209"/>
      <c r="AD41" s="209"/>
      <c r="AE41" s="210"/>
      <c r="AF41" s="209"/>
      <c r="AG41" s="209"/>
      <c r="AH41" s="210"/>
      <c r="AI41" s="208"/>
      <c r="AJ41" s="209"/>
      <c r="AK41" s="209"/>
      <c r="AL41" s="210"/>
      <c r="AM41" s="209"/>
      <c r="AN41" s="209"/>
      <c r="AO41" s="210"/>
      <c r="AP41" s="209"/>
      <c r="AQ41" s="209"/>
      <c r="AR41" s="210"/>
      <c r="AS41" s="208"/>
      <c r="AT41" s="209"/>
      <c r="AU41" s="209"/>
      <c r="AV41" s="210"/>
      <c r="AW41" s="209"/>
      <c r="AX41" s="209"/>
      <c r="AY41" s="210"/>
      <c r="AZ41" s="209"/>
      <c r="BA41" s="209"/>
      <c r="BB41" s="210"/>
      <c r="BC41" s="208"/>
      <c r="BD41" s="209"/>
      <c r="BE41" s="209"/>
      <c r="BF41" s="210"/>
      <c r="BG41" s="209"/>
      <c r="BH41" s="209"/>
      <c r="BI41" s="210"/>
      <c r="BJ41" s="209"/>
      <c r="BK41" s="209"/>
      <c r="BL41" s="210"/>
      <c r="BM41" s="208"/>
      <c r="BN41" s="209"/>
      <c r="BO41" s="209"/>
      <c r="BP41" s="210"/>
      <c r="BQ41" s="209"/>
      <c r="BR41" s="209"/>
      <c r="BS41" s="210"/>
      <c r="BT41" s="209"/>
      <c r="BU41" s="209"/>
      <c r="BV41" s="210"/>
      <c r="BW41" s="208"/>
      <c r="BX41" s="209"/>
      <c r="BY41" s="209"/>
      <c r="BZ41" s="210"/>
      <c r="CA41" s="209"/>
      <c r="CB41" s="209"/>
      <c r="CC41" s="210"/>
      <c r="CD41" s="209"/>
      <c r="CE41" s="209"/>
      <c r="CF41" s="210"/>
      <c r="CG41" s="208"/>
      <c r="CH41" s="209"/>
      <c r="CI41" s="209"/>
      <c r="CJ41" s="210"/>
      <c r="CK41" s="209"/>
      <c r="CL41" s="209"/>
      <c r="CM41" s="210"/>
      <c r="CN41" s="209"/>
      <c r="CO41" s="209"/>
      <c r="CP41" s="210"/>
      <c r="CQ41" s="208"/>
      <c r="CR41" s="209"/>
      <c r="CS41" s="209"/>
      <c r="CT41" s="210"/>
      <c r="CU41" s="209"/>
      <c r="CV41" s="209"/>
      <c r="CW41" s="210"/>
      <c r="CX41" s="209"/>
      <c r="CY41" s="209"/>
      <c r="CZ41" s="210"/>
      <c r="DA41" s="208"/>
      <c r="DB41" s="209"/>
      <c r="DC41" s="209"/>
      <c r="DD41" s="210"/>
      <c r="DE41" s="209"/>
      <c r="DF41" s="209"/>
      <c r="DG41" s="210"/>
      <c r="DH41" s="209"/>
      <c r="DI41" s="209"/>
      <c r="DJ41" s="210"/>
      <c r="DK41" s="208"/>
      <c r="DL41" s="209"/>
      <c r="DM41" s="209"/>
      <c r="DN41" s="210"/>
      <c r="DO41" s="209"/>
      <c r="DP41" s="209"/>
      <c r="DQ41" s="210"/>
      <c r="DR41" s="209"/>
      <c r="DS41" s="209"/>
      <c r="DT41" s="210"/>
      <c r="DU41" s="188"/>
      <c r="DV41" s="209"/>
      <c r="DW41" s="209"/>
      <c r="DX41" s="210"/>
      <c r="DY41" s="209"/>
      <c r="DZ41" s="209"/>
      <c r="EA41" s="210"/>
      <c r="EB41" s="209"/>
      <c r="EC41" s="209"/>
      <c r="ED41" s="210"/>
      <c r="EE41" s="188"/>
      <c r="EF41" s="209"/>
      <c r="EG41" s="209"/>
      <c r="EH41" s="210"/>
      <c r="EI41" s="209"/>
      <c r="EJ41" s="209"/>
      <c r="EK41" s="210"/>
      <c r="EL41" s="209"/>
      <c r="EM41" s="209"/>
      <c r="EN41" s="210"/>
      <c r="EO41" s="188"/>
      <c r="EP41" s="209"/>
      <c r="EQ41" s="209"/>
      <c r="ER41" s="210"/>
      <c r="ES41" s="209"/>
      <c r="ET41" s="209"/>
      <c r="EU41" s="210"/>
      <c r="EV41" s="209"/>
      <c r="EW41" s="209"/>
      <c r="EX41" s="210"/>
      <c r="EY41" s="188"/>
      <c r="EZ41" s="209"/>
      <c r="FA41" s="209"/>
      <c r="FB41" s="210"/>
      <c r="FC41" s="209"/>
      <c r="FD41" s="209"/>
      <c r="FE41" s="210"/>
      <c r="FF41" s="209"/>
      <c r="FG41" s="209"/>
      <c r="FH41" s="210"/>
      <c r="FI41" s="188"/>
      <c r="FJ41" s="209"/>
      <c r="FK41" s="209"/>
      <c r="FL41" s="210"/>
      <c r="FM41" s="209"/>
      <c r="FN41" s="209"/>
      <c r="FO41" s="210"/>
      <c r="FP41" s="209"/>
      <c r="FQ41" s="209"/>
      <c r="FR41" s="210"/>
      <c r="FS41" s="188"/>
      <c r="FT41" s="209"/>
      <c r="FU41" s="209"/>
      <c r="FV41" s="210"/>
      <c r="FW41" s="209"/>
      <c r="FX41" s="209"/>
      <c r="FY41" s="210"/>
      <c r="FZ41" s="209"/>
      <c r="GA41" s="209"/>
      <c r="GB41" s="210"/>
      <c r="GC41" s="188"/>
      <c r="GD41" s="209"/>
      <c r="GE41" s="209"/>
      <c r="GF41" s="210"/>
      <c r="GG41" s="209"/>
      <c r="GH41" s="209"/>
      <c r="GI41" s="210"/>
      <c r="GJ41" s="209"/>
      <c r="GK41" s="209"/>
      <c r="GL41" s="210"/>
      <c r="GM41" s="188"/>
      <c r="GN41" s="209"/>
      <c r="GO41" s="209"/>
      <c r="GP41" s="210"/>
      <c r="GQ41" s="209"/>
      <c r="GR41" s="209"/>
      <c r="GS41" s="210"/>
      <c r="GT41" s="209"/>
      <c r="GU41" s="209"/>
      <c r="GV41" s="210"/>
      <c r="GW41" s="188"/>
      <c r="GX41" s="209"/>
      <c r="GY41" s="209"/>
      <c r="GZ41" s="210"/>
      <c r="HA41" s="209"/>
      <c r="HB41" s="209"/>
      <c r="HC41" s="210"/>
      <c r="HD41" s="209"/>
      <c r="HE41" s="209"/>
      <c r="HF41" s="210"/>
      <c r="HG41" s="188"/>
      <c r="HH41" s="209"/>
      <c r="HI41" s="209"/>
      <c r="HJ41" s="210"/>
      <c r="HK41" s="209"/>
      <c r="HL41" s="209"/>
      <c r="HM41" s="210"/>
      <c r="HN41" s="209"/>
      <c r="HO41" s="209"/>
      <c r="HP41" s="210"/>
      <c r="HQ41" s="188"/>
      <c r="HR41" s="209"/>
      <c r="HS41" s="209"/>
      <c r="HT41" s="210"/>
      <c r="HU41" s="209"/>
      <c r="HV41" s="209"/>
      <c r="HW41" s="210"/>
      <c r="HX41" s="209"/>
      <c r="HY41" s="209"/>
      <c r="HZ41" s="210"/>
      <c r="IA41" s="188"/>
      <c r="IB41" s="209"/>
      <c r="IC41" s="209"/>
      <c r="ID41" s="210"/>
      <c r="IE41" s="209"/>
      <c r="IF41" s="209"/>
      <c r="IG41" s="210"/>
      <c r="IH41" s="209"/>
      <c r="II41" s="209"/>
      <c r="IJ41" s="210"/>
      <c r="IL41" s="188"/>
      <c r="IM41" s="188"/>
      <c r="IN41" s="188"/>
    </row>
    <row r="42" spans="1:248" x14ac:dyDescent="0.2">
      <c r="B42" s="183"/>
      <c r="C42" s="205" t="s">
        <v>205</v>
      </c>
      <c r="E42" s="188"/>
      <c r="F42" s="208">
        <v>115634491.22999999</v>
      </c>
      <c r="G42" s="208">
        <v>-12399967.429999994</v>
      </c>
      <c r="H42" s="213">
        <v>103234523.80000001</v>
      </c>
      <c r="I42" s="208">
        <v>11223964</v>
      </c>
      <c r="J42" s="208">
        <v>-1366718.7988397414</v>
      </c>
      <c r="K42" s="213">
        <v>9857245.2011602577</v>
      </c>
      <c r="L42" s="208">
        <v>104410527.22999999</v>
      </c>
      <c r="M42" s="208">
        <v>-11033248.631160252</v>
      </c>
      <c r="N42" s="213">
        <v>93377278.59883973</v>
      </c>
      <c r="O42" s="208"/>
      <c r="P42" s="208">
        <v>85257878.969999999</v>
      </c>
      <c r="Q42" s="208">
        <v>-5634556.3999999994</v>
      </c>
      <c r="R42" s="213">
        <v>79623322.570000008</v>
      </c>
      <c r="S42" s="208">
        <v>7740542.0700000003</v>
      </c>
      <c r="T42" s="208">
        <v>-648557.15257241391</v>
      </c>
      <c r="U42" s="213">
        <v>7091984.9174275873</v>
      </c>
      <c r="V42" s="208">
        <v>77517336.900000006</v>
      </c>
      <c r="W42" s="208">
        <v>-4985999.2474275865</v>
      </c>
      <c r="X42" s="213">
        <v>72531337.652572408</v>
      </c>
      <c r="Y42" s="208"/>
      <c r="Z42" s="208">
        <v>76692179.589999989</v>
      </c>
      <c r="AA42" s="208">
        <v>-2802862.46</v>
      </c>
      <c r="AB42" s="213">
        <v>73889317.129999995</v>
      </c>
      <c r="AC42" s="208">
        <v>6719606.9600000009</v>
      </c>
      <c r="AD42" s="208">
        <v>-104806.65752399992</v>
      </c>
      <c r="AE42" s="213">
        <v>6614800.302476001</v>
      </c>
      <c r="AF42" s="208">
        <v>69972572.629999995</v>
      </c>
      <c r="AG42" s="208">
        <v>-2698055.8024760005</v>
      </c>
      <c r="AH42" s="213">
        <v>67274516.827523991</v>
      </c>
      <c r="AI42" s="208"/>
      <c r="AJ42" s="208">
        <v>59483954.650000006</v>
      </c>
      <c r="AK42" s="208">
        <v>-11183142.049999999</v>
      </c>
      <c r="AL42" s="213">
        <v>48300812.600000001</v>
      </c>
      <c r="AM42" s="208">
        <v>5163766.870000001</v>
      </c>
      <c r="AN42" s="208">
        <v>-1272737.3889866699</v>
      </c>
      <c r="AO42" s="213">
        <v>3891029.4810133311</v>
      </c>
      <c r="AP42" s="208">
        <v>54320187.780000009</v>
      </c>
      <c r="AQ42" s="208">
        <v>-9910404.6610133294</v>
      </c>
      <c r="AR42" s="213">
        <v>44409783.118986681</v>
      </c>
      <c r="AS42" s="208"/>
      <c r="AT42" s="208">
        <v>42965656.589999981</v>
      </c>
      <c r="AU42" s="208">
        <v>-5933968.580000001</v>
      </c>
      <c r="AV42" s="213">
        <v>37031688.009999983</v>
      </c>
      <c r="AW42" s="208">
        <v>3494584.36</v>
      </c>
      <c r="AX42" s="208">
        <v>-374365.76623367704</v>
      </c>
      <c r="AY42" s="213">
        <v>3120218.5937663228</v>
      </c>
      <c r="AZ42" s="208">
        <v>39471072.229999989</v>
      </c>
      <c r="BA42" s="208">
        <v>-5559602.813766324</v>
      </c>
      <c r="BB42" s="213">
        <v>33911469.416233666</v>
      </c>
      <c r="BC42" s="208"/>
      <c r="BD42" s="208">
        <v>13614606.009999998</v>
      </c>
      <c r="BE42" s="208">
        <v>-4364221.4000000004</v>
      </c>
      <c r="BF42" s="213">
        <v>9250384.6099999994</v>
      </c>
      <c r="BG42" s="208">
        <v>484132.31000000006</v>
      </c>
      <c r="BH42" s="208">
        <v>-401511.547226667</v>
      </c>
      <c r="BI42" s="213">
        <v>82620.762773332986</v>
      </c>
      <c r="BJ42" s="208">
        <v>13130473.699999999</v>
      </c>
      <c r="BK42" s="208">
        <v>-3962709.8527733334</v>
      </c>
      <c r="BL42" s="213">
        <v>9167763.8472266644</v>
      </c>
      <c r="BM42" s="208"/>
      <c r="BN42" s="208">
        <v>27961634.870000005</v>
      </c>
      <c r="BO42" s="208">
        <v>-1386432.149999999</v>
      </c>
      <c r="BP42" s="213">
        <v>26575202.72000001</v>
      </c>
      <c r="BQ42" s="208">
        <v>2600940.6699999995</v>
      </c>
      <c r="BR42" s="208">
        <v>-124918.3</v>
      </c>
      <c r="BS42" s="213">
        <v>2476022.3699999996</v>
      </c>
      <c r="BT42" s="208">
        <v>25360694.200000007</v>
      </c>
      <c r="BU42" s="208">
        <v>-1261513.8499999989</v>
      </c>
      <c r="BV42" s="213">
        <v>24099180.350000009</v>
      </c>
      <c r="BW42" s="208"/>
      <c r="BX42" s="208">
        <v>26579807.239999998</v>
      </c>
      <c r="BY42" s="208">
        <v>-30254.190000000373</v>
      </c>
      <c r="BZ42" s="213">
        <v>26549553.050000001</v>
      </c>
      <c r="CA42" s="208">
        <v>2450479.11</v>
      </c>
      <c r="CB42" s="208">
        <v>-4582.21</v>
      </c>
      <c r="CC42" s="213">
        <v>2445896.9</v>
      </c>
      <c r="CD42" s="208">
        <v>24129328.129999992</v>
      </c>
      <c r="CE42" s="208">
        <v>-25671.980000000374</v>
      </c>
      <c r="CF42" s="213">
        <v>24103656.149999995</v>
      </c>
      <c r="CG42" s="208"/>
      <c r="CH42" s="208">
        <v>26557359.27</v>
      </c>
      <c r="CI42" s="208">
        <v>2856817.77</v>
      </c>
      <c r="CJ42" s="213">
        <v>29414177.039999999</v>
      </c>
      <c r="CK42" s="208">
        <v>2551935.7800000003</v>
      </c>
      <c r="CL42" s="208">
        <v>295109.58</v>
      </c>
      <c r="CM42" s="213">
        <v>2847045.3600000003</v>
      </c>
      <c r="CN42" s="208">
        <v>24005423.490000006</v>
      </c>
      <c r="CO42" s="208">
        <v>2561708.1900000004</v>
      </c>
      <c r="CP42" s="213">
        <v>26567131.680000007</v>
      </c>
      <c r="CQ42" s="208"/>
      <c r="CR42" s="208">
        <v>36684245.710000001</v>
      </c>
      <c r="CS42" s="208">
        <v>11983071.560000002</v>
      </c>
      <c r="CT42" s="213">
        <v>48667317.270000003</v>
      </c>
      <c r="CU42" s="208">
        <v>3389104.1599999997</v>
      </c>
      <c r="CV42" s="208">
        <v>1198167.8229032257</v>
      </c>
      <c r="CW42" s="213">
        <v>4587271.9829032253</v>
      </c>
      <c r="CX42" s="208">
        <v>33295141.550000004</v>
      </c>
      <c r="CY42" s="208">
        <v>10784903.737096775</v>
      </c>
      <c r="CZ42" s="213">
        <v>44080045.287096776</v>
      </c>
      <c r="DA42" s="208"/>
      <c r="DB42" s="208">
        <v>52600044.299999997</v>
      </c>
      <c r="DC42" s="208">
        <v>16142763.83</v>
      </c>
      <c r="DD42" s="213">
        <v>68742808.129999995</v>
      </c>
      <c r="DE42" s="208">
        <v>4594671.97</v>
      </c>
      <c r="DF42" s="208">
        <v>1056790.6133333333</v>
      </c>
      <c r="DG42" s="213">
        <v>5651462.583333334</v>
      </c>
      <c r="DH42" s="208">
        <v>48005372.329999998</v>
      </c>
      <c r="DI42" s="208">
        <v>15085973.216666667</v>
      </c>
      <c r="DJ42" s="213">
        <v>63091345.546666667</v>
      </c>
      <c r="DK42" s="208"/>
      <c r="DL42" s="208">
        <v>96067056.859999999</v>
      </c>
      <c r="DM42" s="208">
        <v>20240911.969999999</v>
      </c>
      <c r="DN42" s="213">
        <v>116307968.83</v>
      </c>
      <c r="DO42" s="208">
        <v>8558996.4400000013</v>
      </c>
      <c r="DP42" s="208">
        <v>3151037.3</v>
      </c>
      <c r="DQ42" s="213">
        <v>11710033.74</v>
      </c>
      <c r="DR42" s="208">
        <v>87508060.420000002</v>
      </c>
      <c r="DS42" s="208">
        <v>17089874.669999998</v>
      </c>
      <c r="DT42" s="213">
        <v>104597935.09</v>
      </c>
      <c r="DU42" s="188"/>
      <c r="DV42" s="188">
        <f>+DV40+DV22+DV15+DV24</f>
        <v>132100216.02000004</v>
      </c>
      <c r="DW42" s="188">
        <f>+DW40+DW22+DW15+DW24</f>
        <v>-6096852.1699999981</v>
      </c>
      <c r="DX42" s="289">
        <f>+DX40+DX22+DX15+DX24</f>
        <v>126003363.85000002</v>
      </c>
      <c r="DY42" s="188">
        <f t="shared" ref="DY42:ED42" si="119">+DY40+DY22+DY15+DY24</f>
        <v>14117362.289999997</v>
      </c>
      <c r="DZ42" s="188">
        <f t="shared" si="119"/>
        <v>-633286.60635161272</v>
      </c>
      <c r="EA42" s="289">
        <f t="shared" si="119"/>
        <v>13484075.683648385</v>
      </c>
      <c r="EB42" s="188">
        <f t="shared" si="119"/>
        <v>117982853.72999999</v>
      </c>
      <c r="EC42" s="188">
        <f t="shared" si="119"/>
        <v>-5463565.563648385</v>
      </c>
      <c r="ED42" s="289">
        <f t="shared" si="119"/>
        <v>112519288.16635162</v>
      </c>
      <c r="EE42" s="188"/>
      <c r="EF42" s="188">
        <f>+EF40+EF22+EF15+EF24</f>
        <v>108109909.50000003</v>
      </c>
      <c r="EG42" s="188">
        <f>+EG40+EG22+EG15+EG24</f>
        <v>-14373354.640000004</v>
      </c>
      <c r="EH42" s="289">
        <f>+EH40+EH22+EH15+EH24</f>
        <v>93736554.860000029</v>
      </c>
      <c r="EI42" s="188">
        <f t="shared" ref="EI42:EN42" si="120">+EI40+EI22+EI15+EI24</f>
        <v>10834925.849999998</v>
      </c>
      <c r="EJ42" s="188">
        <f t="shared" si="120"/>
        <v>-1606213.1291277143</v>
      </c>
      <c r="EK42" s="289">
        <f t="shared" si="120"/>
        <v>9228712.720872283</v>
      </c>
      <c r="EL42" s="188">
        <f t="shared" si="120"/>
        <v>97274983.650000051</v>
      </c>
      <c r="EM42" s="188">
        <f t="shared" si="120"/>
        <v>-12767141.510872291</v>
      </c>
      <c r="EN42" s="289">
        <f t="shared" si="120"/>
        <v>84507842.139127761</v>
      </c>
      <c r="EO42" s="188"/>
      <c r="EP42" s="188">
        <f>+EP40+EP22+EP15+EP24</f>
        <v>86482586.919999987</v>
      </c>
      <c r="EQ42" s="188">
        <f>+EQ40+EQ22+EQ15+EQ24</f>
        <v>-5669713.7699999893</v>
      </c>
      <c r="ER42" s="289">
        <f>+ER40+ER22+ER15+ER24</f>
        <v>80812873.150000006</v>
      </c>
      <c r="ES42" s="188">
        <f t="shared" ref="ES42:EX42" si="121">+ES40+ES22+ES15+ES24</f>
        <v>8638274.0899999999</v>
      </c>
      <c r="ET42" s="188">
        <f t="shared" si="121"/>
        <v>-888347.62923458091</v>
      </c>
      <c r="EU42" s="289">
        <f t="shared" si="121"/>
        <v>7749926.4607654195</v>
      </c>
      <c r="EV42" s="188">
        <f t="shared" si="121"/>
        <v>77844312.829999998</v>
      </c>
      <c r="EW42" s="188">
        <f t="shared" si="121"/>
        <v>-4781366.140765409</v>
      </c>
      <c r="EX42" s="289">
        <f t="shared" si="121"/>
        <v>73062946.689234585</v>
      </c>
      <c r="EY42" s="188"/>
      <c r="EZ42" s="188">
        <f>+EZ40+EZ22+EZ15+EZ24</f>
        <v>0</v>
      </c>
      <c r="FA42" s="188">
        <f>+FA40+FA22+FA15+FA24</f>
        <v>0</v>
      </c>
      <c r="FB42" s="289">
        <f>+FB40+FB22+FB15+FB24</f>
        <v>0</v>
      </c>
      <c r="FC42" s="188">
        <f t="shared" ref="FC42:FH42" si="122">+FC40+FC22+FC15+FC24</f>
        <v>0</v>
      </c>
      <c r="FD42" s="188">
        <f t="shared" si="122"/>
        <v>0</v>
      </c>
      <c r="FE42" s="289">
        <f t="shared" si="122"/>
        <v>0</v>
      </c>
      <c r="FF42" s="188">
        <f t="shared" si="122"/>
        <v>0</v>
      </c>
      <c r="FG42" s="188">
        <f t="shared" si="122"/>
        <v>0</v>
      </c>
      <c r="FH42" s="289">
        <f t="shared" si="122"/>
        <v>0</v>
      </c>
      <c r="FI42" s="188"/>
      <c r="FJ42" s="188">
        <f>+FJ40+FJ22+FJ15+FJ24</f>
        <v>0</v>
      </c>
      <c r="FK42" s="188">
        <f>+FK40+FK22+FK15+FK24</f>
        <v>0</v>
      </c>
      <c r="FL42" s="289">
        <f>+FL40+FL22+FL15+FL24</f>
        <v>0</v>
      </c>
      <c r="FM42" s="188">
        <f t="shared" ref="FM42:FR42" si="123">+FM40+FM22+FM15+FM24</f>
        <v>0</v>
      </c>
      <c r="FN42" s="188">
        <f t="shared" si="123"/>
        <v>0</v>
      </c>
      <c r="FO42" s="289">
        <f t="shared" si="123"/>
        <v>0</v>
      </c>
      <c r="FP42" s="188">
        <f t="shared" si="123"/>
        <v>0</v>
      </c>
      <c r="FQ42" s="188">
        <f t="shared" si="123"/>
        <v>0</v>
      </c>
      <c r="FR42" s="289">
        <f t="shared" si="123"/>
        <v>0</v>
      </c>
      <c r="FS42" s="188"/>
      <c r="FT42" s="188">
        <f>+FT40+FT22+FT15+FT24</f>
        <v>0</v>
      </c>
      <c r="FU42" s="188">
        <f>+FU40+FU22+FU15+FU24</f>
        <v>0</v>
      </c>
      <c r="FV42" s="289">
        <f>+FV40+FV22+FV15+FV24</f>
        <v>0</v>
      </c>
      <c r="FW42" s="188">
        <f t="shared" ref="FW42:GB42" si="124">+FW40+FW22+FW15+FW24</f>
        <v>0</v>
      </c>
      <c r="FX42" s="188">
        <f t="shared" si="124"/>
        <v>0</v>
      </c>
      <c r="FY42" s="289">
        <f t="shared" si="124"/>
        <v>0</v>
      </c>
      <c r="FZ42" s="188">
        <f t="shared" si="124"/>
        <v>0</v>
      </c>
      <c r="GA42" s="188">
        <f t="shared" si="124"/>
        <v>0</v>
      </c>
      <c r="GB42" s="289">
        <f t="shared" si="124"/>
        <v>0</v>
      </c>
      <c r="GC42" s="188"/>
      <c r="GD42" s="188">
        <f>+GD40+GD22+GD15+GD24</f>
        <v>0</v>
      </c>
      <c r="GE42" s="188">
        <f>+GE40+GE22+GE15+GE24</f>
        <v>0</v>
      </c>
      <c r="GF42" s="289">
        <f>+GF40+GF22+GF15+GF24</f>
        <v>0</v>
      </c>
      <c r="GG42" s="188">
        <f t="shared" ref="GG42:GL42" si="125">+GG40+GG22+GG15+GG24</f>
        <v>0</v>
      </c>
      <c r="GH42" s="188">
        <f t="shared" si="125"/>
        <v>0</v>
      </c>
      <c r="GI42" s="289">
        <f>+GI40+GI22+GI15+GI24</f>
        <v>0</v>
      </c>
      <c r="GJ42" s="188">
        <f t="shared" si="125"/>
        <v>0</v>
      </c>
      <c r="GK42" s="188">
        <f t="shared" si="125"/>
        <v>0</v>
      </c>
      <c r="GL42" s="289">
        <f t="shared" si="125"/>
        <v>0</v>
      </c>
      <c r="GM42" s="188"/>
      <c r="GN42" s="188">
        <f>+GN40+GN22+GN15+GN24</f>
        <v>0</v>
      </c>
      <c r="GO42" s="188">
        <f>+GO40+GO22+GO15+GO24</f>
        <v>0</v>
      </c>
      <c r="GP42" s="289">
        <f>+GP40+GP22+GP15+GP24</f>
        <v>0</v>
      </c>
      <c r="GQ42" s="188">
        <f t="shared" ref="GQ42:GV42" si="126">+GQ40+GQ22+GQ15+GQ24</f>
        <v>0</v>
      </c>
      <c r="GR42" s="188">
        <f t="shared" si="126"/>
        <v>0</v>
      </c>
      <c r="GS42" s="289">
        <f>+GS40+GS22+GS15+GS24</f>
        <v>0</v>
      </c>
      <c r="GT42" s="188">
        <f t="shared" si="126"/>
        <v>0</v>
      </c>
      <c r="GU42" s="188">
        <f t="shared" si="126"/>
        <v>0</v>
      </c>
      <c r="GV42" s="289">
        <f t="shared" si="126"/>
        <v>0</v>
      </c>
      <c r="GW42" s="188"/>
      <c r="GX42" s="188">
        <f>+GX40+GX22+GX15+GX24</f>
        <v>0</v>
      </c>
      <c r="GY42" s="188">
        <f>+GY40+GY22+GY15+GY24</f>
        <v>0</v>
      </c>
      <c r="GZ42" s="289">
        <f>+GZ40+GZ22+GZ15+GZ24</f>
        <v>0</v>
      </c>
      <c r="HA42" s="188">
        <f t="shared" ref="HA42:HF42" si="127">+HA40+HA22+HA15+HA24</f>
        <v>0</v>
      </c>
      <c r="HB42" s="188">
        <f t="shared" si="127"/>
        <v>0</v>
      </c>
      <c r="HC42" s="289">
        <f t="shared" si="127"/>
        <v>0</v>
      </c>
      <c r="HD42" s="188">
        <f t="shared" si="127"/>
        <v>0</v>
      </c>
      <c r="HE42" s="188">
        <f t="shared" si="127"/>
        <v>0</v>
      </c>
      <c r="HF42" s="289">
        <f t="shared" si="127"/>
        <v>0</v>
      </c>
      <c r="HG42" s="188"/>
      <c r="HH42" s="188">
        <f>+HH40+HH22+HH15+HH24</f>
        <v>0</v>
      </c>
      <c r="HI42" s="188">
        <f>+HI40+HI22+HI15+HI24</f>
        <v>0</v>
      </c>
      <c r="HJ42" s="289">
        <f>+HJ40+HJ22+HJ15+HJ24</f>
        <v>0</v>
      </c>
      <c r="HK42" s="188">
        <f t="shared" ref="HK42:HP42" si="128">+HK40+HK22+HK15+HK24</f>
        <v>0</v>
      </c>
      <c r="HL42" s="188">
        <f t="shared" si="128"/>
        <v>0</v>
      </c>
      <c r="HM42" s="289">
        <f t="shared" si="128"/>
        <v>0</v>
      </c>
      <c r="HN42" s="188">
        <f t="shared" si="128"/>
        <v>0</v>
      </c>
      <c r="HO42" s="188">
        <f t="shared" si="128"/>
        <v>0</v>
      </c>
      <c r="HP42" s="289">
        <f t="shared" si="128"/>
        <v>0</v>
      </c>
      <c r="HQ42" s="188"/>
      <c r="HR42" s="188">
        <f>+HR40+HR22+HR15+HR24</f>
        <v>0</v>
      </c>
      <c r="HS42" s="188">
        <f>+HS40+HS22+HS15+HS24</f>
        <v>0</v>
      </c>
      <c r="HT42" s="289">
        <f>+HT40+HT22+HT15+HT24</f>
        <v>0</v>
      </c>
      <c r="HU42" s="188">
        <f t="shared" ref="HU42:HZ42" si="129">+HU40+HU22+HU15+HU24</f>
        <v>0</v>
      </c>
      <c r="HV42" s="188">
        <f t="shared" si="129"/>
        <v>0</v>
      </c>
      <c r="HW42" s="289">
        <f t="shared" si="129"/>
        <v>0</v>
      </c>
      <c r="HX42" s="188">
        <f t="shared" si="129"/>
        <v>0</v>
      </c>
      <c r="HY42" s="188">
        <f t="shared" si="129"/>
        <v>0</v>
      </c>
      <c r="HZ42" s="289">
        <f t="shared" si="129"/>
        <v>0</v>
      </c>
      <c r="IA42" s="188"/>
      <c r="IB42" s="188">
        <f>+IB40+IB22+IB15+IB24</f>
        <v>0</v>
      </c>
      <c r="IC42" s="188">
        <f>+IC40+IC22+IC15+IC24</f>
        <v>0</v>
      </c>
      <c r="ID42" s="289">
        <f>+ID40+ID22+ID15+ID24</f>
        <v>0</v>
      </c>
      <c r="IE42" s="188">
        <f t="shared" ref="IE42:IJ42" si="130">+IE40+IE22+IE15+IE24</f>
        <v>0</v>
      </c>
      <c r="IF42" s="188">
        <f t="shared" si="130"/>
        <v>0</v>
      </c>
      <c r="IG42" s="289">
        <f t="shared" si="130"/>
        <v>0</v>
      </c>
      <c r="IH42" s="188">
        <f t="shared" si="130"/>
        <v>0</v>
      </c>
      <c r="II42" s="188">
        <f t="shared" si="130"/>
        <v>0</v>
      </c>
      <c r="IJ42" s="289">
        <f t="shared" si="130"/>
        <v>0</v>
      </c>
      <c r="IL42" s="188"/>
      <c r="IM42" s="188"/>
      <c r="IN42" s="188"/>
    </row>
    <row r="43" spans="1:248" x14ac:dyDescent="0.2">
      <c r="B43" s="183"/>
      <c r="C43" s="183"/>
      <c r="E43" s="188"/>
      <c r="F43" s="208"/>
      <c r="G43" s="208"/>
      <c r="H43" s="213"/>
      <c r="I43" s="208"/>
      <c r="J43" s="208"/>
      <c r="K43" s="213"/>
      <c r="L43" s="208"/>
      <c r="M43" s="208"/>
      <c r="N43" s="213"/>
      <c r="O43" s="208"/>
      <c r="P43" s="208"/>
      <c r="Q43" s="208"/>
      <c r="R43" s="213"/>
      <c r="S43" s="208"/>
      <c r="T43" s="208"/>
      <c r="U43" s="213"/>
      <c r="V43" s="208"/>
      <c r="W43" s="208"/>
      <c r="X43" s="213"/>
      <c r="Y43" s="208"/>
      <c r="Z43" s="208"/>
      <c r="AA43" s="208"/>
      <c r="AB43" s="213"/>
      <c r="AC43" s="208"/>
      <c r="AD43" s="208"/>
      <c r="AE43" s="213"/>
      <c r="AF43" s="208"/>
      <c r="AG43" s="208"/>
      <c r="AH43" s="213"/>
      <c r="AI43" s="208"/>
      <c r="AJ43" s="208"/>
      <c r="AK43" s="208"/>
      <c r="AL43" s="213"/>
      <c r="AM43" s="208"/>
      <c r="AN43" s="208"/>
      <c r="AO43" s="213"/>
      <c r="AP43" s="208"/>
      <c r="AQ43" s="208"/>
      <c r="AR43" s="213"/>
      <c r="AS43" s="208"/>
      <c r="AT43" s="208"/>
      <c r="AU43" s="208"/>
      <c r="AV43" s="213"/>
      <c r="AW43" s="208"/>
      <c r="AX43" s="208"/>
      <c r="AY43" s="213"/>
      <c r="AZ43" s="208"/>
      <c r="BA43" s="208"/>
      <c r="BB43" s="213"/>
      <c r="BC43" s="208"/>
      <c r="BD43" s="208"/>
      <c r="BE43" s="208"/>
      <c r="BF43" s="213"/>
      <c r="BG43" s="208"/>
      <c r="BH43" s="208"/>
      <c r="BI43" s="213"/>
      <c r="BJ43" s="208"/>
      <c r="BK43" s="208"/>
      <c r="BL43" s="213"/>
      <c r="BM43" s="208"/>
      <c r="BN43" s="208"/>
      <c r="BO43" s="208"/>
      <c r="BP43" s="213"/>
      <c r="BQ43" s="208"/>
      <c r="BR43" s="208"/>
      <c r="BS43" s="213"/>
      <c r="BT43" s="208"/>
      <c r="BU43" s="208"/>
      <c r="BV43" s="213"/>
      <c r="BW43" s="208"/>
      <c r="BX43" s="208"/>
      <c r="BY43" s="208"/>
      <c r="BZ43" s="213"/>
      <c r="CA43" s="208"/>
      <c r="CB43" s="208"/>
      <c r="CC43" s="213"/>
      <c r="CD43" s="208"/>
      <c r="CE43" s="208"/>
      <c r="CF43" s="213"/>
      <c r="CG43" s="208"/>
      <c r="CH43" s="208"/>
      <c r="CI43" s="208"/>
      <c r="CJ43" s="213"/>
      <c r="CK43" s="208"/>
      <c r="CL43" s="208"/>
      <c r="CM43" s="213"/>
      <c r="CN43" s="208"/>
      <c r="CO43" s="208"/>
      <c r="CP43" s="213"/>
      <c r="CQ43" s="208"/>
      <c r="CR43" s="208"/>
      <c r="CS43" s="208"/>
      <c r="CT43" s="213"/>
      <c r="CU43" s="208"/>
      <c r="CV43" s="208"/>
      <c r="CW43" s="213"/>
      <c r="CX43" s="208"/>
      <c r="CY43" s="208"/>
      <c r="CZ43" s="213"/>
      <c r="DA43" s="208"/>
      <c r="DB43" s="208"/>
      <c r="DC43" s="208"/>
      <c r="DD43" s="213"/>
      <c r="DE43" s="208"/>
      <c r="DF43" s="208"/>
      <c r="DG43" s="213"/>
      <c r="DH43" s="208"/>
      <c r="DI43" s="208"/>
      <c r="DJ43" s="213"/>
      <c r="DK43" s="208"/>
      <c r="DL43" s="208"/>
      <c r="DM43" s="208"/>
      <c r="DN43" s="213"/>
      <c r="DO43" s="208"/>
      <c r="DP43" s="208"/>
      <c r="DQ43" s="213"/>
      <c r="DR43" s="208"/>
      <c r="DS43" s="208"/>
      <c r="DT43" s="213"/>
      <c r="DU43" s="188"/>
      <c r="DV43" s="188"/>
      <c r="DW43" s="188"/>
      <c r="DX43" s="289"/>
      <c r="DY43" s="188"/>
      <c r="DZ43" s="188"/>
      <c r="EA43" s="289"/>
      <c r="EB43" s="188"/>
      <c r="EC43" s="188"/>
      <c r="ED43" s="289"/>
      <c r="EE43" s="188"/>
      <c r="EF43" s="188"/>
      <c r="EG43" s="188"/>
      <c r="EH43" s="289"/>
      <c r="EI43" s="188"/>
      <c r="EJ43" s="188"/>
      <c r="EK43" s="289"/>
      <c r="EL43" s="188"/>
      <c r="EM43" s="188"/>
      <c r="EN43" s="289"/>
      <c r="EO43" s="188"/>
      <c r="EP43" s="188"/>
      <c r="EQ43" s="188"/>
      <c r="ER43" s="289"/>
      <c r="ES43" s="188"/>
      <c r="ET43" s="188"/>
      <c r="EU43" s="289"/>
      <c r="EV43" s="188"/>
      <c r="EW43" s="188"/>
      <c r="EX43" s="289"/>
      <c r="EY43" s="188"/>
      <c r="EZ43" s="188"/>
      <c r="FA43" s="188"/>
      <c r="FB43" s="289"/>
      <c r="FC43" s="188"/>
      <c r="FD43" s="188"/>
      <c r="FE43" s="289"/>
      <c r="FF43" s="188"/>
      <c r="FG43" s="188"/>
      <c r="FH43" s="289"/>
      <c r="FI43" s="188"/>
      <c r="FJ43" s="188"/>
      <c r="FK43" s="188"/>
      <c r="FL43" s="289"/>
      <c r="FM43" s="188"/>
      <c r="FN43" s="188"/>
      <c r="FO43" s="289"/>
      <c r="FP43" s="188"/>
      <c r="FQ43" s="188"/>
      <c r="FR43" s="289"/>
      <c r="FS43" s="188"/>
      <c r="FT43" s="188"/>
      <c r="FU43" s="188"/>
      <c r="FV43" s="289"/>
      <c r="FW43" s="188"/>
      <c r="FX43" s="188"/>
      <c r="FY43" s="289"/>
      <c r="FZ43" s="188"/>
      <c r="GA43" s="188"/>
      <c r="GB43" s="289"/>
      <c r="GC43" s="188"/>
      <c r="GD43" s="188"/>
      <c r="GE43" s="188"/>
      <c r="GF43" s="289"/>
      <c r="GG43" s="188"/>
      <c r="GH43" s="188"/>
      <c r="GI43" s="289"/>
      <c r="GJ43" s="188"/>
      <c r="GK43" s="188"/>
      <c r="GL43" s="289"/>
      <c r="GM43" s="188"/>
      <c r="GN43" s="188"/>
      <c r="GO43" s="188"/>
      <c r="GP43" s="289"/>
      <c r="GQ43" s="188"/>
      <c r="GR43" s="188"/>
      <c r="GS43" s="289"/>
      <c r="GT43" s="188"/>
      <c r="GU43" s="188"/>
      <c r="GV43" s="289"/>
      <c r="GW43" s="188"/>
      <c r="GX43" s="188"/>
      <c r="GY43" s="188"/>
      <c r="GZ43" s="289"/>
      <c r="HA43" s="188"/>
      <c r="HB43" s="188"/>
      <c r="HC43" s="289"/>
      <c r="HD43" s="188"/>
      <c r="HE43" s="188"/>
      <c r="HF43" s="289"/>
      <c r="HG43" s="188"/>
      <c r="HH43" s="188"/>
      <c r="HI43" s="188"/>
      <c r="HJ43" s="289"/>
      <c r="HK43" s="188"/>
      <c r="HL43" s="188"/>
      <c r="HM43" s="289"/>
      <c r="HN43" s="188"/>
      <c r="HO43" s="188"/>
      <c r="HP43" s="289"/>
      <c r="HQ43" s="188"/>
      <c r="HR43" s="188"/>
      <c r="HS43" s="188"/>
      <c r="HT43" s="289"/>
      <c r="HU43" s="188"/>
      <c r="HV43" s="188"/>
      <c r="HW43" s="289"/>
      <c r="HX43" s="188"/>
      <c r="HY43" s="188"/>
      <c r="HZ43" s="289"/>
      <c r="IA43" s="188"/>
      <c r="IB43" s="188"/>
      <c r="IC43" s="188"/>
      <c r="ID43" s="289"/>
      <c r="IE43" s="188"/>
      <c r="IF43" s="188"/>
      <c r="IG43" s="289"/>
      <c r="IH43" s="188"/>
      <c r="II43" s="188"/>
      <c r="IJ43" s="289"/>
      <c r="IN43" s="188"/>
    </row>
    <row r="44" spans="1:248" x14ac:dyDescent="0.2">
      <c r="B44" s="183" t="s">
        <v>114</v>
      </c>
      <c r="C44" s="183"/>
      <c r="E44" s="188"/>
      <c r="F44" s="206"/>
      <c r="G44" s="206"/>
      <c r="H44" s="207"/>
      <c r="I44" s="206"/>
      <c r="J44" s="206"/>
      <c r="K44" s="207"/>
      <c r="L44" s="206"/>
      <c r="M44" s="206"/>
      <c r="N44" s="207"/>
      <c r="O44" s="208"/>
      <c r="P44" s="206"/>
      <c r="Q44" s="206"/>
      <c r="R44" s="207"/>
      <c r="S44" s="206"/>
      <c r="T44" s="206"/>
      <c r="U44" s="207"/>
      <c r="V44" s="206"/>
      <c r="W44" s="206"/>
      <c r="X44" s="207"/>
      <c r="Y44" s="208"/>
      <c r="Z44" s="206"/>
      <c r="AA44" s="206"/>
      <c r="AB44" s="207"/>
      <c r="AC44" s="206"/>
      <c r="AD44" s="206"/>
      <c r="AE44" s="207"/>
      <c r="AF44" s="206"/>
      <c r="AG44" s="206"/>
      <c r="AH44" s="207"/>
      <c r="AI44" s="208"/>
      <c r="AJ44" s="206"/>
      <c r="AK44" s="206"/>
      <c r="AL44" s="207"/>
      <c r="AM44" s="206"/>
      <c r="AN44" s="206"/>
      <c r="AO44" s="207"/>
      <c r="AP44" s="206"/>
      <c r="AQ44" s="206"/>
      <c r="AR44" s="207"/>
      <c r="AS44" s="208"/>
      <c r="AT44" s="206"/>
      <c r="AU44" s="206"/>
      <c r="AV44" s="207"/>
      <c r="AW44" s="206"/>
      <c r="AX44" s="206"/>
      <c r="AY44" s="207"/>
      <c r="AZ44" s="206"/>
      <c r="BA44" s="206"/>
      <c r="BB44" s="207"/>
      <c r="BC44" s="208"/>
      <c r="BD44" s="206"/>
      <c r="BE44" s="206"/>
      <c r="BF44" s="207"/>
      <c r="BG44" s="206"/>
      <c r="BH44" s="206"/>
      <c r="BI44" s="207"/>
      <c r="BJ44" s="206"/>
      <c r="BK44" s="206"/>
      <c r="BL44" s="207"/>
      <c r="BM44" s="208"/>
      <c r="BN44" s="206"/>
      <c r="BO44" s="206"/>
      <c r="BP44" s="207"/>
      <c r="BQ44" s="206"/>
      <c r="BR44" s="206"/>
      <c r="BS44" s="207"/>
      <c r="BT44" s="206"/>
      <c r="BU44" s="206"/>
      <c r="BV44" s="207"/>
      <c r="BW44" s="208"/>
      <c r="BX44" s="206"/>
      <c r="BY44" s="206"/>
      <c r="BZ44" s="207"/>
      <c r="CA44" s="206"/>
      <c r="CB44" s="206"/>
      <c r="CC44" s="207"/>
      <c r="CD44" s="206"/>
      <c r="CE44" s="206"/>
      <c r="CF44" s="207"/>
      <c r="CG44" s="208"/>
      <c r="CH44" s="206"/>
      <c r="CI44" s="206"/>
      <c r="CJ44" s="207"/>
      <c r="CK44" s="206"/>
      <c r="CL44" s="206"/>
      <c r="CM44" s="207"/>
      <c r="CN44" s="206"/>
      <c r="CO44" s="206"/>
      <c r="CP44" s="207"/>
      <c r="CQ44" s="208"/>
      <c r="CR44" s="206"/>
      <c r="CS44" s="206"/>
      <c r="CT44" s="207"/>
      <c r="CU44" s="206"/>
      <c r="CV44" s="206"/>
      <c r="CW44" s="207"/>
      <c r="CX44" s="206"/>
      <c r="CY44" s="206"/>
      <c r="CZ44" s="207"/>
      <c r="DA44" s="208"/>
      <c r="DB44" s="206"/>
      <c r="DC44" s="206"/>
      <c r="DD44" s="207"/>
      <c r="DE44" s="206"/>
      <c r="DF44" s="206"/>
      <c r="DG44" s="207"/>
      <c r="DH44" s="206"/>
      <c r="DI44" s="206"/>
      <c r="DJ44" s="207"/>
      <c r="DK44" s="208"/>
      <c r="DL44" s="206"/>
      <c r="DM44" s="206"/>
      <c r="DN44" s="207"/>
      <c r="DO44" s="206"/>
      <c r="DP44" s="206"/>
      <c r="DQ44" s="207"/>
      <c r="DR44" s="206"/>
      <c r="DS44" s="206"/>
      <c r="DT44" s="207"/>
      <c r="DU44" s="188"/>
      <c r="DV44" s="206"/>
      <c r="DW44" s="206"/>
      <c r="DX44" s="207"/>
      <c r="DY44" s="206"/>
      <c r="DZ44" s="206"/>
      <c r="EA44" s="207"/>
      <c r="EB44" s="206"/>
      <c r="EC44" s="206"/>
      <c r="ED44" s="207"/>
      <c r="EE44" s="188"/>
      <c r="EF44" s="206"/>
      <c r="EG44" s="206"/>
      <c r="EH44" s="207"/>
      <c r="EI44" s="206"/>
      <c r="EJ44" s="206"/>
      <c r="EK44" s="207"/>
      <c r="EL44" s="206"/>
      <c r="EM44" s="206"/>
      <c r="EN44" s="207"/>
      <c r="EO44" s="188"/>
      <c r="EP44" s="206"/>
      <c r="EQ44" s="206"/>
      <c r="ER44" s="207"/>
      <c r="ES44" s="206"/>
      <c r="ET44" s="206"/>
      <c r="EU44" s="207"/>
      <c r="EV44" s="206"/>
      <c r="EW44" s="206"/>
      <c r="EX44" s="207"/>
      <c r="EY44" s="188"/>
      <c r="EZ44" s="206"/>
      <c r="FA44" s="206"/>
      <c r="FB44" s="207"/>
      <c r="FC44" s="206"/>
      <c r="FD44" s="206"/>
      <c r="FE44" s="207"/>
      <c r="FF44" s="206"/>
      <c r="FG44" s="206"/>
      <c r="FH44" s="207"/>
      <c r="FI44" s="188"/>
      <c r="FJ44" s="206"/>
      <c r="FK44" s="206"/>
      <c r="FL44" s="207"/>
      <c r="FM44" s="206"/>
      <c r="FN44" s="206"/>
      <c r="FO44" s="207"/>
      <c r="FP44" s="206"/>
      <c r="FQ44" s="206"/>
      <c r="FR44" s="207"/>
      <c r="FS44" s="188"/>
      <c r="FT44" s="206"/>
      <c r="FU44" s="206"/>
      <c r="FV44" s="207"/>
      <c r="FW44" s="206"/>
      <c r="FX44" s="206"/>
      <c r="FY44" s="207"/>
      <c r="FZ44" s="206"/>
      <c r="GA44" s="206"/>
      <c r="GB44" s="207"/>
      <c r="GC44" s="188"/>
      <c r="GD44" s="206"/>
      <c r="GE44" s="206"/>
      <c r="GF44" s="207"/>
      <c r="GG44" s="206"/>
      <c r="GH44" s="206"/>
      <c r="GI44" s="207"/>
      <c r="GJ44" s="206"/>
      <c r="GK44" s="206"/>
      <c r="GL44" s="207"/>
      <c r="GM44" s="188"/>
      <c r="GN44" s="206"/>
      <c r="GO44" s="206"/>
      <c r="GP44" s="207"/>
      <c r="GQ44" s="206"/>
      <c r="GR44" s="206"/>
      <c r="GS44" s="207"/>
      <c r="GT44" s="206"/>
      <c r="GU44" s="206"/>
      <c r="GV44" s="207"/>
      <c r="GW44" s="188"/>
      <c r="GX44" s="206"/>
      <c r="GY44" s="206"/>
      <c r="GZ44" s="207"/>
      <c r="HA44" s="206"/>
      <c r="HB44" s="206"/>
      <c r="HC44" s="207"/>
      <c r="HD44" s="206"/>
      <c r="HE44" s="206"/>
      <c r="HF44" s="207"/>
      <c r="HG44" s="188"/>
      <c r="HH44" s="206"/>
      <c r="HI44" s="206"/>
      <c r="HJ44" s="207"/>
      <c r="HK44" s="206"/>
      <c r="HL44" s="206"/>
      <c r="HM44" s="207"/>
      <c r="HN44" s="206"/>
      <c r="HO44" s="206"/>
      <c r="HP44" s="207"/>
      <c r="HQ44" s="188"/>
      <c r="HR44" s="206"/>
      <c r="HS44" s="206"/>
      <c r="HT44" s="207"/>
      <c r="HU44" s="206"/>
      <c r="HV44" s="206"/>
      <c r="HW44" s="207"/>
      <c r="HX44" s="206"/>
      <c r="HY44" s="206"/>
      <c r="HZ44" s="207"/>
      <c r="IA44" s="188"/>
      <c r="IB44" s="206"/>
      <c r="IC44" s="206"/>
      <c r="ID44" s="207"/>
      <c r="IE44" s="206"/>
      <c r="IF44" s="206"/>
      <c r="IG44" s="207"/>
      <c r="IH44" s="206"/>
      <c r="II44" s="206"/>
      <c r="IJ44" s="207"/>
    </row>
    <row r="45" spans="1:248" x14ac:dyDescent="0.2">
      <c r="A45" s="211">
        <v>804.7</v>
      </c>
      <c r="B45" s="183"/>
      <c r="C45" s="183" t="s">
        <v>108</v>
      </c>
      <c r="E45" s="188"/>
      <c r="F45" s="206">
        <v>31629273.770000007</v>
      </c>
      <c r="G45" s="206"/>
      <c r="H45" s="207">
        <v>31629273.770000007</v>
      </c>
      <c r="I45" s="206">
        <v>3095810.7788470001</v>
      </c>
      <c r="J45" s="206"/>
      <c r="K45" s="207">
        <v>3095810.7788470001</v>
      </c>
      <c r="L45" s="206">
        <v>28533462.991153006</v>
      </c>
      <c r="M45" s="206"/>
      <c r="N45" s="207">
        <v>28533462.991153006</v>
      </c>
      <c r="O45" s="208"/>
      <c r="P45" s="206">
        <v>20907234.640000001</v>
      </c>
      <c r="Q45" s="206"/>
      <c r="R45" s="207">
        <v>20907234.640000001</v>
      </c>
      <c r="S45" s="206">
        <v>1977656.110903</v>
      </c>
      <c r="T45" s="206"/>
      <c r="U45" s="207">
        <v>1977656.110903</v>
      </c>
      <c r="V45" s="206">
        <v>18929578.529097002</v>
      </c>
      <c r="W45" s="206"/>
      <c r="X45" s="207">
        <v>18929578.529097002</v>
      </c>
      <c r="Y45" s="208"/>
      <c r="Z45" s="206">
        <v>17835098.289999992</v>
      </c>
      <c r="AA45" s="206"/>
      <c r="AB45" s="207">
        <v>17835098.289999992</v>
      </c>
      <c r="AC45" s="206">
        <v>1583627.702122</v>
      </c>
      <c r="AD45" s="206"/>
      <c r="AE45" s="207">
        <v>1583627.702122</v>
      </c>
      <c r="AF45" s="206">
        <v>16251470.587877993</v>
      </c>
      <c r="AG45" s="206"/>
      <c r="AH45" s="207">
        <v>16251470.587877993</v>
      </c>
      <c r="AI45" s="208"/>
      <c r="AJ45" s="206">
        <v>10634843.629999999</v>
      </c>
      <c r="AK45" s="206"/>
      <c r="AL45" s="207">
        <v>10634843.629999999</v>
      </c>
      <c r="AM45" s="206">
        <v>875833.227098</v>
      </c>
      <c r="AN45" s="206"/>
      <c r="AO45" s="207">
        <v>875833.227098</v>
      </c>
      <c r="AP45" s="206">
        <v>9759010.4029019997</v>
      </c>
      <c r="AQ45" s="206"/>
      <c r="AR45" s="207">
        <v>9759010.4029019997</v>
      </c>
      <c r="AS45" s="208"/>
      <c r="AT45" s="206">
        <v>7451097.0399999991</v>
      </c>
      <c r="AU45" s="206"/>
      <c r="AV45" s="207">
        <v>7451097.0399999991</v>
      </c>
      <c r="AW45" s="206">
        <v>589497.24376400013</v>
      </c>
      <c r="AX45" s="206"/>
      <c r="AY45" s="207">
        <v>589497.24376400013</v>
      </c>
      <c r="AZ45" s="206">
        <v>6861599.7962359991</v>
      </c>
      <c r="BA45" s="206"/>
      <c r="BB45" s="207">
        <v>6861599.7962359991</v>
      </c>
      <c r="BC45" s="208"/>
      <c r="BD45" s="206">
        <v>6656982.7999999989</v>
      </c>
      <c r="BE45" s="206"/>
      <c r="BF45" s="207">
        <v>6656982.7999999989</v>
      </c>
      <c r="BG45" s="206">
        <v>552822.15013800003</v>
      </c>
      <c r="BH45" s="206"/>
      <c r="BI45" s="207">
        <v>552822.15013800003</v>
      </c>
      <c r="BJ45" s="206">
        <v>6104160.6498619989</v>
      </c>
      <c r="BK45" s="206"/>
      <c r="BL45" s="207">
        <v>6104160.6498619989</v>
      </c>
      <c r="BM45" s="208"/>
      <c r="BN45" s="206">
        <v>6646224.2499999981</v>
      </c>
      <c r="BO45" s="206"/>
      <c r="BP45" s="207">
        <v>6646224.2499999981</v>
      </c>
      <c r="BQ45" s="206">
        <v>557587</v>
      </c>
      <c r="BR45" s="206"/>
      <c r="BS45" s="207">
        <v>557587</v>
      </c>
      <c r="BT45" s="206">
        <v>6088637.2499999981</v>
      </c>
      <c r="BU45" s="206"/>
      <c r="BV45" s="207">
        <v>6088637.2499999981</v>
      </c>
      <c r="BW45" s="208"/>
      <c r="BX45" s="206">
        <v>6110405.8699999992</v>
      </c>
      <c r="BY45" s="206"/>
      <c r="BZ45" s="207">
        <v>6110405.8699999992</v>
      </c>
      <c r="CA45" s="206">
        <v>496366</v>
      </c>
      <c r="CB45" s="206"/>
      <c r="CC45" s="207">
        <v>496366</v>
      </c>
      <c r="CD45" s="206">
        <v>5614039.8699999992</v>
      </c>
      <c r="CE45" s="206"/>
      <c r="CF45" s="207">
        <v>5614039.8699999992</v>
      </c>
      <c r="CG45" s="208"/>
      <c r="CH45" s="206">
        <v>8420477.4400000013</v>
      </c>
      <c r="CI45" s="206"/>
      <c r="CJ45" s="207">
        <v>8420477.4400000013</v>
      </c>
      <c r="CK45" s="206">
        <v>667181</v>
      </c>
      <c r="CL45" s="206"/>
      <c r="CM45" s="207">
        <v>667181</v>
      </c>
      <c r="CN45" s="206">
        <v>7753296.4400000013</v>
      </c>
      <c r="CO45" s="206"/>
      <c r="CP45" s="207">
        <v>7753296.4400000013</v>
      </c>
      <c r="CQ45" s="208"/>
      <c r="CR45" s="206">
        <v>13976879.67</v>
      </c>
      <c r="CS45" s="206"/>
      <c r="CT45" s="207">
        <v>13976879.67</v>
      </c>
      <c r="CU45" s="206">
        <v>1259427.02</v>
      </c>
      <c r="CV45" s="206"/>
      <c r="CW45" s="207">
        <v>1259427.02</v>
      </c>
      <c r="CX45" s="206">
        <v>12717452.65</v>
      </c>
      <c r="CY45" s="206"/>
      <c r="CZ45" s="207">
        <v>12717452.65</v>
      </c>
      <c r="DA45" s="208"/>
      <c r="DB45" s="206">
        <v>18609574.160000004</v>
      </c>
      <c r="DC45" s="206"/>
      <c r="DD45" s="207">
        <v>18609574.160000004</v>
      </c>
      <c r="DE45" s="206">
        <v>1640870.91</v>
      </c>
      <c r="DF45" s="206"/>
      <c r="DG45" s="207">
        <v>1640870.91</v>
      </c>
      <c r="DH45" s="206">
        <v>16968703.250000004</v>
      </c>
      <c r="DI45" s="206"/>
      <c r="DJ45" s="207">
        <v>16968703.250000004</v>
      </c>
      <c r="DK45" s="208"/>
      <c r="DL45" s="206">
        <v>43052538.900000013</v>
      </c>
      <c r="DM45" s="206"/>
      <c r="DN45" s="207">
        <v>43052538.900000013</v>
      </c>
      <c r="DO45" s="206">
        <v>4228837</v>
      </c>
      <c r="DP45" s="206"/>
      <c r="DQ45" s="207">
        <v>4228837</v>
      </c>
      <c r="DR45" s="206">
        <v>38823701.900000013</v>
      </c>
      <c r="DS45" s="206"/>
      <c r="DT45" s="207">
        <v>38823701.900000013</v>
      </c>
      <c r="DU45" s="188"/>
      <c r="DV45" s="206">
        <f>+DX45</f>
        <v>48493361.420000002</v>
      </c>
      <c r="DW45" s="206"/>
      <c r="DX45" s="207">
        <f>+DX50-DX46-DX47-DX48-DX49</f>
        <v>48493361.420000002</v>
      </c>
      <c r="DY45" s="206">
        <f>+EA45</f>
        <v>4933216.8774239989</v>
      </c>
      <c r="DZ45" s="206"/>
      <c r="EA45" s="207">
        <f>+'WA 2017 Data'!D45</f>
        <v>4933216.8774239989</v>
      </c>
      <c r="EB45" s="206">
        <f>+ED45</f>
        <v>43560144.542576</v>
      </c>
      <c r="EC45" s="206"/>
      <c r="ED45" s="207">
        <f>+DX45-EA45</f>
        <v>43560144.542576</v>
      </c>
      <c r="EE45" s="188"/>
      <c r="EF45" s="206">
        <f>+EH45</f>
        <v>29517678.00999999</v>
      </c>
      <c r="EG45" s="206"/>
      <c r="EH45" s="207">
        <f>+EH50-EH46-EH47-EH48-EH49</f>
        <v>29517678.00999999</v>
      </c>
      <c r="EI45" s="206">
        <f>+EK45</f>
        <v>2893218.935542</v>
      </c>
      <c r="EJ45" s="206"/>
      <c r="EK45" s="207">
        <f>+'WA 2017 Data'!E45</f>
        <v>2893218.935542</v>
      </c>
      <c r="EL45" s="206">
        <f>+EN45</f>
        <v>26624459.074457992</v>
      </c>
      <c r="EM45" s="206"/>
      <c r="EN45" s="207">
        <f>+EH45-EK45</f>
        <v>26624459.074457992</v>
      </c>
      <c r="EO45" s="188"/>
      <c r="EP45" s="206">
        <f>+ER45</f>
        <v>23233811.020000026</v>
      </c>
      <c r="EQ45" s="206"/>
      <c r="ER45" s="207">
        <f>+ER50-ER46-ER47-ER48-ER49</f>
        <v>23233811.020000026</v>
      </c>
      <c r="ES45" s="206">
        <f>+EU45</f>
        <v>2198606.15754</v>
      </c>
      <c r="ET45" s="206"/>
      <c r="EU45" s="207">
        <f>+'WA 2017 Data'!F45</f>
        <v>2198606.15754</v>
      </c>
      <c r="EV45" s="206">
        <f>+EX45</f>
        <v>21035204.862460025</v>
      </c>
      <c r="EW45" s="206"/>
      <c r="EX45" s="207">
        <f>+ER45-EU45</f>
        <v>21035204.862460025</v>
      </c>
      <c r="EY45" s="188"/>
      <c r="EZ45" s="206">
        <f>+FB45</f>
        <v>0</v>
      </c>
      <c r="FA45" s="206"/>
      <c r="FB45" s="207">
        <f>+FB50-FB46-FB47-FB48-FB49</f>
        <v>0</v>
      </c>
      <c r="FC45" s="206">
        <f>+FE45</f>
        <v>0</v>
      </c>
      <c r="FD45" s="206"/>
      <c r="FE45" s="207">
        <f>+'WA 2017 Data'!G45</f>
        <v>0</v>
      </c>
      <c r="FF45" s="206">
        <f>+FH45</f>
        <v>0</v>
      </c>
      <c r="FG45" s="206"/>
      <c r="FH45" s="207">
        <f>+FB45-FE45</f>
        <v>0</v>
      </c>
      <c r="FI45" s="188"/>
      <c r="FJ45" s="206">
        <f>+FL45</f>
        <v>0</v>
      </c>
      <c r="FK45" s="206"/>
      <c r="FL45" s="207">
        <f>+FL50-FL46-FL47-FL48-FL49</f>
        <v>0</v>
      </c>
      <c r="FM45" s="206">
        <f>+FO45</f>
        <v>0</v>
      </c>
      <c r="FN45" s="206"/>
      <c r="FO45" s="207">
        <f>+'WA 2017 Data'!H45</f>
        <v>0</v>
      </c>
      <c r="FP45" s="206">
        <f>+FR45</f>
        <v>0</v>
      </c>
      <c r="FQ45" s="206"/>
      <c r="FR45" s="207">
        <f>+FL45-FO45</f>
        <v>0</v>
      </c>
      <c r="FS45" s="188"/>
      <c r="FT45" s="206">
        <f>+FV45</f>
        <v>0</v>
      </c>
      <c r="FU45" s="206"/>
      <c r="FV45" s="207">
        <f>+FV50-FV46-FV47-FV48-FV49</f>
        <v>0</v>
      </c>
      <c r="FW45" s="206">
        <f>+FY45</f>
        <v>0</v>
      </c>
      <c r="FX45" s="206"/>
      <c r="FY45" s="207">
        <f>+'WA 2017 Data'!I45</f>
        <v>0</v>
      </c>
      <c r="FZ45" s="206">
        <f>+GB45</f>
        <v>0</v>
      </c>
      <c r="GA45" s="206"/>
      <c r="GB45" s="207">
        <f>+FV45-FY45</f>
        <v>0</v>
      </c>
      <c r="GC45" s="188"/>
      <c r="GD45" s="206">
        <f>+GF45</f>
        <v>0</v>
      </c>
      <c r="GE45" s="206"/>
      <c r="GF45" s="207">
        <f>+GF50-GF46-GF47-GF48-GF49</f>
        <v>0</v>
      </c>
      <c r="GG45" s="206">
        <f>+GI45</f>
        <v>0</v>
      </c>
      <c r="GH45" s="206"/>
      <c r="GI45" s="207">
        <f>+'WA 2017 Data'!J45</f>
        <v>0</v>
      </c>
      <c r="GJ45" s="206">
        <f>+GL45</f>
        <v>0</v>
      </c>
      <c r="GK45" s="206"/>
      <c r="GL45" s="207">
        <f>+GF45-GI45</f>
        <v>0</v>
      </c>
      <c r="GM45" s="188"/>
      <c r="GN45" s="206">
        <f>+GP45</f>
        <v>0</v>
      </c>
      <c r="GO45" s="206"/>
      <c r="GP45" s="207">
        <f>+GP50-GP46-GP47-GP48-GP49</f>
        <v>0</v>
      </c>
      <c r="GQ45" s="206">
        <f>+GS45</f>
        <v>0</v>
      </c>
      <c r="GR45" s="206"/>
      <c r="GS45" s="207">
        <f>+'WA 2017 Data'!K45</f>
        <v>0</v>
      </c>
      <c r="GT45" s="206">
        <f>+GV45</f>
        <v>0</v>
      </c>
      <c r="GU45" s="206"/>
      <c r="GV45" s="207">
        <f>+GP45-GS45</f>
        <v>0</v>
      </c>
      <c r="GW45" s="188"/>
      <c r="GX45" s="206">
        <f>+GZ45</f>
        <v>0</v>
      </c>
      <c r="GY45" s="206"/>
      <c r="GZ45" s="207">
        <f>+GZ50-GZ46-GZ47-GZ48-GZ49</f>
        <v>0</v>
      </c>
      <c r="HA45" s="206">
        <f>+HC45</f>
        <v>0</v>
      </c>
      <c r="HB45" s="206"/>
      <c r="HC45" s="207">
        <f>+'WA 2017 Data'!L45</f>
        <v>0</v>
      </c>
      <c r="HD45" s="206">
        <f>+HF45</f>
        <v>0</v>
      </c>
      <c r="HE45" s="206"/>
      <c r="HF45" s="207">
        <f>+GZ45-HC45</f>
        <v>0</v>
      </c>
      <c r="HG45" s="188"/>
      <c r="HH45" s="206">
        <f>+HJ45</f>
        <v>0</v>
      </c>
      <c r="HI45" s="206"/>
      <c r="HJ45" s="207">
        <f>+HJ50-HJ46-HJ47-HJ48-HJ49</f>
        <v>0</v>
      </c>
      <c r="HK45" s="206">
        <f>+HM45</f>
        <v>0</v>
      </c>
      <c r="HL45" s="206"/>
      <c r="HM45" s="207">
        <f>+'WA 2017 Data'!M45</f>
        <v>0</v>
      </c>
      <c r="HN45" s="206">
        <f>+HP45</f>
        <v>0</v>
      </c>
      <c r="HO45" s="206"/>
      <c r="HP45" s="207">
        <f>+HJ45-HM45</f>
        <v>0</v>
      </c>
      <c r="HQ45" s="188"/>
      <c r="HR45" s="206">
        <f>+HT45</f>
        <v>0</v>
      </c>
      <c r="HS45" s="206"/>
      <c r="HT45" s="207">
        <f>+HT50-HT46-HT47-HT48-HT49</f>
        <v>0</v>
      </c>
      <c r="HU45" s="206">
        <f>+HW45</f>
        <v>0</v>
      </c>
      <c r="HV45" s="206"/>
      <c r="HW45" s="207">
        <f>+'WA 2017 Data'!N45</f>
        <v>0</v>
      </c>
      <c r="HX45" s="206">
        <f>+HZ45</f>
        <v>0</v>
      </c>
      <c r="HY45" s="206"/>
      <c r="HZ45" s="207">
        <f>+HT45-HW45</f>
        <v>0</v>
      </c>
      <c r="IA45" s="188"/>
      <c r="IB45" s="206">
        <f>+ID45</f>
        <v>0</v>
      </c>
      <c r="IC45" s="206"/>
      <c r="ID45" s="207">
        <f>+ID50-ID46-ID47-ID48-ID49</f>
        <v>0</v>
      </c>
      <c r="IE45" s="206">
        <f>+IG45</f>
        <v>0</v>
      </c>
      <c r="IF45" s="206"/>
      <c r="IG45" s="207">
        <f>+'WA 2017 Data'!O45</f>
        <v>0</v>
      </c>
      <c r="IH45" s="206">
        <f>+IJ45</f>
        <v>0</v>
      </c>
      <c r="II45" s="206"/>
      <c r="IJ45" s="207">
        <f>+ID45-IG45</f>
        <v>0</v>
      </c>
      <c r="IL45" s="189"/>
      <c r="IM45" s="189"/>
      <c r="IN45" s="189"/>
    </row>
    <row r="46" spans="1:248" x14ac:dyDescent="0.2">
      <c r="A46" s="211">
        <v>805.7</v>
      </c>
      <c r="B46" s="183"/>
      <c r="C46" s="205" t="s">
        <v>110</v>
      </c>
      <c r="E46" s="188"/>
      <c r="F46" s="206">
        <v>3006767.6799999997</v>
      </c>
      <c r="G46" s="206"/>
      <c r="H46" s="207">
        <v>3006767.6799999997</v>
      </c>
      <c r="I46" s="206">
        <v>389512.22</v>
      </c>
      <c r="J46" s="206"/>
      <c r="K46" s="207">
        <v>389512.22</v>
      </c>
      <c r="L46" s="206">
        <v>2617255.46</v>
      </c>
      <c r="M46" s="206"/>
      <c r="N46" s="207">
        <v>2617255.46</v>
      </c>
      <c r="O46" s="208"/>
      <c r="P46" s="206">
        <v>3194764.27</v>
      </c>
      <c r="Q46" s="206"/>
      <c r="R46" s="207">
        <v>3194764.27</v>
      </c>
      <c r="S46" s="206">
        <v>435772.89</v>
      </c>
      <c r="T46" s="206"/>
      <c r="U46" s="207">
        <v>435772.89</v>
      </c>
      <c r="V46" s="206">
        <v>2758991.38</v>
      </c>
      <c r="W46" s="206"/>
      <c r="X46" s="207">
        <v>2758991.38</v>
      </c>
      <c r="Y46" s="208"/>
      <c r="Z46" s="206">
        <v>4825914.43</v>
      </c>
      <c r="AA46" s="206"/>
      <c r="AB46" s="207">
        <v>4825914.43</v>
      </c>
      <c r="AC46" s="206">
        <v>636092.30000000005</v>
      </c>
      <c r="AD46" s="206"/>
      <c r="AE46" s="207">
        <v>636092.30000000005</v>
      </c>
      <c r="AF46" s="206">
        <v>4189822.13</v>
      </c>
      <c r="AG46" s="206"/>
      <c r="AH46" s="207">
        <v>4189822.13</v>
      </c>
      <c r="AI46" s="208"/>
      <c r="AJ46" s="206">
        <v>2577319.4300000002</v>
      </c>
      <c r="AK46" s="206"/>
      <c r="AL46" s="207">
        <v>2577319.4300000002</v>
      </c>
      <c r="AM46" s="206">
        <v>339881.77</v>
      </c>
      <c r="AN46" s="206"/>
      <c r="AO46" s="207">
        <v>339881.77</v>
      </c>
      <c r="AP46" s="206">
        <v>2237437.66</v>
      </c>
      <c r="AQ46" s="206"/>
      <c r="AR46" s="207">
        <v>2237437.66</v>
      </c>
      <c r="AS46" s="208"/>
      <c r="AT46" s="206">
        <v>2123208.3200000003</v>
      </c>
      <c r="AU46" s="206"/>
      <c r="AV46" s="207">
        <v>2123208.3200000003</v>
      </c>
      <c r="AW46" s="206">
        <v>323178.76</v>
      </c>
      <c r="AX46" s="206"/>
      <c r="AY46" s="207">
        <v>323178.76</v>
      </c>
      <c r="AZ46" s="206">
        <v>1800029.5600000003</v>
      </c>
      <c r="BA46" s="206"/>
      <c r="BB46" s="207">
        <v>1800029.5600000003</v>
      </c>
      <c r="BC46" s="208"/>
      <c r="BD46" s="206">
        <v>774502.67</v>
      </c>
      <c r="BE46" s="206"/>
      <c r="BF46" s="207">
        <v>774502.67</v>
      </c>
      <c r="BG46" s="206">
        <v>205022.85</v>
      </c>
      <c r="BH46" s="206"/>
      <c r="BI46" s="207">
        <v>205022.85</v>
      </c>
      <c r="BJ46" s="206">
        <v>569479.82000000007</v>
      </c>
      <c r="BK46" s="206"/>
      <c r="BL46" s="207">
        <v>569479.82000000007</v>
      </c>
      <c r="BM46" s="208"/>
      <c r="BN46" s="206">
        <v>226358.16999999998</v>
      </c>
      <c r="BO46" s="206"/>
      <c r="BP46" s="207">
        <v>226358.16999999998</v>
      </c>
      <c r="BQ46" s="206">
        <v>120736.69</v>
      </c>
      <c r="BR46" s="206"/>
      <c r="BS46" s="207">
        <v>120736.69</v>
      </c>
      <c r="BT46" s="206">
        <v>105621.47999999998</v>
      </c>
      <c r="BU46" s="206"/>
      <c r="BV46" s="207">
        <v>105621.47999999998</v>
      </c>
      <c r="BW46" s="208"/>
      <c r="BX46" s="206">
        <v>331145.56</v>
      </c>
      <c r="BY46" s="206"/>
      <c r="BZ46" s="207">
        <v>331145.56</v>
      </c>
      <c r="CA46" s="206">
        <v>140455.13</v>
      </c>
      <c r="CB46" s="206"/>
      <c r="CC46" s="207">
        <v>140455.13</v>
      </c>
      <c r="CD46" s="206">
        <v>190690.43</v>
      </c>
      <c r="CE46" s="206"/>
      <c r="CF46" s="207">
        <v>190690.43</v>
      </c>
      <c r="CG46" s="208"/>
      <c r="CH46" s="206">
        <v>200014.18</v>
      </c>
      <c r="CI46" s="206"/>
      <c r="CJ46" s="207">
        <v>200014.18</v>
      </c>
      <c r="CK46" s="206">
        <v>132915.84</v>
      </c>
      <c r="CL46" s="206"/>
      <c r="CM46" s="207">
        <v>132915.84</v>
      </c>
      <c r="CN46" s="206">
        <v>67098.34</v>
      </c>
      <c r="CO46" s="206"/>
      <c r="CP46" s="207">
        <v>67098.34</v>
      </c>
      <c r="CQ46" s="208"/>
      <c r="CR46" s="206">
        <v>1532342.62</v>
      </c>
      <c r="CS46" s="206"/>
      <c r="CT46" s="207">
        <v>1532342.62</v>
      </c>
      <c r="CU46" s="206">
        <v>169127.98</v>
      </c>
      <c r="CV46" s="206"/>
      <c r="CW46" s="207">
        <v>169127.98</v>
      </c>
      <c r="CX46" s="206">
        <v>1363214.6400000001</v>
      </c>
      <c r="CY46" s="206"/>
      <c r="CZ46" s="207">
        <v>1363214.6400000001</v>
      </c>
      <c r="DA46" s="208"/>
      <c r="DB46" s="206">
        <v>946910.03999999992</v>
      </c>
      <c r="DC46" s="206"/>
      <c r="DD46" s="207">
        <v>946910.03999999992</v>
      </c>
      <c r="DE46" s="206">
        <v>86960.09</v>
      </c>
      <c r="DF46" s="206"/>
      <c r="DG46" s="207">
        <v>86960.09</v>
      </c>
      <c r="DH46" s="206">
        <v>859949.95</v>
      </c>
      <c r="DI46" s="206"/>
      <c r="DJ46" s="207">
        <v>859949.95</v>
      </c>
      <c r="DK46" s="208"/>
      <c r="DL46" s="206">
        <v>-2103031.1799999997</v>
      </c>
      <c r="DM46" s="206"/>
      <c r="DN46" s="207">
        <v>-2103031.1799999997</v>
      </c>
      <c r="DO46" s="206">
        <v>-397271.75</v>
      </c>
      <c r="DP46" s="206"/>
      <c r="DQ46" s="207">
        <v>-397271.75</v>
      </c>
      <c r="DR46" s="206">
        <v>-1705759.4299999997</v>
      </c>
      <c r="DS46" s="206"/>
      <c r="DT46" s="207">
        <v>-1705759.4299999997</v>
      </c>
      <c r="DU46" s="188"/>
      <c r="DV46" s="206">
        <f>+DX46</f>
        <v>-1224178.4300000002</v>
      </c>
      <c r="DW46" s="206"/>
      <c r="DX46" s="207">
        <v>-1224178.4300000002</v>
      </c>
      <c r="DY46" s="206">
        <f>+EA46</f>
        <v>-389591.88</v>
      </c>
      <c r="DZ46" s="206"/>
      <c r="EA46" s="207">
        <f>+'WA 2017 Data'!D46</f>
        <v>-389591.88</v>
      </c>
      <c r="EB46" s="206">
        <f>+ED46</f>
        <v>-834586.55000000016</v>
      </c>
      <c r="EC46" s="206"/>
      <c r="ED46" s="207">
        <f>+DX46-EA46</f>
        <v>-834586.55000000016</v>
      </c>
      <c r="EE46" s="188"/>
      <c r="EF46" s="206">
        <f>+EH46</f>
        <v>2132465.3899999997</v>
      </c>
      <c r="EG46" s="206"/>
      <c r="EH46" s="207">
        <v>2132465.3899999997</v>
      </c>
      <c r="EI46" s="206">
        <f>+EK46</f>
        <v>133253.07</v>
      </c>
      <c r="EJ46" s="206"/>
      <c r="EK46" s="207">
        <f>+'WA 2017 Data'!E46</f>
        <v>133253.07</v>
      </c>
      <c r="EL46" s="206">
        <f>+EN46</f>
        <v>1999212.3199999996</v>
      </c>
      <c r="EM46" s="206"/>
      <c r="EN46" s="207">
        <f>+EH46-EK46</f>
        <v>1999212.3199999996</v>
      </c>
      <c r="EO46" s="188"/>
      <c r="EP46" s="206">
        <f>+ER46</f>
        <v>3089272.02</v>
      </c>
      <c r="EQ46" s="206"/>
      <c r="ER46" s="207">
        <v>3089272.02</v>
      </c>
      <c r="ES46" s="206">
        <f>+EU46</f>
        <v>303716.84999999998</v>
      </c>
      <c r="ET46" s="206"/>
      <c r="EU46" s="207">
        <f>+'WA 2017 Data'!F46</f>
        <v>303716.84999999998</v>
      </c>
      <c r="EV46" s="206">
        <f>+EX46</f>
        <v>2785555.17</v>
      </c>
      <c r="EW46" s="206"/>
      <c r="EX46" s="207">
        <f>+ER46-EU46</f>
        <v>2785555.17</v>
      </c>
      <c r="EY46" s="188"/>
      <c r="EZ46" s="206">
        <f>+FB46</f>
        <v>0</v>
      </c>
      <c r="FA46" s="206"/>
      <c r="FB46" s="207">
        <v>0</v>
      </c>
      <c r="FC46" s="206">
        <f>+FE46</f>
        <v>0</v>
      </c>
      <c r="FD46" s="206"/>
      <c r="FE46" s="207">
        <f>+'WA 2017 Data'!G46</f>
        <v>0</v>
      </c>
      <c r="FF46" s="206">
        <f>+FH46</f>
        <v>0</v>
      </c>
      <c r="FG46" s="206"/>
      <c r="FH46" s="207">
        <f>+FB46-FE46</f>
        <v>0</v>
      </c>
      <c r="FI46" s="188"/>
      <c r="FJ46" s="206">
        <f>+FL46</f>
        <v>0</v>
      </c>
      <c r="FK46" s="206"/>
      <c r="FL46" s="207">
        <v>0</v>
      </c>
      <c r="FM46" s="206">
        <f>+FO46</f>
        <v>0</v>
      </c>
      <c r="FN46" s="206"/>
      <c r="FO46" s="207">
        <f>+'WA 2017 Data'!H46</f>
        <v>0</v>
      </c>
      <c r="FP46" s="206">
        <f>+FR46</f>
        <v>0</v>
      </c>
      <c r="FQ46" s="206"/>
      <c r="FR46" s="207">
        <f>+FL46-FO46</f>
        <v>0</v>
      </c>
      <c r="FS46" s="188"/>
      <c r="FT46" s="206">
        <f>+FV46</f>
        <v>0</v>
      </c>
      <c r="FU46" s="206"/>
      <c r="FV46" s="207">
        <v>0</v>
      </c>
      <c r="FW46" s="206">
        <f>+FY46</f>
        <v>0</v>
      </c>
      <c r="FX46" s="206"/>
      <c r="FY46" s="207">
        <f>+'WA 2017 Data'!I46</f>
        <v>0</v>
      </c>
      <c r="FZ46" s="206">
        <f>+GB46</f>
        <v>0</v>
      </c>
      <c r="GA46" s="206"/>
      <c r="GB46" s="207">
        <f>+FV46-FY46</f>
        <v>0</v>
      </c>
      <c r="GC46" s="188"/>
      <c r="GD46" s="206">
        <f>+GF46</f>
        <v>0</v>
      </c>
      <c r="GE46" s="206"/>
      <c r="GF46" s="207">
        <v>0</v>
      </c>
      <c r="GG46" s="206">
        <f>+GI46</f>
        <v>0</v>
      </c>
      <c r="GH46" s="206"/>
      <c r="GI46" s="207">
        <f>+'WA 2017 Data'!J46</f>
        <v>0</v>
      </c>
      <c r="GJ46" s="206">
        <f>+GL46</f>
        <v>0</v>
      </c>
      <c r="GK46" s="206"/>
      <c r="GL46" s="207">
        <f>+GF46-GI46</f>
        <v>0</v>
      </c>
      <c r="GM46" s="188"/>
      <c r="GN46" s="206">
        <f>+GP46</f>
        <v>0</v>
      </c>
      <c r="GO46" s="206"/>
      <c r="GP46" s="207">
        <v>0</v>
      </c>
      <c r="GQ46" s="206">
        <f>+GS46</f>
        <v>0</v>
      </c>
      <c r="GR46" s="206"/>
      <c r="GS46" s="207">
        <f>+'WA 2017 Data'!K46</f>
        <v>0</v>
      </c>
      <c r="GT46" s="206">
        <f>+GV46</f>
        <v>0</v>
      </c>
      <c r="GU46" s="206"/>
      <c r="GV46" s="207">
        <f>+GP46-GS46</f>
        <v>0</v>
      </c>
      <c r="GW46" s="188"/>
      <c r="GX46" s="206">
        <f>+GZ46</f>
        <v>0</v>
      </c>
      <c r="GY46" s="206"/>
      <c r="GZ46" s="207">
        <v>0</v>
      </c>
      <c r="HA46" s="206">
        <f>+HC46</f>
        <v>0</v>
      </c>
      <c r="HB46" s="206"/>
      <c r="HC46" s="207">
        <f>+'WA 2017 Data'!L46</f>
        <v>0</v>
      </c>
      <c r="HD46" s="206">
        <f>+HF46</f>
        <v>0</v>
      </c>
      <c r="HE46" s="206"/>
      <c r="HF46" s="207">
        <f>+GZ46-HC46</f>
        <v>0</v>
      </c>
      <c r="HG46" s="188"/>
      <c r="HH46" s="206">
        <f>+HJ46</f>
        <v>0</v>
      </c>
      <c r="HI46" s="206"/>
      <c r="HJ46" s="207">
        <v>0</v>
      </c>
      <c r="HK46" s="206">
        <f>+HM46</f>
        <v>0</v>
      </c>
      <c r="HL46" s="206"/>
      <c r="HM46" s="207">
        <f>+'WA 2017 Data'!M46</f>
        <v>0</v>
      </c>
      <c r="HN46" s="206">
        <f>+HP46</f>
        <v>0</v>
      </c>
      <c r="HO46" s="206"/>
      <c r="HP46" s="207">
        <f>+HJ46-HM46</f>
        <v>0</v>
      </c>
      <c r="HQ46" s="188"/>
      <c r="HR46" s="206">
        <f>+HT46</f>
        <v>0</v>
      </c>
      <c r="HS46" s="206"/>
      <c r="HT46" s="207">
        <v>0</v>
      </c>
      <c r="HU46" s="206">
        <f>+HW46</f>
        <v>0</v>
      </c>
      <c r="HV46" s="206"/>
      <c r="HW46" s="207">
        <f>+'WA 2017 Data'!N46</f>
        <v>0</v>
      </c>
      <c r="HX46" s="206">
        <f>+HZ46</f>
        <v>0</v>
      </c>
      <c r="HY46" s="206"/>
      <c r="HZ46" s="207">
        <f>+HT46-HW46</f>
        <v>0</v>
      </c>
      <c r="IA46" s="188"/>
      <c r="IB46" s="206">
        <f>+ID46</f>
        <v>0</v>
      </c>
      <c r="IC46" s="206"/>
      <c r="ID46" s="207">
        <v>0</v>
      </c>
      <c r="IE46" s="206">
        <f>+IG46</f>
        <v>0</v>
      </c>
      <c r="IF46" s="206"/>
      <c r="IG46" s="207">
        <f>+'WA 2017 Data'!O46</f>
        <v>0</v>
      </c>
      <c r="IH46" s="206">
        <f>+IJ46</f>
        <v>0</v>
      </c>
      <c r="II46" s="206"/>
      <c r="IJ46" s="207">
        <f>+ID46-IG46</f>
        <v>0</v>
      </c>
      <c r="IL46" s="189"/>
      <c r="IM46" s="189"/>
      <c r="IN46" s="189"/>
    </row>
    <row r="47" spans="1:248" x14ac:dyDescent="0.2">
      <c r="A47" s="211">
        <v>804.6</v>
      </c>
      <c r="B47" s="183"/>
      <c r="C47" s="183" t="s">
        <v>109</v>
      </c>
      <c r="E47" s="188"/>
      <c r="F47" s="206">
        <v>7010493.8200000003</v>
      </c>
      <c r="G47" s="206"/>
      <c r="H47" s="207">
        <v>7010493.8200000003</v>
      </c>
      <c r="I47" s="206">
        <v>722080.80165999988</v>
      </c>
      <c r="J47" s="206"/>
      <c r="K47" s="207">
        <v>722080.80165999988</v>
      </c>
      <c r="L47" s="206">
        <v>6288413.0183400009</v>
      </c>
      <c r="M47" s="206"/>
      <c r="N47" s="207">
        <v>6288413.0183400009</v>
      </c>
      <c r="O47" s="208"/>
      <c r="P47" s="206">
        <v>6581474.6900000004</v>
      </c>
      <c r="Q47" s="206"/>
      <c r="R47" s="207">
        <v>6581474.6900000004</v>
      </c>
      <c r="S47" s="206">
        <v>677891.89306999999</v>
      </c>
      <c r="T47" s="206"/>
      <c r="U47" s="207">
        <v>677891.89306999999</v>
      </c>
      <c r="V47" s="206">
        <v>5903582.7969300002</v>
      </c>
      <c r="W47" s="206"/>
      <c r="X47" s="207">
        <v>5903582.7969300002</v>
      </c>
      <c r="Y47" s="208"/>
      <c r="Z47" s="206">
        <v>7001337.3099999996</v>
      </c>
      <c r="AA47" s="206"/>
      <c r="AB47" s="207">
        <v>7001337.3099999996</v>
      </c>
      <c r="AC47" s="206">
        <v>721137.74292999995</v>
      </c>
      <c r="AD47" s="206"/>
      <c r="AE47" s="207">
        <v>721137.74292999995</v>
      </c>
      <c r="AF47" s="206">
        <v>6280199.5670699999</v>
      </c>
      <c r="AG47" s="206"/>
      <c r="AH47" s="207">
        <v>6280199.5670699999</v>
      </c>
      <c r="AI47" s="208"/>
      <c r="AJ47" s="206">
        <v>6404579.9400000004</v>
      </c>
      <c r="AK47" s="206"/>
      <c r="AL47" s="207">
        <v>6404579.9400000004</v>
      </c>
      <c r="AM47" s="206">
        <v>659671.73381999996</v>
      </c>
      <c r="AN47" s="206"/>
      <c r="AO47" s="207">
        <v>659671.73381999996</v>
      </c>
      <c r="AP47" s="206">
        <v>5744908.2061800007</v>
      </c>
      <c r="AQ47" s="206"/>
      <c r="AR47" s="207">
        <v>5744908.2061800007</v>
      </c>
      <c r="AS47" s="208"/>
      <c r="AT47" s="206">
        <v>7289708.3200000003</v>
      </c>
      <c r="AU47" s="206"/>
      <c r="AV47" s="207">
        <v>7289708.3200000003</v>
      </c>
      <c r="AW47" s="206">
        <v>750839.95695999975</v>
      </c>
      <c r="AX47" s="206"/>
      <c r="AY47" s="207">
        <v>750839.95695999975</v>
      </c>
      <c r="AZ47" s="206">
        <v>6538868.3630400002</v>
      </c>
      <c r="BA47" s="206"/>
      <c r="BB47" s="207">
        <v>6538868.3630400002</v>
      </c>
      <c r="BC47" s="208"/>
      <c r="BD47" s="206">
        <v>6044039.9000000004</v>
      </c>
      <c r="BE47" s="206"/>
      <c r="BF47" s="207">
        <v>6044039.9000000004</v>
      </c>
      <c r="BG47" s="206">
        <v>622536.10970000015</v>
      </c>
      <c r="BH47" s="206"/>
      <c r="BI47" s="207">
        <v>622536.10970000015</v>
      </c>
      <c r="BJ47" s="206">
        <v>5421503.7903000005</v>
      </c>
      <c r="BK47" s="206"/>
      <c r="BL47" s="207">
        <v>5421503.7903000005</v>
      </c>
      <c r="BM47" s="208"/>
      <c r="BN47" s="206">
        <v>6712218.5499999998</v>
      </c>
      <c r="BO47" s="206"/>
      <c r="BP47" s="207">
        <v>6712218.5499999998</v>
      </c>
      <c r="BQ47" s="206">
        <v>691358.51</v>
      </c>
      <c r="BR47" s="206"/>
      <c r="BS47" s="207">
        <v>691358.51</v>
      </c>
      <c r="BT47" s="206">
        <v>6020860.04</v>
      </c>
      <c r="BU47" s="206"/>
      <c r="BV47" s="207">
        <v>6020860.04</v>
      </c>
      <c r="BW47" s="208"/>
      <c r="BX47" s="206">
        <v>6720112.4900000002</v>
      </c>
      <c r="BY47" s="206"/>
      <c r="BZ47" s="207">
        <v>6720112.4900000002</v>
      </c>
      <c r="CA47" s="206">
        <v>692171.59</v>
      </c>
      <c r="CB47" s="206"/>
      <c r="CC47" s="207">
        <v>692171.59</v>
      </c>
      <c r="CD47" s="206">
        <v>6027940.9000000004</v>
      </c>
      <c r="CE47" s="206"/>
      <c r="CF47" s="207">
        <v>6027940.9000000004</v>
      </c>
      <c r="CG47" s="208"/>
      <c r="CH47" s="206">
        <v>6533179.9699999997</v>
      </c>
      <c r="CI47" s="206"/>
      <c r="CJ47" s="207">
        <v>6533179.9699999997</v>
      </c>
      <c r="CK47" s="206">
        <v>672917.54</v>
      </c>
      <c r="CL47" s="206"/>
      <c r="CM47" s="207">
        <v>672917.54</v>
      </c>
      <c r="CN47" s="206">
        <v>5860262.4299999997</v>
      </c>
      <c r="CO47" s="206"/>
      <c r="CP47" s="207">
        <v>5860262.4299999997</v>
      </c>
      <c r="CQ47" s="208"/>
      <c r="CR47" s="206">
        <v>6857478.5700000003</v>
      </c>
      <c r="CS47" s="206"/>
      <c r="CT47" s="207">
        <v>6857478.5700000003</v>
      </c>
      <c r="CU47" s="206">
        <v>706320.29</v>
      </c>
      <c r="CV47" s="206"/>
      <c r="CW47" s="207">
        <v>706320.29</v>
      </c>
      <c r="CX47" s="206">
        <v>6151158.2800000003</v>
      </c>
      <c r="CY47" s="206"/>
      <c r="CZ47" s="207">
        <v>6151158.2800000003</v>
      </c>
      <c r="DA47" s="208"/>
      <c r="DB47" s="206">
        <v>6351140.1299999999</v>
      </c>
      <c r="DC47" s="206"/>
      <c r="DD47" s="207">
        <v>6351140.1299999999</v>
      </c>
      <c r="DE47" s="206">
        <v>684680.01</v>
      </c>
      <c r="DF47" s="206"/>
      <c r="DG47" s="207">
        <v>684680.01</v>
      </c>
      <c r="DH47" s="206">
        <v>5666460.1200000001</v>
      </c>
      <c r="DI47" s="206"/>
      <c r="DJ47" s="207">
        <v>5666460.1200000001</v>
      </c>
      <c r="DK47" s="208"/>
      <c r="DL47" s="206">
        <v>7147679.1399999997</v>
      </c>
      <c r="DM47" s="206"/>
      <c r="DN47" s="207">
        <v>7147679.1399999997</v>
      </c>
      <c r="DO47" s="206">
        <v>697599.08</v>
      </c>
      <c r="DP47" s="206"/>
      <c r="DQ47" s="207">
        <v>697599.08</v>
      </c>
      <c r="DR47" s="206">
        <v>6450080.0599999996</v>
      </c>
      <c r="DS47" s="206"/>
      <c r="DT47" s="207">
        <v>6450080.0599999996</v>
      </c>
      <c r="DU47" s="188"/>
      <c r="DV47" s="206">
        <f>+DX47</f>
        <v>6929536.3799999999</v>
      </c>
      <c r="DW47" s="206"/>
      <c r="DX47" s="207">
        <v>6929536.3799999999</v>
      </c>
      <c r="DY47" s="206">
        <f>+EA47</f>
        <v>709584.59904000023</v>
      </c>
      <c r="DZ47" s="206"/>
      <c r="EA47" s="207">
        <f>+'WA 2017 Data'!D47</f>
        <v>709584.59904000023</v>
      </c>
      <c r="EB47" s="206">
        <f>+ED47</f>
        <v>6219951.7809599992</v>
      </c>
      <c r="EC47" s="206"/>
      <c r="ED47" s="207">
        <f>+DX47-EA47</f>
        <v>6219951.7809599992</v>
      </c>
      <c r="EE47" s="188"/>
      <c r="EF47" s="206">
        <f>+EH47</f>
        <v>6568028.4500000002</v>
      </c>
      <c r="EG47" s="206"/>
      <c r="EH47" s="207">
        <v>6568028.4500000002</v>
      </c>
      <c r="EI47" s="206">
        <f>+EK47</f>
        <v>672566.18700800044</v>
      </c>
      <c r="EJ47" s="206"/>
      <c r="EK47" s="207">
        <f>+'WA 2017 Data'!E47</f>
        <v>672566.18700800044</v>
      </c>
      <c r="EL47" s="206">
        <f>+EN47</f>
        <v>5895462.2629920002</v>
      </c>
      <c r="EM47" s="206"/>
      <c r="EN47" s="207">
        <f>+EH47-EK47</f>
        <v>5895462.2629920002</v>
      </c>
      <c r="EO47" s="188"/>
      <c r="EP47" s="206">
        <f>+ER47</f>
        <v>7062717.4100000001</v>
      </c>
      <c r="EQ47" s="206"/>
      <c r="ER47" s="207">
        <v>7062717.4100000001</v>
      </c>
      <c r="ES47" s="206">
        <f>+EU47</f>
        <v>723222.3365120003</v>
      </c>
      <c r="ET47" s="206"/>
      <c r="EU47" s="207">
        <f>+'WA 2017 Data'!F47</f>
        <v>723222.3365120003</v>
      </c>
      <c r="EV47" s="206">
        <f>+EX47</f>
        <v>6339495.0734879998</v>
      </c>
      <c r="EW47" s="206"/>
      <c r="EX47" s="207">
        <f>+ER47-EU47</f>
        <v>6339495.0734879998</v>
      </c>
      <c r="EY47" s="188"/>
      <c r="EZ47" s="206">
        <f>+FB47</f>
        <v>0</v>
      </c>
      <c r="FA47" s="206"/>
      <c r="FB47" s="207">
        <v>0</v>
      </c>
      <c r="FC47" s="206">
        <f>+FE47</f>
        <v>0</v>
      </c>
      <c r="FD47" s="206"/>
      <c r="FE47" s="207">
        <f>+'WA 2017 Data'!G47</f>
        <v>0</v>
      </c>
      <c r="FF47" s="206">
        <f>+FH47</f>
        <v>0</v>
      </c>
      <c r="FG47" s="206"/>
      <c r="FH47" s="207">
        <f>+FB47-FE47</f>
        <v>0</v>
      </c>
      <c r="FI47" s="188"/>
      <c r="FJ47" s="206">
        <f>+FL47</f>
        <v>0</v>
      </c>
      <c r="FK47" s="206"/>
      <c r="FL47" s="207">
        <v>0</v>
      </c>
      <c r="FM47" s="206">
        <f>+FO47</f>
        <v>0</v>
      </c>
      <c r="FN47" s="206"/>
      <c r="FO47" s="207">
        <f>+'WA 2017 Data'!H47</f>
        <v>0</v>
      </c>
      <c r="FP47" s="206">
        <f>+FR47</f>
        <v>0</v>
      </c>
      <c r="FQ47" s="206"/>
      <c r="FR47" s="207">
        <f>+FL47-FO47</f>
        <v>0</v>
      </c>
      <c r="FS47" s="188"/>
      <c r="FT47" s="206">
        <f>+FV47</f>
        <v>0</v>
      </c>
      <c r="FU47" s="206"/>
      <c r="FV47" s="207">
        <v>0</v>
      </c>
      <c r="FW47" s="206">
        <f>+FY47</f>
        <v>0</v>
      </c>
      <c r="FX47" s="206"/>
      <c r="FY47" s="207">
        <f>+'WA 2017 Data'!I47</f>
        <v>0</v>
      </c>
      <c r="FZ47" s="206">
        <f>+GB47</f>
        <v>0</v>
      </c>
      <c r="GA47" s="206"/>
      <c r="GB47" s="207">
        <f>+FV47-FY47</f>
        <v>0</v>
      </c>
      <c r="GC47" s="188"/>
      <c r="GD47" s="206">
        <f>+GF47</f>
        <v>0</v>
      </c>
      <c r="GE47" s="206"/>
      <c r="GF47" s="207">
        <v>0</v>
      </c>
      <c r="GG47" s="206">
        <f>+GI47</f>
        <v>0</v>
      </c>
      <c r="GH47" s="206"/>
      <c r="GI47" s="207">
        <f>+'WA 2017 Data'!J47</f>
        <v>0</v>
      </c>
      <c r="GJ47" s="206">
        <f>+GL47</f>
        <v>0</v>
      </c>
      <c r="GK47" s="206"/>
      <c r="GL47" s="207">
        <f>+GF47-GI47</f>
        <v>0</v>
      </c>
      <c r="GM47" s="188"/>
      <c r="GN47" s="206">
        <f>+GP47</f>
        <v>0</v>
      </c>
      <c r="GO47" s="206"/>
      <c r="GP47" s="207">
        <v>0</v>
      </c>
      <c r="GQ47" s="206">
        <f>+GS47</f>
        <v>0</v>
      </c>
      <c r="GR47" s="206"/>
      <c r="GS47" s="207">
        <f>+'WA 2017 Data'!K47</f>
        <v>0</v>
      </c>
      <c r="GT47" s="206">
        <f>+GV47</f>
        <v>0</v>
      </c>
      <c r="GU47" s="206"/>
      <c r="GV47" s="207">
        <f>+GP47-GS47</f>
        <v>0</v>
      </c>
      <c r="GW47" s="188"/>
      <c r="GX47" s="206">
        <f>+GZ47</f>
        <v>0</v>
      </c>
      <c r="GY47" s="206"/>
      <c r="GZ47" s="207">
        <v>0</v>
      </c>
      <c r="HA47" s="206">
        <f>+HC47</f>
        <v>0</v>
      </c>
      <c r="HB47" s="206"/>
      <c r="HC47" s="207">
        <f>+'WA 2017 Data'!L47</f>
        <v>0</v>
      </c>
      <c r="HD47" s="206">
        <f>+HF47</f>
        <v>0</v>
      </c>
      <c r="HE47" s="206"/>
      <c r="HF47" s="207">
        <f>+GZ47-HC47</f>
        <v>0</v>
      </c>
      <c r="HG47" s="188"/>
      <c r="HH47" s="206">
        <f>+HJ47</f>
        <v>0</v>
      </c>
      <c r="HI47" s="206"/>
      <c r="HJ47" s="207">
        <v>0</v>
      </c>
      <c r="HK47" s="206">
        <f>+HM47</f>
        <v>0</v>
      </c>
      <c r="HL47" s="206"/>
      <c r="HM47" s="207">
        <f>+'WA 2017 Data'!M47</f>
        <v>0</v>
      </c>
      <c r="HN47" s="206">
        <f>+HP47</f>
        <v>0</v>
      </c>
      <c r="HO47" s="206"/>
      <c r="HP47" s="207">
        <f>+HJ47-HM47</f>
        <v>0</v>
      </c>
      <c r="HQ47" s="188"/>
      <c r="HR47" s="206">
        <f>+HT47</f>
        <v>0</v>
      </c>
      <c r="HS47" s="206"/>
      <c r="HT47" s="207">
        <v>0</v>
      </c>
      <c r="HU47" s="206">
        <f>+HW47</f>
        <v>0</v>
      </c>
      <c r="HV47" s="206"/>
      <c r="HW47" s="207">
        <f>+'WA 2017 Data'!N47</f>
        <v>0</v>
      </c>
      <c r="HX47" s="206">
        <f>+HZ47</f>
        <v>0</v>
      </c>
      <c r="HY47" s="206"/>
      <c r="HZ47" s="207">
        <f>+HT47-HW47</f>
        <v>0</v>
      </c>
      <c r="IA47" s="188"/>
      <c r="IB47" s="206">
        <f>+ID47</f>
        <v>0</v>
      </c>
      <c r="IC47" s="206"/>
      <c r="ID47" s="207">
        <v>0</v>
      </c>
      <c r="IE47" s="206">
        <f>+IG47</f>
        <v>0</v>
      </c>
      <c r="IF47" s="206"/>
      <c r="IG47" s="207">
        <f>+'WA 2017 Data'!O47</f>
        <v>0</v>
      </c>
      <c r="IH47" s="206">
        <f>+IJ47</f>
        <v>0</v>
      </c>
      <c r="II47" s="206"/>
      <c r="IJ47" s="207">
        <f>+ID47-IG47</f>
        <v>0</v>
      </c>
      <c r="IL47" s="189"/>
      <c r="IM47" s="189"/>
      <c r="IN47" s="189"/>
    </row>
    <row r="48" spans="1:248" x14ac:dyDescent="0.2">
      <c r="A48" s="211">
        <v>805.8</v>
      </c>
      <c r="B48" s="183"/>
      <c r="C48" s="205" t="s">
        <v>111</v>
      </c>
      <c r="E48" s="188"/>
      <c r="F48" s="206">
        <v>5196825.6700000009</v>
      </c>
      <c r="G48" s="206"/>
      <c r="H48" s="207">
        <v>5196825.6700000009</v>
      </c>
      <c r="I48" s="206">
        <v>573045.11</v>
      </c>
      <c r="J48" s="206"/>
      <c r="K48" s="207">
        <v>573045.11</v>
      </c>
      <c r="L48" s="206">
        <v>4623780.5600000005</v>
      </c>
      <c r="M48" s="206"/>
      <c r="N48" s="207">
        <v>4623780.5600000005</v>
      </c>
      <c r="O48" s="208"/>
      <c r="P48" s="206">
        <v>2038060.76</v>
      </c>
      <c r="Q48" s="206"/>
      <c r="R48" s="207">
        <v>2038060.76</v>
      </c>
      <c r="S48" s="206">
        <v>218572.97</v>
      </c>
      <c r="T48" s="206"/>
      <c r="U48" s="207">
        <v>218572.97</v>
      </c>
      <c r="V48" s="206">
        <v>1819487.79</v>
      </c>
      <c r="W48" s="206"/>
      <c r="X48" s="207">
        <v>1819487.79</v>
      </c>
      <c r="Y48" s="208"/>
      <c r="Z48" s="206">
        <v>1187445.0500000003</v>
      </c>
      <c r="AA48" s="206"/>
      <c r="AB48" s="207">
        <v>1187445.0500000003</v>
      </c>
      <c r="AC48" s="206">
        <v>103871.33</v>
      </c>
      <c r="AD48" s="206"/>
      <c r="AE48" s="207">
        <v>103871.33</v>
      </c>
      <c r="AF48" s="206">
        <v>1083573.7200000002</v>
      </c>
      <c r="AG48" s="206"/>
      <c r="AH48" s="207">
        <v>1083573.7200000002</v>
      </c>
      <c r="AI48" s="208"/>
      <c r="AJ48" s="206">
        <v>-1950133.98</v>
      </c>
      <c r="AK48" s="206"/>
      <c r="AL48" s="207">
        <v>-1950133.98</v>
      </c>
      <c r="AM48" s="206">
        <v>-212761.91</v>
      </c>
      <c r="AN48" s="206"/>
      <c r="AO48" s="207">
        <v>-212761.91</v>
      </c>
      <c r="AP48" s="206">
        <v>-1737372.07</v>
      </c>
      <c r="AQ48" s="206"/>
      <c r="AR48" s="207">
        <v>-1737372.07</v>
      </c>
      <c r="AS48" s="208"/>
      <c r="AT48" s="206">
        <v>-3933324.27</v>
      </c>
      <c r="AU48" s="206"/>
      <c r="AV48" s="207">
        <v>-3933324.27</v>
      </c>
      <c r="AW48" s="206">
        <v>-414493.24</v>
      </c>
      <c r="AX48" s="206"/>
      <c r="AY48" s="207">
        <v>-414493.24</v>
      </c>
      <c r="AZ48" s="206">
        <v>-3518831.0300000003</v>
      </c>
      <c r="BA48" s="206"/>
      <c r="BB48" s="207">
        <v>-3518831.0300000003</v>
      </c>
      <c r="BC48" s="208"/>
      <c r="BD48" s="206">
        <v>-3457167.77</v>
      </c>
      <c r="BE48" s="206"/>
      <c r="BF48" s="207">
        <v>-3457167.77</v>
      </c>
      <c r="BG48" s="206">
        <v>-343147.08</v>
      </c>
      <c r="BH48" s="206"/>
      <c r="BI48" s="207">
        <v>-343147.08</v>
      </c>
      <c r="BJ48" s="206">
        <v>-3114020.69</v>
      </c>
      <c r="BK48" s="206"/>
      <c r="BL48" s="207">
        <v>-3114020.69</v>
      </c>
      <c r="BM48" s="208"/>
      <c r="BN48" s="206">
        <v>-4344971.9000000004</v>
      </c>
      <c r="BO48" s="206"/>
      <c r="BP48" s="207">
        <v>-4344971.9000000004</v>
      </c>
      <c r="BQ48" s="206">
        <v>-439322.75</v>
      </c>
      <c r="BR48" s="206"/>
      <c r="BS48" s="207">
        <v>-439322.75</v>
      </c>
      <c r="BT48" s="206">
        <v>-3905649.1500000004</v>
      </c>
      <c r="BU48" s="206"/>
      <c r="BV48" s="207">
        <v>-3905649.1500000004</v>
      </c>
      <c r="BW48" s="208"/>
      <c r="BX48" s="206">
        <v>-4494097.41</v>
      </c>
      <c r="BY48" s="206"/>
      <c r="BZ48" s="207">
        <v>-4494097.41</v>
      </c>
      <c r="CA48" s="206">
        <v>-456951.24</v>
      </c>
      <c r="CB48" s="206"/>
      <c r="CC48" s="207">
        <v>-456951.24</v>
      </c>
      <c r="CD48" s="206">
        <v>-4037146.17</v>
      </c>
      <c r="CE48" s="206"/>
      <c r="CF48" s="207">
        <v>-4037146.17</v>
      </c>
      <c r="CG48" s="208"/>
      <c r="CH48" s="206">
        <v>-3700027.63</v>
      </c>
      <c r="CI48" s="206"/>
      <c r="CJ48" s="207">
        <v>-3700027.63</v>
      </c>
      <c r="CK48" s="206">
        <v>-376258.76</v>
      </c>
      <c r="CL48" s="206"/>
      <c r="CM48" s="207">
        <v>-376258.76</v>
      </c>
      <c r="CN48" s="206">
        <v>-3323768.87</v>
      </c>
      <c r="CO48" s="206"/>
      <c r="CP48" s="207">
        <v>-3323768.87</v>
      </c>
      <c r="CQ48" s="208"/>
      <c r="CR48" s="206">
        <v>-1595151.75</v>
      </c>
      <c r="CS48" s="206"/>
      <c r="CT48" s="207">
        <v>-1595151.75</v>
      </c>
      <c r="CU48" s="206">
        <v>-173597.52</v>
      </c>
      <c r="CV48" s="206"/>
      <c r="CW48" s="207">
        <v>-173597.52</v>
      </c>
      <c r="CX48" s="206">
        <v>-1421554.23</v>
      </c>
      <c r="CY48" s="206"/>
      <c r="CZ48" s="207">
        <v>-1421554.23</v>
      </c>
      <c r="DA48" s="208"/>
      <c r="DB48" s="206">
        <v>912062.66000000015</v>
      </c>
      <c r="DC48" s="206"/>
      <c r="DD48" s="207">
        <v>912062.66000000015</v>
      </c>
      <c r="DE48" s="206">
        <v>68414.06</v>
      </c>
      <c r="DF48" s="206"/>
      <c r="DG48" s="207">
        <v>68414.06</v>
      </c>
      <c r="DH48" s="206">
        <v>843648.60000000009</v>
      </c>
      <c r="DI48" s="206"/>
      <c r="DJ48" s="207">
        <v>843648.60000000009</v>
      </c>
      <c r="DK48" s="208"/>
      <c r="DL48" s="206">
        <v>8257124.0600000005</v>
      </c>
      <c r="DM48" s="206"/>
      <c r="DN48" s="207">
        <v>8257124.0600000005</v>
      </c>
      <c r="DO48" s="206">
        <v>868285.59</v>
      </c>
      <c r="DP48" s="206"/>
      <c r="DQ48" s="207">
        <v>868285.59</v>
      </c>
      <c r="DR48" s="206">
        <v>7388838.4700000007</v>
      </c>
      <c r="DS48" s="206"/>
      <c r="DT48" s="207">
        <v>7388838.4700000007</v>
      </c>
      <c r="DU48" s="188"/>
      <c r="DV48" s="206">
        <f>+DX48</f>
        <v>10828251.57</v>
      </c>
      <c r="DW48" s="206"/>
      <c r="DX48" s="207">
        <v>10828251.57</v>
      </c>
      <c r="DY48" s="206">
        <f>+EA48</f>
        <v>1177911.3500000001</v>
      </c>
      <c r="DZ48" s="206"/>
      <c r="EA48" s="207">
        <f>+'WA 2017 Data'!D48</f>
        <v>1177911.3500000001</v>
      </c>
      <c r="EB48" s="206">
        <f>+ED48</f>
        <v>9650340.2200000007</v>
      </c>
      <c r="EC48" s="206"/>
      <c r="ED48" s="207">
        <f>+DX48-EA48</f>
        <v>9650340.2200000007</v>
      </c>
      <c r="EE48" s="188"/>
      <c r="EF48" s="206">
        <f>+EH48</f>
        <v>5484109.1200000001</v>
      </c>
      <c r="EG48" s="206"/>
      <c r="EH48" s="207">
        <v>5484109.1200000001</v>
      </c>
      <c r="EI48" s="206">
        <f>+EK48</f>
        <v>591296.56999999995</v>
      </c>
      <c r="EJ48" s="206"/>
      <c r="EK48" s="207">
        <f>+'WA 2017 Data'!E48</f>
        <v>591296.56999999995</v>
      </c>
      <c r="EL48" s="206">
        <f>+EN48</f>
        <v>4892812.55</v>
      </c>
      <c r="EM48" s="206"/>
      <c r="EN48" s="207">
        <f>+EH48-EK48</f>
        <v>4892812.55</v>
      </c>
      <c r="EO48" s="188"/>
      <c r="EP48" s="206">
        <f>+ER48</f>
        <v>2882514.81</v>
      </c>
      <c r="EQ48" s="206"/>
      <c r="ER48" s="207">
        <v>2882514.81</v>
      </c>
      <c r="ES48" s="206">
        <f>+EU48</f>
        <v>313110.61</v>
      </c>
      <c r="ET48" s="206"/>
      <c r="EU48" s="207">
        <f>+'WA 2017 Data'!F48</f>
        <v>313110.61</v>
      </c>
      <c r="EV48" s="206">
        <f>+EX48</f>
        <v>2569404.2000000002</v>
      </c>
      <c r="EW48" s="206"/>
      <c r="EX48" s="207">
        <f>+ER48-EU48</f>
        <v>2569404.2000000002</v>
      </c>
      <c r="EY48" s="188"/>
      <c r="EZ48" s="206">
        <f>+FB48</f>
        <v>0</v>
      </c>
      <c r="FA48" s="206"/>
      <c r="FB48" s="207">
        <v>0</v>
      </c>
      <c r="FC48" s="206">
        <f>+FE48</f>
        <v>0</v>
      </c>
      <c r="FD48" s="206"/>
      <c r="FE48" s="207">
        <f>+'WA 2017 Data'!G48</f>
        <v>0</v>
      </c>
      <c r="FF48" s="206">
        <f>+FH48</f>
        <v>0</v>
      </c>
      <c r="FG48" s="206"/>
      <c r="FH48" s="207">
        <f>+FB48-FE48</f>
        <v>0</v>
      </c>
      <c r="FI48" s="188"/>
      <c r="FJ48" s="206">
        <f>+FL48</f>
        <v>0</v>
      </c>
      <c r="FK48" s="206"/>
      <c r="FL48" s="207">
        <v>0</v>
      </c>
      <c r="FM48" s="206">
        <f>+FO48</f>
        <v>0</v>
      </c>
      <c r="FN48" s="206"/>
      <c r="FO48" s="207">
        <f>+'WA 2017 Data'!H48</f>
        <v>0</v>
      </c>
      <c r="FP48" s="206">
        <f>+FR48</f>
        <v>0</v>
      </c>
      <c r="FQ48" s="206"/>
      <c r="FR48" s="207">
        <f>+FL48-FO48</f>
        <v>0</v>
      </c>
      <c r="FS48" s="188"/>
      <c r="FT48" s="206">
        <f>+FV48</f>
        <v>0</v>
      </c>
      <c r="FU48" s="206"/>
      <c r="FV48" s="207">
        <v>0</v>
      </c>
      <c r="FW48" s="206">
        <f>+FY48</f>
        <v>0</v>
      </c>
      <c r="FX48" s="206"/>
      <c r="FY48" s="207">
        <f>+'WA 2017 Data'!I48</f>
        <v>0</v>
      </c>
      <c r="FZ48" s="206">
        <f>+GB48</f>
        <v>0</v>
      </c>
      <c r="GA48" s="206"/>
      <c r="GB48" s="207">
        <f>+FV48-FY48</f>
        <v>0</v>
      </c>
      <c r="GC48" s="188"/>
      <c r="GD48" s="206">
        <f>+GF48</f>
        <v>0</v>
      </c>
      <c r="GE48" s="206"/>
      <c r="GF48" s="207">
        <v>0</v>
      </c>
      <c r="GG48" s="206">
        <f>+GI48</f>
        <v>0</v>
      </c>
      <c r="GH48" s="206"/>
      <c r="GI48" s="207">
        <f>+'WA 2017 Data'!J48</f>
        <v>0</v>
      </c>
      <c r="GJ48" s="206">
        <f>+GL48</f>
        <v>0</v>
      </c>
      <c r="GK48" s="206"/>
      <c r="GL48" s="207">
        <f>+GF48-GI48</f>
        <v>0</v>
      </c>
      <c r="GM48" s="188"/>
      <c r="GN48" s="206">
        <f>+GP48</f>
        <v>0</v>
      </c>
      <c r="GO48" s="206"/>
      <c r="GP48" s="207">
        <v>0</v>
      </c>
      <c r="GQ48" s="206">
        <f>+GS48</f>
        <v>0</v>
      </c>
      <c r="GR48" s="206"/>
      <c r="GS48" s="207">
        <f>+'WA 2017 Data'!K48</f>
        <v>0</v>
      </c>
      <c r="GT48" s="206">
        <f>+GV48</f>
        <v>0</v>
      </c>
      <c r="GU48" s="206"/>
      <c r="GV48" s="207">
        <f>+GP48-GS48</f>
        <v>0</v>
      </c>
      <c r="GW48" s="188"/>
      <c r="GX48" s="206">
        <f>+GZ48</f>
        <v>0</v>
      </c>
      <c r="GY48" s="206"/>
      <c r="GZ48" s="207">
        <v>0</v>
      </c>
      <c r="HA48" s="206">
        <f>+HC48</f>
        <v>0</v>
      </c>
      <c r="HB48" s="206"/>
      <c r="HC48" s="207">
        <f>+'WA 2017 Data'!L48</f>
        <v>0</v>
      </c>
      <c r="HD48" s="206">
        <f>+HF48</f>
        <v>0</v>
      </c>
      <c r="HE48" s="206"/>
      <c r="HF48" s="207">
        <f>+GZ48-HC48</f>
        <v>0</v>
      </c>
      <c r="HG48" s="188"/>
      <c r="HH48" s="206">
        <f>+HJ48</f>
        <v>0</v>
      </c>
      <c r="HI48" s="206"/>
      <c r="HJ48" s="207">
        <v>0</v>
      </c>
      <c r="HK48" s="206">
        <f>+HM48</f>
        <v>0</v>
      </c>
      <c r="HL48" s="206"/>
      <c r="HM48" s="207">
        <f>+'WA 2017 Data'!M48</f>
        <v>0</v>
      </c>
      <c r="HN48" s="206">
        <f>+HP48</f>
        <v>0</v>
      </c>
      <c r="HO48" s="206"/>
      <c r="HP48" s="207">
        <f>+HJ48-HM48</f>
        <v>0</v>
      </c>
      <c r="HQ48" s="188"/>
      <c r="HR48" s="206">
        <f>+HT48</f>
        <v>0</v>
      </c>
      <c r="HS48" s="206"/>
      <c r="HT48" s="207">
        <v>0</v>
      </c>
      <c r="HU48" s="206">
        <f>+HW48</f>
        <v>0</v>
      </c>
      <c r="HV48" s="206"/>
      <c r="HW48" s="207">
        <f>+'WA 2017 Data'!N48</f>
        <v>0</v>
      </c>
      <c r="HX48" s="206">
        <f>+HZ48</f>
        <v>0</v>
      </c>
      <c r="HY48" s="206"/>
      <c r="HZ48" s="207">
        <f>+HT48-HW48</f>
        <v>0</v>
      </c>
      <c r="IA48" s="188"/>
      <c r="IB48" s="206">
        <f>+ID48</f>
        <v>0</v>
      </c>
      <c r="IC48" s="206"/>
      <c r="ID48" s="207">
        <v>0</v>
      </c>
      <c r="IE48" s="206">
        <f>+IG48</f>
        <v>0</v>
      </c>
      <c r="IF48" s="206"/>
      <c r="IG48" s="207">
        <f>+'WA 2017 Data'!O48</f>
        <v>0</v>
      </c>
      <c r="IH48" s="206">
        <f>+IJ48</f>
        <v>0</v>
      </c>
      <c r="II48" s="206"/>
      <c r="IJ48" s="207">
        <f>+ID48-IG48</f>
        <v>0</v>
      </c>
      <c r="IL48" s="189"/>
      <c r="IM48" s="189"/>
      <c r="IN48" s="189"/>
    </row>
    <row r="49" spans="1:249" x14ac:dyDescent="0.2">
      <c r="A49" s="211">
        <v>805.4</v>
      </c>
      <c r="B49" s="183"/>
      <c r="C49" s="183" t="s">
        <v>78</v>
      </c>
      <c r="E49" s="188"/>
      <c r="F49" s="209">
        <v>-868848.37</v>
      </c>
      <c r="G49" s="209"/>
      <c r="H49" s="210">
        <v>-868848.37</v>
      </c>
      <c r="I49" s="209">
        <v>-478878.71999999997</v>
      </c>
      <c r="J49" s="209"/>
      <c r="K49" s="210">
        <v>-478878.71999999997</v>
      </c>
      <c r="L49" s="209">
        <v>-389969.65</v>
      </c>
      <c r="M49" s="209"/>
      <c r="N49" s="210">
        <v>-389969.65</v>
      </c>
      <c r="O49" s="208"/>
      <c r="P49" s="209">
        <v>-601609.75</v>
      </c>
      <c r="Q49" s="209"/>
      <c r="R49" s="210">
        <v>-601609.75</v>
      </c>
      <c r="S49" s="209">
        <v>-319971.7</v>
      </c>
      <c r="T49" s="209"/>
      <c r="U49" s="210">
        <v>-319971.7</v>
      </c>
      <c r="V49" s="209">
        <v>-281638.05</v>
      </c>
      <c r="W49" s="209"/>
      <c r="X49" s="210">
        <v>-281638.05</v>
      </c>
      <c r="Y49" s="208"/>
      <c r="Z49" s="209">
        <v>-533174.66999999993</v>
      </c>
      <c r="AA49" s="209"/>
      <c r="AB49" s="210">
        <v>-533174.66999999993</v>
      </c>
      <c r="AC49" s="209">
        <v>-273549.78999999998</v>
      </c>
      <c r="AD49" s="209"/>
      <c r="AE49" s="210">
        <v>-273549.78999999998</v>
      </c>
      <c r="AF49" s="209">
        <v>-259624.87999999995</v>
      </c>
      <c r="AG49" s="209"/>
      <c r="AH49" s="210">
        <v>-259624.87999999995</v>
      </c>
      <c r="AI49" s="208"/>
      <c r="AJ49" s="209">
        <v>-403267.04000000004</v>
      </c>
      <c r="AK49" s="209"/>
      <c r="AL49" s="210">
        <v>-403267.04000000004</v>
      </c>
      <c r="AM49" s="209">
        <v>-202359.56</v>
      </c>
      <c r="AN49" s="209"/>
      <c r="AO49" s="210">
        <v>-202359.56</v>
      </c>
      <c r="AP49" s="209">
        <v>-200907.48000000004</v>
      </c>
      <c r="AQ49" s="209"/>
      <c r="AR49" s="210">
        <v>-200907.48000000004</v>
      </c>
      <c r="AS49" s="208"/>
      <c r="AT49" s="209">
        <v>-274138.90000000002</v>
      </c>
      <c r="AU49" s="209"/>
      <c r="AV49" s="210">
        <v>-274138.90000000002</v>
      </c>
      <c r="AW49" s="209">
        <v>-126457.37</v>
      </c>
      <c r="AX49" s="209"/>
      <c r="AY49" s="210">
        <v>-126457.37</v>
      </c>
      <c r="AZ49" s="209">
        <v>-147681.53000000003</v>
      </c>
      <c r="BA49" s="209"/>
      <c r="BB49" s="210">
        <v>-147681.53000000003</v>
      </c>
      <c r="BC49" s="208"/>
      <c r="BD49" s="209">
        <v>-19067428.870000001</v>
      </c>
      <c r="BE49" s="209"/>
      <c r="BF49" s="210">
        <v>-19067428.870000001</v>
      </c>
      <c r="BG49" s="209">
        <v>-2645287.9700000002</v>
      </c>
      <c r="BH49" s="209"/>
      <c r="BI49" s="210">
        <v>-2645287.9700000002</v>
      </c>
      <c r="BJ49" s="209">
        <v>-16422140.9</v>
      </c>
      <c r="BK49" s="209"/>
      <c r="BL49" s="210">
        <v>-16422140.9</v>
      </c>
      <c r="BM49" s="208"/>
      <c r="BN49" s="209">
        <v>-716816.37999999989</v>
      </c>
      <c r="BO49" s="209"/>
      <c r="BP49" s="210">
        <v>-716816.37999999989</v>
      </c>
      <c r="BQ49" s="209">
        <v>-144219.79999999999</v>
      </c>
      <c r="BR49" s="209"/>
      <c r="BS49" s="210">
        <v>-144219.79999999999</v>
      </c>
      <c r="BT49" s="209">
        <v>-572596.57999999984</v>
      </c>
      <c r="BU49" s="209"/>
      <c r="BV49" s="210">
        <v>-572596.57999999984</v>
      </c>
      <c r="BW49" s="208"/>
      <c r="BX49" s="209">
        <v>-184187.47999999998</v>
      </c>
      <c r="BY49" s="209"/>
      <c r="BZ49" s="210">
        <v>-184187.47999999998</v>
      </c>
      <c r="CA49" s="209">
        <v>-77770.259999999995</v>
      </c>
      <c r="CB49" s="209"/>
      <c r="CC49" s="210">
        <v>-77770.259999999995</v>
      </c>
      <c r="CD49" s="209">
        <v>-106417.21999999999</v>
      </c>
      <c r="CE49" s="209"/>
      <c r="CF49" s="210">
        <v>-106417.21999999999</v>
      </c>
      <c r="CG49" s="208"/>
      <c r="CH49" s="209">
        <v>-195863.28</v>
      </c>
      <c r="CI49" s="209"/>
      <c r="CJ49" s="210">
        <v>-195863.28</v>
      </c>
      <c r="CK49" s="209">
        <v>-84659.85</v>
      </c>
      <c r="CL49" s="209"/>
      <c r="CM49" s="210">
        <v>-84659.85</v>
      </c>
      <c r="CN49" s="209">
        <v>-111203.43</v>
      </c>
      <c r="CO49" s="209"/>
      <c r="CP49" s="210">
        <v>-111203.43</v>
      </c>
      <c r="CQ49" s="208"/>
      <c r="CR49" s="209">
        <v>-271106.31</v>
      </c>
      <c r="CS49" s="209"/>
      <c r="CT49" s="210">
        <v>-271106.31</v>
      </c>
      <c r="CU49" s="209">
        <v>-120668.37</v>
      </c>
      <c r="CV49" s="209"/>
      <c r="CW49" s="210">
        <v>-120668.37</v>
      </c>
      <c r="CX49" s="209">
        <v>-150437.94</v>
      </c>
      <c r="CY49" s="209"/>
      <c r="CZ49" s="210">
        <v>-150437.94</v>
      </c>
      <c r="DA49" s="208"/>
      <c r="DB49" s="209">
        <v>-274668.62</v>
      </c>
      <c r="DC49" s="209"/>
      <c r="DD49" s="210">
        <v>-274668.62</v>
      </c>
      <c r="DE49" s="209">
        <v>-169095.12</v>
      </c>
      <c r="DF49" s="209"/>
      <c r="DG49" s="210">
        <v>-169095.12</v>
      </c>
      <c r="DH49" s="209">
        <v>-105573.5</v>
      </c>
      <c r="DI49" s="209"/>
      <c r="DJ49" s="210">
        <v>-105573.5</v>
      </c>
      <c r="DK49" s="208"/>
      <c r="DL49" s="209">
        <v>-357407.38999999996</v>
      </c>
      <c r="DM49" s="209"/>
      <c r="DN49" s="210">
        <v>-357407.38999999996</v>
      </c>
      <c r="DO49" s="209">
        <v>-333075.98</v>
      </c>
      <c r="DP49" s="209"/>
      <c r="DQ49" s="210">
        <v>-333075.98</v>
      </c>
      <c r="DR49" s="209">
        <v>-24331.409999999974</v>
      </c>
      <c r="DS49" s="209"/>
      <c r="DT49" s="210">
        <v>-24331.409999999974</v>
      </c>
      <c r="DU49" s="188"/>
      <c r="DV49" s="209">
        <f>+DX49</f>
        <v>-580922.42999999993</v>
      </c>
      <c r="DW49" s="209"/>
      <c r="DX49" s="210">
        <v>-580922.42999999993</v>
      </c>
      <c r="DY49" s="209">
        <f>+EA49</f>
        <v>-572468.72</v>
      </c>
      <c r="DZ49" s="209"/>
      <c r="EA49" s="210">
        <f>+'WA 2017 Data'!D49</f>
        <v>-572468.72</v>
      </c>
      <c r="EB49" s="209">
        <f>+ED49</f>
        <v>-8453.7099999999627</v>
      </c>
      <c r="EC49" s="209"/>
      <c r="ED49" s="210">
        <f>+DX49-EA49</f>
        <v>-8453.7099999999627</v>
      </c>
      <c r="EE49" s="188"/>
      <c r="EF49" s="209">
        <f>+EH49</f>
        <v>-443573.45</v>
      </c>
      <c r="EG49" s="209"/>
      <c r="EH49" s="210">
        <v>-443573.45</v>
      </c>
      <c r="EI49" s="209">
        <f>+EK49</f>
        <v>-430537.33</v>
      </c>
      <c r="EJ49" s="209"/>
      <c r="EK49" s="210">
        <f>+'WA 2017 Data'!E49</f>
        <v>-430537.33</v>
      </c>
      <c r="EL49" s="209">
        <f>+EN49</f>
        <v>-13036.119999999995</v>
      </c>
      <c r="EM49" s="209"/>
      <c r="EN49" s="210">
        <f>+EH49-EK49</f>
        <v>-13036.119999999995</v>
      </c>
      <c r="EO49" s="188"/>
      <c r="EP49" s="209">
        <f>+ER49</f>
        <v>-362130.52</v>
      </c>
      <c r="EQ49" s="209"/>
      <c r="ER49" s="210">
        <v>-362130.52</v>
      </c>
      <c r="ES49" s="209">
        <f>+EU49</f>
        <v>-335818.12</v>
      </c>
      <c r="ET49" s="209"/>
      <c r="EU49" s="210">
        <f>+'WA 2017 Data'!F49</f>
        <v>-335818.12</v>
      </c>
      <c r="EV49" s="209">
        <f>+EX49</f>
        <v>-26312.400000000023</v>
      </c>
      <c r="EW49" s="209"/>
      <c r="EX49" s="210">
        <f>+ER49-EU49</f>
        <v>-26312.400000000023</v>
      </c>
      <c r="EY49" s="188"/>
      <c r="EZ49" s="209">
        <f>+FB49</f>
        <v>0</v>
      </c>
      <c r="FA49" s="209"/>
      <c r="FB49" s="210">
        <v>0</v>
      </c>
      <c r="FC49" s="209">
        <f>+FE49</f>
        <v>0</v>
      </c>
      <c r="FD49" s="209"/>
      <c r="FE49" s="210">
        <f>+'WA 2017 Data'!G49</f>
        <v>0</v>
      </c>
      <c r="FF49" s="209">
        <f>+FH49</f>
        <v>0</v>
      </c>
      <c r="FG49" s="209"/>
      <c r="FH49" s="210">
        <f>+FB49-FE49</f>
        <v>0</v>
      </c>
      <c r="FI49" s="188"/>
      <c r="FJ49" s="209">
        <f>+FL49</f>
        <v>0</v>
      </c>
      <c r="FK49" s="209"/>
      <c r="FL49" s="210">
        <v>0</v>
      </c>
      <c r="FM49" s="209">
        <f>+FO49</f>
        <v>0</v>
      </c>
      <c r="FN49" s="209"/>
      <c r="FO49" s="210">
        <f>+'WA 2017 Data'!H49</f>
        <v>0</v>
      </c>
      <c r="FP49" s="209">
        <f>+FR49</f>
        <v>0</v>
      </c>
      <c r="FQ49" s="209"/>
      <c r="FR49" s="210">
        <f>+FL49-FO49</f>
        <v>0</v>
      </c>
      <c r="FS49" s="188"/>
      <c r="FT49" s="209">
        <f>+FV49</f>
        <v>0</v>
      </c>
      <c r="FU49" s="209"/>
      <c r="FV49" s="210">
        <v>0</v>
      </c>
      <c r="FW49" s="209">
        <f>+FY49</f>
        <v>0</v>
      </c>
      <c r="FX49" s="209"/>
      <c r="FY49" s="210">
        <f>+'WA 2017 Data'!I49</f>
        <v>0</v>
      </c>
      <c r="FZ49" s="209">
        <f>+GB49</f>
        <v>0</v>
      </c>
      <c r="GA49" s="209"/>
      <c r="GB49" s="210">
        <f>+FV49-FY49</f>
        <v>0</v>
      </c>
      <c r="GC49" s="188"/>
      <c r="GD49" s="209">
        <f>+GF49</f>
        <v>0</v>
      </c>
      <c r="GE49" s="209"/>
      <c r="GF49" s="210">
        <v>0</v>
      </c>
      <c r="GG49" s="209">
        <f>+GI49</f>
        <v>0</v>
      </c>
      <c r="GH49" s="209"/>
      <c r="GI49" s="210">
        <f>+'WA 2017 Data'!J49</f>
        <v>0</v>
      </c>
      <c r="GJ49" s="209">
        <f>+GL49</f>
        <v>0</v>
      </c>
      <c r="GK49" s="209"/>
      <c r="GL49" s="210">
        <f>+GF49-GI49</f>
        <v>0</v>
      </c>
      <c r="GM49" s="188"/>
      <c r="GN49" s="209">
        <f>+GP49</f>
        <v>0</v>
      </c>
      <c r="GO49" s="209"/>
      <c r="GP49" s="210">
        <v>0</v>
      </c>
      <c r="GQ49" s="209">
        <f>+GS49</f>
        <v>0</v>
      </c>
      <c r="GR49" s="209"/>
      <c r="GS49" s="210">
        <f>+'WA 2017 Data'!K49</f>
        <v>0</v>
      </c>
      <c r="GT49" s="209">
        <f>+GV49</f>
        <v>0</v>
      </c>
      <c r="GU49" s="209"/>
      <c r="GV49" s="210">
        <f>+GP49-GS49</f>
        <v>0</v>
      </c>
      <c r="GW49" s="188"/>
      <c r="GX49" s="209">
        <f>+GZ49</f>
        <v>0</v>
      </c>
      <c r="GY49" s="209"/>
      <c r="GZ49" s="210">
        <v>0</v>
      </c>
      <c r="HA49" s="209">
        <f>+HC49</f>
        <v>0</v>
      </c>
      <c r="HB49" s="209"/>
      <c r="HC49" s="210">
        <f>+'WA 2017 Data'!L49</f>
        <v>0</v>
      </c>
      <c r="HD49" s="209">
        <f>+HF49</f>
        <v>0</v>
      </c>
      <c r="HE49" s="209"/>
      <c r="HF49" s="210">
        <f>+GZ49-HC49</f>
        <v>0</v>
      </c>
      <c r="HG49" s="188"/>
      <c r="HH49" s="209">
        <f>+HJ49</f>
        <v>0</v>
      </c>
      <c r="HI49" s="209"/>
      <c r="HJ49" s="210">
        <v>0</v>
      </c>
      <c r="HK49" s="209">
        <f>+HM49</f>
        <v>0</v>
      </c>
      <c r="HL49" s="209"/>
      <c r="HM49" s="210">
        <f>+'WA 2017 Data'!M49</f>
        <v>0</v>
      </c>
      <c r="HN49" s="209">
        <f>+HP49</f>
        <v>0</v>
      </c>
      <c r="HO49" s="209"/>
      <c r="HP49" s="210">
        <f>+HJ49-HM49</f>
        <v>0</v>
      </c>
      <c r="HQ49" s="188"/>
      <c r="HR49" s="209">
        <f>+HT49</f>
        <v>0</v>
      </c>
      <c r="HS49" s="209"/>
      <c r="HT49" s="210">
        <v>0</v>
      </c>
      <c r="HU49" s="209">
        <f>+HW49</f>
        <v>0</v>
      </c>
      <c r="HV49" s="209"/>
      <c r="HW49" s="210">
        <f>+'WA 2017 Data'!N49</f>
        <v>0</v>
      </c>
      <c r="HX49" s="209">
        <f>+HZ49</f>
        <v>0</v>
      </c>
      <c r="HY49" s="209"/>
      <c r="HZ49" s="210">
        <f>+HT49-HW49</f>
        <v>0</v>
      </c>
      <c r="IA49" s="188"/>
      <c r="IB49" s="209">
        <f>+ID49</f>
        <v>0</v>
      </c>
      <c r="IC49" s="209"/>
      <c r="ID49" s="210">
        <v>0</v>
      </c>
      <c r="IE49" s="209">
        <f>+IG49</f>
        <v>0</v>
      </c>
      <c r="IF49" s="209"/>
      <c r="IG49" s="210">
        <f>+'WA 2017 Data'!O49</f>
        <v>0</v>
      </c>
      <c r="IH49" s="209">
        <f>+IJ49</f>
        <v>0</v>
      </c>
      <c r="II49" s="209"/>
      <c r="IJ49" s="210">
        <f>+ID49-IG49</f>
        <v>0</v>
      </c>
      <c r="IL49" s="189"/>
      <c r="IM49" s="189"/>
      <c r="IN49" s="189"/>
    </row>
    <row r="50" spans="1:249" x14ac:dyDescent="0.2">
      <c r="B50" s="183"/>
      <c r="C50" s="205" t="s">
        <v>46</v>
      </c>
      <c r="E50" s="188"/>
      <c r="F50" s="206">
        <v>45974512.570000008</v>
      </c>
      <c r="G50" s="206">
        <v>0</v>
      </c>
      <c r="H50" s="207">
        <v>45974512.570000008</v>
      </c>
      <c r="I50" s="206">
        <v>4301570.1905070003</v>
      </c>
      <c r="J50" s="206">
        <v>0</v>
      </c>
      <c r="K50" s="207">
        <v>4301570.1905070003</v>
      </c>
      <c r="L50" s="206">
        <v>41672942.379493013</v>
      </c>
      <c r="M50" s="206">
        <v>0</v>
      </c>
      <c r="N50" s="207">
        <v>41672942.379493013</v>
      </c>
      <c r="O50" s="208"/>
      <c r="P50" s="206">
        <v>32119924.610000003</v>
      </c>
      <c r="Q50" s="206">
        <v>0</v>
      </c>
      <c r="R50" s="207">
        <v>32119924.610000003</v>
      </c>
      <c r="S50" s="206">
        <v>2989922.1639730004</v>
      </c>
      <c r="T50" s="206">
        <v>0</v>
      </c>
      <c r="U50" s="207">
        <v>2989922.1639730004</v>
      </c>
      <c r="V50" s="206">
        <v>29130002.446027</v>
      </c>
      <c r="W50" s="206">
        <v>0</v>
      </c>
      <c r="X50" s="207">
        <v>29130002.446027</v>
      </c>
      <c r="Y50" s="208"/>
      <c r="Z50" s="206">
        <v>30316620.409999989</v>
      </c>
      <c r="AA50" s="206">
        <v>0</v>
      </c>
      <c r="AB50" s="207">
        <v>30316620.409999993</v>
      </c>
      <c r="AC50" s="206">
        <v>2771179.2850519996</v>
      </c>
      <c r="AD50" s="206">
        <v>0</v>
      </c>
      <c r="AE50" s="207">
        <v>2771179.2850519996</v>
      </c>
      <c r="AF50" s="206">
        <v>27545441.124947991</v>
      </c>
      <c r="AG50" s="206">
        <v>0</v>
      </c>
      <c r="AH50" s="207">
        <v>27545441.124947991</v>
      </c>
      <c r="AI50" s="208"/>
      <c r="AJ50" s="206">
        <v>17263341.98</v>
      </c>
      <c r="AK50" s="206">
        <v>0</v>
      </c>
      <c r="AL50" s="207">
        <v>17263341.98</v>
      </c>
      <c r="AM50" s="206">
        <v>1460265.260918</v>
      </c>
      <c r="AN50" s="206">
        <v>0</v>
      </c>
      <c r="AO50" s="207">
        <v>1460265.260918</v>
      </c>
      <c r="AP50" s="206">
        <v>15803076.719082002</v>
      </c>
      <c r="AQ50" s="206">
        <v>0</v>
      </c>
      <c r="AR50" s="207">
        <v>15803076.719082002</v>
      </c>
      <c r="AS50" s="208"/>
      <c r="AT50" s="206">
        <v>12656550.51</v>
      </c>
      <c r="AU50" s="206">
        <v>0</v>
      </c>
      <c r="AV50" s="207">
        <v>12656550.51</v>
      </c>
      <c r="AW50" s="206">
        <v>1122565.350724</v>
      </c>
      <c r="AX50" s="206">
        <v>0</v>
      </c>
      <c r="AY50" s="207">
        <v>1122565.350724</v>
      </c>
      <c r="AZ50" s="206">
        <v>11533985.159275999</v>
      </c>
      <c r="BA50" s="206">
        <v>0</v>
      </c>
      <c r="BB50" s="207">
        <v>11533985.159275999</v>
      </c>
      <c r="BC50" s="208"/>
      <c r="BD50" s="206">
        <v>-9049071.2700000014</v>
      </c>
      <c r="BE50" s="206">
        <v>0</v>
      </c>
      <c r="BF50" s="207">
        <v>-9049071.2700000014</v>
      </c>
      <c r="BG50" s="206">
        <v>-1608053.9401620002</v>
      </c>
      <c r="BH50" s="206">
        <v>0</v>
      </c>
      <c r="BI50" s="207">
        <v>-1608053.9401620002</v>
      </c>
      <c r="BJ50" s="206">
        <v>-7441017.3298380002</v>
      </c>
      <c r="BK50" s="206">
        <v>0</v>
      </c>
      <c r="BL50" s="207">
        <v>-7441017.3298380002</v>
      </c>
      <c r="BM50" s="208"/>
      <c r="BN50" s="206">
        <v>8523012.6899999976</v>
      </c>
      <c r="BO50" s="206">
        <v>0</v>
      </c>
      <c r="BP50" s="207">
        <v>8523012.6899999976</v>
      </c>
      <c r="BQ50" s="206">
        <v>786139.64999999991</v>
      </c>
      <c r="BR50" s="206">
        <v>0</v>
      </c>
      <c r="BS50" s="207">
        <v>786139.64999999991</v>
      </c>
      <c r="BT50" s="206">
        <v>7736873.0399999991</v>
      </c>
      <c r="BU50" s="206">
        <v>0</v>
      </c>
      <c r="BV50" s="207">
        <v>7736873.0399999991</v>
      </c>
      <c r="BW50" s="208"/>
      <c r="BX50" s="206">
        <v>8483379.0299999975</v>
      </c>
      <c r="BY50" s="206">
        <v>0</v>
      </c>
      <c r="BZ50" s="207">
        <v>8483379.0299999993</v>
      </c>
      <c r="CA50" s="206">
        <v>794271.22</v>
      </c>
      <c r="CB50" s="206">
        <v>0</v>
      </c>
      <c r="CC50" s="207">
        <v>794271.22</v>
      </c>
      <c r="CD50" s="206">
        <v>7689107.8099999996</v>
      </c>
      <c r="CE50" s="206">
        <v>0</v>
      </c>
      <c r="CF50" s="207">
        <v>7689107.8099999996</v>
      </c>
      <c r="CG50" s="208"/>
      <c r="CH50" s="206">
        <v>11257780.680000002</v>
      </c>
      <c r="CI50" s="206">
        <v>0</v>
      </c>
      <c r="CJ50" s="207">
        <v>11257780.680000002</v>
      </c>
      <c r="CK50" s="206">
        <v>1012095.7699999999</v>
      </c>
      <c r="CL50" s="206">
        <v>0</v>
      </c>
      <c r="CM50" s="207">
        <v>1012095.7699999999</v>
      </c>
      <c r="CN50" s="206">
        <v>10245684.91</v>
      </c>
      <c r="CO50" s="206">
        <v>0</v>
      </c>
      <c r="CP50" s="207">
        <v>10245684.91</v>
      </c>
      <c r="CQ50" s="208"/>
      <c r="CR50" s="206">
        <v>20500442.800000001</v>
      </c>
      <c r="CS50" s="206">
        <v>0</v>
      </c>
      <c r="CT50" s="207">
        <v>20500442.800000001</v>
      </c>
      <c r="CU50" s="206">
        <v>1840609.4</v>
      </c>
      <c r="CV50" s="206">
        <v>0</v>
      </c>
      <c r="CW50" s="207">
        <v>1840609.4</v>
      </c>
      <c r="CX50" s="206">
        <v>18659833.399999999</v>
      </c>
      <c r="CY50" s="206">
        <v>0</v>
      </c>
      <c r="CZ50" s="207">
        <v>18659833.399999999</v>
      </c>
      <c r="DA50" s="208"/>
      <c r="DB50" s="206">
        <v>26545018.370000001</v>
      </c>
      <c r="DC50" s="206">
        <v>0</v>
      </c>
      <c r="DD50" s="207">
        <v>26545018.370000001</v>
      </c>
      <c r="DE50" s="206">
        <v>2311829.9499999997</v>
      </c>
      <c r="DF50" s="206">
        <v>0</v>
      </c>
      <c r="DG50" s="207">
        <v>2311829.9499999997</v>
      </c>
      <c r="DH50" s="206">
        <v>24233188.420000006</v>
      </c>
      <c r="DI50" s="206">
        <v>0</v>
      </c>
      <c r="DJ50" s="207">
        <v>24233188.420000006</v>
      </c>
      <c r="DK50" s="208"/>
      <c r="DL50" s="206">
        <v>55996903.530000016</v>
      </c>
      <c r="DM50" s="206">
        <v>0</v>
      </c>
      <c r="DN50" s="207">
        <v>55996903.530000016</v>
      </c>
      <c r="DO50" s="206">
        <v>5064373.9399999995</v>
      </c>
      <c r="DP50" s="206">
        <v>0</v>
      </c>
      <c r="DQ50" s="207">
        <v>5064373.9399999995</v>
      </c>
      <c r="DR50" s="206">
        <v>50932529.590000018</v>
      </c>
      <c r="DS50" s="206">
        <v>0</v>
      </c>
      <c r="DT50" s="207">
        <v>50932529.590000018</v>
      </c>
      <c r="DU50" s="188"/>
      <c r="DV50" s="206">
        <f>SUM(DV45:DV49)</f>
        <v>64446048.510000005</v>
      </c>
      <c r="DW50" s="206">
        <f>SUM(DW45:DW49)</f>
        <v>0</v>
      </c>
      <c r="DX50" s="207">
        <v>64446048.510000005</v>
      </c>
      <c r="DY50" s="206">
        <f t="shared" ref="DY50:ED50" si="131">SUM(DY45:DY49)</f>
        <v>5858652.2264639987</v>
      </c>
      <c r="DZ50" s="206">
        <f t="shared" si="131"/>
        <v>0</v>
      </c>
      <c r="EA50" s="207">
        <f t="shared" si="131"/>
        <v>5858652.2264639987</v>
      </c>
      <c r="EB50" s="206">
        <f t="shared" si="131"/>
        <v>58587396.283536002</v>
      </c>
      <c r="EC50" s="206">
        <f t="shared" si="131"/>
        <v>0</v>
      </c>
      <c r="ED50" s="207">
        <f t="shared" si="131"/>
        <v>58587396.283536002</v>
      </c>
      <c r="EE50" s="188"/>
      <c r="EF50" s="206">
        <f>SUM(EF45:EF49)</f>
        <v>43258707.519999988</v>
      </c>
      <c r="EG50" s="206">
        <f>SUM(EG45:EG49)</f>
        <v>0</v>
      </c>
      <c r="EH50" s="207">
        <v>43258707.519999996</v>
      </c>
      <c r="EI50" s="206">
        <f t="shared" ref="EI50:EN50" si="132">SUM(EI45:EI49)</f>
        <v>3859797.43255</v>
      </c>
      <c r="EJ50" s="206">
        <f t="shared" si="132"/>
        <v>0</v>
      </c>
      <c r="EK50" s="207">
        <f t="shared" si="132"/>
        <v>3859797.43255</v>
      </c>
      <c r="EL50" s="206">
        <f t="shared" si="132"/>
        <v>39398910.08744999</v>
      </c>
      <c r="EM50" s="206">
        <f t="shared" si="132"/>
        <v>0</v>
      </c>
      <c r="EN50" s="207">
        <f t="shared" si="132"/>
        <v>39398910.08744999</v>
      </c>
      <c r="EO50" s="188"/>
      <c r="EP50" s="206">
        <f>SUM(EP45:EP49)</f>
        <v>35906184.740000024</v>
      </c>
      <c r="EQ50" s="206">
        <f>SUM(EQ45:EQ49)</f>
        <v>0</v>
      </c>
      <c r="ER50" s="207">
        <v>35906184.740000024</v>
      </c>
      <c r="ES50" s="206">
        <f t="shared" ref="ES50:EX50" si="133">SUM(ES45:ES49)</f>
        <v>3202837.8340520002</v>
      </c>
      <c r="ET50" s="206">
        <f t="shared" si="133"/>
        <v>0</v>
      </c>
      <c r="EU50" s="207">
        <f t="shared" si="133"/>
        <v>3202837.8340520002</v>
      </c>
      <c r="EV50" s="206">
        <f t="shared" si="133"/>
        <v>32703346.905948028</v>
      </c>
      <c r="EW50" s="206">
        <f t="shared" si="133"/>
        <v>0</v>
      </c>
      <c r="EX50" s="207">
        <f t="shared" si="133"/>
        <v>32703346.905948028</v>
      </c>
      <c r="EY50" s="188"/>
      <c r="EZ50" s="206">
        <f>SUM(EZ45:EZ49)</f>
        <v>0</v>
      </c>
      <c r="FA50" s="206">
        <f>SUM(FA45:FA49)</f>
        <v>0</v>
      </c>
      <c r="FB50" s="207">
        <v>0</v>
      </c>
      <c r="FC50" s="206">
        <f t="shared" ref="FC50:FH50" si="134">SUM(FC45:FC49)</f>
        <v>0</v>
      </c>
      <c r="FD50" s="206">
        <f t="shared" si="134"/>
        <v>0</v>
      </c>
      <c r="FE50" s="207">
        <f t="shared" si="134"/>
        <v>0</v>
      </c>
      <c r="FF50" s="206">
        <f t="shared" si="134"/>
        <v>0</v>
      </c>
      <c r="FG50" s="206">
        <f t="shared" si="134"/>
        <v>0</v>
      </c>
      <c r="FH50" s="207">
        <f t="shared" si="134"/>
        <v>0</v>
      </c>
      <c r="FI50" s="188"/>
      <c r="FJ50" s="206">
        <f>SUM(FJ45:FJ49)</f>
        <v>0</v>
      </c>
      <c r="FK50" s="206">
        <f>SUM(FK45:FK49)</f>
        <v>0</v>
      </c>
      <c r="FL50" s="207">
        <v>0</v>
      </c>
      <c r="FM50" s="206">
        <f t="shared" ref="FM50:FR50" si="135">SUM(FM45:FM49)</f>
        <v>0</v>
      </c>
      <c r="FN50" s="206">
        <f t="shared" si="135"/>
        <v>0</v>
      </c>
      <c r="FO50" s="207">
        <f t="shared" si="135"/>
        <v>0</v>
      </c>
      <c r="FP50" s="206">
        <f t="shared" si="135"/>
        <v>0</v>
      </c>
      <c r="FQ50" s="206">
        <f t="shared" si="135"/>
        <v>0</v>
      </c>
      <c r="FR50" s="207">
        <f t="shared" si="135"/>
        <v>0</v>
      </c>
      <c r="FS50" s="188"/>
      <c r="FT50" s="206">
        <f>SUM(FT45:FT49)</f>
        <v>0</v>
      </c>
      <c r="FU50" s="206">
        <f>SUM(FU45:FU49)</f>
        <v>0</v>
      </c>
      <c r="FV50" s="207">
        <v>0</v>
      </c>
      <c r="FW50" s="206">
        <f t="shared" ref="FW50:GB50" si="136">SUM(FW45:FW49)</f>
        <v>0</v>
      </c>
      <c r="FX50" s="206">
        <f t="shared" si="136"/>
        <v>0</v>
      </c>
      <c r="FY50" s="207">
        <f t="shared" si="136"/>
        <v>0</v>
      </c>
      <c r="FZ50" s="206">
        <f t="shared" si="136"/>
        <v>0</v>
      </c>
      <c r="GA50" s="206">
        <f t="shared" si="136"/>
        <v>0</v>
      </c>
      <c r="GB50" s="207">
        <f t="shared" si="136"/>
        <v>0</v>
      </c>
      <c r="GC50" s="188"/>
      <c r="GD50" s="206">
        <f>SUM(GD45:GD49)</f>
        <v>0</v>
      </c>
      <c r="GE50" s="206">
        <f>SUM(GE45:GE49)</f>
        <v>0</v>
      </c>
      <c r="GF50" s="207">
        <v>0</v>
      </c>
      <c r="GG50" s="206">
        <f t="shared" ref="GG50:GL50" si="137">SUM(GG45:GG49)</f>
        <v>0</v>
      </c>
      <c r="GH50" s="206">
        <f t="shared" si="137"/>
        <v>0</v>
      </c>
      <c r="GI50" s="207">
        <f t="shared" si="137"/>
        <v>0</v>
      </c>
      <c r="GJ50" s="206">
        <f t="shared" si="137"/>
        <v>0</v>
      </c>
      <c r="GK50" s="206">
        <f t="shared" si="137"/>
        <v>0</v>
      </c>
      <c r="GL50" s="207">
        <f t="shared" si="137"/>
        <v>0</v>
      </c>
      <c r="GM50" s="188"/>
      <c r="GN50" s="206">
        <f>SUM(GN45:GN49)</f>
        <v>0</v>
      </c>
      <c r="GO50" s="206">
        <f>SUM(GO45:GO49)</f>
        <v>0</v>
      </c>
      <c r="GP50" s="207">
        <v>0</v>
      </c>
      <c r="GQ50" s="206">
        <f t="shared" ref="GQ50:GV50" si="138">SUM(GQ45:GQ49)</f>
        <v>0</v>
      </c>
      <c r="GR50" s="206">
        <f t="shared" si="138"/>
        <v>0</v>
      </c>
      <c r="GS50" s="207">
        <f t="shared" si="138"/>
        <v>0</v>
      </c>
      <c r="GT50" s="206">
        <f t="shared" si="138"/>
        <v>0</v>
      </c>
      <c r="GU50" s="206">
        <f t="shared" si="138"/>
        <v>0</v>
      </c>
      <c r="GV50" s="207">
        <f t="shared" si="138"/>
        <v>0</v>
      </c>
      <c r="GW50" s="188"/>
      <c r="GX50" s="206">
        <f>SUM(GX45:GX49)</f>
        <v>0</v>
      </c>
      <c r="GY50" s="206">
        <f>SUM(GY45:GY49)</f>
        <v>0</v>
      </c>
      <c r="GZ50" s="207">
        <v>0</v>
      </c>
      <c r="HA50" s="206">
        <f t="shared" ref="HA50:HF50" si="139">SUM(HA45:HA49)</f>
        <v>0</v>
      </c>
      <c r="HB50" s="206">
        <f t="shared" si="139"/>
        <v>0</v>
      </c>
      <c r="HC50" s="207">
        <f t="shared" si="139"/>
        <v>0</v>
      </c>
      <c r="HD50" s="206">
        <f t="shared" si="139"/>
        <v>0</v>
      </c>
      <c r="HE50" s="206">
        <f t="shared" si="139"/>
        <v>0</v>
      </c>
      <c r="HF50" s="207">
        <f t="shared" si="139"/>
        <v>0</v>
      </c>
      <c r="HG50" s="188"/>
      <c r="HH50" s="206">
        <f>SUM(HH45:HH49)</f>
        <v>0</v>
      </c>
      <c r="HI50" s="206">
        <f>SUM(HI45:HI49)</f>
        <v>0</v>
      </c>
      <c r="HJ50" s="207">
        <v>0</v>
      </c>
      <c r="HK50" s="206">
        <f t="shared" ref="HK50:HP50" si="140">SUM(HK45:HK49)</f>
        <v>0</v>
      </c>
      <c r="HL50" s="206">
        <f t="shared" si="140"/>
        <v>0</v>
      </c>
      <c r="HM50" s="207">
        <f t="shared" si="140"/>
        <v>0</v>
      </c>
      <c r="HN50" s="206">
        <f t="shared" si="140"/>
        <v>0</v>
      </c>
      <c r="HO50" s="206">
        <f t="shared" si="140"/>
        <v>0</v>
      </c>
      <c r="HP50" s="207">
        <f t="shared" si="140"/>
        <v>0</v>
      </c>
      <c r="HQ50" s="188"/>
      <c r="HR50" s="206">
        <f>SUM(HR45:HR49)</f>
        <v>0</v>
      </c>
      <c r="HS50" s="206">
        <f>SUM(HS45:HS49)</f>
        <v>0</v>
      </c>
      <c r="HT50" s="207">
        <v>0</v>
      </c>
      <c r="HU50" s="206">
        <f t="shared" ref="HU50:HZ50" si="141">SUM(HU45:HU49)</f>
        <v>0</v>
      </c>
      <c r="HV50" s="206">
        <f t="shared" si="141"/>
        <v>0</v>
      </c>
      <c r="HW50" s="207">
        <f t="shared" si="141"/>
        <v>0</v>
      </c>
      <c r="HX50" s="206">
        <f t="shared" si="141"/>
        <v>0</v>
      </c>
      <c r="HY50" s="206">
        <f t="shared" si="141"/>
        <v>0</v>
      </c>
      <c r="HZ50" s="207">
        <f t="shared" si="141"/>
        <v>0</v>
      </c>
      <c r="IA50" s="188"/>
      <c r="IB50" s="206">
        <f>SUM(IB45:IB49)</f>
        <v>0</v>
      </c>
      <c r="IC50" s="206">
        <f>SUM(IC45:IC49)</f>
        <v>0</v>
      </c>
      <c r="ID50" s="207">
        <v>0</v>
      </c>
      <c r="IE50" s="206">
        <f t="shared" ref="IE50:IJ50" si="142">SUM(IE45:IE49)</f>
        <v>0</v>
      </c>
      <c r="IF50" s="206">
        <f t="shared" si="142"/>
        <v>0</v>
      </c>
      <c r="IG50" s="207">
        <f t="shared" si="142"/>
        <v>0</v>
      </c>
      <c r="IH50" s="206">
        <f t="shared" si="142"/>
        <v>0</v>
      </c>
      <c r="II50" s="206">
        <f t="shared" si="142"/>
        <v>0</v>
      </c>
      <c r="IJ50" s="207">
        <f t="shared" si="142"/>
        <v>0</v>
      </c>
      <c r="IL50" s="189"/>
      <c r="IM50" s="189"/>
      <c r="IN50" s="189"/>
      <c r="IO50" s="189"/>
    </row>
    <row r="51" spans="1:249" x14ac:dyDescent="0.2">
      <c r="B51" s="183"/>
      <c r="C51" s="205"/>
      <c r="E51" s="188"/>
      <c r="F51" s="206"/>
      <c r="G51" s="206"/>
      <c r="H51" s="207">
        <v>0</v>
      </c>
      <c r="I51" s="206"/>
      <c r="J51" s="206"/>
      <c r="K51" s="207"/>
      <c r="L51" s="206"/>
      <c r="M51" s="206"/>
      <c r="N51" s="207"/>
      <c r="O51" s="208"/>
      <c r="P51" s="206"/>
      <c r="Q51" s="206"/>
      <c r="R51" s="207">
        <v>0</v>
      </c>
      <c r="S51" s="206"/>
      <c r="T51" s="206"/>
      <c r="U51" s="207"/>
      <c r="V51" s="206"/>
      <c r="W51" s="206"/>
      <c r="X51" s="207"/>
      <c r="Y51" s="208"/>
      <c r="Z51" s="206"/>
      <c r="AA51" s="206"/>
      <c r="AB51" s="207">
        <v>0</v>
      </c>
      <c r="AC51" s="206"/>
      <c r="AD51" s="206"/>
      <c r="AE51" s="207"/>
      <c r="AF51" s="206"/>
      <c r="AG51" s="206"/>
      <c r="AH51" s="207"/>
      <c r="AI51" s="208"/>
      <c r="AJ51" s="206"/>
      <c r="AK51" s="206"/>
      <c r="AL51" s="207">
        <v>0</v>
      </c>
      <c r="AM51" s="206"/>
      <c r="AN51" s="206"/>
      <c r="AO51" s="207"/>
      <c r="AP51" s="206"/>
      <c r="AQ51" s="206"/>
      <c r="AR51" s="207"/>
      <c r="AS51" s="208"/>
      <c r="AT51" s="206"/>
      <c r="AU51" s="206"/>
      <c r="AV51" s="207">
        <v>0</v>
      </c>
      <c r="AW51" s="206"/>
      <c r="AX51" s="206"/>
      <c r="AY51" s="207"/>
      <c r="AZ51" s="206"/>
      <c r="BA51" s="206"/>
      <c r="BB51" s="207"/>
      <c r="BC51" s="208"/>
      <c r="BD51" s="206"/>
      <c r="BE51" s="206"/>
      <c r="BF51" s="207">
        <v>0</v>
      </c>
      <c r="BG51" s="206"/>
      <c r="BH51" s="206"/>
      <c r="BI51" s="207"/>
      <c r="BJ51" s="206"/>
      <c r="BK51" s="206"/>
      <c r="BL51" s="207"/>
      <c r="BM51" s="208"/>
      <c r="BN51" s="206"/>
      <c r="BO51" s="206"/>
      <c r="BP51" s="207">
        <v>0</v>
      </c>
      <c r="BQ51" s="206"/>
      <c r="BR51" s="206"/>
      <c r="BS51" s="207"/>
      <c r="BT51" s="206"/>
      <c r="BU51" s="206"/>
      <c r="BV51" s="207"/>
      <c r="BW51" s="208"/>
      <c r="BX51" s="206"/>
      <c r="BY51" s="206"/>
      <c r="BZ51" s="207">
        <v>0</v>
      </c>
      <c r="CA51" s="206"/>
      <c r="CB51" s="206"/>
      <c r="CC51" s="207"/>
      <c r="CD51" s="206"/>
      <c r="CE51" s="206"/>
      <c r="CF51" s="207"/>
      <c r="CG51" s="208"/>
      <c r="CH51" s="206"/>
      <c r="CI51" s="206"/>
      <c r="CJ51" s="207">
        <v>0</v>
      </c>
      <c r="CK51" s="206"/>
      <c r="CL51" s="206"/>
      <c r="CM51" s="207"/>
      <c r="CN51" s="206"/>
      <c r="CO51" s="206"/>
      <c r="CP51" s="207"/>
      <c r="CQ51" s="208"/>
      <c r="CR51" s="206"/>
      <c r="CS51" s="206"/>
      <c r="CT51" s="207">
        <v>0</v>
      </c>
      <c r="CU51" s="206"/>
      <c r="CV51" s="206"/>
      <c r="CW51" s="207"/>
      <c r="CX51" s="206"/>
      <c r="CY51" s="206"/>
      <c r="CZ51" s="207"/>
      <c r="DA51" s="208"/>
      <c r="DB51" s="206"/>
      <c r="DC51" s="206"/>
      <c r="DD51" s="207">
        <v>0</v>
      </c>
      <c r="DE51" s="206"/>
      <c r="DF51" s="206"/>
      <c r="DG51" s="207"/>
      <c r="DH51" s="206"/>
      <c r="DI51" s="206"/>
      <c r="DJ51" s="207"/>
      <c r="DK51" s="208"/>
      <c r="DL51" s="206"/>
      <c r="DM51" s="206"/>
      <c r="DN51" s="207">
        <v>0</v>
      </c>
      <c r="DO51" s="206"/>
      <c r="DP51" s="206"/>
      <c r="DQ51" s="207"/>
      <c r="DR51" s="206"/>
      <c r="DS51" s="206"/>
      <c r="DT51" s="207"/>
      <c r="DU51" s="188"/>
      <c r="DV51" s="206"/>
      <c r="DW51" s="206"/>
      <c r="DX51" s="207">
        <f>+DX50-SUM(DX45:DX49)</f>
        <v>0</v>
      </c>
      <c r="DY51" s="206"/>
      <c r="DZ51" s="206"/>
      <c r="EA51" s="207"/>
      <c r="EB51" s="206"/>
      <c r="EC51" s="206"/>
      <c r="ED51" s="207"/>
      <c r="EE51" s="188"/>
      <c r="EF51" s="206"/>
      <c r="EG51" s="206"/>
      <c r="EH51" s="207">
        <f>+EH50-SUM(EH45:EH49)</f>
        <v>0</v>
      </c>
      <c r="EI51" s="206"/>
      <c r="EJ51" s="206"/>
      <c r="EK51" s="207"/>
      <c r="EL51" s="206"/>
      <c r="EM51" s="206"/>
      <c r="EN51" s="207"/>
      <c r="EO51" s="188"/>
      <c r="EP51" s="206"/>
      <c r="EQ51" s="206"/>
      <c r="ER51" s="207">
        <f>+ER50-SUM(ER45:ER49)</f>
        <v>0</v>
      </c>
      <c r="ES51" s="206"/>
      <c r="ET51" s="206"/>
      <c r="EU51" s="207"/>
      <c r="EV51" s="206"/>
      <c r="EW51" s="206"/>
      <c r="EX51" s="207"/>
      <c r="EY51" s="188"/>
      <c r="EZ51" s="206"/>
      <c r="FA51" s="206"/>
      <c r="FB51" s="207">
        <f>+FB50-SUM(FB45:FB49)</f>
        <v>0</v>
      </c>
      <c r="FC51" s="206"/>
      <c r="FD51" s="206"/>
      <c r="FE51" s="207"/>
      <c r="FF51" s="206"/>
      <c r="FG51" s="206"/>
      <c r="FH51" s="207"/>
      <c r="FI51" s="188"/>
      <c r="FJ51" s="206"/>
      <c r="FK51" s="206"/>
      <c r="FL51" s="207">
        <f>+FL50-SUM(FL45:FL49)</f>
        <v>0</v>
      </c>
      <c r="FM51" s="206"/>
      <c r="FN51" s="206"/>
      <c r="FO51" s="207"/>
      <c r="FP51" s="206"/>
      <c r="FQ51" s="206"/>
      <c r="FR51" s="207"/>
      <c r="FS51" s="188"/>
      <c r="FT51" s="206"/>
      <c r="FU51" s="206"/>
      <c r="FV51" s="207">
        <f>+FV50-SUM(FV45:FV49)</f>
        <v>0</v>
      </c>
      <c r="FW51" s="206"/>
      <c r="FX51" s="206"/>
      <c r="FY51" s="207"/>
      <c r="FZ51" s="206"/>
      <c r="GA51" s="206"/>
      <c r="GB51" s="207"/>
      <c r="GC51" s="188"/>
      <c r="GD51" s="206"/>
      <c r="GE51" s="206"/>
      <c r="GF51" s="207">
        <f>+GF50-SUM(GF45:GF49)</f>
        <v>0</v>
      </c>
      <c r="GG51" s="206"/>
      <c r="GH51" s="206"/>
      <c r="GI51" s="207"/>
      <c r="GJ51" s="206"/>
      <c r="GK51" s="206"/>
      <c r="GL51" s="207"/>
      <c r="GM51" s="188"/>
      <c r="GN51" s="206"/>
      <c r="GO51" s="206"/>
      <c r="GP51" s="207">
        <f>+GP50-SUM(GP45:GP49)</f>
        <v>0</v>
      </c>
      <c r="GQ51" s="206"/>
      <c r="GR51" s="206"/>
      <c r="GS51" s="207"/>
      <c r="GT51" s="206"/>
      <c r="GU51" s="206"/>
      <c r="GV51" s="207"/>
      <c r="GW51" s="188"/>
      <c r="GX51" s="206"/>
      <c r="GY51" s="206"/>
      <c r="GZ51" s="207">
        <f>+GZ50-SUM(GZ45:GZ49)</f>
        <v>0</v>
      </c>
      <c r="HA51" s="206"/>
      <c r="HB51" s="206"/>
      <c r="HC51" s="207"/>
      <c r="HD51" s="206"/>
      <c r="HE51" s="206"/>
      <c r="HF51" s="207"/>
      <c r="HG51" s="188"/>
      <c r="HH51" s="206"/>
      <c r="HI51" s="206"/>
      <c r="HJ51" s="207">
        <f>+HJ50-SUM(HJ45:HJ49)</f>
        <v>0</v>
      </c>
      <c r="HK51" s="206"/>
      <c r="HL51" s="206"/>
      <c r="HM51" s="207"/>
      <c r="HN51" s="206"/>
      <c r="HO51" s="206"/>
      <c r="HP51" s="207"/>
      <c r="HQ51" s="188"/>
      <c r="HR51" s="206"/>
      <c r="HS51" s="206"/>
      <c r="HT51" s="207">
        <f>+HT50-SUM(HT45:HT49)</f>
        <v>0</v>
      </c>
      <c r="HU51" s="206"/>
      <c r="HV51" s="206"/>
      <c r="HW51" s="207"/>
      <c r="HX51" s="206"/>
      <c r="HY51" s="206"/>
      <c r="HZ51" s="207"/>
      <c r="IA51" s="188"/>
      <c r="IB51" s="206"/>
      <c r="IC51" s="206"/>
      <c r="ID51" s="207">
        <f>+ID50-SUM(ID45:ID49)</f>
        <v>0</v>
      </c>
      <c r="IE51" s="206"/>
      <c r="IF51" s="206"/>
      <c r="IG51" s="207"/>
      <c r="IH51" s="206"/>
      <c r="II51" s="206"/>
      <c r="IJ51" s="207"/>
      <c r="IL51" s="189"/>
      <c r="IM51" s="189"/>
      <c r="IN51" s="189"/>
      <c r="IO51" s="189"/>
    </row>
    <row r="52" spans="1:249" hidden="1" x14ac:dyDescent="0.2">
      <c r="B52" s="183"/>
      <c r="C52" s="205"/>
      <c r="E52" s="188"/>
      <c r="F52" s="206"/>
      <c r="G52" s="206"/>
      <c r="H52" s="207">
        <v>0</v>
      </c>
      <c r="I52" s="206"/>
      <c r="J52" s="206"/>
      <c r="K52" s="207"/>
      <c r="L52" s="206"/>
      <c r="M52" s="206"/>
      <c r="N52" s="207"/>
      <c r="O52" s="208"/>
      <c r="P52" s="206"/>
      <c r="Q52" s="206"/>
      <c r="R52" s="207">
        <v>0</v>
      </c>
      <c r="S52" s="206"/>
      <c r="T52" s="206"/>
      <c r="U52" s="207"/>
      <c r="V52" s="206"/>
      <c r="W52" s="206"/>
      <c r="X52" s="207"/>
      <c r="Y52" s="208"/>
      <c r="Z52" s="206"/>
      <c r="AA52" s="206"/>
      <c r="AB52" s="207">
        <v>0</v>
      </c>
      <c r="AC52" s="206"/>
      <c r="AD52" s="206"/>
      <c r="AE52" s="207"/>
      <c r="AF52" s="206"/>
      <c r="AG52" s="206"/>
      <c r="AH52" s="207"/>
      <c r="AI52" s="208"/>
      <c r="AJ52" s="206"/>
      <c r="AK52" s="206"/>
      <c r="AL52" s="207">
        <v>0</v>
      </c>
      <c r="AM52" s="206"/>
      <c r="AN52" s="206"/>
      <c r="AO52" s="207"/>
      <c r="AP52" s="206"/>
      <c r="AQ52" s="206"/>
      <c r="AR52" s="207"/>
      <c r="AS52" s="208"/>
      <c r="AT52" s="206"/>
      <c r="AU52" s="206"/>
      <c r="AV52" s="207">
        <v>0</v>
      </c>
      <c r="AW52" s="206"/>
      <c r="AX52" s="206"/>
      <c r="AY52" s="207"/>
      <c r="AZ52" s="206"/>
      <c r="BA52" s="206"/>
      <c r="BB52" s="207"/>
      <c r="BC52" s="208"/>
      <c r="BD52" s="206"/>
      <c r="BE52" s="206"/>
      <c r="BF52" s="207">
        <v>0</v>
      </c>
      <c r="BG52" s="206"/>
      <c r="BH52" s="206"/>
      <c r="BI52" s="207"/>
      <c r="BJ52" s="206"/>
      <c r="BK52" s="206"/>
      <c r="BL52" s="207"/>
      <c r="BM52" s="208"/>
      <c r="BN52" s="206"/>
      <c r="BO52" s="206"/>
      <c r="BP52" s="207">
        <v>0</v>
      </c>
      <c r="BQ52" s="206"/>
      <c r="BR52" s="206"/>
      <c r="BS52" s="207"/>
      <c r="BT52" s="206"/>
      <c r="BU52" s="206"/>
      <c r="BV52" s="207"/>
      <c r="BW52" s="208"/>
      <c r="BX52" s="206"/>
      <c r="BY52" s="206"/>
      <c r="BZ52" s="207">
        <v>0</v>
      </c>
      <c r="CA52" s="206"/>
      <c r="CB52" s="206"/>
      <c r="CC52" s="207"/>
      <c r="CD52" s="206"/>
      <c r="CE52" s="206"/>
      <c r="CF52" s="207"/>
      <c r="CG52" s="208"/>
      <c r="CH52" s="206"/>
      <c r="CI52" s="206"/>
      <c r="CJ52" s="207">
        <v>0</v>
      </c>
      <c r="CK52" s="206"/>
      <c r="CL52" s="206"/>
      <c r="CM52" s="207"/>
      <c r="CN52" s="206"/>
      <c r="CO52" s="206"/>
      <c r="CP52" s="207"/>
      <c r="CQ52" s="208"/>
      <c r="CR52" s="206"/>
      <c r="CS52" s="206"/>
      <c r="CT52" s="207">
        <v>0</v>
      </c>
      <c r="CU52" s="206"/>
      <c r="CV52" s="206"/>
      <c r="CW52" s="207"/>
      <c r="CX52" s="206"/>
      <c r="CY52" s="206"/>
      <c r="CZ52" s="207"/>
      <c r="DA52" s="208"/>
      <c r="DB52" s="206"/>
      <c r="DC52" s="206"/>
      <c r="DD52" s="207">
        <v>0</v>
      </c>
      <c r="DE52" s="206"/>
      <c r="DF52" s="206"/>
      <c r="DG52" s="207"/>
      <c r="DH52" s="206"/>
      <c r="DI52" s="206"/>
      <c r="DJ52" s="207"/>
      <c r="DK52" s="208"/>
      <c r="DL52" s="206"/>
      <c r="DM52" s="206"/>
      <c r="DN52" s="207">
        <v>0</v>
      </c>
      <c r="DO52" s="206"/>
      <c r="DP52" s="206"/>
      <c r="DQ52" s="207"/>
      <c r="DR52" s="206"/>
      <c r="DS52" s="206"/>
      <c r="DT52" s="207"/>
      <c r="DU52" s="188"/>
      <c r="DV52" s="206"/>
      <c r="DW52" s="206"/>
      <c r="DX52" s="207">
        <f>+DX50-EA50-ED50</f>
        <v>0</v>
      </c>
      <c r="DY52" s="206"/>
      <c r="DZ52" s="206"/>
      <c r="EA52" s="207"/>
      <c r="EB52" s="206"/>
      <c r="EC52" s="206"/>
      <c r="ED52" s="207"/>
      <c r="EE52" s="188"/>
      <c r="EF52" s="206"/>
      <c r="EG52" s="206"/>
      <c r="EH52" s="207">
        <f>+EH50-EK50-EN50</f>
        <v>0</v>
      </c>
      <c r="EI52" s="206"/>
      <c r="EJ52" s="206"/>
      <c r="EK52" s="207"/>
      <c r="EL52" s="206"/>
      <c r="EM52" s="206"/>
      <c r="EN52" s="207"/>
      <c r="EO52" s="188"/>
      <c r="EP52" s="206"/>
      <c r="EQ52" s="206"/>
      <c r="ER52" s="207">
        <f>+ER50-EU50-EX50</f>
        <v>0</v>
      </c>
      <c r="ES52" s="206"/>
      <c r="ET52" s="206"/>
      <c r="EU52" s="207"/>
      <c r="EV52" s="206"/>
      <c r="EW52" s="206"/>
      <c r="EX52" s="207"/>
      <c r="EY52" s="188"/>
      <c r="EZ52" s="206"/>
      <c r="FA52" s="206"/>
      <c r="FB52" s="207">
        <f>+FB50-FE50-FH50</f>
        <v>0</v>
      </c>
      <c r="FC52" s="206"/>
      <c r="FD52" s="206"/>
      <c r="FE52" s="207"/>
      <c r="FF52" s="206"/>
      <c r="FG52" s="206"/>
      <c r="FH52" s="207"/>
      <c r="FI52" s="188"/>
      <c r="FJ52" s="206"/>
      <c r="FK52" s="206"/>
      <c r="FL52" s="207">
        <f>+FL50-FO50-FR50</f>
        <v>0</v>
      </c>
      <c r="FM52" s="206"/>
      <c r="FN52" s="206"/>
      <c r="FO52" s="207"/>
      <c r="FP52" s="206"/>
      <c r="FQ52" s="206"/>
      <c r="FR52" s="207"/>
      <c r="FS52" s="188"/>
      <c r="FT52" s="206"/>
      <c r="FU52" s="206"/>
      <c r="FV52" s="207">
        <f>+FV50-FY50-GB50</f>
        <v>0</v>
      </c>
      <c r="FW52" s="206"/>
      <c r="FX52" s="206"/>
      <c r="FY52" s="207"/>
      <c r="FZ52" s="206"/>
      <c r="GA52" s="206"/>
      <c r="GB52" s="207"/>
      <c r="GC52" s="188"/>
      <c r="GD52" s="206"/>
      <c r="GE52" s="206"/>
      <c r="GF52" s="207">
        <f>+GF50-GI50-GL50</f>
        <v>0</v>
      </c>
      <c r="GG52" s="206"/>
      <c r="GH52" s="206"/>
      <c r="GI52" s="207"/>
      <c r="GJ52" s="206"/>
      <c r="GK52" s="206"/>
      <c r="GL52" s="207"/>
      <c r="GM52" s="188"/>
      <c r="GN52" s="206"/>
      <c r="GO52" s="206"/>
      <c r="GP52" s="207">
        <f>+GP50-GS50-GV50</f>
        <v>0</v>
      </c>
      <c r="GQ52" s="206"/>
      <c r="GR52" s="206"/>
      <c r="GS52" s="207"/>
      <c r="GT52" s="206"/>
      <c r="GU52" s="206"/>
      <c r="GV52" s="207"/>
      <c r="GW52" s="188"/>
      <c r="GX52" s="206"/>
      <c r="GY52" s="206"/>
      <c r="GZ52" s="207">
        <f>+GZ50-HC50-HF50</f>
        <v>0</v>
      </c>
      <c r="HA52" s="206"/>
      <c r="HB52" s="206"/>
      <c r="HC52" s="207"/>
      <c r="HD52" s="206"/>
      <c r="HE52" s="206"/>
      <c r="HF52" s="207"/>
      <c r="HG52" s="188"/>
      <c r="HH52" s="206"/>
      <c r="HI52" s="206"/>
      <c r="HJ52" s="207">
        <f>+HJ50-HM50-HP50</f>
        <v>0</v>
      </c>
      <c r="HK52" s="206"/>
      <c r="HL52" s="206"/>
      <c r="HM52" s="207"/>
      <c r="HN52" s="206"/>
      <c r="HO52" s="206"/>
      <c r="HP52" s="207"/>
      <c r="HQ52" s="188"/>
      <c r="HR52" s="206"/>
      <c r="HS52" s="206"/>
      <c r="HT52" s="207">
        <f>+HT50-HW50-HZ50</f>
        <v>0</v>
      </c>
      <c r="HU52" s="206"/>
      <c r="HV52" s="206"/>
      <c r="HW52" s="207"/>
      <c r="HX52" s="206"/>
      <c r="HY52" s="206"/>
      <c r="HZ52" s="207"/>
      <c r="IA52" s="188"/>
      <c r="IB52" s="206"/>
      <c r="IC52" s="206"/>
      <c r="ID52" s="207">
        <f>+ID50-IG50-IJ50</f>
        <v>0</v>
      </c>
      <c r="IE52" s="206"/>
      <c r="IF52" s="206"/>
      <c r="IG52" s="207"/>
      <c r="IH52" s="206"/>
      <c r="II52" s="206"/>
      <c r="IJ52" s="207"/>
      <c r="IL52" s="189"/>
      <c r="IM52" s="189"/>
      <c r="IN52" s="189"/>
      <c r="IO52" s="189"/>
    </row>
    <row r="53" spans="1:249" hidden="1" x14ac:dyDescent="0.2">
      <c r="B53" s="183"/>
      <c r="C53" s="205"/>
      <c r="E53" s="188"/>
      <c r="F53" s="206"/>
      <c r="G53" s="206"/>
      <c r="H53" s="207"/>
      <c r="I53" s="206"/>
      <c r="J53" s="206"/>
      <c r="K53" s="207"/>
      <c r="L53" s="206"/>
      <c r="M53" s="206"/>
      <c r="N53" s="207"/>
      <c r="O53" s="208"/>
      <c r="P53" s="206"/>
      <c r="Q53" s="206"/>
      <c r="R53" s="207"/>
      <c r="S53" s="206"/>
      <c r="T53" s="206"/>
      <c r="U53" s="207"/>
      <c r="V53" s="206"/>
      <c r="W53" s="206"/>
      <c r="X53" s="207"/>
      <c r="Y53" s="208"/>
      <c r="Z53" s="206"/>
      <c r="AA53" s="206"/>
      <c r="AB53" s="207"/>
      <c r="AC53" s="206"/>
      <c r="AD53" s="206"/>
      <c r="AE53" s="207"/>
      <c r="AF53" s="206"/>
      <c r="AG53" s="206"/>
      <c r="AH53" s="207"/>
      <c r="AI53" s="208"/>
      <c r="AJ53" s="206"/>
      <c r="AK53" s="206"/>
      <c r="AL53" s="207"/>
      <c r="AM53" s="206"/>
      <c r="AN53" s="206"/>
      <c r="AO53" s="207"/>
      <c r="AP53" s="206"/>
      <c r="AQ53" s="206"/>
      <c r="AR53" s="207"/>
      <c r="AS53" s="208"/>
      <c r="AT53" s="206"/>
      <c r="AU53" s="206"/>
      <c r="AV53" s="207"/>
      <c r="AW53" s="206"/>
      <c r="AX53" s="206"/>
      <c r="AY53" s="207"/>
      <c r="AZ53" s="206"/>
      <c r="BA53" s="206"/>
      <c r="BB53" s="207"/>
      <c r="BC53" s="208"/>
      <c r="BD53" s="206"/>
      <c r="BE53" s="206"/>
      <c r="BF53" s="207"/>
      <c r="BG53" s="206"/>
      <c r="BH53" s="206"/>
      <c r="BI53" s="207"/>
      <c r="BJ53" s="206"/>
      <c r="BK53" s="206"/>
      <c r="BL53" s="207"/>
      <c r="BM53" s="208"/>
      <c r="BN53" s="206"/>
      <c r="BO53" s="206"/>
      <c r="BP53" s="207"/>
      <c r="BQ53" s="206"/>
      <c r="BR53" s="206"/>
      <c r="BS53" s="207"/>
      <c r="BT53" s="206"/>
      <c r="BU53" s="206"/>
      <c r="BV53" s="207"/>
      <c r="BW53" s="208"/>
      <c r="BX53" s="206"/>
      <c r="BY53" s="206"/>
      <c r="BZ53" s="207"/>
      <c r="CA53" s="206"/>
      <c r="CB53" s="206"/>
      <c r="CC53" s="207"/>
      <c r="CD53" s="206"/>
      <c r="CE53" s="206"/>
      <c r="CF53" s="207"/>
      <c r="CG53" s="208"/>
      <c r="CH53" s="206"/>
      <c r="CI53" s="206"/>
      <c r="CJ53" s="207"/>
      <c r="CK53" s="206"/>
      <c r="CL53" s="206"/>
      <c r="CM53" s="207"/>
      <c r="CN53" s="206"/>
      <c r="CO53" s="206"/>
      <c r="CP53" s="207"/>
      <c r="CQ53" s="208"/>
      <c r="CR53" s="206"/>
      <c r="CS53" s="206"/>
      <c r="CT53" s="207"/>
      <c r="CU53" s="206"/>
      <c r="CV53" s="206"/>
      <c r="CW53" s="207"/>
      <c r="CX53" s="206"/>
      <c r="CY53" s="206"/>
      <c r="CZ53" s="207"/>
      <c r="DA53" s="208"/>
      <c r="DB53" s="206"/>
      <c r="DC53" s="206"/>
      <c r="DD53" s="207"/>
      <c r="DE53" s="206"/>
      <c r="DF53" s="206"/>
      <c r="DG53" s="207"/>
      <c r="DH53" s="206"/>
      <c r="DI53" s="206"/>
      <c r="DJ53" s="207"/>
      <c r="DK53" s="208"/>
      <c r="DL53" s="206"/>
      <c r="DM53" s="206"/>
      <c r="DN53" s="207"/>
      <c r="DO53" s="206"/>
      <c r="DP53" s="206"/>
      <c r="DQ53" s="207"/>
      <c r="DR53" s="206"/>
      <c r="DS53" s="206"/>
      <c r="DT53" s="207"/>
      <c r="DU53" s="188"/>
      <c r="DV53" s="206"/>
      <c r="DW53" s="206"/>
      <c r="DX53" s="207"/>
      <c r="DY53" s="206"/>
      <c r="DZ53" s="206"/>
      <c r="EA53" s="207"/>
      <c r="EB53" s="206"/>
      <c r="EC53" s="206"/>
      <c r="ED53" s="207"/>
      <c r="EE53" s="188"/>
      <c r="EF53" s="206"/>
      <c r="EG53" s="206"/>
      <c r="EH53" s="207"/>
      <c r="EI53" s="206"/>
      <c r="EJ53" s="206"/>
      <c r="EK53" s="207"/>
      <c r="EL53" s="206"/>
      <c r="EM53" s="206"/>
      <c r="EN53" s="207"/>
      <c r="EO53" s="188"/>
      <c r="EP53" s="206"/>
      <c r="EQ53" s="206"/>
      <c r="ER53" s="207"/>
      <c r="ES53" s="206"/>
      <c r="ET53" s="206"/>
      <c r="EU53" s="207"/>
      <c r="EV53" s="206"/>
      <c r="EW53" s="206"/>
      <c r="EX53" s="207"/>
      <c r="EY53" s="188"/>
      <c r="EZ53" s="206"/>
      <c r="FA53" s="206"/>
      <c r="FB53" s="207"/>
      <c r="FC53" s="206"/>
      <c r="FD53" s="206"/>
      <c r="FE53" s="207"/>
      <c r="FF53" s="206"/>
      <c r="FG53" s="206"/>
      <c r="FH53" s="207"/>
      <c r="FI53" s="188"/>
      <c r="FJ53" s="206"/>
      <c r="FK53" s="206"/>
      <c r="FL53" s="207"/>
      <c r="FM53" s="206"/>
      <c r="FN53" s="206"/>
      <c r="FO53" s="207"/>
      <c r="FP53" s="206"/>
      <c r="FQ53" s="206"/>
      <c r="FR53" s="207"/>
      <c r="FS53" s="188"/>
      <c r="FT53" s="206"/>
      <c r="FU53" s="206"/>
      <c r="FV53" s="207"/>
      <c r="FW53" s="206"/>
      <c r="FX53" s="206"/>
      <c r="FY53" s="207"/>
      <c r="FZ53" s="206"/>
      <c r="GA53" s="206"/>
      <c r="GB53" s="207"/>
      <c r="GC53" s="188"/>
      <c r="GD53" s="206"/>
      <c r="GE53" s="206"/>
      <c r="GF53" s="207"/>
      <c r="GG53" s="206"/>
      <c r="GH53" s="206"/>
      <c r="GI53" s="207"/>
      <c r="GJ53" s="206"/>
      <c r="GK53" s="206"/>
      <c r="GL53" s="207"/>
      <c r="GM53" s="188"/>
      <c r="GN53" s="206"/>
      <c r="GO53" s="206"/>
      <c r="GP53" s="207"/>
      <c r="GQ53" s="206"/>
      <c r="GR53" s="206"/>
      <c r="GS53" s="207"/>
      <c r="GT53" s="206"/>
      <c r="GU53" s="206"/>
      <c r="GV53" s="207"/>
      <c r="GW53" s="188"/>
      <c r="GX53" s="206"/>
      <c r="GY53" s="206"/>
      <c r="GZ53" s="207"/>
      <c r="HA53" s="206"/>
      <c r="HB53" s="206"/>
      <c r="HC53" s="207"/>
      <c r="HD53" s="206"/>
      <c r="HE53" s="206"/>
      <c r="HF53" s="207"/>
      <c r="HG53" s="188"/>
      <c r="HH53" s="206"/>
      <c r="HI53" s="206"/>
      <c r="HJ53" s="207"/>
      <c r="HK53" s="206"/>
      <c r="HL53" s="206"/>
      <c r="HM53" s="207"/>
      <c r="HN53" s="206"/>
      <c r="HO53" s="206"/>
      <c r="HP53" s="207"/>
      <c r="HQ53" s="188"/>
      <c r="HR53" s="206"/>
      <c r="HS53" s="206"/>
      <c r="HT53" s="207"/>
      <c r="HU53" s="206"/>
      <c r="HV53" s="206"/>
      <c r="HW53" s="207"/>
      <c r="HX53" s="206"/>
      <c r="HY53" s="206"/>
      <c r="HZ53" s="207"/>
      <c r="IA53" s="188"/>
      <c r="IB53" s="206"/>
      <c r="IC53" s="206"/>
      <c r="ID53" s="207"/>
      <c r="IE53" s="206"/>
      <c r="IF53" s="206"/>
      <c r="IG53" s="207"/>
      <c r="IH53" s="206"/>
      <c r="II53" s="206"/>
      <c r="IJ53" s="207"/>
      <c r="IL53" s="189"/>
      <c r="IM53" s="189"/>
      <c r="IN53" s="189"/>
      <c r="IO53" s="189"/>
    </row>
    <row r="54" spans="1:249" hidden="1" x14ac:dyDescent="0.2">
      <c r="B54" s="183"/>
      <c r="C54" s="205"/>
      <c r="E54" s="188"/>
      <c r="F54" s="206"/>
      <c r="G54" s="206"/>
      <c r="H54" s="207"/>
      <c r="I54" s="206"/>
      <c r="J54" s="206"/>
      <c r="K54" s="207"/>
      <c r="L54" s="206"/>
      <c r="M54" s="206"/>
      <c r="N54" s="207"/>
      <c r="O54" s="208"/>
      <c r="P54" s="206"/>
      <c r="Q54" s="206"/>
      <c r="R54" s="207"/>
      <c r="S54" s="206"/>
      <c r="T54" s="206"/>
      <c r="U54" s="207"/>
      <c r="V54" s="206"/>
      <c r="W54" s="206"/>
      <c r="X54" s="207"/>
      <c r="Y54" s="208"/>
      <c r="Z54" s="206"/>
      <c r="AA54" s="206"/>
      <c r="AB54" s="207"/>
      <c r="AC54" s="206"/>
      <c r="AD54" s="206"/>
      <c r="AE54" s="207"/>
      <c r="AF54" s="206"/>
      <c r="AG54" s="206"/>
      <c r="AH54" s="207"/>
      <c r="AI54" s="208"/>
      <c r="AJ54" s="206"/>
      <c r="AK54" s="206"/>
      <c r="AL54" s="207"/>
      <c r="AM54" s="206"/>
      <c r="AN54" s="206"/>
      <c r="AO54" s="207"/>
      <c r="AP54" s="206"/>
      <c r="AQ54" s="206"/>
      <c r="AR54" s="207"/>
      <c r="AS54" s="208"/>
      <c r="AT54" s="206"/>
      <c r="AU54" s="206"/>
      <c r="AV54" s="207"/>
      <c r="AW54" s="206"/>
      <c r="AX54" s="206"/>
      <c r="AY54" s="207"/>
      <c r="AZ54" s="206"/>
      <c r="BA54" s="206"/>
      <c r="BB54" s="207"/>
      <c r="BC54" s="208"/>
      <c r="BD54" s="206"/>
      <c r="BE54" s="206"/>
      <c r="BF54" s="207"/>
      <c r="BG54" s="206"/>
      <c r="BH54" s="206"/>
      <c r="BI54" s="207"/>
      <c r="BJ54" s="206"/>
      <c r="BK54" s="206"/>
      <c r="BL54" s="207"/>
      <c r="BM54" s="208"/>
      <c r="BN54" s="206"/>
      <c r="BO54" s="206"/>
      <c r="BP54" s="207"/>
      <c r="BQ54" s="206"/>
      <c r="BR54" s="206"/>
      <c r="BS54" s="207"/>
      <c r="BT54" s="206"/>
      <c r="BU54" s="206"/>
      <c r="BV54" s="207"/>
      <c r="BW54" s="208"/>
      <c r="BX54" s="206"/>
      <c r="BY54" s="206"/>
      <c r="BZ54" s="207"/>
      <c r="CA54" s="206"/>
      <c r="CB54" s="206"/>
      <c r="CC54" s="207"/>
      <c r="CD54" s="206"/>
      <c r="CE54" s="206"/>
      <c r="CF54" s="207"/>
      <c r="CG54" s="208"/>
      <c r="CH54" s="206"/>
      <c r="CI54" s="206"/>
      <c r="CJ54" s="207"/>
      <c r="CK54" s="206"/>
      <c r="CL54" s="206"/>
      <c r="CM54" s="207"/>
      <c r="CN54" s="206"/>
      <c r="CO54" s="206"/>
      <c r="CP54" s="207"/>
      <c r="CQ54" s="208"/>
      <c r="CR54" s="206"/>
      <c r="CS54" s="206"/>
      <c r="CT54" s="207"/>
      <c r="CU54" s="206"/>
      <c r="CV54" s="206"/>
      <c r="CW54" s="207"/>
      <c r="CX54" s="206"/>
      <c r="CY54" s="206"/>
      <c r="CZ54" s="207"/>
      <c r="DA54" s="208"/>
      <c r="DB54" s="206"/>
      <c r="DC54" s="206"/>
      <c r="DD54" s="207"/>
      <c r="DE54" s="206"/>
      <c r="DF54" s="206"/>
      <c r="DG54" s="207"/>
      <c r="DH54" s="206"/>
      <c r="DI54" s="206"/>
      <c r="DJ54" s="207"/>
      <c r="DK54" s="208"/>
      <c r="DL54" s="206"/>
      <c r="DM54" s="206"/>
      <c r="DN54" s="207"/>
      <c r="DO54" s="206"/>
      <c r="DP54" s="206"/>
      <c r="DQ54" s="207"/>
      <c r="DR54" s="206"/>
      <c r="DS54" s="206"/>
      <c r="DT54" s="207"/>
      <c r="DU54" s="188"/>
      <c r="DV54" s="206"/>
      <c r="DW54" s="206"/>
      <c r="DX54" s="207"/>
      <c r="DY54" s="206"/>
      <c r="DZ54" s="206"/>
      <c r="EA54" s="207"/>
      <c r="EB54" s="206"/>
      <c r="EC54" s="206"/>
      <c r="ED54" s="207"/>
      <c r="EE54" s="188"/>
      <c r="EF54" s="206"/>
      <c r="EG54" s="206"/>
      <c r="EH54" s="207"/>
      <c r="EI54" s="206"/>
      <c r="EJ54" s="206"/>
      <c r="EK54" s="207"/>
      <c r="EL54" s="206"/>
      <c r="EM54" s="206"/>
      <c r="EN54" s="207"/>
      <c r="EO54" s="188"/>
      <c r="EP54" s="206"/>
      <c r="EQ54" s="206"/>
      <c r="ER54" s="207"/>
      <c r="ES54" s="206"/>
      <c r="ET54" s="206"/>
      <c r="EU54" s="207"/>
      <c r="EV54" s="206"/>
      <c r="EW54" s="206"/>
      <c r="EX54" s="207"/>
      <c r="EY54" s="188"/>
      <c r="EZ54" s="206"/>
      <c r="FA54" s="206"/>
      <c r="FB54" s="207"/>
      <c r="FC54" s="206"/>
      <c r="FD54" s="206"/>
      <c r="FE54" s="207"/>
      <c r="FF54" s="206"/>
      <c r="FG54" s="206"/>
      <c r="FH54" s="207"/>
      <c r="FI54" s="188"/>
      <c r="FJ54" s="206"/>
      <c r="FK54" s="206"/>
      <c r="FL54" s="207"/>
      <c r="FM54" s="206"/>
      <c r="FN54" s="206"/>
      <c r="FO54" s="207"/>
      <c r="FP54" s="206"/>
      <c r="FQ54" s="206"/>
      <c r="FR54" s="207"/>
      <c r="FS54" s="188"/>
      <c r="FT54" s="206"/>
      <c r="FU54" s="206"/>
      <c r="FV54" s="207"/>
      <c r="FW54" s="206"/>
      <c r="FX54" s="206"/>
      <c r="FY54" s="207"/>
      <c r="FZ54" s="206"/>
      <c r="GA54" s="206"/>
      <c r="GB54" s="207"/>
      <c r="GC54" s="188"/>
      <c r="GD54" s="206"/>
      <c r="GE54" s="206"/>
      <c r="GF54" s="207"/>
      <c r="GG54" s="206"/>
      <c r="GH54" s="206"/>
      <c r="GI54" s="207"/>
      <c r="GJ54" s="206"/>
      <c r="GK54" s="206"/>
      <c r="GL54" s="207"/>
      <c r="GM54" s="188"/>
      <c r="GN54" s="206"/>
      <c r="GO54" s="206"/>
      <c r="GP54" s="207"/>
      <c r="GQ54" s="206"/>
      <c r="GR54" s="206"/>
      <c r="GS54" s="207"/>
      <c r="GT54" s="206"/>
      <c r="GU54" s="206"/>
      <c r="GV54" s="207"/>
      <c r="GW54" s="188"/>
      <c r="GX54" s="206"/>
      <c r="GY54" s="206"/>
      <c r="GZ54" s="207"/>
      <c r="HA54" s="206"/>
      <c r="HB54" s="206"/>
      <c r="HC54" s="207"/>
      <c r="HD54" s="206"/>
      <c r="HE54" s="206"/>
      <c r="HF54" s="207"/>
      <c r="HG54" s="188"/>
      <c r="HH54" s="206"/>
      <c r="HI54" s="206"/>
      <c r="HJ54" s="207"/>
      <c r="HK54" s="206"/>
      <c r="HL54" s="206"/>
      <c r="HM54" s="207"/>
      <c r="HN54" s="206"/>
      <c r="HO54" s="206"/>
      <c r="HP54" s="207"/>
      <c r="HQ54" s="188"/>
      <c r="HR54" s="206"/>
      <c r="HS54" s="206"/>
      <c r="HT54" s="207"/>
      <c r="HU54" s="206"/>
      <c r="HV54" s="206"/>
      <c r="HW54" s="207"/>
      <c r="HX54" s="206"/>
      <c r="HY54" s="206"/>
      <c r="HZ54" s="207"/>
      <c r="IA54" s="188"/>
      <c r="IB54" s="206"/>
      <c r="IC54" s="206"/>
      <c r="ID54" s="207"/>
      <c r="IE54" s="206"/>
      <c r="IF54" s="206"/>
      <c r="IG54" s="207"/>
      <c r="IH54" s="206"/>
      <c r="II54" s="206"/>
      <c r="IJ54" s="207"/>
      <c r="IL54" s="189"/>
      <c r="IM54" s="189"/>
      <c r="IN54" s="189"/>
      <c r="IO54" s="189"/>
    </row>
    <row r="55" spans="1:249" hidden="1" x14ac:dyDescent="0.2">
      <c r="B55" s="183"/>
      <c r="C55" s="205"/>
      <c r="E55" s="188"/>
      <c r="F55" s="206"/>
      <c r="G55" s="206"/>
      <c r="H55" s="207"/>
      <c r="I55" s="206"/>
      <c r="J55" s="206"/>
      <c r="K55" s="207"/>
      <c r="L55" s="206"/>
      <c r="M55" s="206"/>
      <c r="N55" s="207"/>
      <c r="O55" s="208"/>
      <c r="P55" s="206"/>
      <c r="Q55" s="206"/>
      <c r="R55" s="207"/>
      <c r="S55" s="206"/>
      <c r="T55" s="206"/>
      <c r="U55" s="207"/>
      <c r="V55" s="206"/>
      <c r="W55" s="206"/>
      <c r="X55" s="207"/>
      <c r="Y55" s="208"/>
      <c r="Z55" s="206"/>
      <c r="AA55" s="206"/>
      <c r="AB55" s="207"/>
      <c r="AC55" s="206"/>
      <c r="AD55" s="206"/>
      <c r="AE55" s="207"/>
      <c r="AF55" s="206"/>
      <c r="AG55" s="206"/>
      <c r="AH55" s="207"/>
      <c r="AI55" s="208"/>
      <c r="AJ55" s="206"/>
      <c r="AK55" s="206"/>
      <c r="AL55" s="207"/>
      <c r="AM55" s="206"/>
      <c r="AN55" s="206"/>
      <c r="AO55" s="207"/>
      <c r="AP55" s="206"/>
      <c r="AQ55" s="206"/>
      <c r="AR55" s="207"/>
      <c r="AS55" s="208"/>
      <c r="AT55" s="206"/>
      <c r="AU55" s="206"/>
      <c r="AV55" s="207"/>
      <c r="AW55" s="206"/>
      <c r="AX55" s="206"/>
      <c r="AY55" s="207"/>
      <c r="AZ55" s="206"/>
      <c r="BA55" s="206"/>
      <c r="BB55" s="207"/>
      <c r="BC55" s="208"/>
      <c r="BD55" s="206"/>
      <c r="BE55" s="206"/>
      <c r="BF55" s="207"/>
      <c r="BG55" s="206"/>
      <c r="BH55" s="206"/>
      <c r="BI55" s="207"/>
      <c r="BJ55" s="206"/>
      <c r="BK55" s="206"/>
      <c r="BL55" s="207"/>
      <c r="BM55" s="208"/>
      <c r="BN55" s="206"/>
      <c r="BO55" s="206"/>
      <c r="BP55" s="207"/>
      <c r="BQ55" s="206"/>
      <c r="BR55" s="206"/>
      <c r="BS55" s="207"/>
      <c r="BT55" s="206"/>
      <c r="BU55" s="206"/>
      <c r="BV55" s="207"/>
      <c r="BW55" s="208"/>
      <c r="BX55" s="206"/>
      <c r="BY55" s="206"/>
      <c r="BZ55" s="207"/>
      <c r="CA55" s="206"/>
      <c r="CB55" s="206"/>
      <c r="CC55" s="207"/>
      <c r="CD55" s="206"/>
      <c r="CE55" s="206"/>
      <c r="CF55" s="207"/>
      <c r="CG55" s="208"/>
      <c r="CH55" s="206"/>
      <c r="CI55" s="206"/>
      <c r="CJ55" s="207"/>
      <c r="CK55" s="206"/>
      <c r="CL55" s="206"/>
      <c r="CM55" s="207"/>
      <c r="CN55" s="206"/>
      <c r="CO55" s="206"/>
      <c r="CP55" s="207"/>
      <c r="CQ55" s="208"/>
      <c r="CR55" s="206"/>
      <c r="CS55" s="206"/>
      <c r="CT55" s="207"/>
      <c r="CU55" s="206"/>
      <c r="CV55" s="206"/>
      <c r="CW55" s="207"/>
      <c r="CX55" s="206"/>
      <c r="CY55" s="206"/>
      <c r="CZ55" s="207"/>
      <c r="DA55" s="208"/>
      <c r="DB55" s="206"/>
      <c r="DC55" s="206"/>
      <c r="DD55" s="207"/>
      <c r="DE55" s="206"/>
      <c r="DF55" s="206"/>
      <c r="DG55" s="207"/>
      <c r="DH55" s="206"/>
      <c r="DI55" s="206"/>
      <c r="DJ55" s="207"/>
      <c r="DK55" s="208"/>
      <c r="DL55" s="206"/>
      <c r="DM55" s="206"/>
      <c r="DN55" s="207"/>
      <c r="DO55" s="206"/>
      <c r="DP55" s="206"/>
      <c r="DQ55" s="207"/>
      <c r="DR55" s="206"/>
      <c r="DS55" s="206"/>
      <c r="DT55" s="207"/>
      <c r="DU55" s="188"/>
      <c r="DV55" s="206"/>
      <c r="DW55" s="206"/>
      <c r="DX55" s="207"/>
      <c r="DY55" s="206"/>
      <c r="DZ55" s="206"/>
      <c r="EA55" s="207"/>
      <c r="EB55" s="206"/>
      <c r="EC55" s="206"/>
      <c r="ED55" s="207"/>
      <c r="EE55" s="188"/>
      <c r="EF55" s="206"/>
      <c r="EG55" s="206"/>
      <c r="EH55" s="207"/>
      <c r="EI55" s="206"/>
      <c r="EJ55" s="206"/>
      <c r="EK55" s="207"/>
      <c r="EL55" s="206"/>
      <c r="EM55" s="206"/>
      <c r="EN55" s="207"/>
      <c r="EO55" s="188"/>
      <c r="EP55" s="206"/>
      <c r="EQ55" s="206"/>
      <c r="ER55" s="207"/>
      <c r="ES55" s="206"/>
      <c r="ET55" s="206"/>
      <c r="EU55" s="207"/>
      <c r="EV55" s="206"/>
      <c r="EW55" s="206"/>
      <c r="EX55" s="207"/>
      <c r="EY55" s="188"/>
      <c r="EZ55" s="206"/>
      <c r="FA55" s="206"/>
      <c r="FB55" s="207"/>
      <c r="FC55" s="206"/>
      <c r="FD55" s="206"/>
      <c r="FE55" s="207"/>
      <c r="FF55" s="206"/>
      <c r="FG55" s="206"/>
      <c r="FH55" s="207"/>
      <c r="FI55" s="188"/>
      <c r="FJ55" s="206"/>
      <c r="FK55" s="206"/>
      <c r="FL55" s="207"/>
      <c r="FM55" s="206"/>
      <c r="FN55" s="206"/>
      <c r="FO55" s="207"/>
      <c r="FP55" s="206"/>
      <c r="FQ55" s="206"/>
      <c r="FR55" s="207"/>
      <c r="FS55" s="188"/>
      <c r="FT55" s="206"/>
      <c r="FU55" s="206"/>
      <c r="FV55" s="207"/>
      <c r="FW55" s="206"/>
      <c r="FX55" s="206"/>
      <c r="FY55" s="207"/>
      <c r="FZ55" s="206"/>
      <c r="GA55" s="206"/>
      <c r="GB55" s="207"/>
      <c r="GC55" s="188"/>
      <c r="GD55" s="206"/>
      <c r="GE55" s="206"/>
      <c r="GF55" s="207"/>
      <c r="GG55" s="206"/>
      <c r="GH55" s="206"/>
      <c r="GI55" s="207"/>
      <c r="GJ55" s="206"/>
      <c r="GK55" s="206"/>
      <c r="GL55" s="207"/>
      <c r="GM55" s="188"/>
      <c r="GN55" s="206"/>
      <c r="GO55" s="206"/>
      <c r="GP55" s="207"/>
      <c r="GQ55" s="206"/>
      <c r="GR55" s="206"/>
      <c r="GS55" s="207"/>
      <c r="GT55" s="206"/>
      <c r="GU55" s="206"/>
      <c r="GV55" s="207"/>
      <c r="GW55" s="188"/>
      <c r="GX55" s="206"/>
      <c r="GY55" s="206"/>
      <c r="GZ55" s="207"/>
      <c r="HA55" s="206"/>
      <c r="HB55" s="206"/>
      <c r="HC55" s="207"/>
      <c r="HD55" s="206"/>
      <c r="HE55" s="206"/>
      <c r="HF55" s="207"/>
      <c r="HG55" s="188"/>
      <c r="HH55" s="206"/>
      <c r="HI55" s="206"/>
      <c r="HJ55" s="207"/>
      <c r="HK55" s="206"/>
      <c r="HL55" s="206"/>
      <c r="HM55" s="207"/>
      <c r="HN55" s="206"/>
      <c r="HO55" s="206"/>
      <c r="HP55" s="207"/>
      <c r="HQ55" s="188"/>
      <c r="HR55" s="206"/>
      <c r="HS55" s="206"/>
      <c r="HT55" s="207"/>
      <c r="HU55" s="206"/>
      <c r="HV55" s="206"/>
      <c r="HW55" s="207"/>
      <c r="HX55" s="206"/>
      <c r="HY55" s="206"/>
      <c r="HZ55" s="207"/>
      <c r="IA55" s="188"/>
      <c r="IB55" s="206"/>
      <c r="IC55" s="206"/>
      <c r="ID55" s="207"/>
      <c r="IE55" s="206"/>
      <c r="IF55" s="206"/>
      <c r="IG55" s="207"/>
      <c r="IH55" s="206"/>
      <c r="II55" s="206"/>
      <c r="IJ55" s="207"/>
      <c r="IL55" s="189"/>
      <c r="IM55" s="189"/>
      <c r="IN55" s="189"/>
      <c r="IO55" s="189"/>
    </row>
    <row r="56" spans="1:249" hidden="1" x14ac:dyDescent="0.2">
      <c r="B56" s="183"/>
      <c r="C56" s="205"/>
      <c r="E56" s="188"/>
      <c r="F56" s="206"/>
      <c r="G56" s="206"/>
      <c r="H56" s="207"/>
      <c r="I56" s="206"/>
      <c r="J56" s="206"/>
      <c r="K56" s="207"/>
      <c r="L56" s="206"/>
      <c r="M56" s="206"/>
      <c r="N56" s="207"/>
      <c r="O56" s="208"/>
      <c r="P56" s="206"/>
      <c r="Q56" s="206"/>
      <c r="R56" s="207"/>
      <c r="S56" s="206"/>
      <c r="T56" s="206"/>
      <c r="U56" s="207"/>
      <c r="V56" s="206"/>
      <c r="W56" s="206"/>
      <c r="X56" s="207"/>
      <c r="Y56" s="208"/>
      <c r="Z56" s="206"/>
      <c r="AA56" s="206"/>
      <c r="AB56" s="207"/>
      <c r="AC56" s="206"/>
      <c r="AD56" s="206"/>
      <c r="AE56" s="207"/>
      <c r="AF56" s="206"/>
      <c r="AG56" s="206"/>
      <c r="AH56" s="207"/>
      <c r="AI56" s="208"/>
      <c r="AJ56" s="206"/>
      <c r="AK56" s="206"/>
      <c r="AL56" s="207"/>
      <c r="AM56" s="206"/>
      <c r="AN56" s="206"/>
      <c r="AO56" s="207"/>
      <c r="AP56" s="206"/>
      <c r="AQ56" s="206"/>
      <c r="AR56" s="207"/>
      <c r="AS56" s="208"/>
      <c r="AT56" s="206"/>
      <c r="AU56" s="206"/>
      <c r="AV56" s="207"/>
      <c r="AW56" s="206"/>
      <c r="AX56" s="206"/>
      <c r="AY56" s="207"/>
      <c r="AZ56" s="206"/>
      <c r="BA56" s="206"/>
      <c r="BB56" s="207"/>
      <c r="BC56" s="208"/>
      <c r="BD56" s="206"/>
      <c r="BE56" s="206"/>
      <c r="BF56" s="207"/>
      <c r="BG56" s="206"/>
      <c r="BH56" s="206"/>
      <c r="BI56" s="207"/>
      <c r="BJ56" s="206"/>
      <c r="BK56" s="206"/>
      <c r="BL56" s="207"/>
      <c r="BM56" s="208"/>
      <c r="BN56" s="206"/>
      <c r="BO56" s="206"/>
      <c r="BP56" s="207"/>
      <c r="BQ56" s="206"/>
      <c r="BR56" s="206"/>
      <c r="BS56" s="207"/>
      <c r="BT56" s="206"/>
      <c r="BU56" s="206"/>
      <c r="BV56" s="207"/>
      <c r="BW56" s="208"/>
      <c r="BX56" s="206"/>
      <c r="BY56" s="206"/>
      <c r="BZ56" s="207"/>
      <c r="CA56" s="206"/>
      <c r="CB56" s="206"/>
      <c r="CC56" s="207"/>
      <c r="CD56" s="206"/>
      <c r="CE56" s="206"/>
      <c r="CF56" s="207"/>
      <c r="CG56" s="208"/>
      <c r="CH56" s="206"/>
      <c r="CI56" s="206"/>
      <c r="CJ56" s="207"/>
      <c r="CK56" s="206"/>
      <c r="CL56" s="206"/>
      <c r="CM56" s="207"/>
      <c r="CN56" s="206"/>
      <c r="CO56" s="206"/>
      <c r="CP56" s="207"/>
      <c r="CQ56" s="208"/>
      <c r="CR56" s="206"/>
      <c r="CS56" s="206"/>
      <c r="CT56" s="207"/>
      <c r="CU56" s="206"/>
      <c r="CV56" s="206"/>
      <c r="CW56" s="207"/>
      <c r="CX56" s="206"/>
      <c r="CY56" s="206"/>
      <c r="CZ56" s="207"/>
      <c r="DA56" s="208"/>
      <c r="DB56" s="206"/>
      <c r="DC56" s="206"/>
      <c r="DD56" s="207"/>
      <c r="DE56" s="206"/>
      <c r="DF56" s="206"/>
      <c r="DG56" s="207"/>
      <c r="DH56" s="206"/>
      <c r="DI56" s="206"/>
      <c r="DJ56" s="207"/>
      <c r="DK56" s="208"/>
      <c r="DL56" s="206"/>
      <c r="DM56" s="206"/>
      <c r="DN56" s="207"/>
      <c r="DO56" s="206"/>
      <c r="DP56" s="206"/>
      <c r="DQ56" s="207"/>
      <c r="DR56" s="206"/>
      <c r="DS56" s="206"/>
      <c r="DT56" s="207"/>
      <c r="DU56" s="188"/>
      <c r="DV56" s="206"/>
      <c r="DW56" s="206"/>
      <c r="DX56" s="207"/>
      <c r="DY56" s="206"/>
      <c r="DZ56" s="206"/>
      <c r="EA56" s="207"/>
      <c r="EB56" s="206"/>
      <c r="EC56" s="206"/>
      <c r="ED56" s="207"/>
      <c r="EE56" s="188"/>
      <c r="EF56" s="206"/>
      <c r="EG56" s="206"/>
      <c r="EH56" s="207"/>
      <c r="EI56" s="206"/>
      <c r="EJ56" s="206"/>
      <c r="EK56" s="207"/>
      <c r="EL56" s="206"/>
      <c r="EM56" s="206"/>
      <c r="EN56" s="207"/>
      <c r="EO56" s="188"/>
      <c r="EP56" s="206"/>
      <c r="EQ56" s="206"/>
      <c r="ER56" s="207"/>
      <c r="ES56" s="206"/>
      <c r="ET56" s="206"/>
      <c r="EU56" s="207"/>
      <c r="EV56" s="206"/>
      <c r="EW56" s="206"/>
      <c r="EX56" s="207"/>
      <c r="EY56" s="188"/>
      <c r="EZ56" s="206"/>
      <c r="FA56" s="206"/>
      <c r="FB56" s="207"/>
      <c r="FC56" s="206"/>
      <c r="FD56" s="206"/>
      <c r="FE56" s="207"/>
      <c r="FF56" s="206"/>
      <c r="FG56" s="206"/>
      <c r="FH56" s="207"/>
      <c r="FI56" s="188"/>
      <c r="FJ56" s="206"/>
      <c r="FK56" s="206"/>
      <c r="FL56" s="207"/>
      <c r="FM56" s="206"/>
      <c r="FN56" s="206"/>
      <c r="FO56" s="207"/>
      <c r="FP56" s="206"/>
      <c r="FQ56" s="206"/>
      <c r="FR56" s="207"/>
      <c r="FS56" s="188"/>
      <c r="FT56" s="206"/>
      <c r="FU56" s="206"/>
      <c r="FV56" s="207"/>
      <c r="FW56" s="206"/>
      <c r="FX56" s="206"/>
      <c r="FY56" s="207"/>
      <c r="FZ56" s="206"/>
      <c r="GA56" s="206"/>
      <c r="GB56" s="207"/>
      <c r="GC56" s="188"/>
      <c r="GD56" s="206"/>
      <c r="GE56" s="206"/>
      <c r="GF56" s="207"/>
      <c r="GG56" s="206"/>
      <c r="GH56" s="206"/>
      <c r="GI56" s="207"/>
      <c r="GJ56" s="206"/>
      <c r="GK56" s="206"/>
      <c r="GL56" s="207"/>
      <c r="GM56" s="188"/>
      <c r="GN56" s="206"/>
      <c r="GO56" s="206"/>
      <c r="GP56" s="207"/>
      <c r="GQ56" s="206"/>
      <c r="GR56" s="206"/>
      <c r="GS56" s="207"/>
      <c r="GT56" s="206"/>
      <c r="GU56" s="206"/>
      <c r="GV56" s="207"/>
      <c r="GW56" s="188"/>
      <c r="GX56" s="206"/>
      <c r="GY56" s="206"/>
      <c r="GZ56" s="207"/>
      <c r="HA56" s="206"/>
      <c r="HB56" s="206"/>
      <c r="HC56" s="207"/>
      <c r="HD56" s="206"/>
      <c r="HE56" s="206"/>
      <c r="HF56" s="207"/>
      <c r="HG56" s="188"/>
      <c r="HH56" s="206"/>
      <c r="HI56" s="206"/>
      <c r="HJ56" s="207"/>
      <c r="HK56" s="206"/>
      <c r="HL56" s="206"/>
      <c r="HM56" s="207"/>
      <c r="HN56" s="206"/>
      <c r="HO56" s="206"/>
      <c r="HP56" s="207"/>
      <c r="HQ56" s="188"/>
      <c r="HR56" s="206"/>
      <c r="HS56" s="206"/>
      <c r="HT56" s="207"/>
      <c r="HU56" s="206"/>
      <c r="HV56" s="206"/>
      <c r="HW56" s="207"/>
      <c r="HX56" s="206"/>
      <c r="HY56" s="206"/>
      <c r="HZ56" s="207"/>
      <c r="IA56" s="188"/>
      <c r="IB56" s="206"/>
      <c r="IC56" s="206"/>
      <c r="ID56" s="207"/>
      <c r="IE56" s="206"/>
      <c r="IF56" s="206"/>
      <c r="IG56" s="207"/>
      <c r="IH56" s="206"/>
      <c r="II56" s="206"/>
      <c r="IJ56" s="207"/>
      <c r="IL56" s="189"/>
      <c r="IM56" s="189"/>
      <c r="IN56" s="189"/>
      <c r="IO56" s="189"/>
    </row>
    <row r="57" spans="1:249" hidden="1" x14ac:dyDescent="0.2">
      <c r="B57" s="183"/>
      <c r="C57" s="205"/>
      <c r="E57" s="188"/>
      <c r="F57" s="206"/>
      <c r="G57" s="206"/>
      <c r="H57" s="207"/>
      <c r="I57" s="206"/>
      <c r="J57" s="206"/>
      <c r="K57" s="207"/>
      <c r="L57" s="206"/>
      <c r="M57" s="206"/>
      <c r="N57" s="207"/>
      <c r="O57" s="208"/>
      <c r="P57" s="206"/>
      <c r="Q57" s="206"/>
      <c r="R57" s="207"/>
      <c r="S57" s="206"/>
      <c r="T57" s="206"/>
      <c r="U57" s="207"/>
      <c r="V57" s="206"/>
      <c r="W57" s="206"/>
      <c r="X57" s="207"/>
      <c r="Y57" s="208"/>
      <c r="Z57" s="206"/>
      <c r="AA57" s="206"/>
      <c r="AB57" s="207"/>
      <c r="AC57" s="206"/>
      <c r="AD57" s="206"/>
      <c r="AE57" s="207"/>
      <c r="AF57" s="206"/>
      <c r="AG57" s="206"/>
      <c r="AH57" s="207"/>
      <c r="AI57" s="208"/>
      <c r="AJ57" s="206"/>
      <c r="AK57" s="206"/>
      <c r="AL57" s="207"/>
      <c r="AM57" s="206"/>
      <c r="AN57" s="206"/>
      <c r="AO57" s="207"/>
      <c r="AP57" s="206"/>
      <c r="AQ57" s="206"/>
      <c r="AR57" s="207"/>
      <c r="AS57" s="208"/>
      <c r="AT57" s="206"/>
      <c r="AU57" s="206"/>
      <c r="AV57" s="207"/>
      <c r="AW57" s="206"/>
      <c r="AX57" s="206"/>
      <c r="AY57" s="207"/>
      <c r="AZ57" s="206"/>
      <c r="BA57" s="206"/>
      <c r="BB57" s="207"/>
      <c r="BC57" s="208"/>
      <c r="BD57" s="206"/>
      <c r="BE57" s="206"/>
      <c r="BF57" s="207"/>
      <c r="BG57" s="206"/>
      <c r="BH57" s="206"/>
      <c r="BI57" s="207"/>
      <c r="BJ57" s="206"/>
      <c r="BK57" s="206"/>
      <c r="BL57" s="207"/>
      <c r="BM57" s="208"/>
      <c r="BN57" s="206"/>
      <c r="BO57" s="206"/>
      <c r="BP57" s="207"/>
      <c r="BQ57" s="206"/>
      <c r="BR57" s="206"/>
      <c r="BS57" s="207"/>
      <c r="BT57" s="206"/>
      <c r="BU57" s="206"/>
      <c r="BV57" s="207"/>
      <c r="BW57" s="208"/>
      <c r="BX57" s="206"/>
      <c r="BY57" s="206"/>
      <c r="BZ57" s="207"/>
      <c r="CA57" s="206"/>
      <c r="CB57" s="206"/>
      <c r="CC57" s="207"/>
      <c r="CD57" s="206"/>
      <c r="CE57" s="206"/>
      <c r="CF57" s="207"/>
      <c r="CG57" s="208"/>
      <c r="CH57" s="206"/>
      <c r="CI57" s="206"/>
      <c r="CJ57" s="207"/>
      <c r="CK57" s="206"/>
      <c r="CL57" s="206"/>
      <c r="CM57" s="207"/>
      <c r="CN57" s="206"/>
      <c r="CO57" s="206"/>
      <c r="CP57" s="207"/>
      <c r="CQ57" s="208"/>
      <c r="CR57" s="206"/>
      <c r="CS57" s="206"/>
      <c r="CT57" s="207"/>
      <c r="CU57" s="206"/>
      <c r="CV57" s="206"/>
      <c r="CW57" s="207"/>
      <c r="CX57" s="206"/>
      <c r="CY57" s="206"/>
      <c r="CZ57" s="207"/>
      <c r="DA57" s="208"/>
      <c r="DB57" s="206"/>
      <c r="DC57" s="206"/>
      <c r="DD57" s="207"/>
      <c r="DE57" s="206"/>
      <c r="DF57" s="206"/>
      <c r="DG57" s="207"/>
      <c r="DH57" s="206"/>
      <c r="DI57" s="206"/>
      <c r="DJ57" s="207"/>
      <c r="DK57" s="208"/>
      <c r="DL57" s="206"/>
      <c r="DM57" s="206"/>
      <c r="DN57" s="207"/>
      <c r="DO57" s="206"/>
      <c r="DP57" s="206"/>
      <c r="DQ57" s="207"/>
      <c r="DR57" s="206"/>
      <c r="DS57" s="206"/>
      <c r="DT57" s="207"/>
      <c r="DU57" s="188"/>
      <c r="DV57" s="206"/>
      <c r="DW57" s="206"/>
      <c r="DX57" s="207"/>
      <c r="DY57" s="206"/>
      <c r="DZ57" s="206"/>
      <c r="EA57" s="207"/>
      <c r="EB57" s="206"/>
      <c r="EC57" s="206"/>
      <c r="ED57" s="207"/>
      <c r="EE57" s="188"/>
      <c r="EF57" s="206"/>
      <c r="EG57" s="206"/>
      <c r="EH57" s="207"/>
      <c r="EI57" s="206"/>
      <c r="EJ57" s="206"/>
      <c r="EK57" s="207"/>
      <c r="EL57" s="206"/>
      <c r="EM57" s="206"/>
      <c r="EN57" s="207"/>
      <c r="EO57" s="188"/>
      <c r="EP57" s="206"/>
      <c r="EQ57" s="206"/>
      <c r="ER57" s="207"/>
      <c r="ES57" s="206"/>
      <c r="ET57" s="206"/>
      <c r="EU57" s="207"/>
      <c r="EV57" s="206"/>
      <c r="EW57" s="206"/>
      <c r="EX57" s="207"/>
      <c r="EY57" s="188"/>
      <c r="EZ57" s="206"/>
      <c r="FA57" s="206"/>
      <c r="FB57" s="207"/>
      <c r="FC57" s="206"/>
      <c r="FD57" s="206"/>
      <c r="FE57" s="207"/>
      <c r="FF57" s="206"/>
      <c r="FG57" s="206"/>
      <c r="FH57" s="207"/>
      <c r="FI57" s="188"/>
      <c r="FJ57" s="206"/>
      <c r="FK57" s="206"/>
      <c r="FL57" s="207"/>
      <c r="FM57" s="206"/>
      <c r="FN57" s="206"/>
      <c r="FO57" s="207"/>
      <c r="FP57" s="206"/>
      <c r="FQ57" s="206"/>
      <c r="FR57" s="207"/>
      <c r="FS57" s="188"/>
      <c r="FT57" s="206"/>
      <c r="FU57" s="206"/>
      <c r="FV57" s="207"/>
      <c r="FW57" s="206"/>
      <c r="FX57" s="206"/>
      <c r="FY57" s="207"/>
      <c r="FZ57" s="206"/>
      <c r="GA57" s="206"/>
      <c r="GB57" s="207"/>
      <c r="GC57" s="188"/>
      <c r="GD57" s="206"/>
      <c r="GE57" s="206"/>
      <c r="GF57" s="207"/>
      <c r="GG57" s="206"/>
      <c r="GH57" s="206"/>
      <c r="GI57" s="207"/>
      <c r="GJ57" s="206"/>
      <c r="GK57" s="206"/>
      <c r="GL57" s="207"/>
      <c r="GM57" s="188"/>
      <c r="GN57" s="206"/>
      <c r="GO57" s="206"/>
      <c r="GP57" s="207"/>
      <c r="GQ57" s="206"/>
      <c r="GR57" s="206"/>
      <c r="GS57" s="207"/>
      <c r="GT57" s="206"/>
      <c r="GU57" s="206"/>
      <c r="GV57" s="207"/>
      <c r="GW57" s="188"/>
      <c r="GX57" s="206"/>
      <c r="GY57" s="206"/>
      <c r="GZ57" s="207"/>
      <c r="HA57" s="206"/>
      <c r="HB57" s="206"/>
      <c r="HC57" s="207"/>
      <c r="HD57" s="206"/>
      <c r="HE57" s="206"/>
      <c r="HF57" s="207"/>
      <c r="HG57" s="188"/>
      <c r="HH57" s="206"/>
      <c r="HI57" s="206"/>
      <c r="HJ57" s="207"/>
      <c r="HK57" s="206"/>
      <c r="HL57" s="206"/>
      <c r="HM57" s="207"/>
      <c r="HN57" s="206"/>
      <c r="HO57" s="206"/>
      <c r="HP57" s="207"/>
      <c r="HQ57" s="188"/>
      <c r="HR57" s="206"/>
      <c r="HS57" s="206"/>
      <c r="HT57" s="207"/>
      <c r="HU57" s="206"/>
      <c r="HV57" s="206"/>
      <c r="HW57" s="207"/>
      <c r="HX57" s="206"/>
      <c r="HY57" s="206"/>
      <c r="HZ57" s="207"/>
      <c r="IA57" s="188"/>
      <c r="IB57" s="206"/>
      <c r="IC57" s="206"/>
      <c r="ID57" s="207"/>
      <c r="IE57" s="206"/>
      <c r="IF57" s="206"/>
      <c r="IG57" s="207"/>
      <c r="IH57" s="206"/>
      <c r="II57" s="206"/>
      <c r="IJ57" s="207"/>
      <c r="IL57" s="189"/>
      <c r="IM57" s="189"/>
      <c r="IN57" s="189"/>
      <c r="IO57" s="189"/>
    </row>
    <row r="58" spans="1:249" hidden="1" x14ac:dyDescent="0.2">
      <c r="A58" s="183" t="s">
        <v>196</v>
      </c>
      <c r="B58" s="183"/>
      <c r="C58" s="183"/>
      <c r="E58" s="188"/>
      <c r="F58" s="208"/>
      <c r="G58" s="208"/>
      <c r="H58" s="213"/>
      <c r="I58" s="208"/>
      <c r="J58" s="208"/>
      <c r="K58" s="213"/>
      <c r="L58" s="208"/>
      <c r="M58" s="208"/>
      <c r="N58" s="214" t="s">
        <v>140</v>
      </c>
      <c r="O58" s="208"/>
      <c r="P58" s="208"/>
      <c r="Q58" s="208"/>
      <c r="R58" s="213"/>
      <c r="S58" s="208"/>
      <c r="T58" s="208"/>
      <c r="U58" s="213"/>
      <c r="V58" s="208"/>
      <c r="W58" s="208"/>
      <c r="X58" s="214" t="s">
        <v>140</v>
      </c>
      <c r="Y58" s="208"/>
      <c r="Z58" s="208"/>
      <c r="AA58" s="208"/>
      <c r="AB58" s="213"/>
      <c r="AC58" s="208"/>
      <c r="AD58" s="208"/>
      <c r="AE58" s="213"/>
      <c r="AF58" s="208"/>
      <c r="AG58" s="208"/>
      <c r="AH58" s="214" t="s">
        <v>140</v>
      </c>
      <c r="AI58" s="208"/>
      <c r="AJ58" s="208"/>
      <c r="AK58" s="208"/>
      <c r="AL58" s="213"/>
      <c r="AM58" s="208"/>
      <c r="AN58" s="208"/>
      <c r="AO58" s="213"/>
      <c r="AP58" s="208"/>
      <c r="AQ58" s="208"/>
      <c r="AR58" s="214" t="s">
        <v>140</v>
      </c>
      <c r="AS58" s="208"/>
      <c r="AT58" s="208"/>
      <c r="AU58" s="208"/>
      <c r="AV58" s="213"/>
      <c r="AW58" s="208"/>
      <c r="AX58" s="208"/>
      <c r="AY58" s="213"/>
      <c r="AZ58" s="208"/>
      <c r="BA58" s="208"/>
      <c r="BB58" s="214" t="s">
        <v>140</v>
      </c>
      <c r="BC58" s="208"/>
      <c r="BD58" s="208"/>
      <c r="BE58" s="208"/>
      <c r="BF58" s="213"/>
      <c r="BG58" s="208"/>
      <c r="BH58" s="208"/>
      <c r="BI58" s="213"/>
      <c r="BJ58" s="208"/>
      <c r="BK58" s="208"/>
      <c r="BL58" s="214" t="s">
        <v>140</v>
      </c>
      <c r="BM58" s="208"/>
      <c r="BN58" s="208"/>
      <c r="BO58" s="208"/>
      <c r="BP58" s="213"/>
      <c r="BQ58" s="208"/>
      <c r="BR58" s="208"/>
      <c r="BS58" s="213"/>
      <c r="BT58" s="208"/>
      <c r="BU58" s="208"/>
      <c r="BV58" s="214" t="s">
        <v>140</v>
      </c>
      <c r="BW58" s="208"/>
      <c r="BX58" s="208"/>
      <c r="BY58" s="208"/>
      <c r="BZ58" s="213"/>
      <c r="CA58" s="208"/>
      <c r="CB58" s="208"/>
      <c r="CC58" s="213"/>
      <c r="CD58" s="208"/>
      <c r="CE58" s="208"/>
      <c r="CF58" s="214" t="s">
        <v>140</v>
      </c>
      <c r="CG58" s="208"/>
      <c r="CH58" s="208"/>
      <c r="CI58" s="208"/>
      <c r="CJ58" s="213"/>
      <c r="CK58" s="208"/>
      <c r="CL58" s="208"/>
      <c r="CM58" s="213"/>
      <c r="CN58" s="208"/>
      <c r="CO58" s="208"/>
      <c r="CP58" s="214" t="s">
        <v>140</v>
      </c>
      <c r="CQ58" s="208"/>
      <c r="CR58" s="208"/>
      <c r="CS58" s="208"/>
      <c r="CT58" s="213"/>
      <c r="CU58" s="208"/>
      <c r="CV58" s="208"/>
      <c r="CW58" s="213"/>
      <c r="CX58" s="208"/>
      <c r="CY58" s="208"/>
      <c r="CZ58" s="214" t="s">
        <v>140</v>
      </c>
      <c r="DA58" s="208"/>
      <c r="DB58" s="208"/>
      <c r="DC58" s="208"/>
      <c r="DD58" s="213"/>
      <c r="DE58" s="208"/>
      <c r="DF58" s="208"/>
      <c r="DG58" s="213"/>
      <c r="DH58" s="208"/>
      <c r="DI58" s="208"/>
      <c r="DJ58" s="214" t="s">
        <v>140</v>
      </c>
      <c r="DK58" s="208"/>
      <c r="DL58" s="208"/>
      <c r="DM58" s="208"/>
      <c r="DN58" s="213"/>
      <c r="DO58" s="208"/>
      <c r="DP58" s="208"/>
      <c r="DQ58" s="213"/>
      <c r="DR58" s="208"/>
      <c r="DS58" s="208"/>
      <c r="DT58" s="214" t="s">
        <v>140</v>
      </c>
      <c r="DU58" s="188"/>
      <c r="DV58" s="188"/>
      <c r="DW58" s="188"/>
      <c r="DX58" s="289"/>
      <c r="DY58" s="188"/>
      <c r="DZ58" s="188"/>
      <c r="EA58" s="289"/>
      <c r="EB58" s="188"/>
      <c r="EC58" s="188"/>
      <c r="ED58" s="354" t="s">
        <v>140</v>
      </c>
      <c r="EE58" s="188"/>
      <c r="EF58" s="188"/>
      <c r="EG58" s="188"/>
      <c r="EH58" s="289"/>
      <c r="EI58" s="188"/>
      <c r="EJ58" s="188"/>
      <c r="EK58" s="289"/>
      <c r="EL58" s="188"/>
      <c r="EM58" s="188"/>
      <c r="EN58" s="354" t="s">
        <v>140</v>
      </c>
      <c r="EO58" s="188"/>
      <c r="EP58" s="188"/>
      <c r="EQ58" s="188"/>
      <c r="ER58" s="289"/>
      <c r="ES58" s="188"/>
      <c r="ET58" s="188"/>
      <c r="EU58" s="289"/>
      <c r="EV58" s="188"/>
      <c r="EW58" s="188"/>
      <c r="EX58" s="354" t="s">
        <v>140</v>
      </c>
      <c r="EY58" s="188"/>
      <c r="EZ58" s="188"/>
      <c r="FA58" s="188"/>
      <c r="FB58" s="289"/>
      <c r="FC58" s="188"/>
      <c r="FD58" s="188"/>
      <c r="FE58" s="289"/>
      <c r="FF58" s="188"/>
      <c r="FG58" s="188"/>
      <c r="FH58" s="354" t="s">
        <v>140</v>
      </c>
      <c r="FI58" s="188"/>
      <c r="FJ58" s="188"/>
      <c r="FK58" s="188"/>
      <c r="FL58" s="289"/>
      <c r="FM58" s="188"/>
      <c r="FN58" s="188"/>
      <c r="FO58" s="289"/>
      <c r="FP58" s="188"/>
      <c r="FQ58" s="188"/>
      <c r="FR58" s="354" t="s">
        <v>140</v>
      </c>
      <c r="FS58" s="188"/>
      <c r="FT58" s="188"/>
      <c r="FU58" s="188"/>
      <c r="FV58" s="289"/>
      <c r="FW58" s="188"/>
      <c r="FX58" s="188"/>
      <c r="FY58" s="289"/>
      <c r="FZ58" s="188"/>
      <c r="GA58" s="188"/>
      <c r="GB58" s="354" t="s">
        <v>140</v>
      </c>
      <c r="GC58" s="188"/>
      <c r="GD58" s="188"/>
      <c r="GE58" s="188"/>
      <c r="GF58" s="289"/>
      <c r="GG58" s="188"/>
      <c r="GH58" s="188"/>
      <c r="GI58" s="289"/>
      <c r="GJ58" s="188"/>
      <c r="GK58" s="188"/>
      <c r="GL58" s="354" t="s">
        <v>140</v>
      </c>
      <c r="GM58" s="188"/>
      <c r="GN58" s="188"/>
      <c r="GO58" s="188"/>
      <c r="GP58" s="289"/>
      <c r="GQ58" s="188"/>
      <c r="GR58" s="188"/>
      <c r="GS58" s="289"/>
      <c r="GT58" s="188"/>
      <c r="GU58" s="188"/>
      <c r="GV58" s="354" t="s">
        <v>140</v>
      </c>
      <c r="GW58" s="188"/>
      <c r="GX58" s="188"/>
      <c r="GY58" s="188"/>
      <c r="GZ58" s="289"/>
      <c r="HA58" s="188"/>
      <c r="HB58" s="188"/>
      <c r="HC58" s="289"/>
      <c r="HD58" s="188"/>
      <c r="HE58" s="188"/>
      <c r="HF58" s="354" t="s">
        <v>140</v>
      </c>
      <c r="HG58" s="188"/>
      <c r="HH58" s="188"/>
      <c r="HI58" s="188"/>
      <c r="HJ58" s="289"/>
      <c r="HK58" s="188"/>
      <c r="HL58" s="188"/>
      <c r="HM58" s="289"/>
      <c r="HN58" s="188"/>
      <c r="HO58" s="188"/>
      <c r="HP58" s="354" t="s">
        <v>140</v>
      </c>
      <c r="HQ58" s="188"/>
      <c r="HR58" s="188"/>
      <c r="HS58" s="188"/>
      <c r="HT58" s="289"/>
      <c r="HU58" s="188"/>
      <c r="HV58" s="188"/>
      <c r="HW58" s="289"/>
      <c r="HX58" s="188"/>
      <c r="HY58" s="188"/>
      <c r="HZ58" s="354" t="s">
        <v>140</v>
      </c>
      <c r="IA58" s="188"/>
      <c r="IB58" s="188"/>
      <c r="IC58" s="188"/>
      <c r="ID58" s="289"/>
      <c r="IE58" s="188"/>
      <c r="IF58" s="188"/>
      <c r="IG58" s="289"/>
      <c r="IH58" s="188"/>
      <c r="II58" s="188"/>
      <c r="IJ58" s="354" t="s">
        <v>140</v>
      </c>
      <c r="IL58" s="189"/>
      <c r="IM58" s="189"/>
      <c r="IN58" s="189"/>
      <c r="IO58" s="189"/>
    </row>
    <row r="59" spans="1:249" hidden="1" x14ac:dyDescent="0.2">
      <c r="A59" s="183" t="s">
        <v>197</v>
      </c>
      <c r="B59" s="183"/>
      <c r="C59" s="183"/>
      <c r="E59" s="188"/>
      <c r="F59" s="208"/>
      <c r="G59" s="208"/>
      <c r="H59" s="213"/>
      <c r="I59" s="208"/>
      <c r="J59" s="208"/>
      <c r="K59" s="213"/>
      <c r="L59" s="208"/>
      <c r="M59" s="208"/>
      <c r="N59" s="213"/>
      <c r="O59" s="208"/>
      <c r="P59" s="208"/>
      <c r="Q59" s="208"/>
      <c r="R59" s="213"/>
      <c r="S59" s="208"/>
      <c r="T59" s="208"/>
      <c r="U59" s="213"/>
      <c r="V59" s="208"/>
      <c r="W59" s="208"/>
      <c r="X59" s="213"/>
      <c r="Y59" s="208"/>
      <c r="Z59" s="208"/>
      <c r="AA59" s="208"/>
      <c r="AB59" s="213"/>
      <c r="AC59" s="208"/>
      <c r="AD59" s="208"/>
      <c r="AE59" s="213"/>
      <c r="AF59" s="208"/>
      <c r="AG59" s="208"/>
      <c r="AH59" s="213"/>
      <c r="AI59" s="208"/>
      <c r="AJ59" s="208"/>
      <c r="AK59" s="208"/>
      <c r="AL59" s="213"/>
      <c r="AM59" s="208"/>
      <c r="AN59" s="208"/>
      <c r="AO59" s="213"/>
      <c r="AP59" s="208"/>
      <c r="AQ59" s="208"/>
      <c r="AR59" s="213"/>
      <c r="AS59" s="208"/>
      <c r="AT59" s="208"/>
      <c r="AU59" s="208"/>
      <c r="AV59" s="213"/>
      <c r="AW59" s="208"/>
      <c r="AX59" s="208"/>
      <c r="AY59" s="213"/>
      <c r="AZ59" s="208"/>
      <c r="BA59" s="208"/>
      <c r="BB59" s="213"/>
      <c r="BC59" s="208"/>
      <c r="BD59" s="208"/>
      <c r="BE59" s="208"/>
      <c r="BF59" s="213"/>
      <c r="BG59" s="208"/>
      <c r="BH59" s="208"/>
      <c r="BI59" s="213"/>
      <c r="BJ59" s="208"/>
      <c r="BK59" s="208"/>
      <c r="BL59" s="213"/>
      <c r="BM59" s="208"/>
      <c r="BN59" s="208"/>
      <c r="BO59" s="208"/>
      <c r="BP59" s="213"/>
      <c r="BQ59" s="208"/>
      <c r="BR59" s="208"/>
      <c r="BS59" s="213"/>
      <c r="BT59" s="208"/>
      <c r="BU59" s="208"/>
      <c r="BV59" s="213"/>
      <c r="BW59" s="208"/>
      <c r="BX59" s="208"/>
      <c r="BY59" s="208"/>
      <c r="BZ59" s="213"/>
      <c r="CA59" s="208"/>
      <c r="CB59" s="208"/>
      <c r="CC59" s="213"/>
      <c r="CD59" s="208"/>
      <c r="CE59" s="208"/>
      <c r="CF59" s="213"/>
      <c r="CG59" s="208"/>
      <c r="CH59" s="208"/>
      <c r="CI59" s="208"/>
      <c r="CJ59" s="213"/>
      <c r="CK59" s="208"/>
      <c r="CL59" s="208"/>
      <c r="CM59" s="213"/>
      <c r="CN59" s="208"/>
      <c r="CO59" s="208"/>
      <c r="CP59" s="213"/>
      <c r="CQ59" s="208"/>
      <c r="CR59" s="208"/>
      <c r="CS59" s="208"/>
      <c r="CT59" s="213"/>
      <c r="CU59" s="208"/>
      <c r="CV59" s="208"/>
      <c r="CW59" s="213"/>
      <c r="CX59" s="208"/>
      <c r="CY59" s="208"/>
      <c r="CZ59" s="213"/>
      <c r="DA59" s="208"/>
      <c r="DB59" s="208"/>
      <c r="DC59" s="208"/>
      <c r="DD59" s="213"/>
      <c r="DE59" s="208"/>
      <c r="DF59" s="208"/>
      <c r="DG59" s="213"/>
      <c r="DH59" s="208"/>
      <c r="DI59" s="208"/>
      <c r="DJ59" s="213"/>
      <c r="DK59" s="208"/>
      <c r="DL59" s="208"/>
      <c r="DM59" s="208"/>
      <c r="DN59" s="213"/>
      <c r="DO59" s="208"/>
      <c r="DP59" s="208"/>
      <c r="DQ59" s="213"/>
      <c r="DR59" s="208"/>
      <c r="DS59" s="208"/>
      <c r="DT59" s="213"/>
      <c r="DU59" s="188"/>
      <c r="DV59" s="188"/>
      <c r="DW59" s="188"/>
      <c r="DX59" s="289"/>
      <c r="DY59" s="188"/>
      <c r="DZ59" s="188"/>
      <c r="EA59" s="289"/>
      <c r="EB59" s="188"/>
      <c r="EC59" s="188"/>
      <c r="ED59" s="289"/>
      <c r="EE59" s="188"/>
      <c r="EF59" s="188"/>
      <c r="EG59" s="188"/>
      <c r="EH59" s="289"/>
      <c r="EI59" s="188"/>
      <c r="EJ59" s="188"/>
      <c r="EK59" s="289"/>
      <c r="EL59" s="188"/>
      <c r="EM59" s="188"/>
      <c r="EN59" s="289"/>
      <c r="EO59" s="188"/>
      <c r="EP59" s="188"/>
      <c r="EQ59" s="188"/>
      <c r="ER59" s="289"/>
      <c r="ES59" s="188"/>
      <c r="ET59" s="188"/>
      <c r="EU59" s="289"/>
      <c r="EV59" s="188"/>
      <c r="EW59" s="188"/>
      <c r="EX59" s="289"/>
      <c r="EY59" s="188"/>
      <c r="EZ59" s="188"/>
      <c r="FA59" s="188"/>
      <c r="FB59" s="289"/>
      <c r="FC59" s="188"/>
      <c r="FD59" s="188"/>
      <c r="FE59" s="289"/>
      <c r="FF59" s="188"/>
      <c r="FG59" s="188"/>
      <c r="FH59" s="289"/>
      <c r="FI59" s="188"/>
      <c r="FJ59" s="188"/>
      <c r="FK59" s="188"/>
      <c r="FL59" s="289"/>
      <c r="FM59" s="188"/>
      <c r="FN59" s="188"/>
      <c r="FO59" s="289"/>
      <c r="FP59" s="188"/>
      <c r="FQ59" s="188"/>
      <c r="FR59" s="289"/>
      <c r="FS59" s="188"/>
      <c r="FT59" s="188"/>
      <c r="FU59" s="188"/>
      <c r="FV59" s="289"/>
      <c r="FW59" s="188"/>
      <c r="FX59" s="188"/>
      <c r="FY59" s="289"/>
      <c r="FZ59" s="188"/>
      <c r="GA59" s="188"/>
      <c r="GB59" s="289"/>
      <c r="GC59" s="188"/>
      <c r="GD59" s="188"/>
      <c r="GE59" s="188"/>
      <c r="GF59" s="289"/>
      <c r="GG59" s="188"/>
      <c r="GH59" s="188"/>
      <c r="GI59" s="289"/>
      <c r="GJ59" s="188"/>
      <c r="GK59" s="188"/>
      <c r="GL59" s="289"/>
      <c r="GM59" s="188"/>
      <c r="GN59" s="188"/>
      <c r="GO59" s="188"/>
      <c r="GP59" s="289"/>
      <c r="GQ59" s="188"/>
      <c r="GR59" s="188"/>
      <c r="GS59" s="289"/>
      <c r="GT59" s="188"/>
      <c r="GU59" s="188"/>
      <c r="GV59" s="289"/>
      <c r="GW59" s="188"/>
      <c r="GX59" s="188"/>
      <c r="GY59" s="188"/>
      <c r="GZ59" s="289"/>
      <c r="HA59" s="188"/>
      <c r="HB59" s="188"/>
      <c r="HC59" s="289"/>
      <c r="HD59" s="188"/>
      <c r="HE59" s="188"/>
      <c r="HF59" s="289"/>
      <c r="HG59" s="188"/>
      <c r="HH59" s="188"/>
      <c r="HI59" s="188"/>
      <c r="HJ59" s="289"/>
      <c r="HK59" s="188"/>
      <c r="HL59" s="188"/>
      <c r="HM59" s="289"/>
      <c r="HN59" s="188"/>
      <c r="HO59" s="188"/>
      <c r="HP59" s="289"/>
      <c r="HQ59" s="188"/>
      <c r="HR59" s="188"/>
      <c r="HS59" s="188"/>
      <c r="HT59" s="289"/>
      <c r="HU59" s="188"/>
      <c r="HV59" s="188"/>
      <c r="HW59" s="289"/>
      <c r="HX59" s="188"/>
      <c r="HY59" s="188"/>
      <c r="HZ59" s="289"/>
      <c r="IA59" s="188"/>
      <c r="IB59" s="188"/>
      <c r="IC59" s="188"/>
      <c r="ID59" s="289"/>
      <c r="IE59" s="188"/>
      <c r="IF59" s="188"/>
      <c r="IG59" s="289"/>
      <c r="IH59" s="188"/>
      <c r="II59" s="188"/>
      <c r="IJ59" s="289"/>
      <c r="IL59" s="189"/>
      <c r="IM59" s="189"/>
      <c r="IN59" s="189"/>
      <c r="IO59" s="189"/>
    </row>
    <row r="60" spans="1:249" hidden="1" x14ac:dyDescent="0.2">
      <c r="A60" s="205"/>
      <c r="B60" s="183"/>
      <c r="C60" s="183"/>
      <c r="E60" s="188"/>
      <c r="F60" s="208"/>
      <c r="G60" s="208"/>
      <c r="H60" s="213"/>
      <c r="I60" s="208"/>
      <c r="J60" s="208"/>
      <c r="K60" s="213"/>
      <c r="L60" s="208"/>
      <c r="M60" s="208"/>
      <c r="N60" s="213"/>
      <c r="O60" s="208"/>
      <c r="P60" s="208"/>
      <c r="Q60" s="208"/>
      <c r="R60" s="213"/>
      <c r="S60" s="208"/>
      <c r="T60" s="208"/>
      <c r="U60" s="213"/>
      <c r="V60" s="208"/>
      <c r="W60" s="208"/>
      <c r="X60" s="213"/>
      <c r="Y60" s="208"/>
      <c r="Z60" s="208"/>
      <c r="AA60" s="208"/>
      <c r="AB60" s="213"/>
      <c r="AC60" s="208"/>
      <c r="AD60" s="208"/>
      <c r="AE60" s="213"/>
      <c r="AF60" s="208"/>
      <c r="AG60" s="208"/>
      <c r="AH60" s="213"/>
      <c r="AI60" s="208"/>
      <c r="AJ60" s="208"/>
      <c r="AK60" s="208"/>
      <c r="AL60" s="213"/>
      <c r="AM60" s="208"/>
      <c r="AN60" s="208"/>
      <c r="AO60" s="213"/>
      <c r="AP60" s="208"/>
      <c r="AQ60" s="208"/>
      <c r="AR60" s="213"/>
      <c r="AS60" s="208"/>
      <c r="AT60" s="208"/>
      <c r="AU60" s="208"/>
      <c r="AV60" s="213"/>
      <c r="AW60" s="208"/>
      <c r="AX60" s="208"/>
      <c r="AY60" s="213"/>
      <c r="AZ60" s="208"/>
      <c r="BA60" s="208"/>
      <c r="BB60" s="213"/>
      <c r="BC60" s="208"/>
      <c r="BD60" s="208"/>
      <c r="BE60" s="208"/>
      <c r="BF60" s="213"/>
      <c r="BG60" s="208"/>
      <c r="BH60" s="208"/>
      <c r="BI60" s="213"/>
      <c r="BJ60" s="208"/>
      <c r="BK60" s="208"/>
      <c r="BL60" s="213"/>
      <c r="BM60" s="208"/>
      <c r="BN60" s="208"/>
      <c r="BO60" s="208"/>
      <c r="BP60" s="213"/>
      <c r="BQ60" s="208"/>
      <c r="BR60" s="208"/>
      <c r="BS60" s="213"/>
      <c r="BT60" s="208"/>
      <c r="BU60" s="208"/>
      <c r="BV60" s="213"/>
      <c r="BW60" s="208"/>
      <c r="BX60" s="208"/>
      <c r="BY60" s="208"/>
      <c r="BZ60" s="213"/>
      <c r="CA60" s="208"/>
      <c r="CB60" s="208"/>
      <c r="CC60" s="213"/>
      <c r="CD60" s="208"/>
      <c r="CE60" s="208"/>
      <c r="CF60" s="213"/>
      <c r="CG60" s="208"/>
      <c r="CH60" s="208"/>
      <c r="CI60" s="208"/>
      <c r="CJ60" s="213"/>
      <c r="CK60" s="208"/>
      <c r="CL60" s="208"/>
      <c r="CM60" s="213"/>
      <c r="CN60" s="208"/>
      <c r="CO60" s="208"/>
      <c r="CP60" s="213"/>
      <c r="CQ60" s="208"/>
      <c r="CR60" s="208"/>
      <c r="CS60" s="208"/>
      <c r="CT60" s="213"/>
      <c r="CU60" s="208"/>
      <c r="CV60" s="208"/>
      <c r="CW60" s="213"/>
      <c r="CX60" s="208"/>
      <c r="CY60" s="208"/>
      <c r="CZ60" s="213"/>
      <c r="DA60" s="208"/>
      <c r="DB60" s="208"/>
      <c r="DC60" s="208"/>
      <c r="DD60" s="213"/>
      <c r="DE60" s="208"/>
      <c r="DF60" s="208"/>
      <c r="DG60" s="213"/>
      <c r="DH60" s="208"/>
      <c r="DI60" s="208"/>
      <c r="DJ60" s="213"/>
      <c r="DK60" s="208"/>
      <c r="DL60" s="208"/>
      <c r="DM60" s="208"/>
      <c r="DN60" s="213"/>
      <c r="DO60" s="208"/>
      <c r="DP60" s="208"/>
      <c r="DQ60" s="213"/>
      <c r="DR60" s="208"/>
      <c r="DS60" s="208"/>
      <c r="DT60" s="213"/>
      <c r="DU60" s="188"/>
      <c r="DV60" s="188"/>
      <c r="DW60" s="188"/>
      <c r="DX60" s="289"/>
      <c r="DY60" s="188"/>
      <c r="DZ60" s="188"/>
      <c r="EA60" s="289"/>
      <c r="EB60" s="188"/>
      <c r="EC60" s="188"/>
      <c r="ED60" s="289"/>
      <c r="EE60" s="188"/>
      <c r="EF60" s="188"/>
      <c r="EG60" s="188"/>
      <c r="EH60" s="289"/>
      <c r="EI60" s="188"/>
      <c r="EJ60" s="188"/>
      <c r="EK60" s="289"/>
      <c r="EL60" s="188"/>
      <c r="EM60" s="188"/>
      <c r="EN60" s="289"/>
      <c r="EO60" s="188"/>
      <c r="EP60" s="188"/>
      <c r="EQ60" s="188"/>
      <c r="ER60" s="289"/>
      <c r="ES60" s="188"/>
      <c r="ET60" s="188"/>
      <c r="EU60" s="289"/>
      <c r="EV60" s="188"/>
      <c r="EW60" s="188"/>
      <c r="EX60" s="289"/>
      <c r="EY60" s="188"/>
      <c r="EZ60" s="188"/>
      <c r="FA60" s="188"/>
      <c r="FB60" s="289"/>
      <c r="FC60" s="188"/>
      <c r="FD60" s="188"/>
      <c r="FE60" s="289"/>
      <c r="FF60" s="188"/>
      <c r="FG60" s="188"/>
      <c r="FH60" s="289"/>
      <c r="FI60" s="188"/>
      <c r="FJ60" s="188"/>
      <c r="FK60" s="188"/>
      <c r="FL60" s="289"/>
      <c r="FM60" s="188"/>
      <c r="FN60" s="188"/>
      <c r="FO60" s="289"/>
      <c r="FP60" s="188"/>
      <c r="FQ60" s="188"/>
      <c r="FR60" s="289"/>
      <c r="FS60" s="188"/>
      <c r="FT60" s="188"/>
      <c r="FU60" s="188"/>
      <c r="FV60" s="289"/>
      <c r="FW60" s="188"/>
      <c r="FX60" s="188"/>
      <c r="FY60" s="289"/>
      <c r="FZ60" s="188"/>
      <c r="GA60" s="188"/>
      <c r="GB60" s="289"/>
      <c r="GC60" s="188"/>
      <c r="GD60" s="188"/>
      <c r="GE60" s="188"/>
      <c r="GF60" s="289"/>
      <c r="GG60" s="188"/>
      <c r="GH60" s="188"/>
      <c r="GI60" s="289"/>
      <c r="GJ60" s="188"/>
      <c r="GK60" s="188"/>
      <c r="GL60" s="289"/>
      <c r="GM60" s="188"/>
      <c r="GN60" s="188"/>
      <c r="GO60" s="188"/>
      <c r="GP60" s="289"/>
      <c r="GQ60" s="188"/>
      <c r="GR60" s="188"/>
      <c r="GS60" s="289"/>
      <c r="GT60" s="188"/>
      <c r="GU60" s="188"/>
      <c r="GV60" s="289"/>
      <c r="GW60" s="188"/>
      <c r="GX60" s="188"/>
      <c r="GY60" s="188"/>
      <c r="GZ60" s="289"/>
      <c r="HA60" s="188"/>
      <c r="HB60" s="188"/>
      <c r="HC60" s="289"/>
      <c r="HD60" s="188"/>
      <c r="HE60" s="188"/>
      <c r="HF60" s="289"/>
      <c r="HG60" s="188"/>
      <c r="HH60" s="188"/>
      <c r="HI60" s="188"/>
      <c r="HJ60" s="289"/>
      <c r="HK60" s="188"/>
      <c r="HL60" s="188"/>
      <c r="HM60" s="289"/>
      <c r="HN60" s="188"/>
      <c r="HO60" s="188"/>
      <c r="HP60" s="289"/>
      <c r="HQ60" s="188"/>
      <c r="HR60" s="188"/>
      <c r="HS60" s="188"/>
      <c r="HT60" s="289"/>
      <c r="HU60" s="188"/>
      <c r="HV60" s="188"/>
      <c r="HW60" s="289"/>
      <c r="HX60" s="188"/>
      <c r="HY60" s="188"/>
      <c r="HZ60" s="289"/>
      <c r="IA60" s="188"/>
      <c r="IB60" s="188"/>
      <c r="IC60" s="188"/>
      <c r="ID60" s="289"/>
      <c r="IE60" s="188"/>
      <c r="IF60" s="188"/>
      <c r="IG60" s="289"/>
      <c r="IH60" s="188"/>
      <c r="II60" s="188"/>
      <c r="IJ60" s="289"/>
      <c r="IL60" s="189"/>
      <c r="IM60" s="189"/>
      <c r="IN60" s="189"/>
      <c r="IO60" s="189"/>
    </row>
    <row r="61" spans="1:249" hidden="1" x14ac:dyDescent="0.2">
      <c r="B61" s="183"/>
      <c r="C61" s="183"/>
      <c r="E61" s="188"/>
      <c r="F61" s="208"/>
      <c r="G61" s="208"/>
      <c r="H61" s="213"/>
      <c r="I61" s="208"/>
      <c r="J61" s="208"/>
      <c r="K61" s="213"/>
      <c r="L61" s="208"/>
      <c r="M61" s="208"/>
      <c r="N61" s="213"/>
      <c r="O61" s="208"/>
      <c r="P61" s="208"/>
      <c r="Q61" s="208"/>
      <c r="R61" s="213"/>
      <c r="S61" s="208"/>
      <c r="T61" s="208"/>
      <c r="U61" s="213"/>
      <c r="V61" s="208"/>
      <c r="W61" s="208"/>
      <c r="X61" s="213"/>
      <c r="Y61" s="208"/>
      <c r="Z61" s="208"/>
      <c r="AA61" s="208"/>
      <c r="AB61" s="213"/>
      <c r="AC61" s="208"/>
      <c r="AD61" s="208"/>
      <c r="AE61" s="213"/>
      <c r="AF61" s="208"/>
      <c r="AG61" s="208"/>
      <c r="AH61" s="213"/>
      <c r="AI61" s="208"/>
      <c r="AJ61" s="208"/>
      <c r="AK61" s="208"/>
      <c r="AL61" s="213"/>
      <c r="AM61" s="208"/>
      <c r="AN61" s="208"/>
      <c r="AO61" s="213"/>
      <c r="AP61" s="208"/>
      <c r="AQ61" s="208"/>
      <c r="AR61" s="213"/>
      <c r="AS61" s="208"/>
      <c r="AT61" s="208"/>
      <c r="AU61" s="208"/>
      <c r="AV61" s="213"/>
      <c r="AW61" s="208"/>
      <c r="AX61" s="208"/>
      <c r="AY61" s="213"/>
      <c r="AZ61" s="208"/>
      <c r="BA61" s="208"/>
      <c r="BB61" s="213"/>
      <c r="BC61" s="208"/>
      <c r="BD61" s="208"/>
      <c r="BE61" s="208"/>
      <c r="BF61" s="213"/>
      <c r="BG61" s="208"/>
      <c r="BH61" s="208"/>
      <c r="BI61" s="213"/>
      <c r="BJ61" s="208"/>
      <c r="BK61" s="208"/>
      <c r="BL61" s="213"/>
      <c r="BM61" s="208"/>
      <c r="BN61" s="208"/>
      <c r="BO61" s="208"/>
      <c r="BP61" s="213"/>
      <c r="BQ61" s="208"/>
      <c r="BR61" s="208"/>
      <c r="BS61" s="213"/>
      <c r="BT61" s="208"/>
      <c r="BU61" s="208"/>
      <c r="BV61" s="213"/>
      <c r="BW61" s="208"/>
      <c r="BX61" s="208"/>
      <c r="BY61" s="208"/>
      <c r="BZ61" s="213"/>
      <c r="CA61" s="208"/>
      <c r="CB61" s="208"/>
      <c r="CC61" s="213"/>
      <c r="CD61" s="208"/>
      <c r="CE61" s="208"/>
      <c r="CF61" s="213"/>
      <c r="CG61" s="208"/>
      <c r="CH61" s="208"/>
      <c r="CI61" s="208"/>
      <c r="CJ61" s="213"/>
      <c r="CK61" s="208"/>
      <c r="CL61" s="208"/>
      <c r="CM61" s="213"/>
      <c r="CN61" s="208"/>
      <c r="CO61" s="208"/>
      <c r="CP61" s="213"/>
      <c r="CQ61" s="208"/>
      <c r="CR61" s="208"/>
      <c r="CS61" s="208"/>
      <c r="CT61" s="213"/>
      <c r="CU61" s="208"/>
      <c r="CV61" s="208"/>
      <c r="CW61" s="213"/>
      <c r="CX61" s="208"/>
      <c r="CY61" s="208"/>
      <c r="CZ61" s="213"/>
      <c r="DA61" s="208"/>
      <c r="DB61" s="208"/>
      <c r="DC61" s="208"/>
      <c r="DD61" s="213"/>
      <c r="DE61" s="208"/>
      <c r="DF61" s="208"/>
      <c r="DG61" s="213"/>
      <c r="DH61" s="208"/>
      <c r="DI61" s="208"/>
      <c r="DJ61" s="213"/>
      <c r="DK61" s="208"/>
      <c r="DL61" s="208"/>
      <c r="DM61" s="208"/>
      <c r="DN61" s="213"/>
      <c r="DO61" s="208"/>
      <c r="DP61" s="208"/>
      <c r="DQ61" s="213"/>
      <c r="DR61" s="208"/>
      <c r="DS61" s="208"/>
      <c r="DT61" s="213"/>
      <c r="DU61" s="188"/>
      <c r="DV61" s="188"/>
      <c r="DW61" s="188"/>
      <c r="DX61" s="289"/>
      <c r="DY61" s="188"/>
      <c r="DZ61" s="188"/>
      <c r="EA61" s="289"/>
      <c r="EB61" s="188"/>
      <c r="EC61" s="188"/>
      <c r="ED61" s="289"/>
      <c r="EE61" s="188"/>
      <c r="EF61" s="188"/>
      <c r="EG61" s="188"/>
      <c r="EH61" s="289"/>
      <c r="EI61" s="188"/>
      <c r="EJ61" s="188"/>
      <c r="EK61" s="289"/>
      <c r="EL61" s="188"/>
      <c r="EM61" s="188"/>
      <c r="EN61" s="289"/>
      <c r="EO61" s="188"/>
      <c r="EP61" s="188"/>
      <c r="EQ61" s="188"/>
      <c r="ER61" s="289"/>
      <c r="ES61" s="188"/>
      <c r="ET61" s="188"/>
      <c r="EU61" s="289"/>
      <c r="EV61" s="188"/>
      <c r="EW61" s="188"/>
      <c r="EX61" s="289"/>
      <c r="EY61" s="188"/>
      <c r="EZ61" s="188"/>
      <c r="FA61" s="188"/>
      <c r="FB61" s="289"/>
      <c r="FC61" s="188"/>
      <c r="FD61" s="188"/>
      <c r="FE61" s="289"/>
      <c r="FF61" s="188"/>
      <c r="FG61" s="188"/>
      <c r="FH61" s="289"/>
      <c r="FI61" s="188"/>
      <c r="FJ61" s="188"/>
      <c r="FK61" s="188"/>
      <c r="FL61" s="289"/>
      <c r="FM61" s="188"/>
      <c r="FN61" s="188"/>
      <c r="FO61" s="289"/>
      <c r="FP61" s="188"/>
      <c r="FQ61" s="188"/>
      <c r="FR61" s="289"/>
      <c r="FS61" s="188"/>
      <c r="FT61" s="188"/>
      <c r="FU61" s="188"/>
      <c r="FV61" s="289"/>
      <c r="FW61" s="188"/>
      <c r="FX61" s="188"/>
      <c r="FY61" s="289"/>
      <c r="FZ61" s="188"/>
      <c r="GA61" s="188"/>
      <c r="GB61" s="289"/>
      <c r="GC61" s="188"/>
      <c r="GD61" s="188"/>
      <c r="GE61" s="188"/>
      <c r="GF61" s="289"/>
      <c r="GG61" s="188"/>
      <c r="GH61" s="188"/>
      <c r="GI61" s="289"/>
      <c r="GJ61" s="188"/>
      <c r="GK61" s="188"/>
      <c r="GL61" s="289"/>
      <c r="GM61" s="188"/>
      <c r="GN61" s="188"/>
      <c r="GO61" s="188"/>
      <c r="GP61" s="289"/>
      <c r="GQ61" s="188"/>
      <c r="GR61" s="188"/>
      <c r="GS61" s="289"/>
      <c r="GT61" s="188"/>
      <c r="GU61" s="188"/>
      <c r="GV61" s="289"/>
      <c r="GW61" s="188"/>
      <c r="GX61" s="188"/>
      <c r="GY61" s="188"/>
      <c r="GZ61" s="289"/>
      <c r="HA61" s="188"/>
      <c r="HB61" s="188"/>
      <c r="HC61" s="289"/>
      <c r="HD61" s="188"/>
      <c r="HE61" s="188"/>
      <c r="HF61" s="289"/>
      <c r="HG61" s="188"/>
      <c r="HH61" s="188"/>
      <c r="HI61" s="188"/>
      <c r="HJ61" s="289"/>
      <c r="HK61" s="188"/>
      <c r="HL61" s="188"/>
      <c r="HM61" s="289"/>
      <c r="HN61" s="188"/>
      <c r="HO61" s="188"/>
      <c r="HP61" s="289"/>
      <c r="HQ61" s="188"/>
      <c r="HR61" s="188"/>
      <c r="HS61" s="188"/>
      <c r="HT61" s="289"/>
      <c r="HU61" s="188"/>
      <c r="HV61" s="188"/>
      <c r="HW61" s="289"/>
      <c r="HX61" s="188"/>
      <c r="HY61" s="188"/>
      <c r="HZ61" s="289"/>
      <c r="IA61" s="188"/>
      <c r="IB61" s="188"/>
      <c r="IC61" s="188"/>
      <c r="ID61" s="289"/>
      <c r="IE61" s="188"/>
      <c r="IF61" s="188"/>
      <c r="IG61" s="289"/>
      <c r="IH61" s="188"/>
      <c r="II61" s="188"/>
      <c r="IJ61" s="289"/>
      <c r="IL61" s="189"/>
      <c r="IM61" s="189"/>
      <c r="IN61" s="189"/>
      <c r="IO61" s="189"/>
    </row>
    <row r="62" spans="1:249" hidden="1" x14ac:dyDescent="0.2">
      <c r="B62" s="183"/>
      <c r="C62" s="183"/>
      <c r="E62" s="188"/>
      <c r="F62" s="215"/>
      <c r="G62" s="215"/>
      <c r="H62" s="216" t="s">
        <v>175</v>
      </c>
      <c r="I62" s="215"/>
      <c r="J62" s="215"/>
      <c r="K62" s="216" t="s">
        <v>176</v>
      </c>
      <c r="L62" s="215"/>
      <c r="M62" s="215"/>
      <c r="N62" s="216" t="s">
        <v>177</v>
      </c>
      <c r="O62" s="208"/>
      <c r="P62" s="215"/>
      <c r="Q62" s="215"/>
      <c r="R62" s="216" t="s">
        <v>175</v>
      </c>
      <c r="S62" s="215"/>
      <c r="T62" s="215"/>
      <c r="U62" s="216" t="s">
        <v>176</v>
      </c>
      <c r="V62" s="215"/>
      <c r="W62" s="215"/>
      <c r="X62" s="216" t="s">
        <v>177</v>
      </c>
      <c r="Y62" s="208"/>
      <c r="Z62" s="215"/>
      <c r="AA62" s="215"/>
      <c r="AB62" s="216" t="s">
        <v>175</v>
      </c>
      <c r="AC62" s="215"/>
      <c r="AD62" s="215"/>
      <c r="AE62" s="216" t="s">
        <v>176</v>
      </c>
      <c r="AF62" s="215"/>
      <c r="AG62" s="215"/>
      <c r="AH62" s="216" t="s">
        <v>177</v>
      </c>
      <c r="AI62" s="208"/>
      <c r="AJ62" s="215"/>
      <c r="AK62" s="215"/>
      <c r="AL62" s="216" t="s">
        <v>175</v>
      </c>
      <c r="AM62" s="215"/>
      <c r="AN62" s="215"/>
      <c r="AO62" s="216" t="s">
        <v>176</v>
      </c>
      <c r="AP62" s="215"/>
      <c r="AQ62" s="215"/>
      <c r="AR62" s="216" t="s">
        <v>177</v>
      </c>
      <c r="AS62" s="208"/>
      <c r="AT62" s="215"/>
      <c r="AU62" s="215"/>
      <c r="AV62" s="216" t="s">
        <v>175</v>
      </c>
      <c r="AW62" s="215"/>
      <c r="AX62" s="215"/>
      <c r="AY62" s="216" t="s">
        <v>176</v>
      </c>
      <c r="AZ62" s="215"/>
      <c r="BA62" s="215"/>
      <c r="BB62" s="216" t="s">
        <v>177</v>
      </c>
      <c r="BC62" s="208"/>
      <c r="BD62" s="215"/>
      <c r="BE62" s="215"/>
      <c r="BF62" s="216" t="s">
        <v>175</v>
      </c>
      <c r="BG62" s="215"/>
      <c r="BH62" s="215"/>
      <c r="BI62" s="216" t="s">
        <v>176</v>
      </c>
      <c r="BJ62" s="215"/>
      <c r="BK62" s="215"/>
      <c r="BL62" s="216" t="s">
        <v>177</v>
      </c>
      <c r="BM62" s="208"/>
      <c r="BN62" s="215"/>
      <c r="BO62" s="215"/>
      <c r="BP62" s="216" t="s">
        <v>175</v>
      </c>
      <c r="BQ62" s="215"/>
      <c r="BR62" s="215"/>
      <c r="BS62" s="216" t="s">
        <v>176</v>
      </c>
      <c r="BT62" s="215"/>
      <c r="BU62" s="215"/>
      <c r="BV62" s="216" t="s">
        <v>177</v>
      </c>
      <c r="BW62" s="208"/>
      <c r="BX62" s="215"/>
      <c r="BY62" s="215"/>
      <c r="BZ62" s="216" t="s">
        <v>175</v>
      </c>
      <c r="CA62" s="215"/>
      <c r="CB62" s="215"/>
      <c r="CC62" s="216" t="s">
        <v>176</v>
      </c>
      <c r="CD62" s="215"/>
      <c r="CE62" s="215"/>
      <c r="CF62" s="216" t="s">
        <v>177</v>
      </c>
      <c r="CG62" s="208"/>
      <c r="CH62" s="215"/>
      <c r="CI62" s="215"/>
      <c r="CJ62" s="216" t="s">
        <v>175</v>
      </c>
      <c r="CK62" s="215"/>
      <c r="CL62" s="215"/>
      <c r="CM62" s="216" t="s">
        <v>176</v>
      </c>
      <c r="CN62" s="215"/>
      <c r="CO62" s="215"/>
      <c r="CP62" s="216" t="s">
        <v>177</v>
      </c>
      <c r="CQ62" s="208"/>
      <c r="CR62" s="215"/>
      <c r="CS62" s="215"/>
      <c r="CT62" s="216" t="s">
        <v>175</v>
      </c>
      <c r="CU62" s="215"/>
      <c r="CV62" s="215"/>
      <c r="CW62" s="216" t="s">
        <v>176</v>
      </c>
      <c r="CX62" s="215"/>
      <c r="CY62" s="215"/>
      <c r="CZ62" s="216" t="s">
        <v>177</v>
      </c>
      <c r="DA62" s="208"/>
      <c r="DB62" s="215"/>
      <c r="DC62" s="215"/>
      <c r="DD62" s="216" t="s">
        <v>175</v>
      </c>
      <c r="DE62" s="215"/>
      <c r="DF62" s="215"/>
      <c r="DG62" s="216" t="s">
        <v>176</v>
      </c>
      <c r="DH62" s="215"/>
      <c r="DI62" s="215"/>
      <c r="DJ62" s="216" t="s">
        <v>177</v>
      </c>
      <c r="DK62" s="208"/>
      <c r="DL62" s="215"/>
      <c r="DM62" s="215"/>
      <c r="DN62" s="216" t="s">
        <v>175</v>
      </c>
      <c r="DO62" s="215"/>
      <c r="DP62" s="215"/>
      <c r="DQ62" s="216" t="s">
        <v>176</v>
      </c>
      <c r="DR62" s="215"/>
      <c r="DS62" s="215"/>
      <c r="DT62" s="216" t="s">
        <v>177</v>
      </c>
      <c r="DU62" s="188"/>
      <c r="DV62" s="355"/>
      <c r="DW62" s="355"/>
      <c r="DX62" s="293" t="s">
        <v>175</v>
      </c>
      <c r="DY62" s="355"/>
      <c r="DZ62" s="355"/>
      <c r="EA62" s="293" t="s">
        <v>176</v>
      </c>
      <c r="EB62" s="355"/>
      <c r="EC62" s="355"/>
      <c r="ED62" s="293" t="s">
        <v>177</v>
      </c>
      <c r="EE62" s="188"/>
      <c r="EF62" s="355"/>
      <c r="EG62" s="355"/>
      <c r="EH62" s="293" t="s">
        <v>175</v>
      </c>
      <c r="EI62" s="355"/>
      <c r="EJ62" s="355"/>
      <c r="EK62" s="293" t="s">
        <v>176</v>
      </c>
      <c r="EL62" s="355"/>
      <c r="EM62" s="355"/>
      <c r="EN62" s="293" t="s">
        <v>177</v>
      </c>
      <c r="EO62" s="188"/>
      <c r="EP62" s="355"/>
      <c r="EQ62" s="355"/>
      <c r="ER62" s="293" t="s">
        <v>175</v>
      </c>
      <c r="ES62" s="355"/>
      <c r="ET62" s="355"/>
      <c r="EU62" s="293" t="s">
        <v>176</v>
      </c>
      <c r="EV62" s="355"/>
      <c r="EW62" s="355"/>
      <c r="EX62" s="293" t="s">
        <v>177</v>
      </c>
      <c r="EY62" s="188"/>
      <c r="EZ62" s="355"/>
      <c r="FA62" s="355"/>
      <c r="FB62" s="293" t="s">
        <v>175</v>
      </c>
      <c r="FC62" s="355"/>
      <c r="FD62" s="355"/>
      <c r="FE62" s="293" t="s">
        <v>176</v>
      </c>
      <c r="FF62" s="355"/>
      <c r="FG62" s="355"/>
      <c r="FH62" s="293" t="s">
        <v>177</v>
      </c>
      <c r="FI62" s="188"/>
      <c r="FJ62" s="355"/>
      <c r="FK62" s="355"/>
      <c r="FL62" s="293" t="s">
        <v>175</v>
      </c>
      <c r="FM62" s="355"/>
      <c r="FN62" s="355"/>
      <c r="FO62" s="293" t="s">
        <v>176</v>
      </c>
      <c r="FP62" s="355"/>
      <c r="FQ62" s="355"/>
      <c r="FR62" s="293" t="s">
        <v>177</v>
      </c>
      <c r="FS62" s="188"/>
      <c r="FT62" s="355"/>
      <c r="FU62" s="355"/>
      <c r="FV62" s="293" t="s">
        <v>175</v>
      </c>
      <c r="FW62" s="355"/>
      <c r="FX62" s="355"/>
      <c r="FY62" s="293" t="s">
        <v>176</v>
      </c>
      <c r="FZ62" s="355"/>
      <c r="GA62" s="355"/>
      <c r="GB62" s="293" t="s">
        <v>177</v>
      </c>
      <c r="GC62" s="188"/>
      <c r="GD62" s="355"/>
      <c r="GE62" s="355"/>
      <c r="GF62" s="293" t="s">
        <v>175</v>
      </c>
      <c r="GG62" s="355"/>
      <c r="GH62" s="355"/>
      <c r="GI62" s="293" t="s">
        <v>176</v>
      </c>
      <c r="GJ62" s="355"/>
      <c r="GK62" s="355"/>
      <c r="GL62" s="293" t="s">
        <v>177</v>
      </c>
      <c r="GM62" s="188"/>
      <c r="GN62" s="355"/>
      <c r="GO62" s="355"/>
      <c r="GP62" s="293" t="s">
        <v>175</v>
      </c>
      <c r="GQ62" s="355"/>
      <c r="GR62" s="355"/>
      <c r="GS62" s="293" t="s">
        <v>176</v>
      </c>
      <c r="GT62" s="355"/>
      <c r="GU62" s="355"/>
      <c r="GV62" s="293" t="s">
        <v>177</v>
      </c>
      <c r="GW62" s="188"/>
      <c r="GX62" s="355"/>
      <c r="GY62" s="355"/>
      <c r="GZ62" s="293" t="s">
        <v>175</v>
      </c>
      <c r="HA62" s="355"/>
      <c r="HB62" s="355"/>
      <c r="HC62" s="293" t="s">
        <v>176</v>
      </c>
      <c r="HD62" s="355"/>
      <c r="HE62" s="355"/>
      <c r="HF62" s="293" t="s">
        <v>177</v>
      </c>
      <c r="HG62" s="188"/>
      <c r="HH62" s="355"/>
      <c r="HI62" s="355"/>
      <c r="HJ62" s="293" t="s">
        <v>175</v>
      </c>
      <c r="HK62" s="355"/>
      <c r="HL62" s="355"/>
      <c r="HM62" s="293" t="s">
        <v>176</v>
      </c>
      <c r="HN62" s="355"/>
      <c r="HO62" s="355"/>
      <c r="HP62" s="293" t="s">
        <v>177</v>
      </c>
      <c r="HQ62" s="188"/>
      <c r="HR62" s="355"/>
      <c r="HS62" s="355"/>
      <c r="HT62" s="293" t="s">
        <v>175</v>
      </c>
      <c r="HU62" s="355"/>
      <c r="HV62" s="355"/>
      <c r="HW62" s="293" t="s">
        <v>176</v>
      </c>
      <c r="HX62" s="355"/>
      <c r="HY62" s="355"/>
      <c r="HZ62" s="293" t="s">
        <v>177</v>
      </c>
      <c r="IA62" s="188"/>
      <c r="IB62" s="355"/>
      <c r="IC62" s="355"/>
      <c r="ID62" s="293" t="s">
        <v>175</v>
      </c>
      <c r="IE62" s="355"/>
      <c r="IF62" s="355"/>
      <c r="IG62" s="293" t="s">
        <v>176</v>
      </c>
      <c r="IH62" s="355"/>
      <c r="II62" s="355"/>
      <c r="IJ62" s="293" t="s">
        <v>177</v>
      </c>
      <c r="IL62" s="189"/>
      <c r="IM62" s="189"/>
      <c r="IN62" s="189"/>
      <c r="IO62" s="189"/>
    </row>
    <row r="63" spans="1:249" hidden="1" x14ac:dyDescent="0.2">
      <c r="B63" s="204"/>
      <c r="C63" s="183"/>
      <c r="E63" s="188"/>
      <c r="F63" s="217" t="s">
        <v>142</v>
      </c>
      <c r="G63" s="217" t="s">
        <v>143</v>
      </c>
      <c r="H63" s="218" t="s">
        <v>97</v>
      </c>
      <c r="I63" s="217" t="s">
        <v>142</v>
      </c>
      <c r="J63" s="217" t="s">
        <v>143</v>
      </c>
      <c r="K63" s="218" t="s">
        <v>97</v>
      </c>
      <c r="L63" s="217" t="s">
        <v>142</v>
      </c>
      <c r="M63" s="217" t="s">
        <v>143</v>
      </c>
      <c r="N63" s="218" t="s">
        <v>97</v>
      </c>
      <c r="O63" s="208"/>
      <c r="P63" s="217" t="s">
        <v>142</v>
      </c>
      <c r="Q63" s="217" t="s">
        <v>143</v>
      </c>
      <c r="R63" s="218" t="s">
        <v>97</v>
      </c>
      <c r="S63" s="217" t="s">
        <v>142</v>
      </c>
      <c r="T63" s="217" t="s">
        <v>143</v>
      </c>
      <c r="U63" s="218" t="s">
        <v>97</v>
      </c>
      <c r="V63" s="217" t="s">
        <v>142</v>
      </c>
      <c r="W63" s="217" t="s">
        <v>143</v>
      </c>
      <c r="X63" s="218" t="s">
        <v>97</v>
      </c>
      <c r="Y63" s="208"/>
      <c r="Z63" s="217" t="s">
        <v>142</v>
      </c>
      <c r="AA63" s="217" t="s">
        <v>143</v>
      </c>
      <c r="AB63" s="218" t="s">
        <v>97</v>
      </c>
      <c r="AC63" s="217" t="s">
        <v>142</v>
      </c>
      <c r="AD63" s="217" t="s">
        <v>143</v>
      </c>
      <c r="AE63" s="218" t="s">
        <v>97</v>
      </c>
      <c r="AF63" s="217" t="s">
        <v>142</v>
      </c>
      <c r="AG63" s="217" t="s">
        <v>143</v>
      </c>
      <c r="AH63" s="218" t="s">
        <v>97</v>
      </c>
      <c r="AI63" s="208"/>
      <c r="AJ63" s="217" t="s">
        <v>142</v>
      </c>
      <c r="AK63" s="217" t="s">
        <v>143</v>
      </c>
      <c r="AL63" s="218" t="s">
        <v>97</v>
      </c>
      <c r="AM63" s="217" t="s">
        <v>142</v>
      </c>
      <c r="AN63" s="217" t="s">
        <v>143</v>
      </c>
      <c r="AO63" s="218" t="s">
        <v>97</v>
      </c>
      <c r="AP63" s="217" t="s">
        <v>142</v>
      </c>
      <c r="AQ63" s="217" t="s">
        <v>143</v>
      </c>
      <c r="AR63" s="218" t="s">
        <v>97</v>
      </c>
      <c r="AS63" s="208"/>
      <c r="AT63" s="217" t="s">
        <v>142</v>
      </c>
      <c r="AU63" s="217" t="s">
        <v>143</v>
      </c>
      <c r="AV63" s="218" t="s">
        <v>97</v>
      </c>
      <c r="AW63" s="217" t="s">
        <v>142</v>
      </c>
      <c r="AX63" s="217" t="s">
        <v>143</v>
      </c>
      <c r="AY63" s="218" t="s">
        <v>97</v>
      </c>
      <c r="AZ63" s="217" t="s">
        <v>142</v>
      </c>
      <c r="BA63" s="217" t="s">
        <v>143</v>
      </c>
      <c r="BB63" s="218" t="s">
        <v>97</v>
      </c>
      <c r="BC63" s="208"/>
      <c r="BD63" s="217" t="s">
        <v>142</v>
      </c>
      <c r="BE63" s="217" t="s">
        <v>143</v>
      </c>
      <c r="BF63" s="218" t="s">
        <v>97</v>
      </c>
      <c r="BG63" s="217" t="s">
        <v>142</v>
      </c>
      <c r="BH63" s="217" t="s">
        <v>143</v>
      </c>
      <c r="BI63" s="218" t="s">
        <v>97</v>
      </c>
      <c r="BJ63" s="217" t="s">
        <v>142</v>
      </c>
      <c r="BK63" s="217" t="s">
        <v>143</v>
      </c>
      <c r="BL63" s="218" t="s">
        <v>97</v>
      </c>
      <c r="BM63" s="208"/>
      <c r="BN63" s="217" t="s">
        <v>142</v>
      </c>
      <c r="BO63" s="217" t="s">
        <v>143</v>
      </c>
      <c r="BP63" s="218" t="s">
        <v>97</v>
      </c>
      <c r="BQ63" s="217" t="s">
        <v>142</v>
      </c>
      <c r="BR63" s="217" t="s">
        <v>143</v>
      </c>
      <c r="BS63" s="218" t="s">
        <v>97</v>
      </c>
      <c r="BT63" s="217" t="s">
        <v>142</v>
      </c>
      <c r="BU63" s="217" t="s">
        <v>143</v>
      </c>
      <c r="BV63" s="218" t="s">
        <v>97</v>
      </c>
      <c r="BW63" s="208"/>
      <c r="BX63" s="217" t="s">
        <v>142</v>
      </c>
      <c r="BY63" s="217" t="s">
        <v>143</v>
      </c>
      <c r="BZ63" s="218" t="s">
        <v>97</v>
      </c>
      <c r="CA63" s="217" t="s">
        <v>142</v>
      </c>
      <c r="CB63" s="217" t="s">
        <v>143</v>
      </c>
      <c r="CC63" s="218" t="s">
        <v>97</v>
      </c>
      <c r="CD63" s="217" t="s">
        <v>142</v>
      </c>
      <c r="CE63" s="217" t="s">
        <v>143</v>
      </c>
      <c r="CF63" s="218" t="s">
        <v>97</v>
      </c>
      <c r="CG63" s="208"/>
      <c r="CH63" s="217" t="s">
        <v>142</v>
      </c>
      <c r="CI63" s="217" t="s">
        <v>143</v>
      </c>
      <c r="CJ63" s="218" t="s">
        <v>97</v>
      </c>
      <c r="CK63" s="217" t="s">
        <v>142</v>
      </c>
      <c r="CL63" s="217" t="s">
        <v>143</v>
      </c>
      <c r="CM63" s="218" t="s">
        <v>97</v>
      </c>
      <c r="CN63" s="217" t="s">
        <v>142</v>
      </c>
      <c r="CO63" s="217" t="s">
        <v>143</v>
      </c>
      <c r="CP63" s="218" t="s">
        <v>97</v>
      </c>
      <c r="CQ63" s="208"/>
      <c r="CR63" s="217" t="s">
        <v>142</v>
      </c>
      <c r="CS63" s="217" t="s">
        <v>143</v>
      </c>
      <c r="CT63" s="218" t="s">
        <v>97</v>
      </c>
      <c r="CU63" s="217" t="s">
        <v>142</v>
      </c>
      <c r="CV63" s="217" t="s">
        <v>143</v>
      </c>
      <c r="CW63" s="218" t="s">
        <v>97</v>
      </c>
      <c r="CX63" s="217" t="s">
        <v>142</v>
      </c>
      <c r="CY63" s="217" t="s">
        <v>143</v>
      </c>
      <c r="CZ63" s="218" t="s">
        <v>97</v>
      </c>
      <c r="DA63" s="208"/>
      <c r="DB63" s="217" t="s">
        <v>142</v>
      </c>
      <c r="DC63" s="217" t="s">
        <v>143</v>
      </c>
      <c r="DD63" s="218" t="s">
        <v>97</v>
      </c>
      <c r="DE63" s="217" t="s">
        <v>142</v>
      </c>
      <c r="DF63" s="217" t="s">
        <v>143</v>
      </c>
      <c r="DG63" s="218" t="s">
        <v>97</v>
      </c>
      <c r="DH63" s="217" t="s">
        <v>142</v>
      </c>
      <c r="DI63" s="217" t="s">
        <v>143</v>
      </c>
      <c r="DJ63" s="218" t="s">
        <v>97</v>
      </c>
      <c r="DK63" s="208"/>
      <c r="DL63" s="217" t="s">
        <v>142</v>
      </c>
      <c r="DM63" s="217" t="s">
        <v>143</v>
      </c>
      <c r="DN63" s="218" t="s">
        <v>97</v>
      </c>
      <c r="DO63" s="217" t="s">
        <v>142</v>
      </c>
      <c r="DP63" s="217" t="s">
        <v>143</v>
      </c>
      <c r="DQ63" s="218" t="s">
        <v>97</v>
      </c>
      <c r="DR63" s="217" t="s">
        <v>142</v>
      </c>
      <c r="DS63" s="217" t="s">
        <v>143</v>
      </c>
      <c r="DT63" s="218" t="s">
        <v>97</v>
      </c>
      <c r="DU63" s="188"/>
      <c r="DV63" s="356" t="s">
        <v>142</v>
      </c>
      <c r="DW63" s="356" t="s">
        <v>143</v>
      </c>
      <c r="DX63" s="357" t="s">
        <v>97</v>
      </c>
      <c r="DY63" s="356" t="s">
        <v>142</v>
      </c>
      <c r="DZ63" s="356" t="s">
        <v>143</v>
      </c>
      <c r="EA63" s="357" t="s">
        <v>97</v>
      </c>
      <c r="EB63" s="356" t="s">
        <v>142</v>
      </c>
      <c r="EC63" s="356" t="s">
        <v>143</v>
      </c>
      <c r="ED63" s="357" t="s">
        <v>97</v>
      </c>
      <c r="EE63" s="188"/>
      <c r="EF63" s="356" t="s">
        <v>142</v>
      </c>
      <c r="EG63" s="356" t="s">
        <v>143</v>
      </c>
      <c r="EH63" s="357" t="s">
        <v>97</v>
      </c>
      <c r="EI63" s="356" t="s">
        <v>142</v>
      </c>
      <c r="EJ63" s="356" t="s">
        <v>143</v>
      </c>
      <c r="EK63" s="357" t="s">
        <v>97</v>
      </c>
      <c r="EL63" s="356" t="s">
        <v>142</v>
      </c>
      <c r="EM63" s="356" t="s">
        <v>143</v>
      </c>
      <c r="EN63" s="357" t="s">
        <v>97</v>
      </c>
      <c r="EO63" s="188"/>
      <c r="EP63" s="356" t="s">
        <v>142</v>
      </c>
      <c r="EQ63" s="356" t="s">
        <v>143</v>
      </c>
      <c r="ER63" s="357" t="s">
        <v>97</v>
      </c>
      <c r="ES63" s="356" t="s">
        <v>142</v>
      </c>
      <c r="ET63" s="356" t="s">
        <v>143</v>
      </c>
      <c r="EU63" s="357" t="s">
        <v>97</v>
      </c>
      <c r="EV63" s="356" t="s">
        <v>142</v>
      </c>
      <c r="EW63" s="356" t="s">
        <v>143</v>
      </c>
      <c r="EX63" s="357" t="s">
        <v>97</v>
      </c>
      <c r="EY63" s="188"/>
      <c r="EZ63" s="356" t="s">
        <v>142</v>
      </c>
      <c r="FA63" s="356" t="s">
        <v>143</v>
      </c>
      <c r="FB63" s="357" t="s">
        <v>97</v>
      </c>
      <c r="FC63" s="356" t="s">
        <v>142</v>
      </c>
      <c r="FD63" s="356" t="s">
        <v>143</v>
      </c>
      <c r="FE63" s="357" t="s">
        <v>97</v>
      </c>
      <c r="FF63" s="356" t="s">
        <v>142</v>
      </c>
      <c r="FG63" s="356" t="s">
        <v>143</v>
      </c>
      <c r="FH63" s="357" t="s">
        <v>97</v>
      </c>
      <c r="FI63" s="188"/>
      <c r="FJ63" s="356" t="s">
        <v>142</v>
      </c>
      <c r="FK63" s="356" t="s">
        <v>143</v>
      </c>
      <c r="FL63" s="357" t="s">
        <v>97</v>
      </c>
      <c r="FM63" s="356" t="s">
        <v>142</v>
      </c>
      <c r="FN63" s="356" t="s">
        <v>143</v>
      </c>
      <c r="FO63" s="357" t="s">
        <v>97</v>
      </c>
      <c r="FP63" s="356" t="s">
        <v>142</v>
      </c>
      <c r="FQ63" s="356" t="s">
        <v>143</v>
      </c>
      <c r="FR63" s="357" t="s">
        <v>97</v>
      </c>
      <c r="FS63" s="188"/>
      <c r="FT63" s="356" t="s">
        <v>142</v>
      </c>
      <c r="FU63" s="356" t="s">
        <v>143</v>
      </c>
      <c r="FV63" s="357" t="s">
        <v>97</v>
      </c>
      <c r="FW63" s="356" t="s">
        <v>142</v>
      </c>
      <c r="FX63" s="356" t="s">
        <v>143</v>
      </c>
      <c r="FY63" s="357" t="s">
        <v>97</v>
      </c>
      <c r="FZ63" s="356" t="s">
        <v>142</v>
      </c>
      <c r="GA63" s="356" t="s">
        <v>143</v>
      </c>
      <c r="GB63" s="357" t="s">
        <v>97</v>
      </c>
      <c r="GC63" s="188"/>
      <c r="GD63" s="356" t="s">
        <v>142</v>
      </c>
      <c r="GE63" s="356" t="s">
        <v>143</v>
      </c>
      <c r="GF63" s="357" t="s">
        <v>97</v>
      </c>
      <c r="GG63" s="356" t="s">
        <v>142</v>
      </c>
      <c r="GH63" s="356" t="s">
        <v>143</v>
      </c>
      <c r="GI63" s="357" t="s">
        <v>97</v>
      </c>
      <c r="GJ63" s="356" t="s">
        <v>142</v>
      </c>
      <c r="GK63" s="356" t="s">
        <v>143</v>
      </c>
      <c r="GL63" s="357" t="s">
        <v>97</v>
      </c>
      <c r="GM63" s="188"/>
      <c r="GN63" s="356" t="s">
        <v>142</v>
      </c>
      <c r="GO63" s="356" t="s">
        <v>143</v>
      </c>
      <c r="GP63" s="357" t="s">
        <v>97</v>
      </c>
      <c r="GQ63" s="356" t="s">
        <v>142</v>
      </c>
      <c r="GR63" s="356" t="s">
        <v>143</v>
      </c>
      <c r="GS63" s="357" t="s">
        <v>97</v>
      </c>
      <c r="GT63" s="356" t="s">
        <v>142</v>
      </c>
      <c r="GU63" s="356" t="s">
        <v>143</v>
      </c>
      <c r="GV63" s="357" t="s">
        <v>97</v>
      </c>
      <c r="GW63" s="188"/>
      <c r="GX63" s="356" t="s">
        <v>142</v>
      </c>
      <c r="GY63" s="356" t="s">
        <v>143</v>
      </c>
      <c r="GZ63" s="357" t="s">
        <v>97</v>
      </c>
      <c r="HA63" s="356" t="s">
        <v>142</v>
      </c>
      <c r="HB63" s="356" t="s">
        <v>143</v>
      </c>
      <c r="HC63" s="357" t="s">
        <v>97</v>
      </c>
      <c r="HD63" s="356" t="s">
        <v>142</v>
      </c>
      <c r="HE63" s="356" t="s">
        <v>143</v>
      </c>
      <c r="HF63" s="357" t="s">
        <v>97</v>
      </c>
      <c r="HG63" s="188"/>
      <c r="HH63" s="356" t="s">
        <v>142</v>
      </c>
      <c r="HI63" s="356" t="s">
        <v>143</v>
      </c>
      <c r="HJ63" s="357" t="s">
        <v>97</v>
      </c>
      <c r="HK63" s="356" t="s">
        <v>142</v>
      </c>
      <c r="HL63" s="356" t="s">
        <v>143</v>
      </c>
      <c r="HM63" s="357" t="s">
        <v>97</v>
      </c>
      <c r="HN63" s="356" t="s">
        <v>142</v>
      </c>
      <c r="HO63" s="356" t="s">
        <v>143</v>
      </c>
      <c r="HP63" s="357" t="s">
        <v>97</v>
      </c>
      <c r="HQ63" s="188"/>
      <c r="HR63" s="356" t="s">
        <v>142</v>
      </c>
      <c r="HS63" s="356" t="s">
        <v>143</v>
      </c>
      <c r="HT63" s="357" t="s">
        <v>97</v>
      </c>
      <c r="HU63" s="356" t="s">
        <v>142</v>
      </c>
      <c r="HV63" s="356" t="s">
        <v>143</v>
      </c>
      <c r="HW63" s="357" t="s">
        <v>97</v>
      </c>
      <c r="HX63" s="356" t="s">
        <v>142</v>
      </c>
      <c r="HY63" s="356" t="s">
        <v>143</v>
      </c>
      <c r="HZ63" s="357" t="s">
        <v>97</v>
      </c>
      <c r="IA63" s="188"/>
      <c r="IB63" s="356" t="s">
        <v>142</v>
      </c>
      <c r="IC63" s="356" t="s">
        <v>143</v>
      </c>
      <c r="ID63" s="357" t="s">
        <v>97</v>
      </c>
      <c r="IE63" s="356" t="s">
        <v>142</v>
      </c>
      <c r="IF63" s="356" t="s">
        <v>143</v>
      </c>
      <c r="IG63" s="357" t="s">
        <v>97</v>
      </c>
      <c r="IH63" s="356" t="s">
        <v>142</v>
      </c>
      <c r="II63" s="356" t="s">
        <v>143</v>
      </c>
      <c r="IJ63" s="357" t="s">
        <v>97</v>
      </c>
      <c r="IL63" s="189"/>
      <c r="IM63" s="189"/>
      <c r="IN63" s="189"/>
      <c r="IO63" s="189"/>
    </row>
    <row r="64" spans="1:249" x14ac:dyDescent="0.2">
      <c r="A64" s="211">
        <v>407.03</v>
      </c>
      <c r="B64" s="183" t="s">
        <v>278</v>
      </c>
      <c r="C64" s="183"/>
      <c r="E64" s="188"/>
      <c r="F64" s="217"/>
      <c r="G64" s="217"/>
      <c r="H64" s="207">
        <v>2071372.69</v>
      </c>
      <c r="I64" s="217"/>
      <c r="J64" s="217"/>
      <c r="K64" s="207">
        <v>0</v>
      </c>
      <c r="L64" s="217"/>
      <c r="M64" s="217"/>
      <c r="N64" s="218">
        <f>+H64</f>
        <v>2071372.69</v>
      </c>
      <c r="O64" s="208"/>
      <c r="P64" s="217"/>
      <c r="Q64" s="217"/>
      <c r="R64" s="207">
        <v>1547373.27</v>
      </c>
      <c r="S64" s="217"/>
      <c r="T64" s="217"/>
      <c r="U64" s="207">
        <v>0</v>
      </c>
      <c r="V64" s="217"/>
      <c r="W64" s="217"/>
      <c r="X64" s="218">
        <f>+R64</f>
        <v>1547373.27</v>
      </c>
      <c r="Y64" s="208"/>
      <c r="Z64" s="217"/>
      <c r="AA64" s="217"/>
      <c r="AB64" s="207">
        <v>1409930.01</v>
      </c>
      <c r="AC64" s="217"/>
      <c r="AD64" s="217"/>
      <c r="AE64" s="207">
        <v>0</v>
      </c>
      <c r="AF64" s="217"/>
      <c r="AG64" s="217"/>
      <c r="AH64" s="218">
        <f>+AB64</f>
        <v>1409930.01</v>
      </c>
      <c r="AI64" s="208"/>
      <c r="AJ64" s="217"/>
      <c r="AK64" s="217"/>
      <c r="AL64" s="207">
        <v>867323.19</v>
      </c>
      <c r="AM64" s="217"/>
      <c r="AN64" s="217"/>
      <c r="AO64" s="207">
        <v>0</v>
      </c>
      <c r="AP64" s="217"/>
      <c r="AQ64" s="217"/>
      <c r="AR64" s="218">
        <f>+AL64</f>
        <v>867323.19</v>
      </c>
      <c r="AS64" s="208"/>
      <c r="AT64" s="217"/>
      <c r="AU64" s="217"/>
      <c r="AV64" s="207">
        <v>597851.35</v>
      </c>
      <c r="AW64" s="217"/>
      <c r="AX64" s="217"/>
      <c r="AY64" s="207">
        <v>0</v>
      </c>
      <c r="AZ64" s="217"/>
      <c r="BA64" s="217"/>
      <c r="BB64" s="218">
        <f>+AV64</f>
        <v>597851.35</v>
      </c>
      <c r="BC64" s="208"/>
      <c r="BD64" s="217"/>
      <c r="BE64" s="217"/>
      <c r="BF64" s="207">
        <v>428049.68</v>
      </c>
      <c r="BG64" s="217"/>
      <c r="BH64" s="217"/>
      <c r="BI64" s="207">
        <v>0</v>
      </c>
      <c r="BJ64" s="217"/>
      <c r="BK64" s="217"/>
      <c r="BL64" s="218">
        <f>+BF64</f>
        <v>428049.68</v>
      </c>
      <c r="BM64" s="208"/>
      <c r="BN64" s="217"/>
      <c r="BO64" s="217"/>
      <c r="BP64" s="207">
        <v>382773.04</v>
      </c>
      <c r="BQ64" s="217"/>
      <c r="BR64" s="217"/>
      <c r="BS64" s="207">
        <v>0</v>
      </c>
      <c r="BT64" s="217"/>
      <c r="BU64" s="217"/>
      <c r="BV64" s="218">
        <f>+BP64</f>
        <v>382773.04</v>
      </c>
      <c r="BW64" s="208"/>
      <c r="BX64" s="217"/>
      <c r="BY64" s="217"/>
      <c r="BZ64" s="207">
        <v>369694.19</v>
      </c>
      <c r="CA64" s="217"/>
      <c r="CB64" s="217"/>
      <c r="CC64" s="207">
        <v>0</v>
      </c>
      <c r="CD64" s="217"/>
      <c r="CE64" s="217"/>
      <c r="CF64" s="218">
        <f>+BZ64</f>
        <v>369694.19</v>
      </c>
      <c r="CG64" s="208"/>
      <c r="CH64" s="217"/>
      <c r="CI64" s="217"/>
      <c r="CJ64" s="207">
        <v>438730.14</v>
      </c>
      <c r="CK64" s="217"/>
      <c r="CL64" s="217"/>
      <c r="CM64" s="207">
        <v>0</v>
      </c>
      <c r="CN64" s="217"/>
      <c r="CO64" s="217"/>
      <c r="CP64" s="218">
        <f>+CJ64</f>
        <v>438730.14</v>
      </c>
      <c r="CQ64" s="208"/>
      <c r="CR64" s="217"/>
      <c r="CS64" s="217"/>
      <c r="CT64" s="207">
        <v>890969.88</v>
      </c>
      <c r="CU64" s="217"/>
      <c r="CV64" s="217"/>
      <c r="CW64" s="207">
        <v>0</v>
      </c>
      <c r="CX64" s="217"/>
      <c r="CY64" s="217"/>
      <c r="CZ64" s="218">
        <f>+CT64</f>
        <v>890969.88</v>
      </c>
      <c r="DA64" s="208"/>
      <c r="DB64" s="217"/>
      <c r="DC64" s="217"/>
      <c r="DD64" s="207">
        <v>1514122.46</v>
      </c>
      <c r="DE64" s="217"/>
      <c r="DF64" s="217"/>
      <c r="DG64" s="207">
        <v>0</v>
      </c>
      <c r="DH64" s="217"/>
      <c r="DI64" s="217"/>
      <c r="DJ64" s="218">
        <f>+DD64</f>
        <v>1514122.46</v>
      </c>
      <c r="DK64" s="208"/>
      <c r="DL64" s="217"/>
      <c r="DM64" s="217"/>
      <c r="DN64" s="207">
        <v>2779812.53</v>
      </c>
      <c r="DO64" s="217"/>
      <c r="DP64" s="217"/>
      <c r="DQ64" s="207">
        <v>0</v>
      </c>
      <c r="DR64" s="217"/>
      <c r="DS64" s="217"/>
      <c r="DT64" s="207">
        <f>+DN64</f>
        <v>2779812.53</v>
      </c>
      <c r="DU64" s="188"/>
      <c r="DV64" s="356"/>
      <c r="DW64" s="356"/>
      <c r="DX64" s="207">
        <v>3018538.39</v>
      </c>
      <c r="DY64" s="356"/>
      <c r="DZ64" s="356"/>
      <c r="EA64" s="207">
        <v>0</v>
      </c>
      <c r="EB64" s="356"/>
      <c r="EC64" s="356"/>
      <c r="ED64" s="207">
        <f>+DX64</f>
        <v>3018538.39</v>
      </c>
      <c r="EE64" s="188"/>
      <c r="EF64" s="356"/>
      <c r="EG64" s="356"/>
      <c r="EH64" s="207">
        <v>2144269.2400000002</v>
      </c>
      <c r="EI64" s="356"/>
      <c r="EJ64" s="356"/>
      <c r="EK64" s="207">
        <v>0</v>
      </c>
      <c r="EL64" s="356"/>
      <c r="EM64" s="356"/>
      <c r="EN64" s="207">
        <f>+EH64</f>
        <v>2144269.2400000002</v>
      </c>
      <c r="EO64" s="188"/>
      <c r="EP64" s="356"/>
      <c r="EQ64" s="356"/>
      <c r="ER64" s="207">
        <v>1791422.6</v>
      </c>
      <c r="ES64" s="356"/>
      <c r="ET64" s="356"/>
      <c r="EU64" s="207">
        <v>0</v>
      </c>
      <c r="EV64" s="356"/>
      <c r="EW64" s="356"/>
      <c r="EX64" s="207">
        <f>+ER64</f>
        <v>1791422.6</v>
      </c>
      <c r="EY64" s="188"/>
      <c r="EZ64" s="356"/>
      <c r="FA64" s="356"/>
      <c r="FB64" s="207">
        <v>0</v>
      </c>
      <c r="FC64" s="356"/>
      <c r="FD64" s="356"/>
      <c r="FE64" s="207">
        <v>0</v>
      </c>
      <c r="FF64" s="356"/>
      <c r="FG64" s="356"/>
      <c r="FH64" s="207">
        <f>+FB64</f>
        <v>0</v>
      </c>
      <c r="FI64" s="188"/>
      <c r="FJ64" s="356"/>
      <c r="FK64" s="356"/>
      <c r="FL64" s="207">
        <v>0</v>
      </c>
      <c r="FM64" s="356"/>
      <c r="FN64" s="356"/>
      <c r="FO64" s="207">
        <v>0</v>
      </c>
      <c r="FP64" s="356"/>
      <c r="FQ64" s="356"/>
      <c r="FR64" s="207">
        <f>+FL64</f>
        <v>0</v>
      </c>
      <c r="FS64" s="188"/>
      <c r="FT64" s="356"/>
      <c r="FU64" s="356"/>
      <c r="FV64" s="207">
        <v>0</v>
      </c>
      <c r="FW64" s="356"/>
      <c r="FX64" s="356"/>
      <c r="FY64" s="207">
        <v>0</v>
      </c>
      <c r="FZ64" s="356"/>
      <c r="GA64" s="356"/>
      <c r="GB64" s="207">
        <f>+FV64</f>
        <v>0</v>
      </c>
      <c r="GC64" s="188"/>
      <c r="GD64" s="356"/>
      <c r="GE64" s="356"/>
      <c r="GF64" s="207">
        <v>0</v>
      </c>
      <c r="GG64" s="356"/>
      <c r="GH64" s="356"/>
      <c r="GI64" s="207">
        <v>0</v>
      </c>
      <c r="GJ64" s="356"/>
      <c r="GK64" s="356"/>
      <c r="GL64" s="207">
        <f>+GF64</f>
        <v>0</v>
      </c>
      <c r="GM64" s="188"/>
      <c r="GN64" s="356"/>
      <c r="GO64" s="356"/>
      <c r="GP64" s="207">
        <v>0</v>
      </c>
      <c r="GQ64" s="356"/>
      <c r="GR64" s="356"/>
      <c r="GS64" s="207">
        <v>0</v>
      </c>
      <c r="GT64" s="356"/>
      <c r="GU64" s="356"/>
      <c r="GV64" s="207">
        <f>+GP64</f>
        <v>0</v>
      </c>
      <c r="GW64" s="188"/>
      <c r="GX64" s="356"/>
      <c r="GY64" s="356"/>
      <c r="GZ64" s="207">
        <v>0</v>
      </c>
      <c r="HA64" s="356"/>
      <c r="HB64" s="356"/>
      <c r="HC64" s="207">
        <v>0</v>
      </c>
      <c r="HD64" s="356"/>
      <c r="HE64" s="356"/>
      <c r="HF64" s="207">
        <f>+GZ64</f>
        <v>0</v>
      </c>
      <c r="HG64" s="188"/>
      <c r="HH64" s="356"/>
      <c r="HI64" s="356"/>
      <c r="HJ64" s="207">
        <v>0</v>
      </c>
      <c r="HK64" s="356"/>
      <c r="HL64" s="356"/>
      <c r="HM64" s="207">
        <v>0</v>
      </c>
      <c r="HN64" s="356"/>
      <c r="HO64" s="356"/>
      <c r="HP64" s="207">
        <f>+HJ64</f>
        <v>0</v>
      </c>
      <c r="HQ64" s="188"/>
      <c r="HR64" s="356"/>
      <c r="HS64" s="356"/>
      <c r="HT64" s="207">
        <v>0</v>
      </c>
      <c r="HU64" s="356"/>
      <c r="HV64" s="356"/>
      <c r="HW64" s="207">
        <v>0</v>
      </c>
      <c r="HX64" s="356"/>
      <c r="HY64" s="356"/>
      <c r="HZ64" s="207">
        <f>+HT64</f>
        <v>0</v>
      </c>
      <c r="IA64" s="188"/>
      <c r="IB64" s="356"/>
      <c r="IC64" s="356"/>
      <c r="ID64" s="207">
        <v>0</v>
      </c>
      <c r="IE64" s="356"/>
      <c r="IF64" s="356"/>
      <c r="IG64" s="207">
        <v>0</v>
      </c>
      <c r="IH64" s="356"/>
      <c r="II64" s="356"/>
      <c r="IJ64" s="207">
        <f>+ID64</f>
        <v>0</v>
      </c>
      <c r="IL64" s="189"/>
      <c r="IM64" s="189"/>
      <c r="IN64" s="189"/>
      <c r="IO64" s="189"/>
    </row>
    <row r="65" spans="1:249" x14ac:dyDescent="0.2">
      <c r="B65" s="204"/>
      <c r="C65" s="183"/>
      <c r="E65" s="188"/>
      <c r="F65" s="217"/>
      <c r="G65" s="217"/>
      <c r="H65" s="218"/>
      <c r="I65" s="217"/>
      <c r="J65" s="217"/>
      <c r="K65" s="218"/>
      <c r="L65" s="217"/>
      <c r="M65" s="217"/>
      <c r="N65" s="218"/>
      <c r="O65" s="208"/>
      <c r="P65" s="217"/>
      <c r="Q65" s="217"/>
      <c r="R65" s="218"/>
      <c r="S65" s="217"/>
      <c r="T65" s="217"/>
      <c r="U65" s="218"/>
      <c r="V65" s="217"/>
      <c r="W65" s="217"/>
      <c r="X65" s="218"/>
      <c r="Y65" s="208"/>
      <c r="Z65" s="217"/>
      <c r="AA65" s="217"/>
      <c r="AB65" s="218"/>
      <c r="AC65" s="217"/>
      <c r="AD65" s="217"/>
      <c r="AE65" s="218"/>
      <c r="AF65" s="217"/>
      <c r="AG65" s="217"/>
      <c r="AH65" s="218"/>
      <c r="AI65" s="208"/>
      <c r="AJ65" s="217"/>
      <c r="AK65" s="217"/>
      <c r="AL65" s="218"/>
      <c r="AM65" s="217"/>
      <c r="AN65" s="217"/>
      <c r="AO65" s="218"/>
      <c r="AP65" s="217"/>
      <c r="AQ65" s="217"/>
      <c r="AR65" s="218"/>
      <c r="AS65" s="208"/>
      <c r="AT65" s="217"/>
      <c r="AU65" s="217"/>
      <c r="AV65" s="218"/>
      <c r="AW65" s="217"/>
      <c r="AX65" s="217"/>
      <c r="AY65" s="218"/>
      <c r="AZ65" s="217"/>
      <c r="BA65" s="217"/>
      <c r="BB65" s="218"/>
      <c r="BC65" s="208"/>
      <c r="BD65" s="217"/>
      <c r="BE65" s="217"/>
      <c r="BF65" s="218"/>
      <c r="BG65" s="217"/>
      <c r="BH65" s="217"/>
      <c r="BI65" s="218"/>
      <c r="BJ65" s="217"/>
      <c r="BK65" s="217"/>
      <c r="BL65" s="218"/>
      <c r="BM65" s="208"/>
      <c r="BN65" s="217"/>
      <c r="BO65" s="217"/>
      <c r="BP65" s="218"/>
      <c r="BQ65" s="217"/>
      <c r="BR65" s="217"/>
      <c r="BS65" s="218"/>
      <c r="BT65" s="217"/>
      <c r="BU65" s="217"/>
      <c r="BV65" s="218"/>
      <c r="BW65" s="208"/>
      <c r="BX65" s="217"/>
      <c r="BY65" s="217"/>
      <c r="BZ65" s="218"/>
      <c r="CA65" s="217"/>
      <c r="CB65" s="217"/>
      <c r="CC65" s="218"/>
      <c r="CD65" s="217"/>
      <c r="CE65" s="217"/>
      <c r="CF65" s="218"/>
      <c r="CG65" s="208"/>
      <c r="CH65" s="217"/>
      <c r="CI65" s="217"/>
      <c r="CJ65" s="218"/>
      <c r="CK65" s="217"/>
      <c r="CL65" s="217"/>
      <c r="CM65" s="218"/>
      <c r="CN65" s="217"/>
      <c r="CO65" s="217"/>
      <c r="CP65" s="218"/>
      <c r="CQ65" s="208"/>
      <c r="CR65" s="217"/>
      <c r="CS65" s="217"/>
      <c r="CT65" s="218"/>
      <c r="CU65" s="217"/>
      <c r="CV65" s="217"/>
      <c r="CW65" s="218"/>
      <c r="CX65" s="217"/>
      <c r="CY65" s="217"/>
      <c r="CZ65" s="218"/>
      <c r="DA65" s="208"/>
      <c r="DB65" s="217"/>
      <c r="DC65" s="217"/>
      <c r="DD65" s="218"/>
      <c r="DE65" s="217"/>
      <c r="DF65" s="217"/>
      <c r="DG65" s="218"/>
      <c r="DH65" s="217"/>
      <c r="DI65" s="217"/>
      <c r="DJ65" s="218"/>
      <c r="DK65" s="208"/>
      <c r="DL65" s="217"/>
      <c r="DM65" s="217"/>
      <c r="DN65" s="218"/>
      <c r="DO65" s="217"/>
      <c r="DP65" s="217"/>
      <c r="DQ65" s="218"/>
      <c r="DR65" s="217"/>
      <c r="DS65" s="217"/>
      <c r="DT65" s="218"/>
      <c r="DU65" s="188"/>
      <c r="DV65" s="356"/>
      <c r="DW65" s="356"/>
      <c r="DX65" s="357"/>
      <c r="DY65" s="356"/>
      <c r="DZ65" s="356"/>
      <c r="EA65" s="357"/>
      <c r="EB65" s="356"/>
      <c r="EC65" s="356"/>
      <c r="ED65" s="357"/>
      <c r="EE65" s="188"/>
      <c r="EF65" s="356"/>
      <c r="EG65" s="356"/>
      <c r="EH65" s="357"/>
      <c r="EI65" s="356"/>
      <c r="EJ65" s="356"/>
      <c r="EK65" s="357"/>
      <c r="EL65" s="356"/>
      <c r="EM65" s="356"/>
      <c r="EN65" s="357"/>
      <c r="EO65" s="188"/>
      <c r="EP65" s="356"/>
      <c r="EQ65" s="356"/>
      <c r="ER65" s="357"/>
      <c r="ES65" s="356"/>
      <c r="ET65" s="356"/>
      <c r="EU65" s="357"/>
      <c r="EV65" s="356"/>
      <c r="EW65" s="356"/>
      <c r="EX65" s="357"/>
      <c r="EY65" s="188"/>
      <c r="EZ65" s="356"/>
      <c r="FA65" s="356"/>
      <c r="FB65" s="357"/>
      <c r="FC65" s="356"/>
      <c r="FD65" s="356"/>
      <c r="FE65" s="357"/>
      <c r="FF65" s="356"/>
      <c r="FG65" s="356"/>
      <c r="FH65" s="357"/>
      <c r="FI65" s="188"/>
      <c r="FJ65" s="356"/>
      <c r="FK65" s="356"/>
      <c r="FL65" s="357"/>
      <c r="FM65" s="356"/>
      <c r="FN65" s="356"/>
      <c r="FO65" s="357"/>
      <c r="FP65" s="356"/>
      <c r="FQ65" s="356"/>
      <c r="FR65" s="357"/>
      <c r="FS65" s="188"/>
      <c r="FT65" s="356"/>
      <c r="FU65" s="356"/>
      <c r="FV65" s="357"/>
      <c r="FW65" s="356"/>
      <c r="FX65" s="356"/>
      <c r="FY65" s="357"/>
      <c r="FZ65" s="356"/>
      <c r="GA65" s="356"/>
      <c r="GB65" s="357"/>
      <c r="GC65" s="188"/>
      <c r="GD65" s="356"/>
      <c r="GE65" s="356"/>
      <c r="GF65" s="357"/>
      <c r="GG65" s="356"/>
      <c r="GH65" s="356"/>
      <c r="GI65" s="357"/>
      <c r="GJ65" s="356"/>
      <c r="GK65" s="356"/>
      <c r="GL65" s="357"/>
      <c r="GM65" s="188"/>
      <c r="GN65" s="356"/>
      <c r="GO65" s="356"/>
      <c r="GP65" s="357"/>
      <c r="GQ65" s="356"/>
      <c r="GR65" s="356"/>
      <c r="GS65" s="357"/>
      <c r="GT65" s="356"/>
      <c r="GU65" s="356"/>
      <c r="GV65" s="357"/>
      <c r="GW65" s="188"/>
      <c r="GX65" s="356"/>
      <c r="GY65" s="356"/>
      <c r="GZ65" s="357"/>
      <c r="HA65" s="356"/>
      <c r="HB65" s="356"/>
      <c r="HC65" s="357"/>
      <c r="HD65" s="356"/>
      <c r="HE65" s="356"/>
      <c r="HF65" s="357"/>
      <c r="HG65" s="188"/>
      <c r="HH65" s="356"/>
      <c r="HI65" s="356"/>
      <c r="HJ65" s="357"/>
      <c r="HK65" s="356"/>
      <c r="HL65" s="356"/>
      <c r="HM65" s="357"/>
      <c r="HN65" s="356"/>
      <c r="HO65" s="356"/>
      <c r="HP65" s="357"/>
      <c r="HQ65" s="188"/>
      <c r="HR65" s="356"/>
      <c r="HS65" s="356"/>
      <c r="HT65" s="357"/>
      <c r="HU65" s="356"/>
      <c r="HV65" s="356"/>
      <c r="HW65" s="357"/>
      <c r="HX65" s="356"/>
      <c r="HY65" s="356"/>
      <c r="HZ65" s="357"/>
      <c r="IA65" s="188"/>
      <c r="IB65" s="356"/>
      <c r="IC65" s="356"/>
      <c r="ID65" s="357"/>
      <c r="IE65" s="356"/>
      <c r="IF65" s="356"/>
      <c r="IG65" s="357"/>
      <c r="IH65" s="356"/>
      <c r="II65" s="356"/>
      <c r="IJ65" s="357"/>
      <c r="IL65" s="189"/>
      <c r="IM65" s="189"/>
      <c r="IN65" s="189"/>
      <c r="IO65" s="189"/>
    </row>
    <row r="66" spans="1:249" x14ac:dyDescent="0.2">
      <c r="A66" s="183" t="s">
        <v>51</v>
      </c>
      <c r="B66" s="183" t="s">
        <v>200</v>
      </c>
      <c r="C66" s="183"/>
      <c r="D66" s="184" t="s">
        <v>135</v>
      </c>
      <c r="E66" s="188"/>
      <c r="F66" s="206">
        <v>957251.15000000049</v>
      </c>
      <c r="G66" s="206">
        <v>9991881.459999999</v>
      </c>
      <c r="H66" s="207">
        <v>10949132.609999999</v>
      </c>
      <c r="I66" s="206">
        <v>37741.800000000003</v>
      </c>
      <c r="J66" s="206">
        <v>1034093.67405</v>
      </c>
      <c r="K66" s="207">
        <v>1071835.4740500001</v>
      </c>
      <c r="L66" s="206">
        <v>919509.35000000044</v>
      </c>
      <c r="M66" s="206">
        <v>8957787.7859499995</v>
      </c>
      <c r="N66" s="207">
        <v>9877297.1359499991</v>
      </c>
      <c r="O66" s="208"/>
      <c r="P66" s="206">
        <v>1919490.6199999992</v>
      </c>
      <c r="Q66" s="206">
        <v>10244983.350000001</v>
      </c>
      <c r="R66" s="207">
        <v>12164473.970000001</v>
      </c>
      <c r="S66" s="206">
        <v>87465.43</v>
      </c>
      <c r="T66" s="206">
        <v>1076780.2375490002</v>
      </c>
      <c r="U66" s="207">
        <v>1164245.6675490001</v>
      </c>
      <c r="V66" s="206">
        <v>1832025.1899999992</v>
      </c>
      <c r="W66" s="206">
        <v>9168203.1124510001</v>
      </c>
      <c r="X66" s="207">
        <v>11000228.302451</v>
      </c>
      <c r="Y66" s="208"/>
      <c r="Z66" s="206">
        <v>1205407.8099999994</v>
      </c>
      <c r="AA66" s="206">
        <v>13038817.430000002</v>
      </c>
      <c r="AB66" s="207">
        <v>14244225.24</v>
      </c>
      <c r="AC66" s="206">
        <v>60366.099999999991</v>
      </c>
      <c r="AD66" s="206">
        <v>1339216.3954569995</v>
      </c>
      <c r="AE66" s="207">
        <v>1399582.4954569996</v>
      </c>
      <c r="AF66" s="206">
        <v>1145041.7099999993</v>
      </c>
      <c r="AG66" s="206">
        <v>11699601.034543002</v>
      </c>
      <c r="AH66" s="207">
        <v>12844642.744543001</v>
      </c>
      <c r="AI66" s="208"/>
      <c r="AJ66" s="206">
        <v>1420743.7300000002</v>
      </c>
      <c r="AK66" s="206">
        <v>10385639.039999999</v>
      </c>
      <c r="AL66" s="207">
        <v>11806382.77</v>
      </c>
      <c r="AM66" s="206">
        <v>43246.19</v>
      </c>
      <c r="AN66" s="206">
        <v>1081794.9721759993</v>
      </c>
      <c r="AO66" s="207">
        <v>1125041.1621759993</v>
      </c>
      <c r="AP66" s="206">
        <v>1377497.5400000003</v>
      </c>
      <c r="AQ66" s="206">
        <v>9303844.0678239986</v>
      </c>
      <c r="AR66" s="207">
        <v>10681341.607824</v>
      </c>
      <c r="AS66" s="208"/>
      <c r="AT66" s="206">
        <v>1690354.0599999998</v>
      </c>
      <c r="AU66" s="206">
        <v>10045298.049999999</v>
      </c>
      <c r="AV66" s="207">
        <v>11735652.109999999</v>
      </c>
      <c r="AW66" s="206">
        <v>101105.37</v>
      </c>
      <c r="AX66" s="206">
        <v>1066123.8927220013</v>
      </c>
      <c r="AY66" s="207">
        <v>1167229.2627220012</v>
      </c>
      <c r="AZ66" s="206">
        <v>1589248.69</v>
      </c>
      <c r="BA66" s="206">
        <v>8979174.1572779994</v>
      </c>
      <c r="BB66" s="207">
        <v>10568422.847277999</v>
      </c>
      <c r="BC66" s="208"/>
      <c r="BD66" s="206">
        <v>732829.36999999988</v>
      </c>
      <c r="BE66" s="206">
        <v>9466783.1400000006</v>
      </c>
      <c r="BF66" s="207">
        <v>10199612.51</v>
      </c>
      <c r="BG66" s="206">
        <v>-16139.110000000008</v>
      </c>
      <c r="BH66" s="206">
        <v>994369.62709400069</v>
      </c>
      <c r="BI66" s="207">
        <v>978230.51709400071</v>
      </c>
      <c r="BJ66" s="206">
        <v>748968.47999999986</v>
      </c>
      <c r="BK66" s="206">
        <v>8472413.5129059982</v>
      </c>
      <c r="BL66" s="207">
        <v>9221381.9929059986</v>
      </c>
      <c r="BM66" s="208"/>
      <c r="BN66" s="206">
        <v>1256368.6600000001</v>
      </c>
      <c r="BO66" s="206">
        <v>9603765.3399999999</v>
      </c>
      <c r="BP66" s="207">
        <v>10860134</v>
      </c>
      <c r="BQ66" s="206">
        <v>63117.159999999996</v>
      </c>
      <c r="BR66" s="206">
        <v>998499.92</v>
      </c>
      <c r="BS66" s="207">
        <v>1061617.08</v>
      </c>
      <c r="BT66" s="206">
        <v>1193251.5000000002</v>
      </c>
      <c r="BU66" s="206">
        <v>8605265.4199999999</v>
      </c>
      <c r="BV66" s="207">
        <v>9798516.9199999999</v>
      </c>
      <c r="BW66" s="208"/>
      <c r="BX66" s="206">
        <v>1287144.6799999997</v>
      </c>
      <c r="BY66" s="206">
        <v>10345262.030000001</v>
      </c>
      <c r="BZ66" s="207">
        <v>11632406.710000001</v>
      </c>
      <c r="CA66" s="206">
        <v>84950.62000000001</v>
      </c>
      <c r="CB66" s="206">
        <v>1079819.3799999999</v>
      </c>
      <c r="CC66" s="207">
        <v>1164770</v>
      </c>
      <c r="CD66" s="206">
        <v>1202194.0599999996</v>
      </c>
      <c r="CE66" s="206">
        <v>9265442.6500000022</v>
      </c>
      <c r="CF66" s="207">
        <v>10467636.710000001</v>
      </c>
      <c r="CG66" s="208"/>
      <c r="CH66" s="206">
        <v>771955.93999999971</v>
      </c>
      <c r="CI66" s="206">
        <v>9723145.7100000009</v>
      </c>
      <c r="CJ66" s="207">
        <v>10495101.65</v>
      </c>
      <c r="CK66" s="206">
        <v>10569.159999999996</v>
      </c>
      <c r="CL66" s="206">
        <v>1018495.1</v>
      </c>
      <c r="CM66" s="207">
        <v>1029064.26</v>
      </c>
      <c r="CN66" s="206">
        <v>761386.77999999968</v>
      </c>
      <c r="CO66" s="206">
        <v>8704650.6100000013</v>
      </c>
      <c r="CP66" s="207">
        <v>9466037.3900000006</v>
      </c>
      <c r="CQ66" s="208"/>
      <c r="CR66" s="206">
        <v>979838.2300000001</v>
      </c>
      <c r="CS66" s="206">
        <v>11043007.57</v>
      </c>
      <c r="CT66" s="207">
        <v>12022845.800000001</v>
      </c>
      <c r="CU66" s="206">
        <v>61004.400000000009</v>
      </c>
      <c r="CV66" s="206">
        <v>1110673.9983434</v>
      </c>
      <c r="CW66" s="207">
        <v>1171678.3983433999</v>
      </c>
      <c r="CX66" s="206">
        <v>918833.83000000007</v>
      </c>
      <c r="CY66" s="206">
        <v>9932333.5716566015</v>
      </c>
      <c r="CZ66" s="207">
        <v>10851167.401656602</v>
      </c>
      <c r="DA66" s="208"/>
      <c r="DB66" s="206">
        <v>863337.98000000045</v>
      </c>
      <c r="DC66" s="206">
        <v>10751666.299999999</v>
      </c>
      <c r="DD66" s="207">
        <v>11615004.279999999</v>
      </c>
      <c r="DE66" s="206">
        <v>81166.90999999996</v>
      </c>
      <c r="DF66" s="206">
        <v>1112702.0629908</v>
      </c>
      <c r="DG66" s="207">
        <v>1193868.9729907999</v>
      </c>
      <c r="DH66" s="206">
        <v>782171.07000000053</v>
      </c>
      <c r="DI66" s="206">
        <v>9638964.2370091993</v>
      </c>
      <c r="DJ66" s="207">
        <v>10421135.3070092</v>
      </c>
      <c r="DK66" s="208"/>
      <c r="DL66" s="206">
        <v>808424.0900000002</v>
      </c>
      <c r="DM66" s="206">
        <v>13112547.560000001</v>
      </c>
      <c r="DN66" s="207">
        <v>13920971.65</v>
      </c>
      <c r="DO66" s="206">
        <v>-13344.690000000008</v>
      </c>
      <c r="DP66" s="206">
        <v>1362034.2449476002</v>
      </c>
      <c r="DQ66" s="207">
        <v>1348689.5549476002</v>
      </c>
      <c r="DR66" s="206">
        <v>821768.78000000026</v>
      </c>
      <c r="DS66" s="206">
        <v>11750513.315052401</v>
      </c>
      <c r="DT66" s="207">
        <v>12572282.095052401</v>
      </c>
      <c r="DU66" s="188"/>
      <c r="DV66" s="364">
        <v>1026321.9599999997</v>
      </c>
      <c r="DW66" s="206">
        <f>+DX66-DV66</f>
        <v>12033310.99</v>
      </c>
      <c r="DX66" s="207">
        <v>13059632.949999999</v>
      </c>
      <c r="DY66" s="364">
        <v>69923.47</v>
      </c>
      <c r="DZ66" s="206">
        <f>+EA66-DY66</f>
        <v>1245592.0664034002</v>
      </c>
      <c r="EA66" s="207">
        <f>+'WA 2017 Data'!D54</f>
        <v>1315515.5364034001</v>
      </c>
      <c r="EB66" s="206">
        <f>+DV66-DY66</f>
        <v>956398.48999999976</v>
      </c>
      <c r="EC66" s="206">
        <f>+ED66-EB66</f>
        <v>10787718.923596598</v>
      </c>
      <c r="ED66" s="207">
        <f>+DX66-EA66</f>
        <v>11744117.413596598</v>
      </c>
      <c r="EE66" s="188"/>
      <c r="EF66" s="364">
        <v>1001529.4300000002</v>
      </c>
      <c r="EG66" s="206">
        <f>+EH66-EF66</f>
        <v>10534177.6</v>
      </c>
      <c r="EH66" s="207">
        <v>11535707.029999999</v>
      </c>
      <c r="EI66" s="364">
        <v>55771.579999999994</v>
      </c>
      <c r="EJ66" s="206">
        <f>+EK66-EI66</f>
        <v>1093947.5780817999</v>
      </c>
      <c r="EK66" s="207">
        <f>+'WA 2017 Data'!E54</f>
        <v>1149719.1580818</v>
      </c>
      <c r="EL66" s="206">
        <f>+EF66-EI66</f>
        <v>945757.85000000021</v>
      </c>
      <c r="EM66" s="206">
        <f>+EN66-EL66</f>
        <v>9440230.0219182</v>
      </c>
      <c r="EN66" s="207">
        <f>+EH66-EK66</f>
        <v>10385987.8719182</v>
      </c>
      <c r="EO66" s="188"/>
      <c r="EP66" s="364">
        <v>1065831.3499999999</v>
      </c>
      <c r="EQ66" s="206">
        <f>+ER66-EP66</f>
        <v>12777190.5</v>
      </c>
      <c r="ER66" s="207">
        <v>13843021.85</v>
      </c>
      <c r="ES66" s="364">
        <v>69724.009999999995</v>
      </c>
      <c r="ET66" s="206">
        <f>+EU66-ES66</f>
        <v>1323947.8986792001</v>
      </c>
      <c r="EU66" s="207">
        <f>+'WA 2017 Data'!F54</f>
        <v>1393671.9086792001</v>
      </c>
      <c r="EV66" s="206">
        <f>+EP66-ES66</f>
        <v>996107.33999999985</v>
      </c>
      <c r="EW66" s="206">
        <f>+EX66-EV66</f>
        <v>11453242.601320799</v>
      </c>
      <c r="EX66" s="207">
        <f>+ER66-EU66</f>
        <v>12449349.941320799</v>
      </c>
      <c r="EY66" s="188"/>
      <c r="EZ66" s="364"/>
      <c r="FA66" s="206">
        <f>+FB66-EZ66</f>
        <v>0</v>
      </c>
      <c r="FB66" s="207">
        <v>0</v>
      </c>
      <c r="FC66" s="364"/>
      <c r="FD66" s="206">
        <f>+FE66-FC66</f>
        <v>0</v>
      </c>
      <c r="FE66" s="207">
        <f>+'WA 2017 Data'!G54</f>
        <v>0</v>
      </c>
      <c r="FF66" s="206">
        <f>+EZ66-FC66</f>
        <v>0</v>
      </c>
      <c r="FG66" s="206">
        <f>+FH66-FF66</f>
        <v>0</v>
      </c>
      <c r="FH66" s="207">
        <f>+FB66-FE66</f>
        <v>0</v>
      </c>
      <c r="FI66" s="188"/>
      <c r="FJ66" s="364"/>
      <c r="FK66" s="206">
        <f>+FL66-FJ66</f>
        <v>0</v>
      </c>
      <c r="FL66" s="207">
        <v>0</v>
      </c>
      <c r="FM66" s="364"/>
      <c r="FN66" s="206">
        <f>+FO66-FM66</f>
        <v>0</v>
      </c>
      <c r="FO66" s="207">
        <f>+'WA 2017 Data'!H54</f>
        <v>0</v>
      </c>
      <c r="FP66" s="206">
        <f>+FJ66-FM66</f>
        <v>0</v>
      </c>
      <c r="FQ66" s="206">
        <f>+FR66-FP66</f>
        <v>0</v>
      </c>
      <c r="FR66" s="207">
        <f>+FL66-FO66</f>
        <v>0</v>
      </c>
      <c r="FS66" s="188"/>
      <c r="FT66" s="364"/>
      <c r="FU66" s="206">
        <f>+FV66-FT66</f>
        <v>0</v>
      </c>
      <c r="FV66" s="207">
        <v>0</v>
      </c>
      <c r="FW66" s="364"/>
      <c r="FX66" s="206">
        <f>+FY66-FW66</f>
        <v>0</v>
      </c>
      <c r="FY66" s="207">
        <f>+'WA 2017 Data'!I54</f>
        <v>0</v>
      </c>
      <c r="FZ66" s="206">
        <f>+FT66-FW66</f>
        <v>0</v>
      </c>
      <c r="GA66" s="206">
        <f>+GB66-FZ66</f>
        <v>0</v>
      </c>
      <c r="GB66" s="207">
        <f>+FV66-FY66</f>
        <v>0</v>
      </c>
      <c r="GC66" s="188"/>
      <c r="GD66" s="364"/>
      <c r="GE66" s="206">
        <f>+GF66-GD66</f>
        <v>0</v>
      </c>
      <c r="GF66" s="207">
        <v>0</v>
      </c>
      <c r="GG66" s="364"/>
      <c r="GH66" s="206">
        <f>+GI66-GG66</f>
        <v>0</v>
      </c>
      <c r="GI66" s="207">
        <f>+'WA 2017 Data'!J54</f>
        <v>0</v>
      </c>
      <c r="GJ66" s="206">
        <f>+GD66-GG66</f>
        <v>0</v>
      </c>
      <c r="GK66" s="206">
        <f>+GL66-GJ66</f>
        <v>0</v>
      </c>
      <c r="GL66" s="207">
        <f>+GF66-GI66</f>
        <v>0</v>
      </c>
      <c r="GM66" s="188"/>
      <c r="GN66" s="364"/>
      <c r="GO66" s="206">
        <f>+GP66-GN66</f>
        <v>0</v>
      </c>
      <c r="GP66" s="207">
        <v>0</v>
      </c>
      <c r="GQ66" s="364"/>
      <c r="GR66" s="206">
        <f>+GS66-GQ66</f>
        <v>0</v>
      </c>
      <c r="GS66" s="207">
        <f>+'WA 2017 Data'!K54</f>
        <v>0</v>
      </c>
      <c r="GT66" s="206">
        <f>+GN66-GQ66</f>
        <v>0</v>
      </c>
      <c r="GU66" s="206">
        <f>+GV66-GT66</f>
        <v>0</v>
      </c>
      <c r="GV66" s="207">
        <f>+GP66-GS66</f>
        <v>0</v>
      </c>
      <c r="GW66" s="188"/>
      <c r="GX66" s="364"/>
      <c r="GY66" s="206">
        <f>+GZ66-GX66</f>
        <v>0</v>
      </c>
      <c r="GZ66" s="207">
        <v>0</v>
      </c>
      <c r="HA66" s="364"/>
      <c r="HB66" s="206">
        <f>+HC66-HA66</f>
        <v>0</v>
      </c>
      <c r="HC66" s="207">
        <f>+'WA 2017 Data'!L54</f>
        <v>0</v>
      </c>
      <c r="HD66" s="206">
        <f>+GX66-HA66</f>
        <v>0</v>
      </c>
      <c r="HE66" s="206">
        <f>+HF66-HD66</f>
        <v>0</v>
      </c>
      <c r="HF66" s="207">
        <f>+GZ66-HC66</f>
        <v>0</v>
      </c>
      <c r="HG66" s="188"/>
      <c r="HH66" s="364"/>
      <c r="HI66" s="206">
        <f>+HJ66-HH66</f>
        <v>0</v>
      </c>
      <c r="HJ66" s="207">
        <v>0</v>
      </c>
      <c r="HK66" s="364"/>
      <c r="HL66" s="206">
        <f>+HM66-HK66</f>
        <v>0</v>
      </c>
      <c r="HM66" s="207">
        <f>+'WA 2017 Data'!M54</f>
        <v>0</v>
      </c>
      <c r="HN66" s="206">
        <f>+HH66-HK66</f>
        <v>0</v>
      </c>
      <c r="HO66" s="206">
        <f>+HP66-HN66</f>
        <v>0</v>
      </c>
      <c r="HP66" s="207">
        <f>+HJ66-HM66</f>
        <v>0</v>
      </c>
      <c r="HQ66" s="188"/>
      <c r="HR66" s="364"/>
      <c r="HS66" s="206">
        <f>+HT66-HR66</f>
        <v>0</v>
      </c>
      <c r="HT66" s="207">
        <v>0</v>
      </c>
      <c r="HU66" s="364"/>
      <c r="HV66" s="206">
        <f>+HW66-HU66</f>
        <v>0</v>
      </c>
      <c r="HW66" s="207">
        <f>+'WA 2017 Data'!N54</f>
        <v>0</v>
      </c>
      <c r="HX66" s="206">
        <f>+HR66-HU66</f>
        <v>0</v>
      </c>
      <c r="HY66" s="206">
        <f>+HZ66-HX66</f>
        <v>0</v>
      </c>
      <c r="HZ66" s="207">
        <f>+HT66-HW66</f>
        <v>0</v>
      </c>
      <c r="IA66" s="188"/>
      <c r="IB66" s="364"/>
      <c r="IC66" s="206">
        <f>+ID66-IB66</f>
        <v>0</v>
      </c>
      <c r="ID66" s="207">
        <v>0</v>
      </c>
      <c r="IE66" s="364"/>
      <c r="IF66" s="206">
        <f>+IG66-IE66</f>
        <v>0</v>
      </c>
      <c r="IG66" s="207">
        <f>+'WA 2017 Data'!O54</f>
        <v>0</v>
      </c>
      <c r="IH66" s="206">
        <f>+IB66-IE66</f>
        <v>0</v>
      </c>
      <c r="II66" s="206">
        <f>+IJ66-IH66</f>
        <v>0</v>
      </c>
      <c r="IJ66" s="207">
        <f>+ID66-IG66</f>
        <v>0</v>
      </c>
      <c r="IL66" s="189"/>
      <c r="IM66" s="189"/>
      <c r="IN66" s="189"/>
      <c r="IO66" s="189"/>
    </row>
    <row r="67" spans="1:249" x14ac:dyDescent="0.2">
      <c r="A67" s="204"/>
      <c r="B67" s="183"/>
      <c r="C67" s="183"/>
      <c r="E67" s="188"/>
      <c r="F67" s="206"/>
      <c r="G67" s="206"/>
      <c r="H67" s="207"/>
      <c r="I67" s="206"/>
      <c r="J67" s="206"/>
      <c r="K67" s="207"/>
      <c r="L67" s="206"/>
      <c r="M67" s="206"/>
      <c r="N67" s="207"/>
      <c r="O67" s="208"/>
      <c r="P67" s="206"/>
      <c r="Q67" s="206"/>
      <c r="R67" s="207"/>
      <c r="S67" s="206"/>
      <c r="T67" s="206"/>
      <c r="U67" s="207"/>
      <c r="V67" s="206"/>
      <c r="W67" s="206"/>
      <c r="X67" s="207"/>
      <c r="Y67" s="208"/>
      <c r="Z67" s="206"/>
      <c r="AA67" s="206"/>
      <c r="AB67" s="207"/>
      <c r="AC67" s="206"/>
      <c r="AD67" s="206"/>
      <c r="AE67" s="207"/>
      <c r="AF67" s="206"/>
      <c r="AG67" s="206"/>
      <c r="AH67" s="207"/>
      <c r="AI67" s="208"/>
      <c r="AJ67" s="206"/>
      <c r="AK67" s="206"/>
      <c r="AL67" s="207"/>
      <c r="AM67" s="206"/>
      <c r="AN67" s="206"/>
      <c r="AO67" s="207"/>
      <c r="AP67" s="206"/>
      <c r="AQ67" s="206"/>
      <c r="AR67" s="207"/>
      <c r="AS67" s="208"/>
      <c r="AT67" s="206"/>
      <c r="AU67" s="206"/>
      <c r="AV67" s="207"/>
      <c r="AW67" s="206"/>
      <c r="AX67" s="206"/>
      <c r="AY67" s="207"/>
      <c r="AZ67" s="206"/>
      <c r="BA67" s="206"/>
      <c r="BB67" s="207"/>
      <c r="BC67" s="208"/>
      <c r="BD67" s="206"/>
      <c r="BE67" s="206"/>
      <c r="BF67" s="207"/>
      <c r="BG67" s="206"/>
      <c r="BH67" s="206"/>
      <c r="BI67" s="207"/>
      <c r="BJ67" s="206"/>
      <c r="BK67" s="206"/>
      <c r="BL67" s="207"/>
      <c r="BM67" s="208"/>
      <c r="BN67" s="206"/>
      <c r="BO67" s="206"/>
      <c r="BP67" s="207"/>
      <c r="BQ67" s="206"/>
      <c r="BR67" s="206"/>
      <c r="BS67" s="207"/>
      <c r="BT67" s="206"/>
      <c r="BU67" s="206"/>
      <c r="BV67" s="207"/>
      <c r="BW67" s="208"/>
      <c r="BX67" s="206"/>
      <c r="BY67" s="206"/>
      <c r="BZ67" s="207"/>
      <c r="CA67" s="206"/>
      <c r="CB67" s="206"/>
      <c r="CC67" s="207"/>
      <c r="CD67" s="206"/>
      <c r="CE67" s="206"/>
      <c r="CF67" s="207"/>
      <c r="CG67" s="208"/>
      <c r="CH67" s="206"/>
      <c r="CI67" s="206"/>
      <c r="CJ67" s="207"/>
      <c r="CK67" s="206"/>
      <c r="CL67" s="206"/>
      <c r="CM67" s="207"/>
      <c r="CN67" s="206"/>
      <c r="CO67" s="206"/>
      <c r="CP67" s="207"/>
      <c r="CQ67" s="208"/>
      <c r="CR67" s="206"/>
      <c r="CS67" s="206"/>
      <c r="CT67" s="207"/>
      <c r="CU67" s="206"/>
      <c r="CV67" s="206"/>
      <c r="CW67" s="207"/>
      <c r="CX67" s="206"/>
      <c r="CY67" s="206"/>
      <c r="CZ67" s="207"/>
      <c r="DA67" s="208"/>
      <c r="DB67" s="206"/>
      <c r="DC67" s="206"/>
      <c r="DD67" s="207"/>
      <c r="DE67" s="206"/>
      <c r="DF67" s="206"/>
      <c r="DG67" s="207"/>
      <c r="DH67" s="206"/>
      <c r="DI67" s="206"/>
      <c r="DJ67" s="207"/>
      <c r="DK67" s="208"/>
      <c r="DL67" s="206"/>
      <c r="DM67" s="206"/>
      <c r="DN67" s="207"/>
      <c r="DO67" s="206"/>
      <c r="DP67" s="206"/>
      <c r="DQ67" s="207"/>
      <c r="DR67" s="206"/>
      <c r="DS67" s="206"/>
      <c r="DT67" s="207"/>
      <c r="DU67" s="188"/>
      <c r="DV67" s="206"/>
      <c r="DW67" s="206"/>
      <c r="DX67" s="207"/>
      <c r="DY67" s="206"/>
      <c r="DZ67" s="206"/>
      <c r="EA67" s="207"/>
      <c r="EB67" s="206"/>
      <c r="EC67" s="206"/>
      <c r="ED67" s="207"/>
      <c r="EE67" s="188"/>
      <c r="EF67" s="206"/>
      <c r="EG67" s="206"/>
      <c r="EH67" s="207"/>
      <c r="EI67" s="206"/>
      <c r="EJ67" s="206"/>
      <c r="EK67" s="207"/>
      <c r="EL67" s="206"/>
      <c r="EM67" s="206"/>
      <c r="EN67" s="207"/>
      <c r="EO67" s="188"/>
      <c r="EP67" s="206"/>
      <c r="EQ67" s="206"/>
      <c r="ER67" s="207"/>
      <c r="ES67" s="206"/>
      <c r="ET67" s="206"/>
      <c r="EU67" s="207"/>
      <c r="EV67" s="206"/>
      <c r="EW67" s="206"/>
      <c r="EX67" s="207"/>
      <c r="EY67" s="188"/>
      <c r="EZ67" s="206"/>
      <c r="FA67" s="206"/>
      <c r="FB67" s="207"/>
      <c r="FC67" s="206"/>
      <c r="FD67" s="206"/>
      <c r="FE67" s="207"/>
      <c r="FF67" s="206"/>
      <c r="FG67" s="206"/>
      <c r="FH67" s="207"/>
      <c r="FI67" s="188"/>
      <c r="FJ67" s="206"/>
      <c r="FK67" s="206"/>
      <c r="FL67" s="207"/>
      <c r="FM67" s="206"/>
      <c r="FN67" s="206"/>
      <c r="FO67" s="207"/>
      <c r="FP67" s="206"/>
      <c r="FQ67" s="206"/>
      <c r="FR67" s="207"/>
      <c r="FS67" s="188"/>
      <c r="FT67" s="206"/>
      <c r="FU67" s="206"/>
      <c r="FV67" s="207"/>
      <c r="FW67" s="206"/>
      <c r="FX67" s="206"/>
      <c r="FY67" s="207"/>
      <c r="FZ67" s="206"/>
      <c r="GA67" s="206"/>
      <c r="GB67" s="207"/>
      <c r="GC67" s="188"/>
      <c r="GD67" s="206"/>
      <c r="GE67" s="206"/>
      <c r="GF67" s="207"/>
      <c r="GG67" s="206"/>
      <c r="GH67" s="206"/>
      <c r="GI67" s="207"/>
      <c r="GJ67" s="206"/>
      <c r="GK67" s="206"/>
      <c r="GL67" s="207"/>
      <c r="GM67" s="188"/>
      <c r="GN67" s="206"/>
      <c r="GO67" s="206"/>
      <c r="GP67" s="207"/>
      <c r="GQ67" s="206"/>
      <c r="GR67" s="206"/>
      <c r="GS67" s="207"/>
      <c r="GT67" s="206"/>
      <c r="GU67" s="206"/>
      <c r="GV67" s="207"/>
      <c r="GW67" s="188"/>
      <c r="GX67" s="206"/>
      <c r="GY67" s="206"/>
      <c r="GZ67" s="207"/>
      <c r="HA67" s="206"/>
      <c r="HB67" s="206"/>
      <c r="HC67" s="207"/>
      <c r="HD67" s="206"/>
      <c r="HE67" s="206"/>
      <c r="HF67" s="207"/>
      <c r="HG67" s="188"/>
      <c r="HH67" s="206"/>
      <c r="HI67" s="206"/>
      <c r="HJ67" s="207"/>
      <c r="HK67" s="206"/>
      <c r="HL67" s="206"/>
      <c r="HM67" s="207"/>
      <c r="HN67" s="206"/>
      <c r="HO67" s="206"/>
      <c r="HP67" s="207"/>
      <c r="HQ67" s="188"/>
      <c r="HR67" s="206"/>
      <c r="HS67" s="206"/>
      <c r="HT67" s="207"/>
      <c r="HU67" s="206"/>
      <c r="HV67" s="206"/>
      <c r="HW67" s="207"/>
      <c r="HX67" s="206"/>
      <c r="HY67" s="206"/>
      <c r="HZ67" s="207"/>
      <c r="IA67" s="188"/>
      <c r="IB67" s="206"/>
      <c r="IC67" s="206"/>
      <c r="ID67" s="207"/>
      <c r="IE67" s="206"/>
      <c r="IF67" s="206"/>
      <c r="IG67" s="207"/>
      <c r="IH67" s="206"/>
      <c r="II67" s="206"/>
      <c r="IJ67" s="207"/>
      <c r="IL67" s="189"/>
      <c r="IM67" s="189"/>
      <c r="IN67" s="189"/>
      <c r="IO67" s="189"/>
    </row>
    <row r="68" spans="1:249" x14ac:dyDescent="0.2">
      <c r="A68" s="204"/>
      <c r="B68" s="183" t="s">
        <v>201</v>
      </c>
      <c r="C68" s="183"/>
      <c r="E68" s="188"/>
      <c r="F68" s="206"/>
      <c r="G68" s="206"/>
      <c r="H68" s="207"/>
      <c r="I68" s="206"/>
      <c r="J68" s="206"/>
      <c r="K68" s="207"/>
      <c r="L68" s="206"/>
      <c r="M68" s="206"/>
      <c r="N68" s="207"/>
      <c r="O68" s="208"/>
      <c r="P68" s="206"/>
      <c r="Q68" s="206"/>
      <c r="R68" s="207"/>
      <c r="S68" s="206"/>
      <c r="T68" s="206"/>
      <c r="U68" s="207"/>
      <c r="V68" s="206"/>
      <c r="W68" s="206"/>
      <c r="X68" s="207"/>
      <c r="Y68" s="208"/>
      <c r="Z68" s="206"/>
      <c r="AA68" s="206"/>
      <c r="AB68" s="207"/>
      <c r="AC68" s="206"/>
      <c r="AD68" s="206"/>
      <c r="AE68" s="207"/>
      <c r="AF68" s="206"/>
      <c r="AG68" s="206"/>
      <c r="AH68" s="207"/>
      <c r="AI68" s="208"/>
      <c r="AJ68" s="206"/>
      <c r="AK68" s="206"/>
      <c r="AL68" s="207"/>
      <c r="AM68" s="206"/>
      <c r="AN68" s="206"/>
      <c r="AO68" s="207"/>
      <c r="AP68" s="206"/>
      <c r="AQ68" s="206"/>
      <c r="AR68" s="207"/>
      <c r="AS68" s="208"/>
      <c r="AT68" s="206"/>
      <c r="AU68" s="206"/>
      <c r="AV68" s="207"/>
      <c r="AW68" s="206"/>
      <c r="AX68" s="206"/>
      <c r="AY68" s="207"/>
      <c r="AZ68" s="206"/>
      <c r="BA68" s="206"/>
      <c r="BB68" s="207"/>
      <c r="BC68" s="208"/>
      <c r="BD68" s="206"/>
      <c r="BE68" s="206"/>
      <c r="BF68" s="207"/>
      <c r="BG68" s="206"/>
      <c r="BH68" s="206"/>
      <c r="BI68" s="207"/>
      <c r="BJ68" s="206"/>
      <c r="BK68" s="206"/>
      <c r="BL68" s="207"/>
      <c r="BM68" s="208"/>
      <c r="BN68" s="206"/>
      <c r="BO68" s="206"/>
      <c r="BP68" s="207"/>
      <c r="BQ68" s="206"/>
      <c r="BR68" s="206"/>
      <c r="BS68" s="207"/>
      <c r="BT68" s="206"/>
      <c r="BU68" s="206"/>
      <c r="BV68" s="207"/>
      <c r="BW68" s="208"/>
      <c r="BX68" s="206"/>
      <c r="BY68" s="206"/>
      <c r="BZ68" s="207"/>
      <c r="CA68" s="206"/>
      <c r="CB68" s="206"/>
      <c r="CC68" s="207"/>
      <c r="CD68" s="206"/>
      <c r="CE68" s="206"/>
      <c r="CF68" s="207"/>
      <c r="CG68" s="208"/>
      <c r="CH68" s="206"/>
      <c r="CI68" s="206"/>
      <c r="CJ68" s="207"/>
      <c r="CK68" s="206"/>
      <c r="CL68" s="206"/>
      <c r="CM68" s="207"/>
      <c r="CN68" s="206"/>
      <c r="CO68" s="206"/>
      <c r="CP68" s="207"/>
      <c r="CQ68" s="208"/>
      <c r="CR68" s="206"/>
      <c r="CS68" s="206"/>
      <c r="CT68" s="207"/>
      <c r="CU68" s="206"/>
      <c r="CV68" s="206"/>
      <c r="CW68" s="207"/>
      <c r="CX68" s="206"/>
      <c r="CY68" s="206"/>
      <c r="CZ68" s="207"/>
      <c r="DA68" s="208"/>
      <c r="DB68" s="206"/>
      <c r="DC68" s="206"/>
      <c r="DD68" s="207"/>
      <c r="DE68" s="206"/>
      <c r="DF68" s="206"/>
      <c r="DG68" s="207"/>
      <c r="DH68" s="206"/>
      <c r="DI68" s="206"/>
      <c r="DJ68" s="207"/>
      <c r="DK68" s="208"/>
      <c r="DL68" s="206"/>
      <c r="DM68" s="206"/>
      <c r="DN68" s="207"/>
      <c r="DO68" s="206"/>
      <c r="DP68" s="206"/>
      <c r="DQ68" s="207"/>
      <c r="DR68" s="206"/>
      <c r="DS68" s="206"/>
      <c r="DT68" s="207"/>
      <c r="DU68" s="188"/>
      <c r="DV68" s="206"/>
      <c r="DW68" s="206"/>
      <c r="DX68" s="207"/>
      <c r="DY68" s="206"/>
      <c r="DZ68" s="206"/>
      <c r="EA68" s="207"/>
      <c r="EB68" s="206"/>
      <c r="EC68" s="206"/>
      <c r="ED68" s="207"/>
      <c r="EE68" s="188"/>
      <c r="EF68" s="206"/>
      <c r="EG68" s="206"/>
      <c r="EH68" s="207"/>
      <c r="EI68" s="206"/>
      <c r="EJ68" s="206"/>
      <c r="EK68" s="207"/>
      <c r="EL68" s="206"/>
      <c r="EM68" s="206"/>
      <c r="EN68" s="207"/>
      <c r="EO68" s="188"/>
      <c r="EP68" s="206"/>
      <c r="EQ68" s="206"/>
      <c r="ER68" s="207"/>
      <c r="ES68" s="206"/>
      <c r="ET68" s="206"/>
      <c r="EU68" s="207"/>
      <c r="EV68" s="206"/>
      <c r="EW68" s="206"/>
      <c r="EX68" s="207"/>
      <c r="EY68" s="188"/>
      <c r="EZ68" s="206"/>
      <c r="FA68" s="206"/>
      <c r="FB68" s="207"/>
      <c r="FC68" s="206"/>
      <c r="FD68" s="206"/>
      <c r="FE68" s="207"/>
      <c r="FF68" s="206"/>
      <c r="FG68" s="206"/>
      <c r="FH68" s="207"/>
      <c r="FI68" s="188"/>
      <c r="FJ68" s="206"/>
      <c r="FK68" s="206"/>
      <c r="FL68" s="207"/>
      <c r="FM68" s="206"/>
      <c r="FN68" s="206"/>
      <c r="FO68" s="207"/>
      <c r="FP68" s="206"/>
      <c r="FQ68" s="206"/>
      <c r="FR68" s="207"/>
      <c r="FS68" s="188"/>
      <c r="FT68" s="206"/>
      <c r="FU68" s="206"/>
      <c r="FV68" s="207"/>
      <c r="FW68" s="206"/>
      <c r="FX68" s="206"/>
      <c r="FY68" s="207"/>
      <c r="FZ68" s="206"/>
      <c r="GA68" s="206"/>
      <c r="GB68" s="207"/>
      <c r="GC68" s="188"/>
      <c r="GD68" s="206"/>
      <c r="GE68" s="206"/>
      <c r="GF68" s="207"/>
      <c r="GG68" s="206"/>
      <c r="GH68" s="206"/>
      <c r="GI68" s="207"/>
      <c r="GJ68" s="206"/>
      <c r="GK68" s="206"/>
      <c r="GL68" s="207"/>
      <c r="GM68" s="188"/>
      <c r="GN68" s="206"/>
      <c r="GO68" s="206"/>
      <c r="GP68" s="207"/>
      <c r="GQ68" s="206"/>
      <c r="GR68" s="206"/>
      <c r="GS68" s="207"/>
      <c r="GT68" s="206"/>
      <c r="GU68" s="206"/>
      <c r="GV68" s="207"/>
      <c r="GW68" s="188"/>
      <c r="GX68" s="206"/>
      <c r="GY68" s="206"/>
      <c r="GZ68" s="207"/>
      <c r="HA68" s="206"/>
      <c r="HB68" s="206"/>
      <c r="HC68" s="207"/>
      <c r="HD68" s="206"/>
      <c r="HE68" s="206"/>
      <c r="HF68" s="207"/>
      <c r="HG68" s="188"/>
      <c r="HH68" s="206"/>
      <c r="HI68" s="206"/>
      <c r="HJ68" s="207"/>
      <c r="HK68" s="206"/>
      <c r="HL68" s="206"/>
      <c r="HM68" s="207"/>
      <c r="HN68" s="206"/>
      <c r="HO68" s="206"/>
      <c r="HP68" s="207"/>
      <c r="HQ68" s="188"/>
      <c r="HR68" s="206"/>
      <c r="HS68" s="206"/>
      <c r="HT68" s="207"/>
      <c r="HU68" s="206"/>
      <c r="HV68" s="206"/>
      <c r="HW68" s="207"/>
      <c r="HX68" s="206"/>
      <c r="HY68" s="206"/>
      <c r="HZ68" s="207"/>
      <c r="IA68" s="188"/>
      <c r="IB68" s="206"/>
      <c r="IC68" s="206"/>
      <c r="ID68" s="207"/>
      <c r="IE68" s="206"/>
      <c r="IF68" s="206"/>
      <c r="IG68" s="207"/>
      <c r="IH68" s="206"/>
      <c r="II68" s="206"/>
      <c r="IJ68" s="207"/>
      <c r="IL68" s="189"/>
      <c r="IM68" s="189"/>
      <c r="IN68" s="189"/>
      <c r="IO68" s="189"/>
    </row>
    <row r="69" spans="1:249" x14ac:dyDescent="0.2">
      <c r="A69" s="205" t="s">
        <v>167</v>
      </c>
      <c r="B69" s="183"/>
      <c r="C69" s="183" t="s">
        <v>90</v>
      </c>
      <c r="E69" s="188"/>
      <c r="F69" s="206">
        <v>1770065.3199999998</v>
      </c>
      <c r="G69" s="206"/>
      <c r="H69" s="207">
        <v>1770065.3199999998</v>
      </c>
      <c r="I69" s="206">
        <v>159324.90296499999</v>
      </c>
      <c r="J69" s="206"/>
      <c r="K69" s="207">
        <v>159324.90296499999</v>
      </c>
      <c r="L69" s="206">
        <v>1610740.4170349999</v>
      </c>
      <c r="M69" s="206"/>
      <c r="N69" s="207">
        <v>1610740.4170349999</v>
      </c>
      <c r="O69" s="208"/>
      <c r="P69" s="206">
        <v>1770608.32</v>
      </c>
      <c r="Q69" s="206"/>
      <c r="R69" s="207">
        <v>1770608.32</v>
      </c>
      <c r="S69" s="206">
        <v>159380.31773499999</v>
      </c>
      <c r="T69" s="206"/>
      <c r="U69" s="207">
        <v>159380.31773499999</v>
      </c>
      <c r="V69" s="206">
        <v>1611228.002265</v>
      </c>
      <c r="W69" s="206"/>
      <c r="X69" s="207">
        <v>1611228.002265</v>
      </c>
      <c r="Y69" s="208"/>
      <c r="Z69" s="206">
        <v>1454447.4300000002</v>
      </c>
      <c r="AA69" s="206"/>
      <c r="AB69" s="207">
        <v>1454447.4300000002</v>
      </c>
      <c r="AC69" s="206">
        <v>-149278.48976600001</v>
      </c>
      <c r="AD69" s="206"/>
      <c r="AE69" s="207">
        <v>-149278.48976600001</v>
      </c>
      <c r="AF69" s="206">
        <v>1603725.9197660002</v>
      </c>
      <c r="AG69" s="206"/>
      <c r="AH69" s="207">
        <v>1603725.9197660002</v>
      </c>
      <c r="AI69" s="208"/>
      <c r="AJ69" s="206">
        <v>1762851.63</v>
      </c>
      <c r="AK69" s="206"/>
      <c r="AL69" s="207">
        <v>1762851.63</v>
      </c>
      <c r="AM69" s="206">
        <v>158642.65651599999</v>
      </c>
      <c r="AN69" s="206"/>
      <c r="AO69" s="207">
        <v>158642.65651599999</v>
      </c>
      <c r="AP69" s="206">
        <v>1604208.973484</v>
      </c>
      <c r="AQ69" s="206"/>
      <c r="AR69" s="207">
        <v>1604208.973484</v>
      </c>
      <c r="AS69" s="208"/>
      <c r="AT69" s="206">
        <v>1759432.24</v>
      </c>
      <c r="AU69" s="206"/>
      <c r="AV69" s="207">
        <v>1759432.24</v>
      </c>
      <c r="AW69" s="206">
        <v>158317.47252700001</v>
      </c>
      <c r="AX69" s="206"/>
      <c r="AY69" s="207">
        <v>158317.47252700001</v>
      </c>
      <c r="AZ69" s="206">
        <v>1601114.7674730001</v>
      </c>
      <c r="BA69" s="206"/>
      <c r="BB69" s="207">
        <v>1601114.7674730001</v>
      </c>
      <c r="BC69" s="208"/>
      <c r="BD69" s="206">
        <v>1582257.24</v>
      </c>
      <c r="BE69" s="206"/>
      <c r="BF69" s="207">
        <v>1582257.24</v>
      </c>
      <c r="BG69" s="206">
        <v>-19792.622083999999</v>
      </c>
      <c r="BH69" s="206"/>
      <c r="BI69" s="207">
        <v>-19792.622083999999</v>
      </c>
      <c r="BJ69" s="206">
        <v>1602049.8620839999</v>
      </c>
      <c r="BK69" s="206"/>
      <c r="BL69" s="207">
        <v>1602049.8620839999</v>
      </c>
      <c r="BM69" s="208"/>
      <c r="BN69" s="206">
        <v>1800720.0599999998</v>
      </c>
      <c r="BO69" s="206"/>
      <c r="BP69" s="207">
        <v>1800720.0599999998</v>
      </c>
      <c r="BQ69" s="206">
        <v>128064.659442</v>
      </c>
      <c r="BR69" s="206"/>
      <c r="BS69" s="207">
        <v>128064.659442</v>
      </c>
      <c r="BT69" s="206">
        <v>1672655.4005579997</v>
      </c>
      <c r="BU69" s="206"/>
      <c r="BV69" s="207">
        <v>1672655.4005579997</v>
      </c>
      <c r="BW69" s="208"/>
      <c r="BX69" s="206">
        <v>1797566.3399999999</v>
      </c>
      <c r="BY69" s="206"/>
      <c r="BZ69" s="207">
        <v>1797566.3399999999</v>
      </c>
      <c r="CA69" s="206">
        <v>127764.74067</v>
      </c>
      <c r="CB69" s="206"/>
      <c r="CC69" s="207">
        <v>127764.74067</v>
      </c>
      <c r="CD69" s="206">
        <v>1669801.5993299999</v>
      </c>
      <c r="CE69" s="206"/>
      <c r="CF69" s="207">
        <v>1669801.5993299999</v>
      </c>
      <c r="CG69" s="208"/>
      <c r="CH69" s="206">
        <v>1800359.91</v>
      </c>
      <c r="CI69" s="206"/>
      <c r="CJ69" s="207">
        <v>1800359.91</v>
      </c>
      <c r="CK69" s="206">
        <v>128030.40917699999</v>
      </c>
      <c r="CL69" s="206"/>
      <c r="CM69" s="207">
        <v>128030.40917699999</v>
      </c>
      <c r="CN69" s="206">
        <v>1672329.500823</v>
      </c>
      <c r="CO69" s="206"/>
      <c r="CP69" s="207">
        <v>1672329.500823</v>
      </c>
      <c r="CQ69" s="208"/>
      <c r="CR69" s="206">
        <v>1692349.96</v>
      </c>
      <c r="CS69" s="206"/>
      <c r="CT69" s="207">
        <v>1692349.96</v>
      </c>
      <c r="CU69" s="206">
        <v>127852.23932700005</v>
      </c>
      <c r="CV69" s="206"/>
      <c r="CW69" s="207">
        <v>127852.23932700005</v>
      </c>
      <c r="CX69" s="206">
        <v>1564497.720673</v>
      </c>
      <c r="CY69" s="206"/>
      <c r="CZ69" s="207">
        <v>1564497.720673</v>
      </c>
      <c r="DA69" s="208"/>
      <c r="DB69" s="206">
        <v>1768919.56</v>
      </c>
      <c r="DC69" s="206"/>
      <c r="DD69" s="207">
        <v>1768919.56</v>
      </c>
      <c r="DE69" s="206">
        <v>127563.82670400002</v>
      </c>
      <c r="DF69" s="206"/>
      <c r="DG69" s="207">
        <v>127563.82670400002</v>
      </c>
      <c r="DH69" s="206">
        <v>1641355.7332959999</v>
      </c>
      <c r="DI69" s="206"/>
      <c r="DJ69" s="207">
        <v>1641355.7332959999</v>
      </c>
      <c r="DK69" s="208"/>
      <c r="DL69" s="206">
        <v>1802991.9400000002</v>
      </c>
      <c r="DM69" s="206"/>
      <c r="DN69" s="207">
        <v>1802991.9400000002</v>
      </c>
      <c r="DO69" s="206">
        <v>155274.72845800006</v>
      </c>
      <c r="DP69" s="206"/>
      <c r="DQ69" s="207">
        <v>155274.72845800006</v>
      </c>
      <c r="DR69" s="206">
        <v>1647717.2115420001</v>
      </c>
      <c r="DS69" s="206"/>
      <c r="DT69" s="207">
        <v>1647717.2115420001</v>
      </c>
      <c r="DU69" s="188"/>
      <c r="DV69" s="206">
        <f>+DX69</f>
        <v>1773469.67</v>
      </c>
      <c r="DW69" s="206"/>
      <c r="DX69" s="207">
        <v>1773469.67</v>
      </c>
      <c r="DY69" s="206">
        <f>+EA69</f>
        <v>131746.901304</v>
      </c>
      <c r="DZ69" s="206"/>
      <c r="EA69" s="207">
        <f>+'WA 2017 Data'!D57</f>
        <v>131746.901304</v>
      </c>
      <c r="EB69" s="206">
        <f>+ED69</f>
        <v>1641722.7686959999</v>
      </c>
      <c r="EC69" s="206"/>
      <c r="ED69" s="207">
        <f>+DX69-EA69</f>
        <v>1641722.7686959999</v>
      </c>
      <c r="EE69" s="188"/>
      <c r="EF69" s="206">
        <f>+EH69</f>
        <v>1772048.87</v>
      </c>
      <c r="EG69" s="206"/>
      <c r="EH69" s="207">
        <v>1772048.87</v>
      </c>
      <c r="EI69" s="206">
        <f>+EK69</f>
        <v>131591.465784</v>
      </c>
      <c r="EJ69" s="206"/>
      <c r="EK69" s="207">
        <f>+'WA 2017 Data'!E57</f>
        <v>131591.465784</v>
      </c>
      <c r="EL69" s="206">
        <f>+EN69</f>
        <v>1640457.4042160001</v>
      </c>
      <c r="EM69" s="206"/>
      <c r="EN69" s="207">
        <f>+EH69-EK69</f>
        <v>1640457.4042160001</v>
      </c>
      <c r="EO69" s="188"/>
      <c r="EP69" s="206">
        <f>+ER69</f>
        <v>1472519.35</v>
      </c>
      <c r="EQ69" s="206"/>
      <c r="ER69" s="207">
        <v>1472519.35</v>
      </c>
      <c r="ES69" s="206">
        <f>+EU69</f>
        <v>-158555.58321599991</v>
      </c>
      <c r="ET69" s="206"/>
      <c r="EU69" s="207">
        <f>+'WA 2017 Data'!F57</f>
        <v>-158555.58321599991</v>
      </c>
      <c r="EV69" s="206">
        <f>+EX69</f>
        <v>1631074.933216</v>
      </c>
      <c r="EW69" s="206"/>
      <c r="EX69" s="207">
        <f>+ER69-EU69</f>
        <v>1631074.933216</v>
      </c>
      <c r="EY69" s="188"/>
      <c r="EZ69" s="206">
        <f>+FB69</f>
        <v>0</v>
      </c>
      <c r="FA69" s="206"/>
      <c r="FB69" s="207">
        <v>0</v>
      </c>
      <c r="FC69" s="206">
        <f>+FE69</f>
        <v>0</v>
      </c>
      <c r="FD69" s="206"/>
      <c r="FE69" s="207">
        <f>+'WA 2017 Data'!G57</f>
        <v>0</v>
      </c>
      <c r="FF69" s="206">
        <f>+FH69</f>
        <v>0</v>
      </c>
      <c r="FG69" s="206"/>
      <c r="FH69" s="207">
        <f>+FB69-FE69</f>
        <v>0</v>
      </c>
      <c r="FI69" s="188"/>
      <c r="FJ69" s="206">
        <f>+FL69</f>
        <v>0</v>
      </c>
      <c r="FK69" s="206"/>
      <c r="FL69" s="207">
        <v>0</v>
      </c>
      <c r="FM69" s="206">
        <f>+FO69</f>
        <v>0</v>
      </c>
      <c r="FN69" s="206"/>
      <c r="FO69" s="207">
        <f>+'WA 2017 Data'!H57</f>
        <v>0</v>
      </c>
      <c r="FP69" s="206">
        <f>+FR69</f>
        <v>0</v>
      </c>
      <c r="FQ69" s="206"/>
      <c r="FR69" s="207">
        <f>+FL69-FO69</f>
        <v>0</v>
      </c>
      <c r="FS69" s="188"/>
      <c r="FT69" s="206">
        <f>+FV69</f>
        <v>0</v>
      </c>
      <c r="FU69" s="206"/>
      <c r="FV69" s="207">
        <v>0</v>
      </c>
      <c r="FW69" s="206">
        <f>+FY69</f>
        <v>0</v>
      </c>
      <c r="FX69" s="206"/>
      <c r="FY69" s="207">
        <f>+'WA 2017 Data'!I57</f>
        <v>0</v>
      </c>
      <c r="FZ69" s="206">
        <f>+GB69</f>
        <v>0</v>
      </c>
      <c r="GA69" s="206"/>
      <c r="GB69" s="207">
        <f>+FV69-FY69</f>
        <v>0</v>
      </c>
      <c r="GC69" s="188"/>
      <c r="GD69" s="206">
        <f>+GF69</f>
        <v>0</v>
      </c>
      <c r="GE69" s="206"/>
      <c r="GF69" s="207">
        <v>0</v>
      </c>
      <c r="GG69" s="206">
        <f>+GI69</f>
        <v>0</v>
      </c>
      <c r="GH69" s="206"/>
      <c r="GI69" s="207">
        <f>+'WA 2017 Data'!J57</f>
        <v>0</v>
      </c>
      <c r="GJ69" s="206">
        <f>+GL69</f>
        <v>0</v>
      </c>
      <c r="GK69" s="206"/>
      <c r="GL69" s="207">
        <f>+GF69-GI69</f>
        <v>0</v>
      </c>
      <c r="GM69" s="188"/>
      <c r="GN69" s="206">
        <f>+GP69</f>
        <v>0</v>
      </c>
      <c r="GO69" s="206"/>
      <c r="GP69" s="207">
        <v>0</v>
      </c>
      <c r="GQ69" s="206">
        <f>+GS69</f>
        <v>0</v>
      </c>
      <c r="GR69" s="206"/>
      <c r="GS69" s="207">
        <f>'WA 2017 Data'!K57</f>
        <v>0</v>
      </c>
      <c r="GT69" s="206">
        <f>+GV69</f>
        <v>0</v>
      </c>
      <c r="GU69" s="206"/>
      <c r="GV69" s="207">
        <f>+GP69-GS69</f>
        <v>0</v>
      </c>
      <c r="GW69" s="188"/>
      <c r="GX69" s="206">
        <f>+GZ69</f>
        <v>0</v>
      </c>
      <c r="GY69" s="206"/>
      <c r="GZ69" s="207">
        <v>0</v>
      </c>
      <c r="HA69" s="206">
        <f>+HC69</f>
        <v>0</v>
      </c>
      <c r="HB69" s="206"/>
      <c r="HC69" s="207">
        <f>+'WA 2017 Data'!L57</f>
        <v>0</v>
      </c>
      <c r="HD69" s="206">
        <f>+HF69</f>
        <v>0</v>
      </c>
      <c r="HE69" s="206"/>
      <c r="HF69" s="207">
        <f>+GZ69-HC69</f>
        <v>0</v>
      </c>
      <c r="HG69" s="188"/>
      <c r="HH69" s="206">
        <f>+HJ69</f>
        <v>0</v>
      </c>
      <c r="HI69" s="206"/>
      <c r="HJ69" s="207">
        <v>0</v>
      </c>
      <c r="HK69" s="206">
        <f>+HM69</f>
        <v>0</v>
      </c>
      <c r="HL69" s="206"/>
      <c r="HM69" s="207">
        <f>+'WA 2017 Data'!M57</f>
        <v>0</v>
      </c>
      <c r="HN69" s="206">
        <f>+HP69</f>
        <v>0</v>
      </c>
      <c r="HO69" s="206"/>
      <c r="HP69" s="207">
        <f>+HJ69-HM69</f>
        <v>0</v>
      </c>
      <c r="HQ69" s="188"/>
      <c r="HR69" s="206">
        <f>+HT69</f>
        <v>0</v>
      </c>
      <c r="HS69" s="206"/>
      <c r="HT69" s="207">
        <v>0</v>
      </c>
      <c r="HU69" s="206">
        <f>+HW69</f>
        <v>0</v>
      </c>
      <c r="HV69" s="206"/>
      <c r="HW69" s="207">
        <f>+'WA 2017 Data'!N57</f>
        <v>0</v>
      </c>
      <c r="HX69" s="206">
        <f>+HZ69</f>
        <v>0</v>
      </c>
      <c r="HY69" s="206"/>
      <c r="HZ69" s="207">
        <f>+HT69-HW69</f>
        <v>0</v>
      </c>
      <c r="IA69" s="188"/>
      <c r="IB69" s="206">
        <f>+ID69</f>
        <v>0</v>
      </c>
      <c r="IC69" s="206"/>
      <c r="ID69" s="207">
        <v>0</v>
      </c>
      <c r="IE69" s="206">
        <f>+IG69</f>
        <v>0</v>
      </c>
      <c r="IF69" s="206"/>
      <c r="IG69" s="207">
        <f>+'WA 2017 Data'!O57</f>
        <v>0</v>
      </c>
      <c r="IH69" s="206">
        <f>+IJ69</f>
        <v>0</v>
      </c>
      <c r="II69" s="206"/>
      <c r="IJ69" s="207">
        <f>+ID69-IG69</f>
        <v>0</v>
      </c>
      <c r="IL69" s="189"/>
      <c r="IM69" s="189"/>
      <c r="IN69" s="189"/>
    </row>
    <row r="70" spans="1:249" x14ac:dyDescent="0.2">
      <c r="A70" s="205" t="s">
        <v>168</v>
      </c>
      <c r="B70" s="183"/>
      <c r="C70" s="183" t="s">
        <v>91</v>
      </c>
      <c r="E70" s="188"/>
      <c r="F70" s="206">
        <v>2668988.2000000002</v>
      </c>
      <c r="G70" s="206"/>
      <c r="H70" s="207">
        <v>2668988.2000000002</v>
      </c>
      <c r="I70" s="206">
        <v>426283.28632499999</v>
      </c>
      <c r="J70" s="206"/>
      <c r="K70" s="207">
        <v>426283.28632499999</v>
      </c>
      <c r="L70" s="206">
        <v>2242704.913675</v>
      </c>
      <c r="M70" s="206"/>
      <c r="N70" s="207">
        <v>2242704.913675</v>
      </c>
      <c r="O70" s="208"/>
      <c r="P70" s="206">
        <v>2083636.2000000002</v>
      </c>
      <c r="Q70" s="206"/>
      <c r="R70" s="207">
        <v>2083636.2000000002</v>
      </c>
      <c r="S70" s="206">
        <v>298633.05659224134</v>
      </c>
      <c r="T70" s="206"/>
      <c r="U70" s="207">
        <v>298633.05659224134</v>
      </c>
      <c r="V70" s="206">
        <v>1785003.1434077588</v>
      </c>
      <c r="W70" s="206"/>
      <c r="X70" s="207">
        <v>1785003.1434077588</v>
      </c>
      <c r="Y70" s="208"/>
      <c r="Z70" s="206">
        <v>1890657.63</v>
      </c>
      <c r="AA70" s="206"/>
      <c r="AB70" s="207">
        <v>1890657.63</v>
      </c>
      <c r="AC70" s="206">
        <v>270261.46940775862</v>
      </c>
      <c r="AD70" s="206"/>
      <c r="AE70" s="207">
        <v>270261.46940775862</v>
      </c>
      <c r="AF70" s="206">
        <v>1620396.1605922412</v>
      </c>
      <c r="AG70" s="206"/>
      <c r="AH70" s="207">
        <v>1620396.1605922412</v>
      </c>
      <c r="AI70" s="208"/>
      <c r="AJ70" s="206">
        <v>1254617.08</v>
      </c>
      <c r="AK70" s="206"/>
      <c r="AL70" s="207">
        <v>1254617.08</v>
      </c>
      <c r="AM70" s="206">
        <v>178647.13519250002</v>
      </c>
      <c r="AN70" s="206"/>
      <c r="AO70" s="207">
        <v>178647.13519250002</v>
      </c>
      <c r="AP70" s="206">
        <v>1075969.9448075001</v>
      </c>
      <c r="AQ70" s="206"/>
      <c r="AR70" s="207">
        <v>1075969.9448075001</v>
      </c>
      <c r="AS70" s="208"/>
      <c r="AT70" s="206">
        <v>1026366.33</v>
      </c>
      <c r="AU70" s="206"/>
      <c r="AV70" s="207">
        <v>1026366.33</v>
      </c>
      <c r="AW70" s="206">
        <v>131608.99343249999</v>
      </c>
      <c r="AX70" s="206"/>
      <c r="AY70" s="207">
        <v>131608.99343249999</v>
      </c>
      <c r="AZ70" s="206">
        <v>894757.33656749991</v>
      </c>
      <c r="BA70" s="206"/>
      <c r="BB70" s="207">
        <v>894757.33656749991</v>
      </c>
      <c r="BC70" s="208"/>
      <c r="BD70" s="206">
        <v>166987.99</v>
      </c>
      <c r="BE70" s="206"/>
      <c r="BF70" s="207">
        <v>166987.99</v>
      </c>
      <c r="BG70" s="206">
        <v>11700.265649999983</v>
      </c>
      <c r="BH70" s="206"/>
      <c r="BI70" s="207">
        <v>11700.265649999983</v>
      </c>
      <c r="BJ70" s="206">
        <v>155287.72435</v>
      </c>
      <c r="BK70" s="206"/>
      <c r="BL70" s="207">
        <v>155287.72435</v>
      </c>
      <c r="BM70" s="208"/>
      <c r="BN70" s="206">
        <v>771570.05</v>
      </c>
      <c r="BO70" s="206"/>
      <c r="BP70" s="207">
        <v>771570.05</v>
      </c>
      <c r="BQ70" s="206">
        <v>102108.47677500002</v>
      </c>
      <c r="BR70" s="206"/>
      <c r="BS70" s="207">
        <v>102108.47677500002</v>
      </c>
      <c r="BT70" s="206">
        <v>669461.57322500006</v>
      </c>
      <c r="BU70" s="206"/>
      <c r="BV70" s="207">
        <v>669461.57322500006</v>
      </c>
      <c r="BW70" s="208"/>
      <c r="BX70" s="206">
        <v>580782.42000000004</v>
      </c>
      <c r="BY70" s="206"/>
      <c r="BZ70" s="207">
        <v>580782.42000000004</v>
      </c>
      <c r="CA70" s="206">
        <v>98525.52</v>
      </c>
      <c r="CB70" s="206"/>
      <c r="CC70" s="207">
        <v>98525.52</v>
      </c>
      <c r="CD70" s="206">
        <v>482256.9</v>
      </c>
      <c r="CE70" s="206"/>
      <c r="CF70" s="207">
        <v>482256.9</v>
      </c>
      <c r="CG70" s="208"/>
      <c r="CH70" s="206">
        <v>808109.87</v>
      </c>
      <c r="CI70" s="206"/>
      <c r="CJ70" s="207">
        <v>808109.87</v>
      </c>
      <c r="CK70" s="206">
        <v>115514.27093499999</v>
      </c>
      <c r="CL70" s="206"/>
      <c r="CM70" s="207">
        <v>115514.27093499999</v>
      </c>
      <c r="CN70" s="206">
        <v>692595.59906499996</v>
      </c>
      <c r="CO70" s="206"/>
      <c r="CP70" s="207">
        <v>692595.59906499996</v>
      </c>
      <c r="CQ70" s="208"/>
      <c r="CR70" s="206">
        <v>1251569.47</v>
      </c>
      <c r="CS70" s="206"/>
      <c r="CT70" s="207">
        <v>1251569.47</v>
      </c>
      <c r="CU70" s="206">
        <v>165131.93526500001</v>
      </c>
      <c r="CV70" s="206"/>
      <c r="CW70" s="207">
        <v>165131.93526500001</v>
      </c>
      <c r="CX70" s="206">
        <v>1086437.534735</v>
      </c>
      <c r="CY70" s="206"/>
      <c r="CZ70" s="207">
        <v>1086437.534735</v>
      </c>
      <c r="DA70" s="208"/>
      <c r="DB70" s="206">
        <v>1700709.47</v>
      </c>
      <c r="DC70" s="206"/>
      <c r="DD70" s="207">
        <v>1700709.47</v>
      </c>
      <c r="DE70" s="206">
        <v>216353.68590286671</v>
      </c>
      <c r="DF70" s="206"/>
      <c r="DG70" s="207">
        <v>216353.68590286671</v>
      </c>
      <c r="DH70" s="206">
        <v>1484355.7840971332</v>
      </c>
      <c r="DI70" s="206"/>
      <c r="DJ70" s="207">
        <v>1484355.7840971332</v>
      </c>
      <c r="DK70" s="208"/>
      <c r="DL70" s="206">
        <v>2906225.53</v>
      </c>
      <c r="DM70" s="206"/>
      <c r="DN70" s="207">
        <v>2906225.53</v>
      </c>
      <c r="DO70" s="206">
        <v>428818.80192306882</v>
      </c>
      <c r="DP70" s="206"/>
      <c r="DQ70" s="207">
        <v>428818.80192306882</v>
      </c>
      <c r="DR70" s="206">
        <v>2477406.7280769311</v>
      </c>
      <c r="DS70" s="206"/>
      <c r="DT70" s="207">
        <v>2477406.7280769311</v>
      </c>
      <c r="DU70" s="188"/>
      <c r="DV70" s="206">
        <f>+DX70</f>
        <v>3318393.71</v>
      </c>
      <c r="DW70" s="206"/>
      <c r="DX70" s="207">
        <v>3318393.71</v>
      </c>
      <c r="DY70" s="206">
        <f>+EA70</f>
        <v>565387.71224674198</v>
      </c>
      <c r="DZ70" s="206"/>
      <c r="EA70" s="207">
        <f>+'WA 2017 Data'!D58</f>
        <v>565387.71224674198</v>
      </c>
      <c r="EB70" s="206">
        <f>+ED70</f>
        <v>2753005.9977532579</v>
      </c>
      <c r="EC70" s="206"/>
      <c r="ED70" s="207">
        <f>+DX70-EA70</f>
        <v>2753005.9977532579</v>
      </c>
      <c r="EE70" s="188"/>
      <c r="EF70" s="206">
        <f>+EH70</f>
        <v>2415770.7799999998</v>
      </c>
      <c r="EG70" s="206"/>
      <c r="EH70" s="207">
        <v>2415770.7799999998</v>
      </c>
      <c r="EI70" s="206">
        <f>+EK70</f>
        <v>402534.93388842978</v>
      </c>
      <c r="EJ70" s="206"/>
      <c r="EK70" s="207">
        <f>+'WA 2017 Data'!E58</f>
        <v>402534.93388842978</v>
      </c>
      <c r="EL70" s="206">
        <f>+EN70</f>
        <v>2013235.84611157</v>
      </c>
      <c r="EM70" s="206"/>
      <c r="EN70" s="207">
        <f>+EH70-EK70</f>
        <v>2013235.84611157</v>
      </c>
      <c r="EO70" s="188"/>
      <c r="EP70" s="206">
        <f>+ER70</f>
        <v>2094667.61</v>
      </c>
      <c r="EQ70" s="206"/>
      <c r="ER70" s="207">
        <v>2094667.61</v>
      </c>
      <c r="ES70" s="206">
        <f>+EU70</f>
        <v>331878.6731193767</v>
      </c>
      <c r="ET70" s="206"/>
      <c r="EU70" s="207">
        <f>+'WA 2017 Data'!F58</f>
        <v>331878.6731193767</v>
      </c>
      <c r="EV70" s="206">
        <f>+EX70</f>
        <v>1762788.9368806235</v>
      </c>
      <c r="EW70" s="206"/>
      <c r="EX70" s="207">
        <f>+ER70-EU70</f>
        <v>1762788.9368806235</v>
      </c>
      <c r="EY70" s="188"/>
      <c r="EZ70" s="206">
        <f>+FB70</f>
        <v>0</v>
      </c>
      <c r="FA70" s="206"/>
      <c r="FB70" s="207">
        <v>0</v>
      </c>
      <c r="FC70" s="206">
        <f>+FE70</f>
        <v>0</v>
      </c>
      <c r="FD70" s="206"/>
      <c r="FE70" s="207">
        <f>+'WA 2017 Data'!G58</f>
        <v>0</v>
      </c>
      <c r="FF70" s="206">
        <f>+FH70</f>
        <v>0</v>
      </c>
      <c r="FG70" s="206"/>
      <c r="FH70" s="207">
        <f>+FB70-FE70</f>
        <v>0</v>
      </c>
      <c r="FI70" s="188"/>
      <c r="FJ70" s="206">
        <f>+FL70</f>
        <v>0</v>
      </c>
      <c r="FK70" s="206"/>
      <c r="FL70" s="207">
        <v>0</v>
      </c>
      <c r="FM70" s="206">
        <f>+FO70</f>
        <v>0</v>
      </c>
      <c r="FN70" s="206"/>
      <c r="FO70" s="207">
        <f>+'WA 2017 Data'!H58</f>
        <v>0</v>
      </c>
      <c r="FP70" s="206">
        <f>+FR70</f>
        <v>0</v>
      </c>
      <c r="FQ70" s="206"/>
      <c r="FR70" s="207">
        <f>+FL70-FO70</f>
        <v>0</v>
      </c>
      <c r="FS70" s="188"/>
      <c r="FT70" s="206">
        <f>+FV70</f>
        <v>0</v>
      </c>
      <c r="FU70" s="206"/>
      <c r="FV70" s="207">
        <v>0</v>
      </c>
      <c r="FW70" s="206">
        <f>+FY70</f>
        <v>0</v>
      </c>
      <c r="FX70" s="206"/>
      <c r="FY70" s="207">
        <f>+'WA 2017 Data'!I58</f>
        <v>0</v>
      </c>
      <c r="FZ70" s="206">
        <f>+GB70</f>
        <v>0</v>
      </c>
      <c r="GA70" s="206"/>
      <c r="GB70" s="207">
        <f>+FV70-FY70</f>
        <v>0</v>
      </c>
      <c r="GC70" s="188"/>
      <c r="GD70" s="206">
        <f>+GF70</f>
        <v>0</v>
      </c>
      <c r="GE70" s="206"/>
      <c r="GF70" s="207">
        <v>0</v>
      </c>
      <c r="GG70" s="206">
        <f>+GI70</f>
        <v>0</v>
      </c>
      <c r="GH70" s="206"/>
      <c r="GI70" s="207">
        <f>+'WA 2017 Data'!J58</f>
        <v>0</v>
      </c>
      <c r="GJ70" s="206">
        <f>+GL70</f>
        <v>0</v>
      </c>
      <c r="GK70" s="206"/>
      <c r="GL70" s="207">
        <f>+GF70-GI70</f>
        <v>0</v>
      </c>
      <c r="GM70" s="188"/>
      <c r="GN70" s="206">
        <f>+GP70</f>
        <v>0</v>
      </c>
      <c r="GO70" s="206"/>
      <c r="GP70" s="207">
        <v>0</v>
      </c>
      <c r="GQ70" s="206">
        <f>+GS70</f>
        <v>0</v>
      </c>
      <c r="GR70" s="206"/>
      <c r="GS70" s="207">
        <f>'WA 2017 Data'!K58</f>
        <v>0</v>
      </c>
      <c r="GT70" s="206">
        <f>+GV70</f>
        <v>0</v>
      </c>
      <c r="GU70" s="206"/>
      <c r="GV70" s="207">
        <f>+GP70-GS70</f>
        <v>0</v>
      </c>
      <c r="GW70" s="188"/>
      <c r="GX70" s="206">
        <f>+GZ70</f>
        <v>0</v>
      </c>
      <c r="GY70" s="206"/>
      <c r="GZ70" s="207">
        <v>0</v>
      </c>
      <c r="HA70" s="206">
        <f>+HC70</f>
        <v>0</v>
      </c>
      <c r="HB70" s="206"/>
      <c r="HC70" s="207">
        <f>+'WA 2017 Data'!L58</f>
        <v>0</v>
      </c>
      <c r="HD70" s="206">
        <f>+HF70</f>
        <v>0</v>
      </c>
      <c r="HE70" s="206"/>
      <c r="HF70" s="207">
        <f>+GZ70-HC70</f>
        <v>0</v>
      </c>
      <c r="HG70" s="188"/>
      <c r="HH70" s="206">
        <f>+HJ70</f>
        <v>0</v>
      </c>
      <c r="HI70" s="206"/>
      <c r="HJ70" s="207">
        <v>0</v>
      </c>
      <c r="HK70" s="206">
        <f>+HM70</f>
        <v>0</v>
      </c>
      <c r="HL70" s="206"/>
      <c r="HM70" s="207">
        <f>+'WA 2017 Data'!M58</f>
        <v>0</v>
      </c>
      <c r="HN70" s="206">
        <f>+HP70</f>
        <v>0</v>
      </c>
      <c r="HO70" s="206"/>
      <c r="HP70" s="207">
        <f>+HJ70-HM70</f>
        <v>0</v>
      </c>
      <c r="HQ70" s="188"/>
      <c r="HR70" s="206">
        <f>+HT70</f>
        <v>0</v>
      </c>
      <c r="HS70" s="206"/>
      <c r="HT70" s="207">
        <v>0</v>
      </c>
      <c r="HU70" s="206">
        <f>+HW70</f>
        <v>0</v>
      </c>
      <c r="HV70" s="206"/>
      <c r="HW70" s="207">
        <f>+'WA 2017 Data'!N58</f>
        <v>0</v>
      </c>
      <c r="HX70" s="206">
        <f>+HZ70</f>
        <v>0</v>
      </c>
      <c r="HY70" s="206"/>
      <c r="HZ70" s="207">
        <f>+HT70-HW70</f>
        <v>0</v>
      </c>
      <c r="IA70" s="188"/>
      <c r="IB70" s="206">
        <f>+ID70</f>
        <v>0</v>
      </c>
      <c r="IC70" s="206"/>
      <c r="ID70" s="207">
        <v>0</v>
      </c>
      <c r="IE70" s="206">
        <f>+IG70</f>
        <v>0</v>
      </c>
      <c r="IF70" s="206"/>
      <c r="IG70" s="207">
        <f>+'WA 2017 Data'!O58</f>
        <v>0</v>
      </c>
      <c r="IH70" s="206">
        <f>+IJ70</f>
        <v>0</v>
      </c>
      <c r="II70" s="206"/>
      <c r="IJ70" s="207">
        <f>+ID70-IG70</f>
        <v>0</v>
      </c>
      <c r="IL70" s="189"/>
      <c r="IM70" s="189"/>
      <c r="IN70" s="189"/>
      <c r="IO70" s="219"/>
    </row>
    <row r="71" spans="1:249" x14ac:dyDescent="0.2">
      <c r="A71" s="205" t="s">
        <v>169</v>
      </c>
      <c r="B71" s="183"/>
      <c r="C71" s="183" t="s">
        <v>92</v>
      </c>
      <c r="D71" s="184" t="s">
        <v>10</v>
      </c>
      <c r="E71" s="188"/>
      <c r="F71" s="206"/>
      <c r="G71" s="206">
        <v>375985.91</v>
      </c>
      <c r="H71" s="207">
        <v>375985.91</v>
      </c>
      <c r="I71" s="206"/>
      <c r="J71" s="206">
        <v>36169.844541999992</v>
      </c>
      <c r="K71" s="207">
        <v>36169.844541999992</v>
      </c>
      <c r="L71" s="206"/>
      <c r="M71" s="206">
        <v>339816.065458</v>
      </c>
      <c r="N71" s="207">
        <v>339816.065458</v>
      </c>
      <c r="O71" s="208"/>
      <c r="P71" s="206"/>
      <c r="Q71" s="206">
        <v>556154.34</v>
      </c>
      <c r="R71" s="207">
        <v>556154.34</v>
      </c>
      <c r="S71" s="206"/>
      <c r="T71" s="206">
        <v>53502.047507999996</v>
      </c>
      <c r="U71" s="207">
        <v>53502.047507999996</v>
      </c>
      <c r="V71" s="206"/>
      <c r="W71" s="206">
        <v>502652.29249199998</v>
      </c>
      <c r="X71" s="207">
        <v>502652.29249199998</v>
      </c>
      <c r="Y71" s="208"/>
      <c r="Z71" s="206"/>
      <c r="AA71" s="206">
        <v>628071.28</v>
      </c>
      <c r="AB71" s="207">
        <v>628071.28</v>
      </c>
      <c r="AC71" s="206"/>
      <c r="AD71" s="206">
        <v>60420.457135999997</v>
      </c>
      <c r="AE71" s="207">
        <v>60420.457135999997</v>
      </c>
      <c r="AF71" s="206"/>
      <c r="AG71" s="206">
        <v>567650.82286399999</v>
      </c>
      <c r="AH71" s="207">
        <v>567650.82286399999</v>
      </c>
      <c r="AI71" s="208"/>
      <c r="AJ71" s="206"/>
      <c r="AK71" s="206">
        <v>501225.11</v>
      </c>
      <c r="AL71" s="207">
        <v>501225.11</v>
      </c>
      <c r="AM71" s="206"/>
      <c r="AN71" s="206">
        <v>48217.855581999997</v>
      </c>
      <c r="AO71" s="207">
        <v>48217.855581999997</v>
      </c>
      <c r="AP71" s="206"/>
      <c r="AQ71" s="206">
        <v>453007.254418</v>
      </c>
      <c r="AR71" s="207">
        <v>453007.254418</v>
      </c>
      <c r="AS71" s="208"/>
      <c r="AT71" s="206"/>
      <c r="AU71" s="206">
        <v>496181.22</v>
      </c>
      <c r="AV71" s="207">
        <v>496181.22</v>
      </c>
      <c r="AW71" s="206"/>
      <c r="AX71" s="206">
        <v>47732.633363999994</v>
      </c>
      <c r="AY71" s="207">
        <v>47732.633363999994</v>
      </c>
      <c r="AZ71" s="206"/>
      <c r="BA71" s="206">
        <v>448448.58663599996</v>
      </c>
      <c r="BB71" s="207">
        <v>448448.58663599996</v>
      </c>
      <c r="BC71" s="208"/>
      <c r="BD71" s="206"/>
      <c r="BE71" s="206">
        <v>436187.1</v>
      </c>
      <c r="BF71" s="207">
        <v>436187.1</v>
      </c>
      <c r="BG71" s="206"/>
      <c r="BH71" s="206">
        <v>41961.199019999993</v>
      </c>
      <c r="BI71" s="207">
        <v>41961.199019999993</v>
      </c>
      <c r="BJ71" s="206"/>
      <c r="BK71" s="206">
        <v>394225.90097999998</v>
      </c>
      <c r="BL71" s="207">
        <v>394225.90097999998</v>
      </c>
      <c r="BM71" s="208"/>
      <c r="BN71" s="206"/>
      <c r="BO71" s="206">
        <v>450817.05</v>
      </c>
      <c r="BP71" s="207">
        <v>450817.05</v>
      </c>
      <c r="BQ71" s="206"/>
      <c r="BR71" s="206">
        <v>43368.600209999997</v>
      </c>
      <c r="BS71" s="207">
        <v>43368.600209999997</v>
      </c>
      <c r="BT71" s="206"/>
      <c r="BU71" s="206">
        <v>407448.44978999998</v>
      </c>
      <c r="BV71" s="207">
        <v>407448.44978999998</v>
      </c>
      <c r="BW71" s="208"/>
      <c r="BX71" s="206"/>
      <c r="BY71" s="206">
        <v>479430.9</v>
      </c>
      <c r="BZ71" s="207">
        <v>479430.9</v>
      </c>
      <c r="CA71" s="206"/>
      <c r="CB71" s="206">
        <v>46121.25258</v>
      </c>
      <c r="CC71" s="207">
        <v>46121.25258</v>
      </c>
      <c r="CD71" s="206"/>
      <c r="CE71" s="206">
        <v>433309.64742000005</v>
      </c>
      <c r="CF71" s="207">
        <v>433309.64742000005</v>
      </c>
      <c r="CG71" s="208"/>
      <c r="CH71" s="206"/>
      <c r="CI71" s="206">
        <v>453496.35</v>
      </c>
      <c r="CJ71" s="207">
        <v>453496.35</v>
      </c>
      <c r="CK71" s="206"/>
      <c r="CL71" s="206">
        <v>43626.348869999994</v>
      </c>
      <c r="CM71" s="207">
        <v>43626.348869999994</v>
      </c>
      <c r="CN71" s="206"/>
      <c r="CO71" s="206">
        <v>409870.00112999999</v>
      </c>
      <c r="CP71" s="207">
        <v>409870.00112999999</v>
      </c>
      <c r="CQ71" s="208"/>
      <c r="CR71" s="206"/>
      <c r="CS71" s="206">
        <v>518183.9</v>
      </c>
      <c r="CT71" s="207">
        <v>518183.9</v>
      </c>
      <c r="CU71" s="206"/>
      <c r="CV71" s="206">
        <v>49849.29118</v>
      </c>
      <c r="CW71" s="207">
        <v>49849.29118</v>
      </c>
      <c r="CX71" s="206"/>
      <c r="CY71" s="206">
        <v>468334.60882000002</v>
      </c>
      <c r="CZ71" s="207">
        <v>468334.60882000002</v>
      </c>
      <c r="DA71" s="208"/>
      <c r="DB71" s="206"/>
      <c r="DC71" s="206">
        <v>463369.88</v>
      </c>
      <c r="DD71" s="207">
        <v>463369.88</v>
      </c>
      <c r="DE71" s="206"/>
      <c r="DF71" s="206">
        <v>44576.182455999995</v>
      </c>
      <c r="DG71" s="207">
        <v>44576.182455999995</v>
      </c>
      <c r="DH71" s="206"/>
      <c r="DI71" s="206">
        <v>418793.697544</v>
      </c>
      <c r="DJ71" s="207">
        <v>418793.697544</v>
      </c>
      <c r="DK71" s="208"/>
      <c r="DL71" s="206"/>
      <c r="DM71" s="206">
        <v>387614.74</v>
      </c>
      <c r="DN71" s="207">
        <v>387614.74</v>
      </c>
      <c r="DO71" s="206"/>
      <c r="DP71" s="206">
        <v>37288.537987999996</v>
      </c>
      <c r="DQ71" s="207">
        <v>37288.537987999996</v>
      </c>
      <c r="DR71" s="206"/>
      <c r="DS71" s="206">
        <v>350326.20201200002</v>
      </c>
      <c r="DT71" s="207">
        <v>350326.20201200002</v>
      </c>
      <c r="DU71" s="188"/>
      <c r="DV71" s="206"/>
      <c r="DW71" s="206">
        <f>+DX71</f>
        <v>535469.02</v>
      </c>
      <c r="DX71" s="207">
        <v>535469.02</v>
      </c>
      <c r="DY71" s="206"/>
      <c r="DZ71" s="206">
        <f>+EA71</f>
        <v>53391.615984199998</v>
      </c>
      <c r="EA71" s="207">
        <f>+'WA 2017 Data'!D59</f>
        <v>53391.615984199998</v>
      </c>
      <c r="EB71" s="206"/>
      <c r="EC71" s="206">
        <f>+ED71</f>
        <v>482077.40401580004</v>
      </c>
      <c r="ED71" s="207">
        <f>+DX71-EA71</f>
        <v>482077.40401580004</v>
      </c>
      <c r="EE71" s="188"/>
      <c r="EF71" s="206"/>
      <c r="EG71" s="206">
        <f>+EH71</f>
        <v>514614.21</v>
      </c>
      <c r="EH71" s="207">
        <v>514614.21</v>
      </c>
      <c r="EI71" s="206"/>
      <c r="EJ71" s="206">
        <f>+EK71</f>
        <v>51312.182879100001</v>
      </c>
      <c r="EK71" s="207">
        <f>+'WA 2017 Data'!E59</f>
        <v>51312.182879100001</v>
      </c>
      <c r="EL71" s="206"/>
      <c r="EM71" s="206">
        <f>+EN71</f>
        <v>463302.02712089999</v>
      </c>
      <c r="EN71" s="207">
        <f>+EH71-EK71</f>
        <v>463302.02712089999</v>
      </c>
      <c r="EO71" s="188"/>
      <c r="EP71" s="206"/>
      <c r="EQ71" s="206">
        <f>+ER71</f>
        <v>739860.77</v>
      </c>
      <c r="ER71" s="207">
        <v>739860.77</v>
      </c>
      <c r="ES71" s="206"/>
      <c r="ET71" s="206">
        <f>+EU71</f>
        <v>73771.517376699994</v>
      </c>
      <c r="EU71" s="207">
        <f>+'WA 2017 Data'!F59</f>
        <v>73771.517376699994</v>
      </c>
      <c r="EV71" s="206"/>
      <c r="EW71" s="206">
        <f>+EX71</f>
        <v>666089.25262330007</v>
      </c>
      <c r="EX71" s="207">
        <f>+ER71-EU71</f>
        <v>666089.25262330007</v>
      </c>
      <c r="EY71" s="188"/>
      <c r="EZ71" s="206"/>
      <c r="FA71" s="206">
        <f>+FB71</f>
        <v>0</v>
      </c>
      <c r="FB71" s="207">
        <v>0</v>
      </c>
      <c r="FC71" s="206"/>
      <c r="FD71" s="206">
        <f>+FE71</f>
        <v>0</v>
      </c>
      <c r="FE71" s="207">
        <f>+'WA 2017 Data'!G59</f>
        <v>0</v>
      </c>
      <c r="FF71" s="206"/>
      <c r="FG71" s="206">
        <f>+FH71</f>
        <v>0</v>
      </c>
      <c r="FH71" s="207">
        <f>+FB71-FE71</f>
        <v>0</v>
      </c>
      <c r="FI71" s="188"/>
      <c r="FJ71" s="206"/>
      <c r="FK71" s="206">
        <f>+FL71</f>
        <v>0</v>
      </c>
      <c r="FL71" s="207">
        <v>0</v>
      </c>
      <c r="FM71" s="206"/>
      <c r="FN71" s="206">
        <f>+FO71</f>
        <v>0</v>
      </c>
      <c r="FO71" s="207">
        <f>+'WA 2017 Data'!H59</f>
        <v>0</v>
      </c>
      <c r="FP71" s="206"/>
      <c r="FQ71" s="206">
        <f>+FR71</f>
        <v>0</v>
      </c>
      <c r="FR71" s="207">
        <f>+FL71-FO71</f>
        <v>0</v>
      </c>
      <c r="FS71" s="188"/>
      <c r="FT71" s="206"/>
      <c r="FU71" s="206">
        <f>+FV71</f>
        <v>0</v>
      </c>
      <c r="FV71" s="207">
        <v>0</v>
      </c>
      <c r="FW71" s="206"/>
      <c r="FX71" s="206">
        <f>+FY71</f>
        <v>0</v>
      </c>
      <c r="FY71" s="207">
        <f>+'WA 2017 Data'!I59</f>
        <v>0</v>
      </c>
      <c r="FZ71" s="206"/>
      <c r="GA71" s="206">
        <f>+GB71</f>
        <v>0</v>
      </c>
      <c r="GB71" s="207">
        <f>+FV71-FY71</f>
        <v>0</v>
      </c>
      <c r="GC71" s="188"/>
      <c r="GD71" s="206"/>
      <c r="GE71" s="206">
        <f>+GF71</f>
        <v>0</v>
      </c>
      <c r="GF71" s="207">
        <v>0</v>
      </c>
      <c r="GG71" s="206"/>
      <c r="GH71" s="206">
        <f>+GI71</f>
        <v>0</v>
      </c>
      <c r="GI71" s="207">
        <f>+'WA 2017 Data'!J59</f>
        <v>0</v>
      </c>
      <c r="GJ71" s="206"/>
      <c r="GK71" s="206">
        <f>+GL71</f>
        <v>0</v>
      </c>
      <c r="GL71" s="207">
        <f>+GF71-GI71</f>
        <v>0</v>
      </c>
      <c r="GM71" s="188"/>
      <c r="GN71" s="206"/>
      <c r="GO71" s="206">
        <f>+GP71</f>
        <v>0</v>
      </c>
      <c r="GP71" s="207">
        <v>0</v>
      </c>
      <c r="GQ71" s="206"/>
      <c r="GR71" s="206">
        <f>+GS71</f>
        <v>0</v>
      </c>
      <c r="GS71" s="207">
        <f>'WA 2017 Data'!K59</f>
        <v>0</v>
      </c>
      <c r="GT71" s="206"/>
      <c r="GU71" s="206">
        <f>+GV71</f>
        <v>0</v>
      </c>
      <c r="GV71" s="207">
        <f>+GP71-GS71</f>
        <v>0</v>
      </c>
      <c r="GW71" s="188"/>
      <c r="GX71" s="206"/>
      <c r="GY71" s="206">
        <f>+GZ71</f>
        <v>0</v>
      </c>
      <c r="GZ71" s="207">
        <v>0</v>
      </c>
      <c r="HA71" s="206"/>
      <c r="HB71" s="206">
        <f>+HC71</f>
        <v>0</v>
      </c>
      <c r="HC71" s="207">
        <f>+'WA 2017 Data'!L59</f>
        <v>0</v>
      </c>
      <c r="HD71" s="206"/>
      <c r="HE71" s="206">
        <f>+HF71</f>
        <v>0</v>
      </c>
      <c r="HF71" s="207">
        <f>+GZ71-HC71</f>
        <v>0</v>
      </c>
      <c r="HG71" s="188"/>
      <c r="HH71" s="206"/>
      <c r="HI71" s="206">
        <f>+HJ71</f>
        <v>0</v>
      </c>
      <c r="HJ71" s="207">
        <v>0</v>
      </c>
      <c r="HK71" s="206"/>
      <c r="HL71" s="206">
        <f>+HM71</f>
        <v>0</v>
      </c>
      <c r="HM71" s="207">
        <f>+'WA 2017 Data'!M59</f>
        <v>0</v>
      </c>
      <c r="HN71" s="206"/>
      <c r="HO71" s="206">
        <f>+HP71</f>
        <v>0</v>
      </c>
      <c r="HP71" s="207">
        <f>+HJ71-HM71</f>
        <v>0</v>
      </c>
      <c r="HQ71" s="188"/>
      <c r="HR71" s="206"/>
      <c r="HS71" s="206">
        <f>+HT71</f>
        <v>0</v>
      </c>
      <c r="HT71" s="207">
        <v>0</v>
      </c>
      <c r="HU71" s="206"/>
      <c r="HV71" s="206">
        <f>+HW71</f>
        <v>0</v>
      </c>
      <c r="HW71" s="207">
        <f>+'WA 2017 Data'!N59</f>
        <v>0</v>
      </c>
      <c r="HX71" s="206"/>
      <c r="HY71" s="206">
        <f>+HZ71</f>
        <v>0</v>
      </c>
      <c r="HZ71" s="207">
        <f>+HT71-HW71</f>
        <v>0</v>
      </c>
      <c r="IA71" s="188"/>
      <c r="IB71" s="206"/>
      <c r="IC71" s="206">
        <f>+ID71</f>
        <v>0</v>
      </c>
      <c r="ID71" s="207">
        <v>0</v>
      </c>
      <c r="IE71" s="206"/>
      <c r="IF71" s="206">
        <f>+IG71</f>
        <v>0</v>
      </c>
      <c r="IG71" s="207">
        <f>+'WA 2017 Data'!O59</f>
        <v>0</v>
      </c>
      <c r="IH71" s="206"/>
      <c r="II71" s="206">
        <f>+IJ71</f>
        <v>0</v>
      </c>
      <c r="IJ71" s="207">
        <f>+ID71-IG71</f>
        <v>0</v>
      </c>
      <c r="IL71" s="189"/>
      <c r="IM71" s="189"/>
      <c r="IN71" s="189"/>
      <c r="IO71" s="189"/>
    </row>
    <row r="72" spans="1:249" x14ac:dyDescent="0.2">
      <c r="A72" s="205" t="s">
        <v>170</v>
      </c>
      <c r="B72" s="183"/>
      <c r="C72" s="183" t="s">
        <v>93</v>
      </c>
      <c r="E72" s="188"/>
      <c r="F72" s="206">
        <v>12349.830000000002</v>
      </c>
      <c r="G72" s="206"/>
      <c r="H72" s="207">
        <v>12349.830000000002</v>
      </c>
      <c r="I72" s="206">
        <v>6357.9</v>
      </c>
      <c r="J72" s="206"/>
      <c r="K72" s="207">
        <v>6357.9</v>
      </c>
      <c r="L72" s="206">
        <v>5991.9300000000021</v>
      </c>
      <c r="M72" s="206"/>
      <c r="N72" s="207">
        <v>5991.9300000000021</v>
      </c>
      <c r="O72" s="208"/>
      <c r="P72" s="206">
        <v>7597.1600000000035</v>
      </c>
      <c r="Q72" s="206"/>
      <c r="R72" s="207">
        <v>7597.1600000000035</v>
      </c>
      <c r="S72" s="206">
        <v>1605.23</v>
      </c>
      <c r="T72" s="206"/>
      <c r="U72" s="207">
        <v>1605.23</v>
      </c>
      <c r="V72" s="206">
        <v>5991.9300000000039</v>
      </c>
      <c r="W72" s="206"/>
      <c r="X72" s="207">
        <v>5991.9300000000039</v>
      </c>
      <c r="Y72" s="208"/>
      <c r="Z72" s="206">
        <v>4313.2200000000012</v>
      </c>
      <c r="AA72" s="206"/>
      <c r="AB72" s="207">
        <v>4313.2200000000012</v>
      </c>
      <c r="AC72" s="206">
        <v>2869.79</v>
      </c>
      <c r="AD72" s="206"/>
      <c r="AE72" s="207">
        <v>2869.79</v>
      </c>
      <c r="AF72" s="206">
        <v>1443.4300000000012</v>
      </c>
      <c r="AG72" s="206"/>
      <c r="AH72" s="207">
        <v>1443.4300000000012</v>
      </c>
      <c r="AI72" s="208"/>
      <c r="AJ72" s="206">
        <v>231348.81</v>
      </c>
      <c r="AK72" s="206"/>
      <c r="AL72" s="207">
        <v>231348.81</v>
      </c>
      <c r="AM72" s="206">
        <v>27552.054</v>
      </c>
      <c r="AN72" s="206"/>
      <c r="AO72" s="207">
        <v>27552.054</v>
      </c>
      <c r="AP72" s="206">
        <v>203796.75599999999</v>
      </c>
      <c r="AQ72" s="206"/>
      <c r="AR72" s="207">
        <v>203796.75599999999</v>
      </c>
      <c r="AS72" s="208"/>
      <c r="AT72" s="206">
        <v>8417.9599999999991</v>
      </c>
      <c r="AU72" s="206"/>
      <c r="AV72" s="207">
        <v>8417.9599999999991</v>
      </c>
      <c r="AW72" s="206">
        <v>2476.79</v>
      </c>
      <c r="AX72" s="206"/>
      <c r="AY72" s="207">
        <v>2476.79</v>
      </c>
      <c r="AZ72" s="206">
        <v>5941.1699999999992</v>
      </c>
      <c r="BA72" s="206"/>
      <c r="BB72" s="207">
        <v>5941.1699999999992</v>
      </c>
      <c r="BC72" s="208"/>
      <c r="BD72" s="206">
        <v>42645.06</v>
      </c>
      <c r="BE72" s="206"/>
      <c r="BF72" s="207">
        <v>42645.06</v>
      </c>
      <c r="BG72" s="206">
        <v>24116.62</v>
      </c>
      <c r="BH72" s="206"/>
      <c r="BI72" s="207">
        <v>24116.62</v>
      </c>
      <c r="BJ72" s="206">
        <v>18528.439999999999</v>
      </c>
      <c r="BK72" s="206"/>
      <c r="BL72" s="207">
        <v>18528.439999999999</v>
      </c>
      <c r="BM72" s="208"/>
      <c r="BN72" s="206">
        <v>14115.559999999998</v>
      </c>
      <c r="BO72" s="206"/>
      <c r="BP72" s="207">
        <v>14115.559999999998</v>
      </c>
      <c r="BQ72" s="206">
        <v>5860.06</v>
      </c>
      <c r="BR72" s="206"/>
      <c r="BS72" s="207">
        <v>5860.06</v>
      </c>
      <c r="BT72" s="206">
        <v>8255.4999999999964</v>
      </c>
      <c r="BU72" s="206"/>
      <c r="BV72" s="207">
        <v>8255.4999999999964</v>
      </c>
      <c r="BW72" s="208"/>
      <c r="BX72" s="206">
        <v>11044.519999999997</v>
      </c>
      <c r="BY72" s="206"/>
      <c r="BZ72" s="207">
        <v>11044.519999999997</v>
      </c>
      <c r="CA72" s="206">
        <v>2788.76</v>
      </c>
      <c r="CB72" s="206"/>
      <c r="CC72" s="207">
        <v>2788.76</v>
      </c>
      <c r="CD72" s="206">
        <v>8255.7599999999966</v>
      </c>
      <c r="CE72" s="206"/>
      <c r="CF72" s="207">
        <v>8255.7599999999966</v>
      </c>
      <c r="CG72" s="208"/>
      <c r="CH72" s="206">
        <v>-92690.31</v>
      </c>
      <c r="CI72" s="206"/>
      <c r="CJ72" s="207">
        <v>-92690.31</v>
      </c>
      <c r="CK72" s="206">
        <v>2853.17</v>
      </c>
      <c r="CL72" s="206"/>
      <c r="CM72" s="207">
        <v>2853.17</v>
      </c>
      <c r="CN72" s="206">
        <v>-95543.48</v>
      </c>
      <c r="CO72" s="206"/>
      <c r="CP72" s="207">
        <v>-95543.48</v>
      </c>
      <c r="CQ72" s="208"/>
      <c r="CR72" s="206">
        <v>10708.440000000002</v>
      </c>
      <c r="CS72" s="206"/>
      <c r="CT72" s="207">
        <v>10708.440000000002</v>
      </c>
      <c r="CU72" s="206">
        <v>2676.8</v>
      </c>
      <c r="CV72" s="206"/>
      <c r="CW72" s="207">
        <v>2676.8</v>
      </c>
      <c r="CX72" s="206">
        <v>8031.6400000000021</v>
      </c>
      <c r="CY72" s="206"/>
      <c r="CZ72" s="207">
        <v>8031.6400000000021</v>
      </c>
      <c r="DA72" s="208"/>
      <c r="DB72" s="206">
        <v>11042.79</v>
      </c>
      <c r="DC72" s="206"/>
      <c r="DD72" s="207">
        <v>11042.79</v>
      </c>
      <c r="DE72" s="206">
        <v>3011.27</v>
      </c>
      <c r="DF72" s="206"/>
      <c r="DG72" s="207">
        <v>3011.27</v>
      </c>
      <c r="DH72" s="206">
        <v>8031.52</v>
      </c>
      <c r="DI72" s="206"/>
      <c r="DJ72" s="207">
        <v>8031.52</v>
      </c>
      <c r="DK72" s="208"/>
      <c r="DL72" s="206">
        <v>28307.840000000004</v>
      </c>
      <c r="DM72" s="206"/>
      <c r="DN72" s="207">
        <v>28307.840000000004</v>
      </c>
      <c r="DO72" s="206">
        <v>4300.01</v>
      </c>
      <c r="DP72" s="206"/>
      <c r="DQ72" s="207">
        <v>4300.01</v>
      </c>
      <c r="DR72" s="206">
        <v>24007.83</v>
      </c>
      <c r="DS72" s="206"/>
      <c r="DT72" s="207">
        <v>24007.83</v>
      </c>
      <c r="DU72" s="188"/>
      <c r="DV72" s="206">
        <f>+DX72</f>
        <v>10176.169999999998</v>
      </c>
      <c r="DW72" s="206"/>
      <c r="DX72" s="207">
        <v>10176.169999999998</v>
      </c>
      <c r="DY72" s="206">
        <f>+EA72</f>
        <v>2783.52</v>
      </c>
      <c r="DZ72" s="206"/>
      <c r="EA72" s="207">
        <f>+'WA 2017 Data'!D60</f>
        <v>2783.52</v>
      </c>
      <c r="EB72" s="206">
        <f>+ED72</f>
        <v>7392.6499999999978</v>
      </c>
      <c r="EC72" s="206"/>
      <c r="ED72" s="207">
        <f>+DX72-EA72</f>
        <v>7392.6499999999978</v>
      </c>
      <c r="EE72" s="188"/>
      <c r="EF72" s="206">
        <f>+EH72</f>
        <v>17675.82</v>
      </c>
      <c r="EG72" s="206"/>
      <c r="EH72" s="207">
        <v>17675.82</v>
      </c>
      <c r="EI72" s="206">
        <f>+EK72</f>
        <v>10234.69</v>
      </c>
      <c r="EJ72" s="206"/>
      <c r="EK72" s="207">
        <f>+'WA 2017 Data'!E60</f>
        <v>10234.69</v>
      </c>
      <c r="EL72" s="206">
        <f>+EN72</f>
        <v>7441.1299999999992</v>
      </c>
      <c r="EM72" s="206"/>
      <c r="EN72" s="207">
        <f>+EH72-EK72</f>
        <v>7441.1299999999992</v>
      </c>
      <c r="EO72" s="188"/>
      <c r="EP72" s="206">
        <f>+ER72</f>
        <v>121524.92</v>
      </c>
      <c r="EQ72" s="206"/>
      <c r="ER72" s="207">
        <v>121524.92</v>
      </c>
      <c r="ES72" s="206">
        <f>+EU72</f>
        <v>17229.535786999993</v>
      </c>
      <c r="ET72" s="206"/>
      <c r="EU72" s="207">
        <f>+'WA 2017 Data'!F60</f>
        <v>17229.535786999993</v>
      </c>
      <c r="EV72" s="206">
        <f>+EX72</f>
        <v>104295.38421300001</v>
      </c>
      <c r="EW72" s="206"/>
      <c r="EX72" s="207">
        <f>+ER72-EU72</f>
        <v>104295.38421300001</v>
      </c>
      <c r="EY72" s="188"/>
      <c r="EZ72" s="206">
        <f>+FB72</f>
        <v>0</v>
      </c>
      <c r="FA72" s="206"/>
      <c r="FB72" s="207">
        <v>0</v>
      </c>
      <c r="FC72" s="206">
        <f>+FE72</f>
        <v>0</v>
      </c>
      <c r="FD72" s="206"/>
      <c r="FE72" s="207">
        <f>+'WA 2017 Data'!G60</f>
        <v>0</v>
      </c>
      <c r="FF72" s="206">
        <f>+FH72</f>
        <v>0</v>
      </c>
      <c r="FG72" s="206"/>
      <c r="FH72" s="207">
        <f>+FB72-FE72</f>
        <v>0</v>
      </c>
      <c r="FI72" s="188"/>
      <c r="FJ72" s="206">
        <f>+FL72</f>
        <v>0</v>
      </c>
      <c r="FK72" s="206"/>
      <c r="FL72" s="207">
        <v>0</v>
      </c>
      <c r="FM72" s="206">
        <f>+FO72</f>
        <v>0</v>
      </c>
      <c r="FN72" s="206"/>
      <c r="FO72" s="207">
        <f>+'WA 2017 Data'!H60</f>
        <v>0</v>
      </c>
      <c r="FP72" s="206">
        <f>+FR72</f>
        <v>0</v>
      </c>
      <c r="FQ72" s="206"/>
      <c r="FR72" s="207">
        <f>+FL72-FO72</f>
        <v>0</v>
      </c>
      <c r="FS72" s="188"/>
      <c r="FT72" s="206">
        <f>+FV72</f>
        <v>0</v>
      </c>
      <c r="FU72" s="206"/>
      <c r="FV72" s="207">
        <v>0</v>
      </c>
      <c r="FW72" s="206">
        <f>+FY72</f>
        <v>0</v>
      </c>
      <c r="FX72" s="206"/>
      <c r="FY72" s="207">
        <f>+'WA 2017 Data'!I60</f>
        <v>0</v>
      </c>
      <c r="FZ72" s="206">
        <f>+GB72</f>
        <v>0</v>
      </c>
      <c r="GA72" s="206"/>
      <c r="GB72" s="207">
        <f>+FV72-FY72</f>
        <v>0</v>
      </c>
      <c r="GC72" s="188"/>
      <c r="GD72" s="206">
        <f>+GF72</f>
        <v>0</v>
      </c>
      <c r="GE72" s="206"/>
      <c r="GF72" s="207">
        <v>0</v>
      </c>
      <c r="GG72" s="206">
        <f>+GI72</f>
        <v>0</v>
      </c>
      <c r="GH72" s="206"/>
      <c r="GI72" s="207">
        <f>+'WA 2017 Data'!J60</f>
        <v>0</v>
      </c>
      <c r="GJ72" s="206">
        <f>+GL72</f>
        <v>0</v>
      </c>
      <c r="GK72" s="206"/>
      <c r="GL72" s="207">
        <f>+GF72-GI72</f>
        <v>0</v>
      </c>
      <c r="GM72" s="188"/>
      <c r="GN72" s="206">
        <f>+GP72</f>
        <v>0</v>
      </c>
      <c r="GO72" s="206"/>
      <c r="GP72" s="207">
        <v>0</v>
      </c>
      <c r="GQ72" s="206">
        <f>+GS72</f>
        <v>0</v>
      </c>
      <c r="GR72" s="206"/>
      <c r="GS72" s="207">
        <f>'WA 2017 Data'!K60</f>
        <v>0</v>
      </c>
      <c r="GT72" s="206">
        <f>+GV72</f>
        <v>0</v>
      </c>
      <c r="GU72" s="206"/>
      <c r="GV72" s="207">
        <f>+GP72-GS72</f>
        <v>0</v>
      </c>
      <c r="GW72" s="188"/>
      <c r="GX72" s="206">
        <f>+GZ72</f>
        <v>0</v>
      </c>
      <c r="GY72" s="206"/>
      <c r="GZ72" s="207">
        <v>0</v>
      </c>
      <c r="HA72" s="206">
        <f>+HC72</f>
        <v>0</v>
      </c>
      <c r="HB72" s="206"/>
      <c r="HC72" s="207">
        <f>+'WA 2017 Data'!L60</f>
        <v>0</v>
      </c>
      <c r="HD72" s="206">
        <f>+HF72</f>
        <v>0</v>
      </c>
      <c r="HE72" s="206"/>
      <c r="HF72" s="207">
        <f>+GZ72-HC72</f>
        <v>0</v>
      </c>
      <c r="HG72" s="188"/>
      <c r="HH72" s="206">
        <f>+HJ72</f>
        <v>0</v>
      </c>
      <c r="HI72" s="206"/>
      <c r="HJ72" s="207">
        <v>0</v>
      </c>
      <c r="HK72" s="206">
        <f>+HM72</f>
        <v>0</v>
      </c>
      <c r="HL72" s="206"/>
      <c r="HM72" s="207">
        <f>+'WA 2017 Data'!M60</f>
        <v>0</v>
      </c>
      <c r="HN72" s="206">
        <f>+HP72</f>
        <v>0</v>
      </c>
      <c r="HO72" s="206"/>
      <c r="HP72" s="207">
        <f>+HJ72-HM72</f>
        <v>0</v>
      </c>
      <c r="HQ72" s="188"/>
      <c r="HR72" s="206">
        <f>+HT72</f>
        <v>0</v>
      </c>
      <c r="HS72" s="206"/>
      <c r="HT72" s="207">
        <v>0</v>
      </c>
      <c r="HU72" s="206">
        <f>+HW72</f>
        <v>0</v>
      </c>
      <c r="HV72" s="206"/>
      <c r="HW72" s="207">
        <f>+'WA 2017 Data'!N60</f>
        <v>0</v>
      </c>
      <c r="HX72" s="206">
        <f>+HZ72</f>
        <v>0</v>
      </c>
      <c r="HY72" s="206"/>
      <c r="HZ72" s="207">
        <f>+HT72-HW72</f>
        <v>0</v>
      </c>
      <c r="IA72" s="188"/>
      <c r="IB72" s="206">
        <f>+ID72</f>
        <v>0</v>
      </c>
      <c r="IC72" s="206"/>
      <c r="ID72" s="207">
        <v>0</v>
      </c>
      <c r="IE72" s="206">
        <f>+IG72</f>
        <v>0</v>
      </c>
      <c r="IF72" s="206"/>
      <c r="IG72" s="207">
        <f>+'WA 2017 Data'!O60</f>
        <v>0</v>
      </c>
      <c r="IH72" s="206">
        <f>+IJ72</f>
        <v>0</v>
      </c>
      <c r="II72" s="206"/>
      <c r="IJ72" s="207">
        <f>+ID72-IG72</f>
        <v>0</v>
      </c>
      <c r="IL72" s="189"/>
      <c r="IM72" s="189"/>
      <c r="IN72" s="189"/>
      <c r="IO72" s="189"/>
    </row>
    <row r="73" spans="1:249" x14ac:dyDescent="0.2">
      <c r="A73" s="205" t="s">
        <v>171</v>
      </c>
      <c r="B73" s="183"/>
      <c r="C73" s="183" t="s">
        <v>94</v>
      </c>
      <c r="E73" s="188"/>
      <c r="F73" s="209">
        <v>0</v>
      </c>
      <c r="G73" s="209"/>
      <c r="H73" s="210">
        <v>0</v>
      </c>
      <c r="I73" s="209">
        <v>0</v>
      </c>
      <c r="J73" s="209"/>
      <c r="K73" s="210">
        <v>0</v>
      </c>
      <c r="L73" s="209">
        <v>0</v>
      </c>
      <c r="M73" s="209"/>
      <c r="N73" s="210">
        <v>0</v>
      </c>
      <c r="O73" s="208"/>
      <c r="P73" s="209">
        <v>0</v>
      </c>
      <c r="Q73" s="209"/>
      <c r="R73" s="210">
        <v>0</v>
      </c>
      <c r="S73" s="209">
        <v>0</v>
      </c>
      <c r="T73" s="209"/>
      <c r="U73" s="210">
        <v>0</v>
      </c>
      <c r="V73" s="209">
        <v>0</v>
      </c>
      <c r="W73" s="209"/>
      <c r="X73" s="210">
        <v>0</v>
      </c>
      <c r="Y73" s="208"/>
      <c r="Z73" s="209">
        <v>1633357.96</v>
      </c>
      <c r="AA73" s="209"/>
      <c r="AB73" s="210">
        <v>1633357.96</v>
      </c>
      <c r="AC73" s="209">
        <v>0</v>
      </c>
      <c r="AD73" s="209"/>
      <c r="AE73" s="210">
        <v>0</v>
      </c>
      <c r="AF73" s="209">
        <v>1633357.96</v>
      </c>
      <c r="AG73" s="209"/>
      <c r="AH73" s="210">
        <v>1633357.96</v>
      </c>
      <c r="AI73" s="208"/>
      <c r="AJ73" s="209">
        <v>133752.31</v>
      </c>
      <c r="AK73" s="209"/>
      <c r="AL73" s="210">
        <v>133752.31</v>
      </c>
      <c r="AM73" s="209">
        <v>133752.31</v>
      </c>
      <c r="AN73" s="209"/>
      <c r="AO73" s="210">
        <v>133752.31</v>
      </c>
      <c r="AP73" s="209">
        <v>0</v>
      </c>
      <c r="AQ73" s="209"/>
      <c r="AR73" s="210">
        <v>0</v>
      </c>
      <c r="AS73" s="208"/>
      <c r="AT73" s="209">
        <v>0</v>
      </c>
      <c r="AU73" s="209"/>
      <c r="AV73" s="210">
        <v>0</v>
      </c>
      <c r="AW73" s="209">
        <v>0</v>
      </c>
      <c r="AX73" s="209"/>
      <c r="AY73" s="210">
        <v>0</v>
      </c>
      <c r="AZ73" s="209">
        <v>0</v>
      </c>
      <c r="BA73" s="209"/>
      <c r="BB73" s="210">
        <v>0</v>
      </c>
      <c r="BC73" s="208"/>
      <c r="BD73" s="209">
        <v>0</v>
      </c>
      <c r="BE73" s="209"/>
      <c r="BF73" s="210">
        <v>0</v>
      </c>
      <c r="BG73" s="209">
        <v>0</v>
      </c>
      <c r="BH73" s="209"/>
      <c r="BI73" s="210">
        <v>0</v>
      </c>
      <c r="BJ73" s="209">
        <v>0</v>
      </c>
      <c r="BK73" s="209"/>
      <c r="BL73" s="210">
        <v>0</v>
      </c>
      <c r="BM73" s="208"/>
      <c r="BN73" s="209">
        <v>0</v>
      </c>
      <c r="BO73" s="209"/>
      <c r="BP73" s="210">
        <v>0</v>
      </c>
      <c r="BQ73" s="209">
        <v>0</v>
      </c>
      <c r="BR73" s="209"/>
      <c r="BS73" s="210">
        <v>0</v>
      </c>
      <c r="BT73" s="209">
        <v>0</v>
      </c>
      <c r="BU73" s="209"/>
      <c r="BV73" s="210">
        <v>0</v>
      </c>
      <c r="BW73" s="208"/>
      <c r="BX73" s="209">
        <v>0</v>
      </c>
      <c r="BY73" s="209"/>
      <c r="BZ73" s="210">
        <v>0</v>
      </c>
      <c r="CA73" s="209">
        <v>0</v>
      </c>
      <c r="CB73" s="209"/>
      <c r="CC73" s="210">
        <v>0</v>
      </c>
      <c r="CD73" s="209">
        <v>0</v>
      </c>
      <c r="CE73" s="209"/>
      <c r="CF73" s="210">
        <v>0</v>
      </c>
      <c r="CG73" s="208"/>
      <c r="CH73" s="209">
        <v>0</v>
      </c>
      <c r="CI73" s="209"/>
      <c r="CJ73" s="210">
        <v>0</v>
      </c>
      <c r="CK73" s="209">
        <v>0</v>
      </c>
      <c r="CL73" s="209"/>
      <c r="CM73" s="210">
        <v>0</v>
      </c>
      <c r="CN73" s="209">
        <v>0</v>
      </c>
      <c r="CO73" s="209"/>
      <c r="CP73" s="210">
        <v>0</v>
      </c>
      <c r="CQ73" s="208"/>
      <c r="CR73" s="209">
        <v>0</v>
      </c>
      <c r="CS73" s="209"/>
      <c r="CT73" s="210">
        <v>0</v>
      </c>
      <c r="CU73" s="209">
        <v>0</v>
      </c>
      <c r="CV73" s="209"/>
      <c r="CW73" s="210">
        <v>0</v>
      </c>
      <c r="CX73" s="209">
        <v>0</v>
      </c>
      <c r="CY73" s="209"/>
      <c r="CZ73" s="210">
        <v>0</v>
      </c>
      <c r="DA73" s="208"/>
      <c r="DB73" s="209">
        <v>0</v>
      </c>
      <c r="DC73" s="209"/>
      <c r="DD73" s="210">
        <v>0</v>
      </c>
      <c r="DE73" s="209">
        <v>0</v>
      </c>
      <c r="DF73" s="209"/>
      <c r="DG73" s="210">
        <v>0</v>
      </c>
      <c r="DH73" s="209">
        <v>0</v>
      </c>
      <c r="DI73" s="209"/>
      <c r="DJ73" s="210">
        <v>0</v>
      </c>
      <c r="DK73" s="208"/>
      <c r="DL73" s="209">
        <v>0</v>
      </c>
      <c r="DM73" s="209"/>
      <c r="DN73" s="210">
        <v>0</v>
      </c>
      <c r="DO73" s="209">
        <v>0</v>
      </c>
      <c r="DP73" s="209"/>
      <c r="DQ73" s="210">
        <v>0</v>
      </c>
      <c r="DR73" s="209">
        <v>0</v>
      </c>
      <c r="DS73" s="209"/>
      <c r="DT73" s="210">
        <v>0</v>
      </c>
      <c r="DU73" s="188"/>
      <c r="DV73" s="209">
        <f>+DX73</f>
        <v>0</v>
      </c>
      <c r="DW73" s="209"/>
      <c r="DX73" s="210">
        <v>0</v>
      </c>
      <c r="DY73" s="209">
        <f>+EA73</f>
        <v>0</v>
      </c>
      <c r="DZ73" s="209"/>
      <c r="EA73" s="210">
        <f>+'WA 2017 Data'!D61</f>
        <v>0</v>
      </c>
      <c r="EB73" s="209">
        <f>+ED73</f>
        <v>0</v>
      </c>
      <c r="EC73" s="209"/>
      <c r="ED73" s="210">
        <f>+DX73-EA73</f>
        <v>0</v>
      </c>
      <c r="EE73" s="188"/>
      <c r="EF73" s="209">
        <f>+EH73</f>
        <v>0</v>
      </c>
      <c r="EG73" s="209"/>
      <c r="EH73" s="210">
        <v>0</v>
      </c>
      <c r="EI73" s="209">
        <f>+EK73</f>
        <v>0</v>
      </c>
      <c r="EJ73" s="209"/>
      <c r="EK73" s="210">
        <f>+'WA 2017 Data'!E61</f>
        <v>0</v>
      </c>
      <c r="EL73" s="209">
        <f>+EN73</f>
        <v>0</v>
      </c>
      <c r="EM73" s="209"/>
      <c r="EN73" s="210">
        <f>+EH73-EK73</f>
        <v>0</v>
      </c>
      <c r="EO73" s="188"/>
      <c r="EP73" s="209">
        <f>+ER73</f>
        <v>1537803.73</v>
      </c>
      <c r="EQ73" s="209"/>
      <c r="ER73" s="210">
        <v>1537803.73</v>
      </c>
      <c r="ES73" s="209">
        <f>+EU73</f>
        <v>0</v>
      </c>
      <c r="ET73" s="209"/>
      <c r="EU73" s="210">
        <f>+'WA 2017 Data'!F61</f>
        <v>0</v>
      </c>
      <c r="EV73" s="209">
        <f>+EX73</f>
        <v>1537803.73</v>
      </c>
      <c r="EW73" s="209"/>
      <c r="EX73" s="210">
        <f>+ER73-EU73</f>
        <v>1537803.73</v>
      </c>
      <c r="EY73" s="188"/>
      <c r="EZ73" s="209">
        <f>+FB73</f>
        <v>0</v>
      </c>
      <c r="FA73" s="209"/>
      <c r="FB73" s="210">
        <v>0</v>
      </c>
      <c r="FC73" s="209">
        <f>+FE73</f>
        <v>0</v>
      </c>
      <c r="FD73" s="209"/>
      <c r="FE73" s="210">
        <f>+'WA 2017 Data'!G61</f>
        <v>0</v>
      </c>
      <c r="FF73" s="209">
        <f>+FH73</f>
        <v>0</v>
      </c>
      <c r="FG73" s="209"/>
      <c r="FH73" s="210">
        <f>+FB73-FE73</f>
        <v>0</v>
      </c>
      <c r="FI73" s="188"/>
      <c r="FJ73" s="209">
        <f>+FL73</f>
        <v>0</v>
      </c>
      <c r="FK73" s="209"/>
      <c r="FL73" s="210">
        <v>0</v>
      </c>
      <c r="FM73" s="209">
        <f>+FO73</f>
        <v>0</v>
      </c>
      <c r="FN73" s="209"/>
      <c r="FO73" s="210">
        <f>+'WA 2017 Data'!H61</f>
        <v>0</v>
      </c>
      <c r="FP73" s="209">
        <f>+FR73</f>
        <v>0</v>
      </c>
      <c r="FQ73" s="209"/>
      <c r="FR73" s="210">
        <f>+FL73-FO73</f>
        <v>0</v>
      </c>
      <c r="FS73" s="188"/>
      <c r="FT73" s="209">
        <f>+FV73</f>
        <v>0</v>
      </c>
      <c r="FU73" s="209"/>
      <c r="FV73" s="210">
        <v>0</v>
      </c>
      <c r="FW73" s="209">
        <f>+FY73</f>
        <v>0</v>
      </c>
      <c r="FX73" s="209"/>
      <c r="FY73" s="210">
        <f>+'WA 2017 Data'!I61</f>
        <v>0</v>
      </c>
      <c r="FZ73" s="209">
        <f>+GB73</f>
        <v>0</v>
      </c>
      <c r="GA73" s="209"/>
      <c r="GB73" s="210">
        <f>+FV73-FY73</f>
        <v>0</v>
      </c>
      <c r="GC73" s="188"/>
      <c r="GD73" s="209">
        <f>+GF73</f>
        <v>0</v>
      </c>
      <c r="GE73" s="209"/>
      <c r="GF73" s="210">
        <v>0</v>
      </c>
      <c r="GG73" s="209">
        <f>+GI73</f>
        <v>0</v>
      </c>
      <c r="GH73" s="209"/>
      <c r="GI73" s="210">
        <f>+'WA 2017 Data'!J61</f>
        <v>0</v>
      </c>
      <c r="GJ73" s="209">
        <f>+GL73</f>
        <v>0</v>
      </c>
      <c r="GK73" s="209"/>
      <c r="GL73" s="210">
        <f>+GF73-GI73</f>
        <v>0</v>
      </c>
      <c r="GM73" s="188"/>
      <c r="GN73" s="209">
        <f>+GP73</f>
        <v>0</v>
      </c>
      <c r="GO73" s="209"/>
      <c r="GP73" s="210">
        <v>0</v>
      </c>
      <c r="GQ73" s="209">
        <f>+GS73</f>
        <v>0</v>
      </c>
      <c r="GR73" s="209"/>
      <c r="GS73" s="207">
        <f>'WA 2017 Data'!K61</f>
        <v>0</v>
      </c>
      <c r="GT73" s="209">
        <f>+GV73</f>
        <v>0</v>
      </c>
      <c r="GU73" s="209"/>
      <c r="GV73" s="210">
        <f>+GP73-GS73</f>
        <v>0</v>
      </c>
      <c r="GW73" s="188"/>
      <c r="GX73" s="209">
        <f>+GZ73</f>
        <v>0</v>
      </c>
      <c r="GY73" s="209"/>
      <c r="GZ73" s="210">
        <v>0</v>
      </c>
      <c r="HA73" s="209">
        <f>+HC73</f>
        <v>0</v>
      </c>
      <c r="HB73" s="209"/>
      <c r="HC73" s="210">
        <f>+'WA 2017 Data'!L61</f>
        <v>0</v>
      </c>
      <c r="HD73" s="209">
        <f>+HF73</f>
        <v>0</v>
      </c>
      <c r="HE73" s="209"/>
      <c r="HF73" s="210">
        <f>+GZ73-HC73</f>
        <v>0</v>
      </c>
      <c r="HG73" s="188"/>
      <c r="HH73" s="209">
        <f>+HJ73</f>
        <v>0</v>
      </c>
      <c r="HI73" s="209"/>
      <c r="HJ73" s="210">
        <v>0</v>
      </c>
      <c r="HK73" s="209">
        <f>+HM73</f>
        <v>0</v>
      </c>
      <c r="HL73" s="209"/>
      <c r="HM73" s="210">
        <f>+'WA 2017 Data'!M61</f>
        <v>0</v>
      </c>
      <c r="HN73" s="209">
        <f>+HP73</f>
        <v>0</v>
      </c>
      <c r="HO73" s="209"/>
      <c r="HP73" s="210">
        <f>+HJ73-HM73</f>
        <v>0</v>
      </c>
      <c r="HQ73" s="188"/>
      <c r="HR73" s="209">
        <f>+HT73</f>
        <v>0</v>
      </c>
      <c r="HS73" s="209"/>
      <c r="HT73" s="210">
        <v>0</v>
      </c>
      <c r="HU73" s="209">
        <f>+HW73</f>
        <v>0</v>
      </c>
      <c r="HV73" s="209"/>
      <c r="HW73" s="210">
        <f>+'WA 2017 Data'!N61</f>
        <v>0</v>
      </c>
      <c r="HX73" s="209">
        <f>+HZ73</f>
        <v>0</v>
      </c>
      <c r="HY73" s="209"/>
      <c r="HZ73" s="210">
        <f>+HT73-HW73</f>
        <v>0</v>
      </c>
      <c r="IA73" s="188"/>
      <c r="IB73" s="209">
        <f>+ID73</f>
        <v>0</v>
      </c>
      <c r="IC73" s="209"/>
      <c r="ID73" s="210">
        <v>0</v>
      </c>
      <c r="IE73" s="209">
        <f>+IG73</f>
        <v>0</v>
      </c>
      <c r="IF73" s="209"/>
      <c r="IG73" s="210">
        <f>+'WA 2017 Data'!O61</f>
        <v>0</v>
      </c>
      <c r="IH73" s="209">
        <f>+IJ73</f>
        <v>0</v>
      </c>
      <c r="II73" s="209"/>
      <c r="IJ73" s="210">
        <f>+ID73-IG73</f>
        <v>0</v>
      </c>
      <c r="IL73" s="189"/>
      <c r="IM73" s="189"/>
      <c r="IN73" s="189"/>
      <c r="IO73" s="189"/>
    </row>
    <row r="74" spans="1:249" x14ac:dyDescent="0.2">
      <c r="A74" s="204"/>
      <c r="B74" s="183"/>
      <c r="C74" s="205" t="s">
        <v>172</v>
      </c>
      <c r="E74" s="188"/>
      <c r="F74" s="206">
        <v>4451403.3499999996</v>
      </c>
      <c r="G74" s="206">
        <v>375985.91</v>
      </c>
      <c r="H74" s="207">
        <v>4827389.26</v>
      </c>
      <c r="I74" s="206">
        <v>591966.08929000003</v>
      </c>
      <c r="J74" s="206">
        <v>36169.844541999992</v>
      </c>
      <c r="K74" s="207">
        <v>628135.93383200001</v>
      </c>
      <c r="L74" s="206">
        <v>3859437.2607100001</v>
      </c>
      <c r="M74" s="206">
        <v>339816.065458</v>
      </c>
      <c r="N74" s="207">
        <v>4199253.3261679998</v>
      </c>
      <c r="O74" s="208"/>
      <c r="P74" s="206">
        <v>3861841.6800000006</v>
      </c>
      <c r="Q74" s="206">
        <v>556154.34</v>
      </c>
      <c r="R74" s="207">
        <v>4417996.0200000005</v>
      </c>
      <c r="S74" s="206">
        <v>459618.60432724131</v>
      </c>
      <c r="T74" s="206">
        <v>53502.047507999996</v>
      </c>
      <c r="U74" s="207">
        <v>513120.6518352413</v>
      </c>
      <c r="V74" s="206">
        <v>3402223.0756727592</v>
      </c>
      <c r="W74" s="206">
        <v>502652.29249199998</v>
      </c>
      <c r="X74" s="207">
        <v>3904875.3681647591</v>
      </c>
      <c r="Y74" s="208"/>
      <c r="Z74" s="206">
        <v>4982776.24</v>
      </c>
      <c r="AA74" s="206">
        <v>628071.28</v>
      </c>
      <c r="AB74" s="207">
        <v>5610847.5199999996</v>
      </c>
      <c r="AC74" s="206">
        <v>123852.7696417586</v>
      </c>
      <c r="AD74" s="206">
        <v>60420.457135999997</v>
      </c>
      <c r="AE74" s="207">
        <v>184273.22677775859</v>
      </c>
      <c r="AF74" s="206">
        <v>4858923.4703582413</v>
      </c>
      <c r="AG74" s="206">
        <v>567650.82286399999</v>
      </c>
      <c r="AH74" s="207">
        <v>5426574.2932222411</v>
      </c>
      <c r="AI74" s="208"/>
      <c r="AJ74" s="206">
        <v>3382569.83</v>
      </c>
      <c r="AK74" s="206">
        <v>501225.11</v>
      </c>
      <c r="AL74" s="207">
        <v>3883794.94</v>
      </c>
      <c r="AM74" s="206">
        <v>498594.15570850001</v>
      </c>
      <c r="AN74" s="206">
        <v>48217.855581999997</v>
      </c>
      <c r="AO74" s="207">
        <v>546812.01129049994</v>
      </c>
      <c r="AP74" s="206">
        <v>2883975.6742914999</v>
      </c>
      <c r="AQ74" s="206">
        <v>453007.254418</v>
      </c>
      <c r="AR74" s="207">
        <v>3336982.9287095</v>
      </c>
      <c r="AS74" s="208"/>
      <c r="AT74" s="206">
        <v>2794216.53</v>
      </c>
      <c r="AU74" s="206">
        <v>496181.22</v>
      </c>
      <c r="AV74" s="207">
        <v>3290397.75</v>
      </c>
      <c r="AW74" s="206">
        <v>292403.25595949998</v>
      </c>
      <c r="AX74" s="206">
        <v>47732.633363999994</v>
      </c>
      <c r="AY74" s="207">
        <v>340135.88932349999</v>
      </c>
      <c r="AZ74" s="206">
        <v>2501813.2740404997</v>
      </c>
      <c r="BA74" s="206">
        <v>448448.58663599996</v>
      </c>
      <c r="BB74" s="207">
        <v>2950261.8606764995</v>
      </c>
      <c r="BC74" s="208"/>
      <c r="BD74" s="206">
        <v>1791890.29</v>
      </c>
      <c r="BE74" s="206">
        <v>436187.1</v>
      </c>
      <c r="BF74" s="207">
        <v>2228077.39</v>
      </c>
      <c r="BG74" s="206">
        <v>16024.263565999983</v>
      </c>
      <c r="BH74" s="206">
        <v>41961.199019999993</v>
      </c>
      <c r="BI74" s="207">
        <v>57985.46258599998</v>
      </c>
      <c r="BJ74" s="206">
        <v>1775866.0264339999</v>
      </c>
      <c r="BK74" s="206">
        <v>394225.90097999998</v>
      </c>
      <c r="BL74" s="207">
        <v>2170091.927414</v>
      </c>
      <c r="BM74" s="208"/>
      <c r="BN74" s="206">
        <v>2586405.67</v>
      </c>
      <c r="BO74" s="206">
        <v>450817.05</v>
      </c>
      <c r="BP74" s="207">
        <v>3037222.7199999997</v>
      </c>
      <c r="BQ74" s="206">
        <v>236033.19621700002</v>
      </c>
      <c r="BR74" s="206">
        <v>43368.600209999997</v>
      </c>
      <c r="BS74" s="207">
        <v>279401.79642700002</v>
      </c>
      <c r="BT74" s="206">
        <v>2350372.4737829999</v>
      </c>
      <c r="BU74" s="206">
        <v>407448.44978999998</v>
      </c>
      <c r="BV74" s="207">
        <v>2757820.9235729999</v>
      </c>
      <c r="BW74" s="208"/>
      <c r="BX74" s="206">
        <v>2389393.2799999998</v>
      </c>
      <c r="BY74" s="206">
        <v>479430.9</v>
      </c>
      <c r="BZ74" s="207">
        <v>2868824.1799999997</v>
      </c>
      <c r="CA74" s="206">
        <v>229079.02067</v>
      </c>
      <c r="CB74" s="206">
        <v>46121.25258</v>
      </c>
      <c r="CC74" s="207">
        <v>275200.27324999997</v>
      </c>
      <c r="CD74" s="206">
        <v>2160314.2593299998</v>
      </c>
      <c r="CE74" s="206">
        <v>433309.64742000005</v>
      </c>
      <c r="CF74" s="207">
        <v>2593623.9067500001</v>
      </c>
      <c r="CG74" s="208"/>
      <c r="CH74" s="206">
        <v>2515779.4699999997</v>
      </c>
      <c r="CI74" s="206">
        <v>453496.35</v>
      </c>
      <c r="CJ74" s="207">
        <v>2969275.82</v>
      </c>
      <c r="CK74" s="206">
        <v>246397.85011199999</v>
      </c>
      <c r="CL74" s="206">
        <v>43626.348869999994</v>
      </c>
      <c r="CM74" s="207">
        <v>290024.19898199994</v>
      </c>
      <c r="CN74" s="206">
        <v>2269381.6198879997</v>
      </c>
      <c r="CO74" s="206">
        <v>409870.00112999999</v>
      </c>
      <c r="CP74" s="207">
        <v>2679251.6210179995</v>
      </c>
      <c r="CQ74" s="208"/>
      <c r="CR74" s="206">
        <v>2954627.8699999996</v>
      </c>
      <c r="CS74" s="206">
        <v>518183.9</v>
      </c>
      <c r="CT74" s="207">
        <v>3472811.7699999996</v>
      </c>
      <c r="CU74" s="206">
        <v>295660.97459200007</v>
      </c>
      <c r="CV74" s="206">
        <v>49849.29118</v>
      </c>
      <c r="CW74" s="207">
        <v>345510.26577200007</v>
      </c>
      <c r="CX74" s="206">
        <v>2658966.8954080003</v>
      </c>
      <c r="CY74" s="206">
        <v>468334.60882000002</v>
      </c>
      <c r="CZ74" s="207">
        <v>3127301.5042280005</v>
      </c>
      <c r="DA74" s="208"/>
      <c r="DB74" s="206">
        <v>3480671.8200000003</v>
      </c>
      <c r="DC74" s="206">
        <v>463369.88</v>
      </c>
      <c r="DD74" s="207">
        <v>3944041.7</v>
      </c>
      <c r="DE74" s="206">
        <v>346928.78260686673</v>
      </c>
      <c r="DF74" s="206">
        <v>44576.182455999995</v>
      </c>
      <c r="DG74" s="207">
        <v>391504.96506286674</v>
      </c>
      <c r="DH74" s="206">
        <v>3133743.0373931332</v>
      </c>
      <c r="DI74" s="206">
        <v>418793.697544</v>
      </c>
      <c r="DJ74" s="207">
        <v>3552536.7349371333</v>
      </c>
      <c r="DK74" s="208"/>
      <c r="DL74" s="206">
        <v>4737525.3099999996</v>
      </c>
      <c r="DM74" s="206">
        <v>387614.74</v>
      </c>
      <c r="DN74" s="207">
        <v>5125140.05</v>
      </c>
      <c r="DO74" s="206">
        <v>588393.54038106883</v>
      </c>
      <c r="DP74" s="206">
        <v>37288.537987999996</v>
      </c>
      <c r="DQ74" s="207">
        <v>625682.0783690688</v>
      </c>
      <c r="DR74" s="206">
        <v>4149131.7696189312</v>
      </c>
      <c r="DS74" s="206">
        <v>350326.20201200002</v>
      </c>
      <c r="DT74" s="207">
        <v>4499457.9716309309</v>
      </c>
      <c r="DU74" s="188"/>
      <c r="DV74" s="206">
        <f t="shared" ref="DV74:ED74" si="143">SUM(DV69:DV73)</f>
        <v>5102039.55</v>
      </c>
      <c r="DW74" s="206">
        <f t="shared" si="143"/>
        <v>535469.02</v>
      </c>
      <c r="DX74" s="207">
        <f t="shared" si="143"/>
        <v>5637508.5700000003</v>
      </c>
      <c r="DY74" s="206">
        <f t="shared" si="143"/>
        <v>699918.13355074194</v>
      </c>
      <c r="DZ74" s="206">
        <f t="shared" si="143"/>
        <v>53391.615984199998</v>
      </c>
      <c r="EA74" s="207">
        <f t="shared" si="143"/>
        <v>753309.74953494198</v>
      </c>
      <c r="EB74" s="206">
        <f t="shared" si="143"/>
        <v>4402121.4164492581</v>
      </c>
      <c r="EC74" s="206">
        <f t="shared" si="143"/>
        <v>482077.40401580004</v>
      </c>
      <c r="ED74" s="207">
        <f t="shared" si="143"/>
        <v>4884198.8204650581</v>
      </c>
      <c r="EE74" s="188"/>
      <c r="EF74" s="206">
        <f t="shared" ref="EF74:EN74" si="144">SUM(EF69:EF73)</f>
        <v>4205495.47</v>
      </c>
      <c r="EG74" s="206">
        <f t="shared" si="144"/>
        <v>514614.21</v>
      </c>
      <c r="EH74" s="207">
        <f t="shared" si="144"/>
        <v>4720109.6800000006</v>
      </c>
      <c r="EI74" s="206">
        <f t="shared" si="144"/>
        <v>544361.08967242972</v>
      </c>
      <c r="EJ74" s="206">
        <f t="shared" si="144"/>
        <v>51312.182879100001</v>
      </c>
      <c r="EK74" s="207">
        <f t="shared" si="144"/>
        <v>595673.27255152969</v>
      </c>
      <c r="EL74" s="206">
        <f t="shared" si="144"/>
        <v>3661134.3803275703</v>
      </c>
      <c r="EM74" s="206">
        <f t="shared" si="144"/>
        <v>463302.02712089999</v>
      </c>
      <c r="EN74" s="207">
        <f t="shared" si="144"/>
        <v>4124436.4074484701</v>
      </c>
      <c r="EO74" s="188"/>
      <c r="EP74" s="206">
        <f t="shared" ref="EP74:EX74" si="145">SUM(EP69:EP73)</f>
        <v>5226515.6099999994</v>
      </c>
      <c r="EQ74" s="206">
        <f t="shared" si="145"/>
        <v>739860.77</v>
      </c>
      <c r="ER74" s="207">
        <f t="shared" si="145"/>
        <v>5966376.3800000008</v>
      </c>
      <c r="ES74" s="206">
        <f t="shared" si="145"/>
        <v>190552.62569037679</v>
      </c>
      <c r="ET74" s="206">
        <f t="shared" si="145"/>
        <v>73771.517376699994</v>
      </c>
      <c r="EU74" s="207">
        <f t="shared" si="145"/>
        <v>264324.14306707674</v>
      </c>
      <c r="EV74" s="206">
        <f t="shared" si="145"/>
        <v>5035962.984309623</v>
      </c>
      <c r="EW74" s="206">
        <f t="shared" si="145"/>
        <v>666089.25262330007</v>
      </c>
      <c r="EX74" s="207">
        <f t="shared" si="145"/>
        <v>5702052.236932924</v>
      </c>
      <c r="EY74" s="188"/>
      <c r="EZ74" s="206">
        <f t="shared" ref="EZ74:FH74" si="146">SUM(EZ69:EZ73)</f>
        <v>0</v>
      </c>
      <c r="FA74" s="206">
        <f t="shared" si="146"/>
        <v>0</v>
      </c>
      <c r="FB74" s="207">
        <f t="shared" si="146"/>
        <v>0</v>
      </c>
      <c r="FC74" s="206">
        <f t="shared" si="146"/>
        <v>0</v>
      </c>
      <c r="FD74" s="206">
        <f t="shared" si="146"/>
        <v>0</v>
      </c>
      <c r="FE74" s="207">
        <f t="shared" si="146"/>
        <v>0</v>
      </c>
      <c r="FF74" s="206">
        <f t="shared" si="146"/>
        <v>0</v>
      </c>
      <c r="FG74" s="206">
        <f t="shared" si="146"/>
        <v>0</v>
      </c>
      <c r="FH74" s="207">
        <f t="shared" si="146"/>
        <v>0</v>
      </c>
      <c r="FI74" s="188"/>
      <c r="FJ74" s="206">
        <f t="shared" ref="FJ74:FR74" si="147">SUM(FJ69:FJ73)</f>
        <v>0</v>
      </c>
      <c r="FK74" s="206">
        <f t="shared" si="147"/>
        <v>0</v>
      </c>
      <c r="FL74" s="207">
        <f t="shared" si="147"/>
        <v>0</v>
      </c>
      <c r="FM74" s="206">
        <f t="shared" si="147"/>
        <v>0</v>
      </c>
      <c r="FN74" s="206">
        <f t="shared" si="147"/>
        <v>0</v>
      </c>
      <c r="FO74" s="207">
        <f t="shared" si="147"/>
        <v>0</v>
      </c>
      <c r="FP74" s="206">
        <f t="shared" si="147"/>
        <v>0</v>
      </c>
      <c r="FQ74" s="206">
        <f t="shared" si="147"/>
        <v>0</v>
      </c>
      <c r="FR74" s="207">
        <f t="shared" si="147"/>
        <v>0</v>
      </c>
      <c r="FS74" s="188"/>
      <c r="FT74" s="206">
        <f t="shared" ref="FT74:GB74" si="148">SUM(FT69:FT73)</f>
        <v>0</v>
      </c>
      <c r="FU74" s="206">
        <f t="shared" si="148"/>
        <v>0</v>
      </c>
      <c r="FV74" s="207">
        <f t="shared" si="148"/>
        <v>0</v>
      </c>
      <c r="FW74" s="206">
        <f t="shared" si="148"/>
        <v>0</v>
      </c>
      <c r="FX74" s="206">
        <f t="shared" si="148"/>
        <v>0</v>
      </c>
      <c r="FY74" s="207">
        <f t="shared" si="148"/>
        <v>0</v>
      </c>
      <c r="FZ74" s="206">
        <f t="shared" si="148"/>
        <v>0</v>
      </c>
      <c r="GA74" s="206">
        <f t="shared" si="148"/>
        <v>0</v>
      </c>
      <c r="GB74" s="207">
        <f t="shared" si="148"/>
        <v>0</v>
      </c>
      <c r="GC74" s="188"/>
      <c r="GD74" s="206">
        <f t="shared" ref="GD74:GL74" si="149">SUM(GD69:GD73)</f>
        <v>0</v>
      </c>
      <c r="GE74" s="206">
        <f t="shared" si="149"/>
        <v>0</v>
      </c>
      <c r="GF74" s="207">
        <f t="shared" si="149"/>
        <v>0</v>
      </c>
      <c r="GG74" s="206">
        <f t="shared" si="149"/>
        <v>0</v>
      </c>
      <c r="GH74" s="206">
        <f t="shared" si="149"/>
        <v>0</v>
      </c>
      <c r="GI74" s="207">
        <f t="shared" si="149"/>
        <v>0</v>
      </c>
      <c r="GJ74" s="206">
        <f t="shared" si="149"/>
        <v>0</v>
      </c>
      <c r="GK74" s="206">
        <f t="shared" si="149"/>
        <v>0</v>
      </c>
      <c r="GL74" s="207">
        <f t="shared" si="149"/>
        <v>0</v>
      </c>
      <c r="GM74" s="188"/>
      <c r="GN74" s="206">
        <f t="shared" ref="GN74:GV74" si="150">SUM(GN69:GN73)</f>
        <v>0</v>
      </c>
      <c r="GO74" s="206">
        <f t="shared" si="150"/>
        <v>0</v>
      </c>
      <c r="GP74" s="207">
        <f t="shared" si="150"/>
        <v>0</v>
      </c>
      <c r="GQ74" s="206">
        <f t="shared" si="150"/>
        <v>0</v>
      </c>
      <c r="GR74" s="206">
        <f t="shared" si="150"/>
        <v>0</v>
      </c>
      <c r="GS74" s="207">
        <f t="shared" si="150"/>
        <v>0</v>
      </c>
      <c r="GT74" s="206">
        <f t="shared" si="150"/>
        <v>0</v>
      </c>
      <c r="GU74" s="206">
        <f t="shared" si="150"/>
        <v>0</v>
      </c>
      <c r="GV74" s="207">
        <f t="shared" si="150"/>
        <v>0</v>
      </c>
      <c r="GW74" s="188"/>
      <c r="GX74" s="206">
        <f t="shared" ref="GX74:HF74" si="151">SUM(GX69:GX73)</f>
        <v>0</v>
      </c>
      <c r="GY74" s="206">
        <f t="shared" si="151"/>
        <v>0</v>
      </c>
      <c r="GZ74" s="207">
        <f t="shared" si="151"/>
        <v>0</v>
      </c>
      <c r="HA74" s="206">
        <f t="shared" si="151"/>
        <v>0</v>
      </c>
      <c r="HB74" s="206">
        <f t="shared" si="151"/>
        <v>0</v>
      </c>
      <c r="HC74" s="207">
        <f t="shared" si="151"/>
        <v>0</v>
      </c>
      <c r="HD74" s="206">
        <f t="shared" si="151"/>
        <v>0</v>
      </c>
      <c r="HE74" s="206">
        <f t="shared" si="151"/>
        <v>0</v>
      </c>
      <c r="HF74" s="207">
        <f t="shared" si="151"/>
        <v>0</v>
      </c>
      <c r="HG74" s="188"/>
      <c r="HH74" s="206">
        <f t="shared" ref="HH74:HP74" si="152">SUM(HH69:HH73)</f>
        <v>0</v>
      </c>
      <c r="HI74" s="206">
        <f t="shared" si="152"/>
        <v>0</v>
      </c>
      <c r="HJ74" s="207">
        <f t="shared" si="152"/>
        <v>0</v>
      </c>
      <c r="HK74" s="206">
        <f t="shared" si="152"/>
        <v>0</v>
      </c>
      <c r="HL74" s="206">
        <f t="shared" si="152"/>
        <v>0</v>
      </c>
      <c r="HM74" s="207">
        <f t="shared" si="152"/>
        <v>0</v>
      </c>
      <c r="HN74" s="206">
        <f t="shared" si="152"/>
        <v>0</v>
      </c>
      <c r="HO74" s="206">
        <f t="shared" si="152"/>
        <v>0</v>
      </c>
      <c r="HP74" s="207">
        <f t="shared" si="152"/>
        <v>0</v>
      </c>
      <c r="HQ74" s="188"/>
      <c r="HR74" s="206">
        <f t="shared" ref="HR74:HZ74" si="153">SUM(HR69:HR73)</f>
        <v>0</v>
      </c>
      <c r="HS74" s="206">
        <f t="shared" si="153"/>
        <v>0</v>
      </c>
      <c r="HT74" s="207">
        <f t="shared" si="153"/>
        <v>0</v>
      </c>
      <c r="HU74" s="206">
        <f t="shared" si="153"/>
        <v>0</v>
      </c>
      <c r="HV74" s="206">
        <f t="shared" si="153"/>
        <v>0</v>
      </c>
      <c r="HW74" s="207">
        <f t="shared" si="153"/>
        <v>0</v>
      </c>
      <c r="HX74" s="206">
        <f t="shared" si="153"/>
        <v>0</v>
      </c>
      <c r="HY74" s="206">
        <f t="shared" si="153"/>
        <v>0</v>
      </c>
      <c r="HZ74" s="207">
        <f t="shared" si="153"/>
        <v>0</v>
      </c>
      <c r="IA74" s="188"/>
      <c r="IB74" s="206">
        <f t="shared" ref="IB74:IJ74" si="154">SUM(IB69:IB73)</f>
        <v>0</v>
      </c>
      <c r="IC74" s="206">
        <f t="shared" si="154"/>
        <v>0</v>
      </c>
      <c r="ID74" s="207">
        <f t="shared" si="154"/>
        <v>0</v>
      </c>
      <c r="IE74" s="206">
        <f t="shared" si="154"/>
        <v>0</v>
      </c>
      <c r="IF74" s="206">
        <f t="shared" si="154"/>
        <v>0</v>
      </c>
      <c r="IG74" s="207">
        <f t="shared" si="154"/>
        <v>0</v>
      </c>
      <c r="IH74" s="206">
        <f t="shared" si="154"/>
        <v>0</v>
      </c>
      <c r="II74" s="206">
        <f t="shared" si="154"/>
        <v>0</v>
      </c>
      <c r="IJ74" s="207">
        <f t="shared" si="154"/>
        <v>0</v>
      </c>
      <c r="IL74" s="189"/>
      <c r="IM74" s="189"/>
      <c r="IN74" s="189"/>
      <c r="IO74" s="189"/>
    </row>
    <row r="75" spans="1:249" x14ac:dyDescent="0.2">
      <c r="A75" s="204"/>
      <c r="B75" s="183"/>
      <c r="C75" s="183"/>
      <c r="E75" s="188"/>
      <c r="F75" s="206"/>
      <c r="G75" s="206"/>
      <c r="H75" s="207"/>
      <c r="I75" s="206"/>
      <c r="J75" s="206"/>
      <c r="K75" s="207"/>
      <c r="L75" s="206"/>
      <c r="M75" s="206"/>
      <c r="N75" s="207"/>
      <c r="O75" s="208"/>
      <c r="P75" s="206"/>
      <c r="Q75" s="206"/>
      <c r="R75" s="207"/>
      <c r="S75" s="206"/>
      <c r="T75" s="206"/>
      <c r="U75" s="207"/>
      <c r="V75" s="206"/>
      <c r="W75" s="206"/>
      <c r="X75" s="207"/>
      <c r="Y75" s="208"/>
      <c r="Z75" s="206"/>
      <c r="AA75" s="206"/>
      <c r="AB75" s="207"/>
      <c r="AC75" s="206"/>
      <c r="AD75" s="206"/>
      <c r="AE75" s="207"/>
      <c r="AF75" s="206"/>
      <c r="AG75" s="206"/>
      <c r="AH75" s="207"/>
      <c r="AI75" s="208"/>
      <c r="AJ75" s="206"/>
      <c r="AK75" s="206"/>
      <c r="AL75" s="207"/>
      <c r="AM75" s="206"/>
      <c r="AN75" s="206"/>
      <c r="AO75" s="207"/>
      <c r="AP75" s="206"/>
      <c r="AQ75" s="206"/>
      <c r="AR75" s="207"/>
      <c r="AS75" s="208"/>
      <c r="AT75" s="206"/>
      <c r="AU75" s="206"/>
      <c r="AV75" s="207"/>
      <c r="AW75" s="206"/>
      <c r="AX75" s="206"/>
      <c r="AY75" s="207"/>
      <c r="AZ75" s="206"/>
      <c r="BA75" s="206"/>
      <c r="BB75" s="207"/>
      <c r="BC75" s="208"/>
      <c r="BD75" s="206"/>
      <c r="BE75" s="206"/>
      <c r="BF75" s="207"/>
      <c r="BG75" s="206"/>
      <c r="BH75" s="206"/>
      <c r="BI75" s="207"/>
      <c r="BJ75" s="206"/>
      <c r="BK75" s="206"/>
      <c r="BL75" s="207"/>
      <c r="BM75" s="208"/>
      <c r="BN75" s="206"/>
      <c r="BO75" s="206"/>
      <c r="BP75" s="207"/>
      <c r="BQ75" s="206"/>
      <c r="BR75" s="206"/>
      <c r="BS75" s="207"/>
      <c r="BT75" s="206"/>
      <c r="BU75" s="206"/>
      <c r="BV75" s="207"/>
      <c r="BW75" s="208"/>
      <c r="BX75" s="206"/>
      <c r="BY75" s="206"/>
      <c r="BZ75" s="207"/>
      <c r="CA75" s="206"/>
      <c r="CB75" s="206"/>
      <c r="CC75" s="207"/>
      <c r="CD75" s="206"/>
      <c r="CE75" s="206"/>
      <c r="CF75" s="207"/>
      <c r="CG75" s="208"/>
      <c r="CH75" s="206"/>
      <c r="CI75" s="206"/>
      <c r="CJ75" s="207"/>
      <c r="CK75" s="206"/>
      <c r="CL75" s="206"/>
      <c r="CM75" s="207"/>
      <c r="CN75" s="206"/>
      <c r="CO75" s="206"/>
      <c r="CP75" s="207"/>
      <c r="CQ75" s="208"/>
      <c r="CR75" s="206"/>
      <c r="CS75" s="206"/>
      <c r="CT75" s="207"/>
      <c r="CU75" s="206"/>
      <c r="CV75" s="206"/>
      <c r="CW75" s="207"/>
      <c r="CX75" s="206"/>
      <c r="CY75" s="206"/>
      <c r="CZ75" s="207"/>
      <c r="DA75" s="208"/>
      <c r="DB75" s="206"/>
      <c r="DC75" s="206"/>
      <c r="DD75" s="207"/>
      <c r="DE75" s="206"/>
      <c r="DF75" s="206"/>
      <c r="DG75" s="207"/>
      <c r="DH75" s="206"/>
      <c r="DI75" s="206"/>
      <c r="DJ75" s="207"/>
      <c r="DK75" s="208"/>
      <c r="DL75" s="206"/>
      <c r="DM75" s="206"/>
      <c r="DN75" s="207"/>
      <c r="DO75" s="206"/>
      <c r="DP75" s="206"/>
      <c r="DQ75" s="207"/>
      <c r="DR75" s="206"/>
      <c r="DS75" s="206"/>
      <c r="DT75" s="207"/>
      <c r="DU75" s="188"/>
      <c r="DV75" s="206"/>
      <c r="DW75" s="206"/>
      <c r="DX75" s="207"/>
      <c r="DY75" s="206"/>
      <c r="DZ75" s="206"/>
      <c r="EA75" s="207"/>
      <c r="EB75" s="206"/>
      <c r="EC75" s="206"/>
      <c r="ED75" s="207"/>
      <c r="EE75" s="188"/>
      <c r="EF75" s="206"/>
      <c r="EG75" s="206"/>
      <c r="EH75" s="207"/>
      <c r="EI75" s="206"/>
      <c r="EJ75" s="206"/>
      <c r="EK75" s="207"/>
      <c r="EL75" s="206"/>
      <c r="EM75" s="206"/>
      <c r="EN75" s="207"/>
      <c r="EO75" s="188"/>
      <c r="EP75" s="206"/>
      <c r="EQ75" s="206"/>
      <c r="ER75" s="207"/>
      <c r="ES75" s="206"/>
      <c r="ET75" s="206"/>
      <c r="EU75" s="207"/>
      <c r="EV75" s="206"/>
      <c r="EW75" s="206"/>
      <c r="EX75" s="207"/>
      <c r="EY75" s="188"/>
      <c r="EZ75" s="206"/>
      <c r="FA75" s="206"/>
      <c r="FB75" s="207"/>
      <c r="FC75" s="206"/>
      <c r="FD75" s="206"/>
      <c r="FE75" s="207"/>
      <c r="FF75" s="206"/>
      <c r="FG75" s="206"/>
      <c r="FH75" s="207"/>
      <c r="FI75" s="188"/>
      <c r="FJ75" s="206"/>
      <c r="FK75" s="206"/>
      <c r="FL75" s="207"/>
      <c r="FM75" s="206"/>
      <c r="FN75" s="206"/>
      <c r="FO75" s="207"/>
      <c r="FP75" s="206"/>
      <c r="FQ75" s="206"/>
      <c r="FR75" s="207"/>
      <c r="FS75" s="188"/>
      <c r="FT75" s="206"/>
      <c r="FU75" s="206"/>
      <c r="FV75" s="207"/>
      <c r="FW75" s="206"/>
      <c r="FX75" s="206"/>
      <c r="FY75" s="207"/>
      <c r="FZ75" s="206"/>
      <c r="GA75" s="206"/>
      <c r="GB75" s="207"/>
      <c r="GC75" s="188"/>
      <c r="GD75" s="206"/>
      <c r="GE75" s="206"/>
      <c r="GF75" s="207"/>
      <c r="GG75" s="206"/>
      <c r="GH75" s="206"/>
      <c r="GI75" s="207"/>
      <c r="GJ75" s="206"/>
      <c r="GK75" s="206"/>
      <c r="GL75" s="207"/>
      <c r="GM75" s="188"/>
      <c r="GN75" s="206"/>
      <c r="GO75" s="206"/>
      <c r="GP75" s="207"/>
      <c r="GQ75" s="206"/>
      <c r="GR75" s="206"/>
      <c r="GS75" s="207"/>
      <c r="GT75" s="206"/>
      <c r="GU75" s="206"/>
      <c r="GV75" s="207"/>
      <c r="GW75" s="188"/>
      <c r="GX75" s="206"/>
      <c r="GY75" s="206"/>
      <c r="GZ75" s="207"/>
      <c r="HA75" s="206"/>
      <c r="HB75" s="206"/>
      <c r="HC75" s="207"/>
      <c r="HD75" s="206"/>
      <c r="HE75" s="206"/>
      <c r="HF75" s="207"/>
      <c r="HG75" s="188"/>
      <c r="HH75" s="206"/>
      <c r="HI75" s="206"/>
      <c r="HJ75" s="207"/>
      <c r="HK75" s="206"/>
      <c r="HL75" s="206"/>
      <c r="HM75" s="207"/>
      <c r="HN75" s="206"/>
      <c r="HO75" s="206"/>
      <c r="HP75" s="207"/>
      <c r="HQ75" s="188"/>
      <c r="HR75" s="206"/>
      <c r="HS75" s="206"/>
      <c r="HT75" s="207"/>
      <c r="HU75" s="206"/>
      <c r="HV75" s="206"/>
      <c r="HW75" s="207"/>
      <c r="HX75" s="206"/>
      <c r="HY75" s="206"/>
      <c r="HZ75" s="207"/>
      <c r="IA75" s="188"/>
      <c r="IB75" s="206"/>
      <c r="IC75" s="206"/>
      <c r="ID75" s="207"/>
      <c r="IE75" s="206"/>
      <c r="IF75" s="206"/>
      <c r="IG75" s="207"/>
      <c r="IH75" s="206"/>
      <c r="II75" s="206"/>
      <c r="IJ75" s="207"/>
      <c r="IL75" s="189"/>
      <c r="IM75" s="189"/>
      <c r="IN75" s="189"/>
      <c r="IO75" s="189"/>
    </row>
    <row r="76" spans="1:249" x14ac:dyDescent="0.2">
      <c r="A76" s="205" t="s">
        <v>173</v>
      </c>
      <c r="B76" s="183" t="s">
        <v>202</v>
      </c>
      <c r="C76" s="183"/>
      <c r="D76" s="184" t="s">
        <v>11</v>
      </c>
      <c r="E76" s="188"/>
      <c r="F76" s="206"/>
      <c r="G76" s="206">
        <v>6234290.3700000001</v>
      </c>
      <c r="H76" s="207">
        <v>6234290.3700000001</v>
      </c>
      <c r="I76" s="206"/>
      <c r="J76" s="206">
        <v>639388.82034720003</v>
      </c>
      <c r="K76" s="207">
        <v>639388.82034720003</v>
      </c>
      <c r="L76" s="206"/>
      <c r="M76" s="206">
        <v>5594901.5496528</v>
      </c>
      <c r="N76" s="207">
        <v>5594901.5496528</v>
      </c>
      <c r="O76" s="208"/>
      <c r="P76" s="206"/>
      <c r="Q76" s="206">
        <v>6256972.6699999999</v>
      </c>
      <c r="R76" s="207">
        <v>6256972.6699999999</v>
      </c>
      <c r="S76" s="206"/>
      <c r="T76" s="206">
        <v>641715.1170352</v>
      </c>
      <c r="U76" s="207">
        <v>641715.1170352</v>
      </c>
      <c r="V76" s="206"/>
      <c r="W76" s="206">
        <v>5615257.5529648</v>
      </c>
      <c r="X76" s="207">
        <v>5615257.5529648</v>
      </c>
      <c r="Y76" s="208"/>
      <c r="Z76" s="206"/>
      <c r="AA76" s="206">
        <v>6269027.8099999996</v>
      </c>
      <c r="AB76" s="207">
        <v>6269027.8099999996</v>
      </c>
      <c r="AC76" s="206"/>
      <c r="AD76" s="206">
        <v>642951.49219359993</v>
      </c>
      <c r="AE76" s="207">
        <v>642951.49219359993</v>
      </c>
      <c r="AF76" s="206"/>
      <c r="AG76" s="206">
        <v>5626076.3178063994</v>
      </c>
      <c r="AH76" s="207">
        <v>5626076.3178063994</v>
      </c>
      <c r="AI76" s="208"/>
      <c r="AJ76" s="206"/>
      <c r="AK76" s="206">
        <v>6294800.6799999997</v>
      </c>
      <c r="AL76" s="207">
        <v>6294800.6799999997</v>
      </c>
      <c r="AM76" s="206"/>
      <c r="AN76" s="206">
        <v>645594.75774079992</v>
      </c>
      <c r="AO76" s="207">
        <v>645594.75774079992</v>
      </c>
      <c r="AP76" s="206"/>
      <c r="AQ76" s="206">
        <v>5649205.9222591994</v>
      </c>
      <c r="AR76" s="207">
        <v>5649205.9222591994</v>
      </c>
      <c r="AS76" s="208"/>
      <c r="AT76" s="206"/>
      <c r="AU76" s="206">
        <v>6318895.5899999999</v>
      </c>
      <c r="AV76" s="207">
        <v>6318895.5899999999</v>
      </c>
      <c r="AW76" s="206"/>
      <c r="AX76" s="206">
        <v>648065.93171039992</v>
      </c>
      <c r="AY76" s="207">
        <v>648065.93171039992</v>
      </c>
      <c r="AZ76" s="206"/>
      <c r="BA76" s="206">
        <v>5670829.6582896002</v>
      </c>
      <c r="BB76" s="207">
        <v>5670829.6582896002</v>
      </c>
      <c r="BC76" s="208"/>
      <c r="BD76" s="206"/>
      <c r="BE76" s="206">
        <v>6347120.79</v>
      </c>
      <c r="BF76" s="207">
        <v>6347120.79</v>
      </c>
      <c r="BG76" s="206"/>
      <c r="BH76" s="206">
        <v>650960.70822240005</v>
      </c>
      <c r="BI76" s="207">
        <v>650960.70822240005</v>
      </c>
      <c r="BJ76" s="206"/>
      <c r="BK76" s="206">
        <v>5696160.0817775996</v>
      </c>
      <c r="BL76" s="207">
        <v>5696160.0817775996</v>
      </c>
      <c r="BM76" s="208"/>
      <c r="BN76" s="206"/>
      <c r="BO76" s="206">
        <v>6370192.1600000001</v>
      </c>
      <c r="BP76" s="207">
        <v>6370192.1600000001</v>
      </c>
      <c r="BQ76" s="206"/>
      <c r="BR76" s="206">
        <v>653326.90792959998</v>
      </c>
      <c r="BS76" s="207">
        <v>653326.90792959998</v>
      </c>
      <c r="BT76" s="206"/>
      <c r="BU76" s="206">
        <v>5716865.2520703999</v>
      </c>
      <c r="BV76" s="207">
        <v>5716865.2520703999</v>
      </c>
      <c r="BW76" s="208"/>
      <c r="BX76" s="206"/>
      <c r="BY76" s="206">
        <v>6387671.5199999996</v>
      </c>
      <c r="BZ76" s="207">
        <v>6387671.5199999996</v>
      </c>
      <c r="CA76" s="206"/>
      <c r="CB76" s="206">
        <v>655119.59109119989</v>
      </c>
      <c r="CC76" s="207">
        <v>655119.59109119989</v>
      </c>
      <c r="CD76" s="206"/>
      <c r="CE76" s="206">
        <v>5732551.9289087998</v>
      </c>
      <c r="CF76" s="207">
        <v>5732551.9289087998</v>
      </c>
      <c r="CG76" s="208"/>
      <c r="CH76" s="206"/>
      <c r="CI76" s="206">
        <v>6415003.1299999999</v>
      </c>
      <c r="CJ76" s="207">
        <v>6415003.1299999999</v>
      </c>
      <c r="CK76" s="206"/>
      <c r="CL76" s="206">
        <v>657922.7210128</v>
      </c>
      <c r="CM76" s="207">
        <v>657922.7210128</v>
      </c>
      <c r="CN76" s="206"/>
      <c r="CO76" s="206">
        <v>5757080.4089871999</v>
      </c>
      <c r="CP76" s="207">
        <v>5757080.4089871999</v>
      </c>
      <c r="CQ76" s="208"/>
      <c r="CR76" s="206"/>
      <c r="CS76" s="206">
        <v>6434203.3499999996</v>
      </c>
      <c r="CT76" s="207">
        <v>6434203.3499999996</v>
      </c>
      <c r="CU76" s="206"/>
      <c r="CV76" s="206">
        <v>659891.89557599998</v>
      </c>
      <c r="CW76" s="207">
        <v>659891.89557599998</v>
      </c>
      <c r="CX76" s="206"/>
      <c r="CY76" s="206">
        <v>5774311.4544239994</v>
      </c>
      <c r="CZ76" s="207">
        <v>5774311.4544239994</v>
      </c>
      <c r="DA76" s="208"/>
      <c r="DB76" s="206"/>
      <c r="DC76" s="206">
        <v>6471312.1200000001</v>
      </c>
      <c r="DD76" s="207">
        <v>6471312.1200000001</v>
      </c>
      <c r="DE76" s="206"/>
      <c r="DF76" s="206">
        <v>663697.77102720004</v>
      </c>
      <c r="DG76" s="207">
        <v>663697.77102720004</v>
      </c>
      <c r="DH76" s="206"/>
      <c r="DI76" s="206">
        <v>5807614.3489728002</v>
      </c>
      <c r="DJ76" s="207">
        <v>5807614.3489728002</v>
      </c>
      <c r="DK76" s="208"/>
      <c r="DL76" s="206"/>
      <c r="DM76" s="206">
        <v>6489208.79</v>
      </c>
      <c r="DN76" s="207">
        <v>6489208.79</v>
      </c>
      <c r="DO76" s="206"/>
      <c r="DP76" s="206">
        <v>665533.25350240001</v>
      </c>
      <c r="DQ76" s="207">
        <v>665533.25350240001</v>
      </c>
      <c r="DR76" s="206"/>
      <c r="DS76" s="206">
        <v>5823675.5364976004</v>
      </c>
      <c r="DT76" s="207">
        <v>5823675.5364976004</v>
      </c>
      <c r="DU76" s="188"/>
      <c r="DV76" s="206"/>
      <c r="DW76" s="206">
        <f>+DX76</f>
        <v>6497985.2699999996</v>
      </c>
      <c r="DX76" s="207">
        <v>6497985.2699999996</v>
      </c>
      <c r="DY76" s="206"/>
      <c r="DZ76" s="206">
        <f>+EA76</f>
        <v>668967.58354649995</v>
      </c>
      <c r="EA76" s="207">
        <f>+'WA 2017 Data'!D64</f>
        <v>668967.58354649995</v>
      </c>
      <c r="EB76" s="206"/>
      <c r="EC76" s="206">
        <f>+ED76</f>
        <v>5829017.6864534998</v>
      </c>
      <c r="ED76" s="207">
        <f>+DX76-EA76</f>
        <v>5829017.6864534998</v>
      </c>
      <c r="EE76" s="188"/>
      <c r="EF76" s="206"/>
      <c r="EG76" s="206">
        <f>+EH76</f>
        <v>6548994.1399999997</v>
      </c>
      <c r="EH76" s="207">
        <v>6548994.1399999997</v>
      </c>
      <c r="EI76" s="206"/>
      <c r="EJ76" s="206">
        <f>+EK76</f>
        <v>674218.94671299995</v>
      </c>
      <c r="EK76" s="207">
        <f>+'WA 2017 Data'!E64</f>
        <v>674218.94671299995</v>
      </c>
      <c r="EL76" s="206"/>
      <c r="EM76" s="206">
        <f>+EN76</f>
        <v>5874775.1932870001</v>
      </c>
      <c r="EN76" s="207">
        <f>+EH76-EK76</f>
        <v>5874775.1932870001</v>
      </c>
      <c r="EO76" s="188"/>
      <c r="EP76" s="206"/>
      <c r="EQ76" s="206">
        <f>+ER76</f>
        <v>6576956.3899999997</v>
      </c>
      <c r="ER76" s="207">
        <v>6576956.3899999997</v>
      </c>
      <c r="ES76" s="206"/>
      <c r="ET76" s="206">
        <f>+EU76</f>
        <v>677097.66035049991</v>
      </c>
      <c r="EU76" s="207">
        <f>+'WA 2017 Data'!F64</f>
        <v>677097.66035049991</v>
      </c>
      <c r="EV76" s="206"/>
      <c r="EW76" s="206">
        <f>+EX76</f>
        <v>5899858.7296495</v>
      </c>
      <c r="EX76" s="207">
        <f>+ER76-EU76</f>
        <v>5899858.7296495</v>
      </c>
      <c r="EY76" s="188"/>
      <c r="EZ76" s="206"/>
      <c r="FA76" s="206">
        <f>+FB76</f>
        <v>0</v>
      </c>
      <c r="FB76" s="207">
        <v>0</v>
      </c>
      <c r="FC76" s="206"/>
      <c r="FD76" s="206">
        <f>+FE76</f>
        <v>0</v>
      </c>
      <c r="FE76" s="207">
        <f>+'WA 2017 Data'!G64</f>
        <v>0</v>
      </c>
      <c r="FF76" s="206"/>
      <c r="FG76" s="206">
        <f>+FH76</f>
        <v>0</v>
      </c>
      <c r="FH76" s="207">
        <f>+FB76-FE76</f>
        <v>0</v>
      </c>
      <c r="FI76" s="188"/>
      <c r="FJ76" s="206"/>
      <c r="FK76" s="206">
        <f>+FL76</f>
        <v>0</v>
      </c>
      <c r="FL76" s="207">
        <v>0</v>
      </c>
      <c r="FM76" s="206"/>
      <c r="FN76" s="206">
        <f>+FO76</f>
        <v>0</v>
      </c>
      <c r="FO76" s="207">
        <f>+'WA 2017 Data'!H64</f>
        <v>0</v>
      </c>
      <c r="FP76" s="206"/>
      <c r="FQ76" s="206">
        <f>+FR76</f>
        <v>0</v>
      </c>
      <c r="FR76" s="207">
        <f>+FL76-FO76</f>
        <v>0</v>
      </c>
      <c r="FS76" s="188"/>
      <c r="FT76" s="206"/>
      <c r="FU76" s="206">
        <f>+FV76</f>
        <v>0</v>
      </c>
      <c r="FV76" s="207">
        <v>0</v>
      </c>
      <c r="FW76" s="206"/>
      <c r="FX76" s="206">
        <f>+FY76</f>
        <v>0</v>
      </c>
      <c r="FY76" s="207">
        <f>+'WA 2017 Data'!I64</f>
        <v>0</v>
      </c>
      <c r="FZ76" s="206"/>
      <c r="GA76" s="206">
        <f>+GB76</f>
        <v>0</v>
      </c>
      <c r="GB76" s="207">
        <f>+FV76-FY76</f>
        <v>0</v>
      </c>
      <c r="GC76" s="188"/>
      <c r="GD76" s="206"/>
      <c r="GE76" s="206">
        <f>+GF76</f>
        <v>0</v>
      </c>
      <c r="GF76" s="207">
        <v>0</v>
      </c>
      <c r="GG76" s="206"/>
      <c r="GH76" s="206">
        <f>+GI76</f>
        <v>0</v>
      </c>
      <c r="GI76" s="207">
        <f>+'WA 2017 Data'!J64</f>
        <v>0</v>
      </c>
      <c r="GJ76" s="206"/>
      <c r="GK76" s="206">
        <f>+GL76</f>
        <v>0</v>
      </c>
      <c r="GL76" s="207">
        <f>+GF76-GI76</f>
        <v>0</v>
      </c>
      <c r="GM76" s="188"/>
      <c r="GN76" s="206"/>
      <c r="GO76" s="206">
        <f>+GP76</f>
        <v>0</v>
      </c>
      <c r="GP76" s="207">
        <v>0</v>
      </c>
      <c r="GQ76" s="206"/>
      <c r="GR76" s="206">
        <f>+GS76</f>
        <v>0</v>
      </c>
      <c r="GS76" s="207">
        <f>+'WA 2017 Data'!K64</f>
        <v>0</v>
      </c>
      <c r="GT76" s="206"/>
      <c r="GU76" s="206">
        <f>+GV76</f>
        <v>0</v>
      </c>
      <c r="GV76" s="207">
        <f>+GP76-GS76</f>
        <v>0</v>
      </c>
      <c r="GW76" s="188"/>
      <c r="GX76" s="206"/>
      <c r="GY76" s="206">
        <f>+GZ76</f>
        <v>0</v>
      </c>
      <c r="GZ76" s="207">
        <v>0</v>
      </c>
      <c r="HA76" s="206"/>
      <c r="HB76" s="206">
        <f>+HC76</f>
        <v>0</v>
      </c>
      <c r="HC76" s="207">
        <f>+'WA 2017 Data'!L64</f>
        <v>0</v>
      </c>
      <c r="HD76" s="206"/>
      <c r="HE76" s="206">
        <f>+HF76</f>
        <v>0</v>
      </c>
      <c r="HF76" s="207">
        <f>+GZ76-HC76</f>
        <v>0</v>
      </c>
      <c r="HG76" s="188"/>
      <c r="HH76" s="206"/>
      <c r="HI76" s="206">
        <f>+HJ76</f>
        <v>0</v>
      </c>
      <c r="HJ76" s="207">
        <v>0</v>
      </c>
      <c r="HK76" s="206"/>
      <c r="HL76" s="206">
        <f>+HM76</f>
        <v>0</v>
      </c>
      <c r="HM76" s="207">
        <f>+'WA 2017 Data'!M64</f>
        <v>0</v>
      </c>
      <c r="HN76" s="206"/>
      <c r="HO76" s="206">
        <f>+HP76</f>
        <v>0</v>
      </c>
      <c r="HP76" s="207">
        <f>+HJ76-HM76</f>
        <v>0</v>
      </c>
      <c r="HQ76" s="188"/>
      <c r="HR76" s="206"/>
      <c r="HS76" s="206">
        <f>+HT76</f>
        <v>0</v>
      </c>
      <c r="HT76" s="207">
        <v>0</v>
      </c>
      <c r="HU76" s="206"/>
      <c r="HV76" s="206">
        <f>+HW76</f>
        <v>0</v>
      </c>
      <c r="HW76" s="207">
        <f>+'WA 2017 Data'!N64</f>
        <v>0</v>
      </c>
      <c r="HX76" s="206"/>
      <c r="HY76" s="206">
        <f>+HZ76</f>
        <v>0</v>
      </c>
      <c r="HZ76" s="207">
        <f>+HT76-HW76</f>
        <v>0</v>
      </c>
      <c r="IA76" s="188"/>
      <c r="IB76" s="206"/>
      <c r="IC76" s="206">
        <f>+ID76</f>
        <v>0</v>
      </c>
      <c r="ID76" s="207">
        <v>0</v>
      </c>
      <c r="IE76" s="206"/>
      <c r="IF76" s="206">
        <f>+IG76</f>
        <v>0</v>
      </c>
      <c r="IG76" s="207">
        <f>+'WA 2017 Data'!O64</f>
        <v>0</v>
      </c>
      <c r="IH76" s="206"/>
      <c r="II76" s="206">
        <f>+IJ76</f>
        <v>0</v>
      </c>
      <c r="IJ76" s="207">
        <f>+ID76-IG76</f>
        <v>0</v>
      </c>
      <c r="IL76" s="189"/>
      <c r="IM76" s="189"/>
      <c r="IN76" s="189"/>
      <c r="IO76" s="189"/>
    </row>
    <row r="77" spans="1:249" x14ac:dyDescent="0.2">
      <c r="A77" s="204"/>
      <c r="B77" s="183"/>
      <c r="C77" s="183"/>
      <c r="E77" s="188"/>
      <c r="F77" s="206"/>
      <c r="G77" s="206"/>
      <c r="H77" s="207"/>
      <c r="I77" s="206"/>
      <c r="J77" s="206"/>
      <c r="K77" s="207"/>
      <c r="L77" s="206"/>
      <c r="M77" s="206"/>
      <c r="N77" s="207"/>
      <c r="O77" s="208"/>
      <c r="P77" s="206"/>
      <c r="Q77" s="206"/>
      <c r="R77" s="207"/>
      <c r="S77" s="206"/>
      <c r="T77" s="206"/>
      <c r="U77" s="207"/>
      <c r="V77" s="206"/>
      <c r="W77" s="206"/>
      <c r="X77" s="207"/>
      <c r="Y77" s="208"/>
      <c r="Z77" s="206"/>
      <c r="AA77" s="206"/>
      <c r="AB77" s="207"/>
      <c r="AC77" s="206"/>
      <c r="AD77" s="206"/>
      <c r="AE77" s="207"/>
      <c r="AF77" s="206"/>
      <c r="AG77" s="206"/>
      <c r="AH77" s="207"/>
      <c r="AI77" s="208"/>
      <c r="AJ77" s="206"/>
      <c r="AK77" s="206"/>
      <c r="AL77" s="207"/>
      <c r="AM77" s="206"/>
      <c r="AN77" s="206"/>
      <c r="AO77" s="207"/>
      <c r="AP77" s="206"/>
      <c r="AQ77" s="206"/>
      <c r="AR77" s="207"/>
      <c r="AS77" s="208"/>
      <c r="AT77" s="206"/>
      <c r="AU77" s="206"/>
      <c r="AV77" s="207"/>
      <c r="AW77" s="206"/>
      <c r="AX77" s="206"/>
      <c r="AY77" s="207"/>
      <c r="AZ77" s="206"/>
      <c r="BA77" s="206"/>
      <c r="BB77" s="207"/>
      <c r="BC77" s="208"/>
      <c r="BD77" s="206"/>
      <c r="BE77" s="206"/>
      <c r="BF77" s="207"/>
      <c r="BG77" s="206"/>
      <c r="BH77" s="206"/>
      <c r="BI77" s="207"/>
      <c r="BJ77" s="206"/>
      <c r="BK77" s="206"/>
      <c r="BL77" s="207"/>
      <c r="BM77" s="208"/>
      <c r="BN77" s="206"/>
      <c r="BO77" s="206"/>
      <c r="BP77" s="207"/>
      <c r="BQ77" s="206"/>
      <c r="BR77" s="206"/>
      <c r="BS77" s="207"/>
      <c r="BT77" s="206"/>
      <c r="BU77" s="206"/>
      <c r="BV77" s="207"/>
      <c r="BW77" s="208"/>
      <c r="BX77" s="206"/>
      <c r="BY77" s="206"/>
      <c r="BZ77" s="207"/>
      <c r="CA77" s="206"/>
      <c r="CB77" s="206"/>
      <c r="CC77" s="207"/>
      <c r="CD77" s="206"/>
      <c r="CE77" s="206"/>
      <c r="CF77" s="207"/>
      <c r="CG77" s="208"/>
      <c r="CH77" s="206"/>
      <c r="CI77" s="206"/>
      <c r="CJ77" s="207"/>
      <c r="CK77" s="206"/>
      <c r="CL77" s="206"/>
      <c r="CM77" s="207"/>
      <c r="CN77" s="206"/>
      <c r="CO77" s="206"/>
      <c r="CP77" s="207"/>
      <c r="CQ77" s="208"/>
      <c r="CR77" s="206"/>
      <c r="CS77" s="206"/>
      <c r="CT77" s="207"/>
      <c r="CU77" s="206"/>
      <c r="CV77" s="206"/>
      <c r="CW77" s="207"/>
      <c r="CX77" s="206"/>
      <c r="CY77" s="206"/>
      <c r="CZ77" s="207"/>
      <c r="DA77" s="208"/>
      <c r="DB77" s="206"/>
      <c r="DC77" s="206"/>
      <c r="DD77" s="207"/>
      <c r="DE77" s="206"/>
      <c r="DF77" s="206"/>
      <c r="DG77" s="207"/>
      <c r="DH77" s="206"/>
      <c r="DI77" s="206"/>
      <c r="DJ77" s="207"/>
      <c r="DK77" s="208"/>
      <c r="DL77" s="206"/>
      <c r="DM77" s="206"/>
      <c r="DN77" s="207"/>
      <c r="DO77" s="206"/>
      <c r="DP77" s="206"/>
      <c r="DQ77" s="207"/>
      <c r="DR77" s="206"/>
      <c r="DS77" s="206"/>
      <c r="DT77" s="207"/>
      <c r="DU77" s="188"/>
      <c r="DV77" s="206"/>
      <c r="DW77" s="206"/>
      <c r="DX77" s="207"/>
      <c r="DY77" s="206"/>
      <c r="DZ77" s="206"/>
      <c r="EA77" s="207"/>
      <c r="EB77" s="206"/>
      <c r="EC77" s="206"/>
      <c r="ED77" s="207"/>
      <c r="EE77" s="188"/>
      <c r="EF77" s="206"/>
      <c r="EG77" s="206"/>
      <c r="EH77" s="207"/>
      <c r="EI77" s="206"/>
      <c r="EJ77" s="206"/>
      <c r="EK77" s="207"/>
      <c r="EL77" s="206"/>
      <c r="EM77" s="206"/>
      <c r="EN77" s="207"/>
      <c r="EO77" s="188"/>
      <c r="EP77" s="206"/>
      <c r="EQ77" s="206"/>
      <c r="ER77" s="207"/>
      <c r="ES77" s="206"/>
      <c r="ET77" s="206"/>
      <c r="EU77" s="207"/>
      <c r="EV77" s="206"/>
      <c r="EW77" s="206"/>
      <c r="EX77" s="207"/>
      <c r="EY77" s="188"/>
      <c r="EZ77" s="206"/>
      <c r="FA77" s="206"/>
      <c r="FB77" s="207"/>
      <c r="FC77" s="206"/>
      <c r="FD77" s="206"/>
      <c r="FE77" s="207"/>
      <c r="FF77" s="206"/>
      <c r="FG77" s="206"/>
      <c r="FH77" s="207"/>
      <c r="FI77" s="188"/>
      <c r="FJ77" s="206"/>
      <c r="FK77" s="206"/>
      <c r="FL77" s="207"/>
      <c r="FM77" s="206"/>
      <c r="FN77" s="206"/>
      <c r="FO77" s="207"/>
      <c r="FP77" s="206"/>
      <c r="FQ77" s="206"/>
      <c r="FR77" s="207"/>
      <c r="FS77" s="188"/>
      <c r="FT77" s="206"/>
      <c r="FU77" s="206"/>
      <c r="FV77" s="207"/>
      <c r="FW77" s="206"/>
      <c r="FX77" s="206"/>
      <c r="FY77" s="207"/>
      <c r="FZ77" s="206"/>
      <c r="GA77" s="206"/>
      <c r="GB77" s="207"/>
      <c r="GC77" s="188"/>
      <c r="GD77" s="206"/>
      <c r="GE77" s="206"/>
      <c r="GF77" s="207"/>
      <c r="GG77" s="206"/>
      <c r="GH77" s="206"/>
      <c r="GI77" s="207"/>
      <c r="GJ77" s="206"/>
      <c r="GK77" s="206"/>
      <c r="GL77" s="207"/>
      <c r="GM77" s="188"/>
      <c r="GN77" s="206"/>
      <c r="GO77" s="206"/>
      <c r="GP77" s="207"/>
      <c r="GQ77" s="206"/>
      <c r="GR77" s="206"/>
      <c r="GS77" s="207"/>
      <c r="GT77" s="206"/>
      <c r="GU77" s="206"/>
      <c r="GV77" s="207"/>
      <c r="GW77" s="188"/>
      <c r="GX77" s="206"/>
      <c r="GY77" s="206"/>
      <c r="GZ77" s="207"/>
      <c r="HA77" s="206"/>
      <c r="HB77" s="206"/>
      <c r="HC77" s="207"/>
      <c r="HD77" s="206"/>
      <c r="HE77" s="206"/>
      <c r="HF77" s="207"/>
      <c r="HG77" s="188"/>
      <c r="HH77" s="206"/>
      <c r="HI77" s="206"/>
      <c r="HJ77" s="207"/>
      <c r="HK77" s="206"/>
      <c r="HL77" s="206"/>
      <c r="HM77" s="207"/>
      <c r="HN77" s="206"/>
      <c r="HO77" s="206"/>
      <c r="HP77" s="207"/>
      <c r="HQ77" s="188"/>
      <c r="HR77" s="206"/>
      <c r="HS77" s="206"/>
      <c r="HT77" s="207"/>
      <c r="HU77" s="206"/>
      <c r="HV77" s="206"/>
      <c r="HW77" s="207"/>
      <c r="HX77" s="206"/>
      <c r="HY77" s="206"/>
      <c r="HZ77" s="207"/>
      <c r="IA77" s="188"/>
      <c r="IB77" s="206"/>
      <c r="IC77" s="206"/>
      <c r="ID77" s="207"/>
      <c r="IE77" s="206"/>
      <c r="IF77" s="206"/>
      <c r="IG77" s="207"/>
      <c r="IH77" s="206"/>
      <c r="II77" s="206"/>
      <c r="IJ77" s="207"/>
    </row>
    <row r="78" spans="1:249" x14ac:dyDescent="0.2">
      <c r="A78" s="204"/>
      <c r="B78" s="205" t="s">
        <v>203</v>
      </c>
      <c r="C78" s="183"/>
      <c r="E78" s="188"/>
      <c r="F78" s="206"/>
      <c r="G78" s="206"/>
      <c r="H78" s="207"/>
      <c r="I78" s="206"/>
      <c r="J78" s="206"/>
      <c r="K78" s="207"/>
      <c r="L78" s="206"/>
      <c r="M78" s="206"/>
      <c r="N78" s="207"/>
      <c r="O78" s="208"/>
      <c r="P78" s="206"/>
      <c r="Q78" s="206"/>
      <c r="R78" s="207"/>
      <c r="S78" s="206"/>
      <c r="T78" s="206"/>
      <c r="U78" s="207"/>
      <c r="V78" s="206"/>
      <c r="W78" s="206"/>
      <c r="X78" s="207"/>
      <c r="Y78" s="208"/>
      <c r="Z78" s="206"/>
      <c r="AA78" s="206"/>
      <c r="AB78" s="207"/>
      <c r="AC78" s="206"/>
      <c r="AD78" s="206"/>
      <c r="AE78" s="207"/>
      <c r="AF78" s="206"/>
      <c r="AG78" s="206"/>
      <c r="AH78" s="207"/>
      <c r="AI78" s="208"/>
      <c r="AJ78" s="206"/>
      <c r="AK78" s="206"/>
      <c r="AL78" s="207"/>
      <c r="AM78" s="206"/>
      <c r="AN78" s="206"/>
      <c r="AO78" s="207"/>
      <c r="AP78" s="206"/>
      <c r="AQ78" s="206"/>
      <c r="AR78" s="207"/>
      <c r="AS78" s="208"/>
      <c r="AT78" s="206"/>
      <c r="AU78" s="206"/>
      <c r="AV78" s="207"/>
      <c r="AW78" s="206"/>
      <c r="AX78" s="206"/>
      <c r="AY78" s="207"/>
      <c r="AZ78" s="206"/>
      <c r="BA78" s="206"/>
      <c r="BB78" s="207"/>
      <c r="BC78" s="208"/>
      <c r="BD78" s="206"/>
      <c r="BE78" s="206"/>
      <c r="BF78" s="207"/>
      <c r="BG78" s="206"/>
      <c r="BH78" s="206"/>
      <c r="BI78" s="207"/>
      <c r="BJ78" s="206"/>
      <c r="BK78" s="206"/>
      <c r="BL78" s="207"/>
      <c r="BM78" s="208"/>
      <c r="BN78" s="206"/>
      <c r="BO78" s="206"/>
      <c r="BP78" s="207"/>
      <c r="BQ78" s="206"/>
      <c r="BR78" s="206"/>
      <c r="BS78" s="207"/>
      <c r="BT78" s="206"/>
      <c r="BU78" s="206"/>
      <c r="BV78" s="207"/>
      <c r="BW78" s="208"/>
      <c r="BX78" s="206"/>
      <c r="BY78" s="206"/>
      <c r="BZ78" s="207"/>
      <c r="CA78" s="206"/>
      <c r="CB78" s="206"/>
      <c r="CC78" s="207"/>
      <c r="CD78" s="206"/>
      <c r="CE78" s="206"/>
      <c r="CF78" s="207"/>
      <c r="CG78" s="208"/>
      <c r="CH78" s="206"/>
      <c r="CI78" s="206"/>
      <c r="CJ78" s="207"/>
      <c r="CK78" s="206"/>
      <c r="CL78" s="206"/>
      <c r="CM78" s="207"/>
      <c r="CN78" s="206"/>
      <c r="CO78" s="206"/>
      <c r="CP78" s="207"/>
      <c r="CQ78" s="208"/>
      <c r="CR78" s="206"/>
      <c r="CS78" s="206"/>
      <c r="CT78" s="207"/>
      <c r="CU78" s="206"/>
      <c r="CV78" s="206"/>
      <c r="CW78" s="207"/>
      <c r="CX78" s="206"/>
      <c r="CY78" s="206"/>
      <c r="CZ78" s="207"/>
      <c r="DA78" s="208"/>
      <c r="DB78" s="206"/>
      <c r="DC78" s="206"/>
      <c r="DD78" s="207"/>
      <c r="DE78" s="206"/>
      <c r="DF78" s="206"/>
      <c r="DG78" s="207"/>
      <c r="DH78" s="206"/>
      <c r="DI78" s="206"/>
      <c r="DJ78" s="207"/>
      <c r="DK78" s="208"/>
      <c r="DL78" s="206"/>
      <c r="DM78" s="206"/>
      <c r="DN78" s="207"/>
      <c r="DO78" s="206"/>
      <c r="DP78" s="206"/>
      <c r="DQ78" s="207"/>
      <c r="DR78" s="206"/>
      <c r="DS78" s="206"/>
      <c r="DT78" s="207"/>
      <c r="DU78" s="188"/>
      <c r="DV78" s="206"/>
      <c r="DW78" s="206"/>
      <c r="DX78" s="207"/>
      <c r="DY78" s="206"/>
      <c r="DZ78" s="206"/>
      <c r="EA78" s="207"/>
      <c r="EB78" s="206"/>
      <c r="EC78" s="206"/>
      <c r="ED78" s="207"/>
      <c r="EE78" s="188"/>
      <c r="EF78" s="206"/>
      <c r="EG78" s="206"/>
      <c r="EH78" s="207"/>
      <c r="EI78" s="206"/>
      <c r="EJ78" s="206"/>
      <c r="EK78" s="207"/>
      <c r="EL78" s="206"/>
      <c r="EM78" s="206"/>
      <c r="EN78" s="207"/>
      <c r="EO78" s="188"/>
      <c r="EP78" s="206"/>
      <c r="EQ78" s="206"/>
      <c r="ER78" s="207"/>
      <c r="ES78" s="206"/>
      <c r="ET78" s="206"/>
      <c r="EU78" s="207"/>
      <c r="EV78" s="206"/>
      <c r="EW78" s="206"/>
      <c r="EX78" s="207"/>
      <c r="EY78" s="188"/>
      <c r="EZ78" s="206"/>
      <c r="FA78" s="206"/>
      <c r="FB78" s="207"/>
      <c r="FC78" s="206"/>
      <c r="FD78" s="206"/>
      <c r="FE78" s="207"/>
      <c r="FF78" s="206"/>
      <c r="FG78" s="206"/>
      <c r="FH78" s="207"/>
      <c r="FI78" s="188"/>
      <c r="FJ78" s="206"/>
      <c r="FK78" s="206"/>
      <c r="FL78" s="207"/>
      <c r="FM78" s="206"/>
      <c r="FN78" s="206"/>
      <c r="FO78" s="207"/>
      <c r="FP78" s="206"/>
      <c r="FQ78" s="206"/>
      <c r="FR78" s="207"/>
      <c r="FS78" s="188"/>
      <c r="FT78" s="206"/>
      <c r="FU78" s="206"/>
      <c r="FV78" s="207"/>
      <c r="FW78" s="206"/>
      <c r="FX78" s="206"/>
      <c r="FY78" s="207"/>
      <c r="FZ78" s="206"/>
      <c r="GA78" s="206"/>
      <c r="GB78" s="207"/>
      <c r="GC78" s="188"/>
      <c r="GD78" s="206"/>
      <c r="GE78" s="206"/>
      <c r="GF78" s="207"/>
      <c r="GG78" s="206"/>
      <c r="GH78" s="206"/>
      <c r="GI78" s="207"/>
      <c r="GJ78" s="206"/>
      <c r="GK78" s="206"/>
      <c r="GL78" s="207"/>
      <c r="GM78" s="188"/>
      <c r="GN78" s="206"/>
      <c r="GO78" s="206"/>
      <c r="GP78" s="207"/>
      <c r="GQ78" s="206"/>
      <c r="GR78" s="206"/>
      <c r="GS78" s="207"/>
      <c r="GT78" s="206"/>
      <c r="GU78" s="206"/>
      <c r="GV78" s="207"/>
      <c r="GW78" s="188"/>
      <c r="GX78" s="206"/>
      <c r="GY78" s="206"/>
      <c r="GZ78" s="207"/>
      <c r="HA78" s="206"/>
      <c r="HB78" s="206"/>
      <c r="HC78" s="207"/>
      <c r="HD78" s="206"/>
      <c r="HE78" s="206"/>
      <c r="HF78" s="207"/>
      <c r="HG78" s="188"/>
      <c r="HH78" s="206"/>
      <c r="HI78" s="206"/>
      <c r="HJ78" s="207"/>
      <c r="HK78" s="206"/>
      <c r="HL78" s="206"/>
      <c r="HM78" s="207"/>
      <c r="HN78" s="206"/>
      <c r="HO78" s="206"/>
      <c r="HP78" s="207"/>
      <c r="HQ78" s="188"/>
      <c r="HR78" s="206"/>
      <c r="HS78" s="206"/>
      <c r="HT78" s="207"/>
      <c r="HU78" s="206"/>
      <c r="HV78" s="206"/>
      <c r="HW78" s="207"/>
      <c r="HX78" s="206"/>
      <c r="HY78" s="206"/>
      <c r="HZ78" s="207"/>
      <c r="IA78" s="188"/>
      <c r="IB78" s="206"/>
      <c r="IC78" s="206"/>
      <c r="ID78" s="207"/>
      <c r="IE78" s="206"/>
      <c r="IF78" s="206"/>
      <c r="IG78" s="207"/>
      <c r="IH78" s="206"/>
      <c r="II78" s="206"/>
      <c r="IJ78" s="207"/>
    </row>
    <row r="79" spans="1:249" x14ac:dyDescent="0.2">
      <c r="A79" s="205" t="s">
        <v>45</v>
      </c>
      <c r="B79" s="183"/>
      <c r="C79" s="183" t="s">
        <v>42</v>
      </c>
      <c r="E79" s="188"/>
      <c r="F79" s="220"/>
      <c r="G79" s="220"/>
      <c r="H79" s="207">
        <v>7332944</v>
      </c>
      <c r="I79" s="220"/>
      <c r="J79" s="220"/>
      <c r="K79" s="207">
        <v>1038926.04</v>
      </c>
      <c r="L79" s="220"/>
      <c r="M79" s="220"/>
      <c r="N79" s="207">
        <v>6294017.96</v>
      </c>
      <c r="O79" s="208"/>
      <c r="P79" s="220"/>
      <c r="Q79" s="220"/>
      <c r="R79" s="207">
        <v>4167458</v>
      </c>
      <c r="S79" s="220"/>
      <c r="T79" s="220"/>
      <c r="U79" s="207">
        <v>537566.64</v>
      </c>
      <c r="V79" s="220"/>
      <c r="W79" s="220"/>
      <c r="X79" s="207">
        <v>3629891.36</v>
      </c>
      <c r="Y79" s="208"/>
      <c r="Z79" s="220"/>
      <c r="AA79" s="220"/>
      <c r="AB79" s="207">
        <v>-6653083</v>
      </c>
      <c r="AC79" s="220"/>
      <c r="AD79" s="220"/>
      <c r="AE79" s="207">
        <v>480581.41</v>
      </c>
      <c r="AF79" s="220"/>
      <c r="AG79" s="220"/>
      <c r="AH79" s="207">
        <v>-7133664.4100000001</v>
      </c>
      <c r="AI79" s="208"/>
      <c r="AJ79" s="220"/>
      <c r="AK79" s="220"/>
      <c r="AL79" s="207">
        <v>223103</v>
      </c>
      <c r="AM79" s="220"/>
      <c r="AN79" s="220"/>
      <c r="AO79" s="207">
        <v>-46245.94</v>
      </c>
      <c r="AP79" s="220"/>
      <c r="AQ79" s="220"/>
      <c r="AR79" s="207">
        <v>269348.94</v>
      </c>
      <c r="AS79" s="208"/>
      <c r="AT79" s="220"/>
      <c r="AU79" s="220"/>
      <c r="AV79" s="207">
        <v>-3002770</v>
      </c>
      <c r="AW79" s="220"/>
      <c r="AX79" s="220"/>
      <c r="AY79" s="207">
        <v>-141609.93</v>
      </c>
      <c r="AZ79" s="220"/>
      <c r="BA79" s="220"/>
      <c r="BB79" s="207">
        <v>-2861160.07</v>
      </c>
      <c r="BC79" s="208"/>
      <c r="BD79" s="220"/>
      <c r="BE79" s="220"/>
      <c r="BF79" s="207">
        <v>-279751</v>
      </c>
      <c r="BG79" s="220"/>
      <c r="BH79" s="220"/>
      <c r="BI79" s="207">
        <v>-85719.55</v>
      </c>
      <c r="BJ79" s="220"/>
      <c r="BK79" s="220"/>
      <c r="BL79" s="207">
        <v>-194031.45</v>
      </c>
      <c r="BM79" s="208"/>
      <c r="BN79" s="220"/>
      <c r="BO79" s="220"/>
      <c r="BP79" s="207">
        <v>15212</v>
      </c>
      <c r="BQ79" s="220"/>
      <c r="BR79" s="220"/>
      <c r="BS79" s="207">
        <v>-193507.33</v>
      </c>
      <c r="BT79" s="220"/>
      <c r="BU79" s="220"/>
      <c r="BV79" s="207">
        <v>208719.33</v>
      </c>
      <c r="BW79" s="208"/>
      <c r="BX79" s="220"/>
      <c r="BY79" s="220"/>
      <c r="BZ79" s="207">
        <v>-689856</v>
      </c>
      <c r="CA79" s="220"/>
      <c r="CB79" s="220"/>
      <c r="CC79" s="207">
        <v>-242984.59</v>
      </c>
      <c r="CD79" s="220"/>
      <c r="CE79" s="220"/>
      <c r="CF79" s="207">
        <v>-446871.41000000003</v>
      </c>
      <c r="CG79" s="208"/>
      <c r="CH79" s="220"/>
      <c r="CI79" s="220"/>
      <c r="CJ79" s="207">
        <v>233043</v>
      </c>
      <c r="CK79" s="220"/>
      <c r="CL79" s="220"/>
      <c r="CM79" s="207">
        <v>-139185.07</v>
      </c>
      <c r="CN79" s="220"/>
      <c r="CO79" s="220"/>
      <c r="CP79" s="207">
        <v>372228.07</v>
      </c>
      <c r="CQ79" s="208"/>
      <c r="CR79" s="220"/>
      <c r="CS79" s="220"/>
      <c r="CT79" s="207">
        <v>-24490</v>
      </c>
      <c r="CU79" s="220"/>
      <c r="CV79" s="220"/>
      <c r="CW79" s="207">
        <v>109528.8</v>
      </c>
      <c r="CX79" s="220"/>
      <c r="CY79" s="220"/>
      <c r="CZ79" s="207">
        <v>-134018.79999999999</v>
      </c>
      <c r="DA79" s="208"/>
      <c r="DB79" s="220"/>
      <c r="DC79" s="220"/>
      <c r="DD79" s="207">
        <v>998897</v>
      </c>
      <c r="DE79" s="220"/>
      <c r="DF79" s="220"/>
      <c r="DG79" s="207">
        <v>291384.95</v>
      </c>
      <c r="DH79" s="220"/>
      <c r="DI79" s="220"/>
      <c r="DJ79" s="207">
        <v>707512.05</v>
      </c>
      <c r="DK79" s="208"/>
      <c r="DL79" s="220"/>
      <c r="DM79" s="220"/>
      <c r="DN79" s="207">
        <v>6834745</v>
      </c>
      <c r="DO79" s="220"/>
      <c r="DP79" s="220"/>
      <c r="DQ79" s="207">
        <v>1311058.19</v>
      </c>
      <c r="DR79" s="220"/>
      <c r="DS79" s="220"/>
      <c r="DT79" s="207">
        <v>5523686.8100000005</v>
      </c>
      <c r="DU79" s="188"/>
      <c r="DV79" s="220"/>
      <c r="DW79" s="220"/>
      <c r="DX79" s="207">
        <v>5567845</v>
      </c>
      <c r="DY79" s="220"/>
      <c r="DZ79" s="220"/>
      <c r="EA79" s="207">
        <f>+'WA 2017 Data'!D67</f>
        <v>1618047.49</v>
      </c>
      <c r="EB79" s="220"/>
      <c r="EC79" s="220"/>
      <c r="ED79" s="207">
        <f t="shared" ref="ED79:ED84" si="155">+DX79-EA79</f>
        <v>3949797.51</v>
      </c>
      <c r="EE79" s="188"/>
      <c r="EF79" s="220"/>
      <c r="EG79" s="220"/>
      <c r="EH79" s="207">
        <v>4194497</v>
      </c>
      <c r="EI79" s="220"/>
      <c r="EJ79" s="220"/>
      <c r="EK79" s="207">
        <f>+'WA 2017 Data'!E67</f>
        <v>939621.44</v>
      </c>
      <c r="EL79" s="220"/>
      <c r="EM79" s="220"/>
      <c r="EN79" s="207">
        <f t="shared" ref="EN79:EN84" si="156">+EH79-EK79</f>
        <v>3254875.56</v>
      </c>
      <c r="EO79" s="188"/>
      <c r="EP79" s="220"/>
      <c r="EQ79" s="220"/>
      <c r="ER79" s="207">
        <v>916303</v>
      </c>
      <c r="ES79" s="220"/>
      <c r="ET79" s="220"/>
      <c r="EU79" s="207">
        <f>+'WA 2017 Data'!F67</f>
        <v>681978.22</v>
      </c>
      <c r="EV79" s="220"/>
      <c r="EW79" s="220"/>
      <c r="EX79" s="207">
        <f t="shared" ref="EX79:EX84" si="157">+ER79-EU79</f>
        <v>234324.78000000003</v>
      </c>
      <c r="EY79" s="188"/>
      <c r="EZ79" s="220"/>
      <c r="FA79" s="220"/>
      <c r="FB79" s="207">
        <v>0</v>
      </c>
      <c r="FC79" s="220"/>
      <c r="FD79" s="220"/>
      <c r="FE79" s="207">
        <f>+'WA 2017 Data'!G67</f>
        <v>19777.740000000002</v>
      </c>
      <c r="FF79" s="220"/>
      <c r="FG79" s="220"/>
      <c r="FH79" s="207">
        <f t="shared" ref="FH79:FH84" si="158">+FB79-FE79</f>
        <v>-19777.740000000002</v>
      </c>
      <c r="FI79" s="188"/>
      <c r="FJ79" s="220"/>
      <c r="FK79" s="220"/>
      <c r="FL79" s="207">
        <v>0</v>
      </c>
      <c r="FM79" s="220"/>
      <c r="FN79" s="220"/>
      <c r="FO79" s="207">
        <f>+'WA 2017 Data'!H67</f>
        <v>19777.740000000002</v>
      </c>
      <c r="FP79" s="220"/>
      <c r="FQ79" s="220"/>
      <c r="FR79" s="207">
        <f t="shared" ref="FR79:FR84" si="159">+FL79-FO79</f>
        <v>-19777.740000000002</v>
      </c>
      <c r="FS79" s="188"/>
      <c r="FT79" s="220"/>
      <c r="FU79" s="220"/>
      <c r="FV79" s="207">
        <v>0</v>
      </c>
      <c r="FW79" s="220"/>
      <c r="FX79" s="220"/>
      <c r="FY79" s="207">
        <f>+'WA 2017 Data'!I67</f>
        <v>19777.740000000002</v>
      </c>
      <c r="FZ79" s="220"/>
      <c r="GA79" s="220"/>
      <c r="GB79" s="207">
        <f t="shared" ref="GB79:GB84" si="160">+FV79-FY79</f>
        <v>-19777.740000000002</v>
      </c>
      <c r="GC79" s="188"/>
      <c r="GD79" s="220"/>
      <c r="GE79" s="220"/>
      <c r="GF79" s="207">
        <v>0</v>
      </c>
      <c r="GG79" s="220"/>
      <c r="GH79" s="220"/>
      <c r="GI79" s="207">
        <f>+'WA 2017 Data'!J67</f>
        <v>19777.740000000002</v>
      </c>
      <c r="GJ79" s="220"/>
      <c r="GK79" s="220"/>
      <c r="GL79" s="207">
        <f t="shared" ref="GL79:GL84" si="161">+GF79-GI79</f>
        <v>-19777.740000000002</v>
      </c>
      <c r="GM79" s="188"/>
      <c r="GN79" s="220"/>
      <c r="GO79" s="220"/>
      <c r="GP79" s="207">
        <v>0</v>
      </c>
      <c r="GQ79" s="220"/>
      <c r="GR79" s="220"/>
      <c r="GS79" s="207">
        <f>+'WA 2017 Data'!K67</f>
        <v>19777.740000000002</v>
      </c>
      <c r="GT79" s="220"/>
      <c r="GU79" s="220"/>
      <c r="GV79" s="207">
        <f t="shared" ref="GV79:GV84" si="162">+GP79-GS79</f>
        <v>-19777.740000000002</v>
      </c>
      <c r="GW79" s="188"/>
      <c r="GX79" s="220"/>
      <c r="GY79" s="220"/>
      <c r="GZ79" s="207">
        <v>0</v>
      </c>
      <c r="HA79" s="220"/>
      <c r="HB79" s="220"/>
      <c r="HC79" s="207">
        <f>+'WA 2017 Data'!L67</f>
        <v>19777.740000000002</v>
      </c>
      <c r="HD79" s="220"/>
      <c r="HE79" s="220"/>
      <c r="HF79" s="207">
        <f t="shared" ref="HF79:HF84" si="163">+GZ79-HC79</f>
        <v>-19777.740000000002</v>
      </c>
      <c r="HG79" s="188"/>
      <c r="HH79" s="220"/>
      <c r="HI79" s="220"/>
      <c r="HJ79" s="207">
        <v>0</v>
      </c>
      <c r="HK79" s="220"/>
      <c r="HL79" s="220"/>
      <c r="HM79" s="207">
        <f>+'WA 2017 Data'!M67</f>
        <v>19777.740000000002</v>
      </c>
      <c r="HN79" s="220"/>
      <c r="HO79" s="220"/>
      <c r="HP79" s="207">
        <f t="shared" ref="HP79:HP84" si="164">+HJ79-HM79</f>
        <v>-19777.740000000002</v>
      </c>
      <c r="HQ79" s="188"/>
      <c r="HR79" s="220"/>
      <c r="HS79" s="220"/>
      <c r="HT79" s="207">
        <v>0</v>
      </c>
      <c r="HU79" s="220"/>
      <c r="HV79" s="220"/>
      <c r="HW79" s="207">
        <f>+'WA 2017 Data'!N67</f>
        <v>19777.740000000002</v>
      </c>
      <c r="HX79" s="220"/>
      <c r="HY79" s="220"/>
      <c r="HZ79" s="207">
        <f t="shared" ref="HZ79:HZ84" si="165">+HT79-HW79</f>
        <v>-19777.740000000002</v>
      </c>
      <c r="IA79" s="188"/>
      <c r="IB79" s="220"/>
      <c r="IC79" s="220"/>
      <c r="ID79" s="207">
        <v>0</v>
      </c>
      <c r="IE79" s="220"/>
      <c r="IF79" s="220"/>
      <c r="IG79" s="207">
        <f>+'WA 2017 Data'!O67</f>
        <v>19777.740000000002</v>
      </c>
      <c r="IH79" s="220"/>
      <c r="II79" s="220"/>
      <c r="IJ79" s="207">
        <f t="shared" ref="IJ79:IJ84" si="166">+ID79-IG79</f>
        <v>-19777.740000000002</v>
      </c>
    </row>
    <row r="80" spans="1:249" x14ac:dyDescent="0.2">
      <c r="A80" s="205">
        <v>410.11</v>
      </c>
      <c r="B80" s="183"/>
      <c r="C80" s="205" t="s">
        <v>43</v>
      </c>
      <c r="E80" s="188"/>
      <c r="F80" s="220"/>
      <c r="G80" s="220"/>
      <c r="H80" s="207">
        <v>5038161</v>
      </c>
      <c r="I80" s="220"/>
      <c r="J80" s="220"/>
      <c r="K80" s="207">
        <v>0</v>
      </c>
      <c r="L80" s="220"/>
      <c r="M80" s="220"/>
      <c r="N80" s="207">
        <v>5038161</v>
      </c>
      <c r="O80" s="208"/>
      <c r="P80" s="220"/>
      <c r="Q80" s="220"/>
      <c r="R80" s="207">
        <v>2907538</v>
      </c>
      <c r="S80" s="220"/>
      <c r="T80" s="220"/>
      <c r="U80" s="207">
        <v>0</v>
      </c>
      <c r="V80" s="220"/>
      <c r="W80" s="220"/>
      <c r="X80" s="207">
        <v>2907538</v>
      </c>
      <c r="Y80" s="208"/>
      <c r="Z80" s="220"/>
      <c r="AA80" s="220"/>
      <c r="AB80" s="207">
        <v>11251932</v>
      </c>
      <c r="AC80" s="220"/>
      <c r="AD80" s="220"/>
      <c r="AE80" s="207">
        <v>0</v>
      </c>
      <c r="AF80" s="220"/>
      <c r="AG80" s="220"/>
      <c r="AH80" s="207">
        <v>11251932</v>
      </c>
      <c r="AI80" s="208"/>
      <c r="AJ80" s="220"/>
      <c r="AK80" s="220"/>
      <c r="AL80" s="207">
        <v>1637601</v>
      </c>
      <c r="AM80" s="220"/>
      <c r="AN80" s="220"/>
      <c r="AO80" s="207">
        <v>0</v>
      </c>
      <c r="AP80" s="220"/>
      <c r="AQ80" s="220"/>
      <c r="AR80" s="207">
        <v>1637601</v>
      </c>
      <c r="AS80" s="208"/>
      <c r="AT80" s="220"/>
      <c r="AU80" s="220"/>
      <c r="AV80" s="207">
        <v>4677909</v>
      </c>
      <c r="AW80" s="220"/>
      <c r="AX80" s="220"/>
      <c r="AY80" s="207">
        <v>0</v>
      </c>
      <c r="AZ80" s="220"/>
      <c r="BA80" s="220"/>
      <c r="BB80" s="207">
        <v>4677909</v>
      </c>
      <c r="BC80" s="208"/>
      <c r="BD80" s="220"/>
      <c r="BE80" s="220"/>
      <c r="BF80" s="207">
        <v>231540</v>
      </c>
      <c r="BG80" s="220"/>
      <c r="BH80" s="220"/>
      <c r="BI80" s="207">
        <v>0</v>
      </c>
      <c r="BJ80" s="220"/>
      <c r="BK80" s="220"/>
      <c r="BL80" s="207">
        <v>231540</v>
      </c>
      <c r="BM80" s="208"/>
      <c r="BN80" s="220"/>
      <c r="BO80" s="220"/>
      <c r="BP80" s="207">
        <v>5103</v>
      </c>
      <c r="BQ80" s="220"/>
      <c r="BR80" s="220"/>
      <c r="BS80" s="207">
        <v>0</v>
      </c>
      <c r="BT80" s="220"/>
      <c r="BU80" s="220"/>
      <c r="BV80" s="207">
        <v>5103</v>
      </c>
      <c r="BW80" s="208"/>
      <c r="BX80" s="220"/>
      <c r="BY80" s="220"/>
      <c r="BZ80" s="207">
        <v>5205</v>
      </c>
      <c r="CA80" s="220"/>
      <c r="CB80" s="220"/>
      <c r="CC80" s="207">
        <v>0</v>
      </c>
      <c r="CD80" s="220"/>
      <c r="CE80" s="220"/>
      <c r="CF80" s="207">
        <v>5205</v>
      </c>
      <c r="CG80" s="208"/>
      <c r="CH80" s="220"/>
      <c r="CI80" s="220"/>
      <c r="CJ80" s="207">
        <v>-1778556</v>
      </c>
      <c r="CK80" s="220"/>
      <c r="CL80" s="220"/>
      <c r="CM80" s="207">
        <v>0</v>
      </c>
      <c r="CN80" s="220"/>
      <c r="CO80" s="220"/>
      <c r="CP80" s="207">
        <v>-1778556</v>
      </c>
      <c r="CQ80" s="208"/>
      <c r="CR80" s="220"/>
      <c r="CS80" s="220"/>
      <c r="CT80" s="207">
        <v>666679</v>
      </c>
      <c r="CU80" s="220"/>
      <c r="CV80" s="220"/>
      <c r="CW80" s="207">
        <v>0</v>
      </c>
      <c r="CX80" s="220"/>
      <c r="CY80" s="220"/>
      <c r="CZ80" s="207">
        <v>666679</v>
      </c>
      <c r="DA80" s="208"/>
      <c r="DB80" s="220"/>
      <c r="DC80" s="220"/>
      <c r="DD80" s="207">
        <v>4539178</v>
      </c>
      <c r="DE80" s="220"/>
      <c r="DF80" s="220"/>
      <c r="DG80" s="207">
        <v>0</v>
      </c>
      <c r="DH80" s="220"/>
      <c r="DI80" s="220"/>
      <c r="DJ80" s="207">
        <v>4539178</v>
      </c>
      <c r="DK80" s="208"/>
      <c r="DL80" s="220"/>
      <c r="DM80" s="220"/>
      <c r="DN80" s="207">
        <v>6072038.2000000002</v>
      </c>
      <c r="DO80" s="220"/>
      <c r="DP80" s="220"/>
      <c r="DQ80" s="207">
        <v>0</v>
      </c>
      <c r="DR80" s="220"/>
      <c r="DS80" s="220"/>
      <c r="DT80" s="207">
        <v>6072038.2000000002</v>
      </c>
      <c r="DU80" s="188"/>
      <c r="DV80" s="220"/>
      <c r="DW80" s="220"/>
      <c r="DX80" s="207">
        <v>5723305</v>
      </c>
      <c r="DY80" s="220"/>
      <c r="DZ80" s="220"/>
      <c r="EA80" s="207">
        <f>+'WA 2017 Data'!D68</f>
        <v>0</v>
      </c>
      <c r="EB80" s="220"/>
      <c r="EC80" s="220"/>
      <c r="ED80" s="207">
        <f t="shared" si="155"/>
        <v>5723305</v>
      </c>
      <c r="EE80" s="188"/>
      <c r="EF80" s="220"/>
      <c r="EG80" s="220"/>
      <c r="EH80" s="207">
        <v>4149434</v>
      </c>
      <c r="EI80" s="220"/>
      <c r="EJ80" s="220"/>
      <c r="EK80" s="207">
        <f>+'WA 2017 Data'!E68</f>
        <v>0</v>
      </c>
      <c r="EL80" s="220"/>
      <c r="EM80" s="220"/>
      <c r="EN80" s="207">
        <f t="shared" si="156"/>
        <v>4149434</v>
      </c>
      <c r="EO80" s="188"/>
      <c r="EP80" s="220"/>
      <c r="EQ80" s="220"/>
      <c r="ER80" s="207">
        <v>5750814</v>
      </c>
      <c r="ES80" s="220"/>
      <c r="ET80" s="220"/>
      <c r="EU80" s="207">
        <f>+'WA 2017 Data'!F68</f>
        <v>0</v>
      </c>
      <c r="EV80" s="220"/>
      <c r="EW80" s="220"/>
      <c r="EX80" s="207">
        <f t="shared" si="157"/>
        <v>5750814</v>
      </c>
      <c r="EY80" s="188"/>
      <c r="EZ80" s="220"/>
      <c r="FA80" s="220"/>
      <c r="FB80" s="207">
        <v>0</v>
      </c>
      <c r="FC80" s="220"/>
      <c r="FD80" s="220"/>
      <c r="FE80" s="207">
        <f>+'WA 2017 Data'!G68</f>
        <v>0</v>
      </c>
      <c r="FF80" s="220"/>
      <c r="FG80" s="220"/>
      <c r="FH80" s="207">
        <f t="shared" si="158"/>
        <v>0</v>
      </c>
      <c r="FI80" s="188"/>
      <c r="FJ80" s="220"/>
      <c r="FK80" s="220"/>
      <c r="FL80" s="207">
        <v>0</v>
      </c>
      <c r="FM80" s="220"/>
      <c r="FN80" s="220"/>
      <c r="FO80" s="207">
        <f>+'WA 2017 Data'!H68</f>
        <v>0</v>
      </c>
      <c r="FP80" s="220"/>
      <c r="FQ80" s="220"/>
      <c r="FR80" s="207">
        <f t="shared" si="159"/>
        <v>0</v>
      </c>
      <c r="FS80" s="188"/>
      <c r="FT80" s="220"/>
      <c r="FU80" s="220"/>
      <c r="FV80" s="207">
        <v>0</v>
      </c>
      <c r="FW80" s="220"/>
      <c r="FX80" s="220"/>
      <c r="FY80" s="207">
        <f>+'WA 2017 Data'!I68</f>
        <v>0</v>
      </c>
      <c r="FZ80" s="220"/>
      <c r="GA80" s="220"/>
      <c r="GB80" s="207">
        <f t="shared" si="160"/>
        <v>0</v>
      </c>
      <c r="GC80" s="188"/>
      <c r="GD80" s="220"/>
      <c r="GE80" s="220"/>
      <c r="GF80" s="207" t="e">
        <v>#REF!</v>
      </c>
      <c r="GG80" s="220"/>
      <c r="GH80" s="220"/>
      <c r="GI80" s="207">
        <f>+'WA 2017 Data'!J68</f>
        <v>0</v>
      </c>
      <c r="GJ80" s="220"/>
      <c r="GK80" s="220"/>
      <c r="GL80" s="207" t="e">
        <f t="shared" si="161"/>
        <v>#REF!</v>
      </c>
      <c r="GM80" s="188"/>
      <c r="GN80" s="220"/>
      <c r="GO80" s="220"/>
      <c r="GP80" s="207" t="e">
        <v>#REF!</v>
      </c>
      <c r="GQ80" s="220"/>
      <c r="GR80" s="220"/>
      <c r="GS80" s="207">
        <f>+'WA 2017 Data'!K68</f>
        <v>0</v>
      </c>
      <c r="GT80" s="220"/>
      <c r="GU80" s="220"/>
      <c r="GV80" s="207" t="e">
        <f t="shared" si="162"/>
        <v>#REF!</v>
      </c>
      <c r="GW80" s="188"/>
      <c r="GX80" s="220"/>
      <c r="GY80" s="220"/>
      <c r="GZ80" s="207">
        <v>0</v>
      </c>
      <c r="HA80" s="220"/>
      <c r="HB80" s="220"/>
      <c r="HC80" s="207">
        <f>+'WA 2017 Data'!L68</f>
        <v>0</v>
      </c>
      <c r="HD80" s="220"/>
      <c r="HE80" s="220"/>
      <c r="HF80" s="207">
        <f t="shared" si="163"/>
        <v>0</v>
      </c>
      <c r="HG80" s="188"/>
      <c r="HH80" s="220"/>
      <c r="HI80" s="220"/>
      <c r="HJ80" s="207" t="e">
        <v>#REF!</v>
      </c>
      <c r="HK80" s="220"/>
      <c r="HL80" s="220"/>
      <c r="HM80" s="207">
        <f>+'WA 2017 Data'!M68</f>
        <v>0</v>
      </c>
      <c r="HN80" s="220"/>
      <c r="HO80" s="220"/>
      <c r="HP80" s="207" t="e">
        <f t="shared" si="164"/>
        <v>#REF!</v>
      </c>
      <c r="HQ80" s="188"/>
      <c r="HR80" s="220"/>
      <c r="HS80" s="220"/>
      <c r="HT80" s="207" t="e">
        <v>#REF!</v>
      </c>
      <c r="HU80" s="220"/>
      <c r="HV80" s="220"/>
      <c r="HW80" s="207">
        <f>+'WA 2017 Data'!N68</f>
        <v>0</v>
      </c>
      <c r="HX80" s="220"/>
      <c r="HY80" s="220"/>
      <c r="HZ80" s="207" t="e">
        <f t="shared" si="165"/>
        <v>#REF!</v>
      </c>
      <c r="IA80" s="188"/>
      <c r="IB80" s="220"/>
      <c r="IC80" s="220"/>
      <c r="ID80" s="207" t="e">
        <v>#REF!</v>
      </c>
      <c r="IE80" s="220"/>
      <c r="IF80" s="220"/>
      <c r="IG80" s="207">
        <f>+'WA 2017 Data'!O68</f>
        <v>0</v>
      </c>
      <c r="IH80" s="220"/>
      <c r="II80" s="220"/>
      <c r="IJ80" s="207" t="e">
        <f t="shared" si="166"/>
        <v>#REF!</v>
      </c>
    </row>
    <row r="81" spans="1:248" x14ac:dyDescent="0.2">
      <c r="A81" s="205">
        <v>411.42</v>
      </c>
      <c r="B81" s="183"/>
      <c r="C81" s="205" t="s">
        <v>44</v>
      </c>
      <c r="E81" s="188"/>
      <c r="F81" s="220"/>
      <c r="G81" s="220"/>
      <c r="H81" s="207">
        <v>-1768946</v>
      </c>
      <c r="I81" s="220"/>
      <c r="J81" s="220"/>
      <c r="K81" s="207">
        <v>-12127</v>
      </c>
      <c r="L81" s="220"/>
      <c r="M81" s="220"/>
      <c r="N81" s="207">
        <v>-1756819</v>
      </c>
      <c r="O81" s="208"/>
      <c r="P81" s="220"/>
      <c r="Q81" s="220"/>
      <c r="R81" s="207">
        <v>-1020563</v>
      </c>
      <c r="S81" s="220"/>
      <c r="T81" s="220"/>
      <c r="U81" s="207">
        <v>-12127</v>
      </c>
      <c r="V81" s="220"/>
      <c r="W81" s="220"/>
      <c r="X81" s="207">
        <v>-1008436</v>
      </c>
      <c r="Y81" s="208"/>
      <c r="Z81" s="220"/>
      <c r="AA81" s="220"/>
      <c r="AB81" s="207">
        <v>-17390</v>
      </c>
      <c r="AC81" s="220"/>
      <c r="AD81" s="220"/>
      <c r="AE81" s="207">
        <v>-12127</v>
      </c>
      <c r="AF81" s="220"/>
      <c r="AG81" s="220"/>
      <c r="AH81" s="207">
        <v>-5263</v>
      </c>
      <c r="AI81" s="208"/>
      <c r="AJ81" s="220"/>
      <c r="AK81" s="220"/>
      <c r="AL81" s="207">
        <v>-8001</v>
      </c>
      <c r="AM81" s="220"/>
      <c r="AN81" s="220"/>
      <c r="AO81" s="207">
        <v>-12127</v>
      </c>
      <c r="AP81" s="220"/>
      <c r="AQ81" s="220"/>
      <c r="AR81" s="207">
        <v>4126</v>
      </c>
      <c r="AS81" s="208"/>
      <c r="AT81" s="220"/>
      <c r="AU81" s="220"/>
      <c r="AV81" s="207">
        <v>-1851854</v>
      </c>
      <c r="AW81" s="220"/>
      <c r="AX81" s="220"/>
      <c r="AY81" s="207">
        <v>-12127</v>
      </c>
      <c r="AZ81" s="220"/>
      <c r="BA81" s="220"/>
      <c r="BB81" s="207">
        <v>-1839727</v>
      </c>
      <c r="BC81" s="208"/>
      <c r="BD81" s="220"/>
      <c r="BE81" s="220"/>
      <c r="BF81" s="207">
        <v>-1297013</v>
      </c>
      <c r="BG81" s="220"/>
      <c r="BH81" s="220"/>
      <c r="BI81" s="207">
        <v>-12127</v>
      </c>
      <c r="BJ81" s="220"/>
      <c r="BK81" s="220"/>
      <c r="BL81" s="207">
        <v>-1284886</v>
      </c>
      <c r="BM81" s="208"/>
      <c r="BN81" s="220"/>
      <c r="BO81" s="220"/>
      <c r="BP81" s="207">
        <v>-1913008</v>
      </c>
      <c r="BQ81" s="220"/>
      <c r="BR81" s="220"/>
      <c r="BS81" s="207">
        <v>-12127</v>
      </c>
      <c r="BT81" s="220"/>
      <c r="BU81" s="220"/>
      <c r="BV81" s="207">
        <v>-1900881</v>
      </c>
      <c r="BW81" s="208"/>
      <c r="BX81" s="220"/>
      <c r="BY81" s="220"/>
      <c r="BZ81" s="207">
        <v>-1413905</v>
      </c>
      <c r="CA81" s="220"/>
      <c r="CB81" s="220"/>
      <c r="CC81" s="207">
        <v>-12127</v>
      </c>
      <c r="CD81" s="220"/>
      <c r="CE81" s="220"/>
      <c r="CF81" s="207">
        <v>-1401778</v>
      </c>
      <c r="CG81" s="208"/>
      <c r="CH81" s="220"/>
      <c r="CI81" s="220"/>
      <c r="CJ81" s="207">
        <v>2445</v>
      </c>
      <c r="CK81" s="220"/>
      <c r="CL81" s="220"/>
      <c r="CM81" s="207">
        <v>-12127</v>
      </c>
      <c r="CN81" s="220"/>
      <c r="CO81" s="220"/>
      <c r="CP81" s="207">
        <v>14572</v>
      </c>
      <c r="CQ81" s="208"/>
      <c r="CR81" s="220"/>
      <c r="CS81" s="220"/>
      <c r="CT81" s="207">
        <v>-2817</v>
      </c>
      <c r="CU81" s="220"/>
      <c r="CV81" s="220"/>
      <c r="CW81" s="207">
        <v>-12127</v>
      </c>
      <c r="CX81" s="220"/>
      <c r="CY81" s="220"/>
      <c r="CZ81" s="207">
        <v>9310</v>
      </c>
      <c r="DA81" s="208"/>
      <c r="DB81" s="220"/>
      <c r="DC81" s="220"/>
      <c r="DD81" s="207">
        <v>-20515</v>
      </c>
      <c r="DE81" s="220"/>
      <c r="DF81" s="220"/>
      <c r="DG81" s="207">
        <v>-12127</v>
      </c>
      <c r="DH81" s="220"/>
      <c r="DI81" s="220"/>
      <c r="DJ81" s="207">
        <v>-8388</v>
      </c>
      <c r="DK81" s="208"/>
      <c r="DL81" s="220"/>
      <c r="DM81" s="220"/>
      <c r="DN81" s="207">
        <v>-2639385.4</v>
      </c>
      <c r="DO81" s="220"/>
      <c r="DP81" s="220"/>
      <c r="DQ81" s="207">
        <v>-12127</v>
      </c>
      <c r="DR81" s="220"/>
      <c r="DS81" s="220"/>
      <c r="DT81" s="207">
        <v>-2627258.4</v>
      </c>
      <c r="DU81" s="188"/>
      <c r="DV81" s="220"/>
      <c r="DW81" s="220"/>
      <c r="DX81" s="207">
        <v>-877249</v>
      </c>
      <c r="DY81" s="220"/>
      <c r="DZ81" s="220"/>
      <c r="EA81" s="207">
        <f>+'WA 2017 Data'!D69</f>
        <v>-349.33333333333331</v>
      </c>
      <c r="EB81" s="220"/>
      <c r="EC81" s="220"/>
      <c r="ED81" s="207">
        <f t="shared" si="155"/>
        <v>-876899.66666666663</v>
      </c>
      <c r="EE81" s="188"/>
      <c r="EF81" s="220"/>
      <c r="EG81" s="220"/>
      <c r="EH81" s="207">
        <v>-624719</v>
      </c>
      <c r="EI81" s="220"/>
      <c r="EJ81" s="220"/>
      <c r="EK81" s="207">
        <f>+'WA 2017 Data'!E69</f>
        <v>-349.33333333333331</v>
      </c>
      <c r="EL81" s="220"/>
      <c r="EM81" s="220"/>
      <c r="EN81" s="207">
        <f t="shared" si="156"/>
        <v>-624369.66666666663</v>
      </c>
      <c r="EO81" s="188"/>
      <c r="EP81" s="220"/>
      <c r="EQ81" s="220"/>
      <c r="ER81" s="207">
        <v>-2000231</v>
      </c>
      <c r="ES81" s="220"/>
      <c r="ET81" s="220"/>
      <c r="EU81" s="207">
        <f>+'WA 2017 Data'!F69</f>
        <v>-349.33333333333331</v>
      </c>
      <c r="EV81" s="220"/>
      <c r="EW81" s="220"/>
      <c r="EX81" s="207">
        <f t="shared" si="157"/>
        <v>-1999881.6666666667</v>
      </c>
      <c r="EY81" s="188"/>
      <c r="EZ81" s="220"/>
      <c r="FA81" s="220"/>
      <c r="FB81" s="207">
        <v>0</v>
      </c>
      <c r="FC81" s="220"/>
      <c r="FD81" s="220"/>
      <c r="FE81" s="207">
        <f>+'WA 2017 Data'!G69</f>
        <v>-349.33333333333331</v>
      </c>
      <c r="FF81" s="220"/>
      <c r="FG81" s="220"/>
      <c r="FH81" s="207">
        <f t="shared" si="158"/>
        <v>349.33333333333331</v>
      </c>
      <c r="FI81" s="188"/>
      <c r="FJ81" s="220"/>
      <c r="FK81" s="220"/>
      <c r="FL81" s="207">
        <v>0</v>
      </c>
      <c r="FM81" s="220"/>
      <c r="FN81" s="220"/>
      <c r="FO81" s="207">
        <f>+'WA 2017 Data'!H69</f>
        <v>-349.33333333333331</v>
      </c>
      <c r="FP81" s="220"/>
      <c r="FQ81" s="220"/>
      <c r="FR81" s="207">
        <f t="shared" si="159"/>
        <v>349.33333333333331</v>
      </c>
      <c r="FS81" s="188"/>
      <c r="FT81" s="220"/>
      <c r="FU81" s="220"/>
      <c r="FV81" s="207">
        <v>0</v>
      </c>
      <c r="FW81" s="220"/>
      <c r="FX81" s="220"/>
      <c r="FY81" s="207">
        <f>+'WA 2017 Data'!I69</f>
        <v>-349.33333333333331</v>
      </c>
      <c r="FZ81" s="220"/>
      <c r="GA81" s="220"/>
      <c r="GB81" s="207">
        <f t="shared" si="160"/>
        <v>349.33333333333331</v>
      </c>
      <c r="GC81" s="188"/>
      <c r="GD81" s="220"/>
      <c r="GE81" s="220"/>
      <c r="GF81" s="207">
        <v>0</v>
      </c>
      <c r="GG81" s="220"/>
      <c r="GH81" s="220"/>
      <c r="GI81" s="207">
        <f>+'WA 2017 Data'!J69</f>
        <v>-349.33333333333331</v>
      </c>
      <c r="GJ81" s="220"/>
      <c r="GK81" s="220"/>
      <c r="GL81" s="207">
        <f t="shared" si="161"/>
        <v>349.33333333333331</v>
      </c>
      <c r="GM81" s="188"/>
      <c r="GN81" s="220"/>
      <c r="GO81" s="220"/>
      <c r="GP81" s="207">
        <v>0</v>
      </c>
      <c r="GQ81" s="220"/>
      <c r="GR81" s="220"/>
      <c r="GS81" s="207">
        <f>+'WA 2017 Data'!K69</f>
        <v>-349.33333333333331</v>
      </c>
      <c r="GT81" s="220"/>
      <c r="GU81" s="220"/>
      <c r="GV81" s="207">
        <f t="shared" si="162"/>
        <v>349.33333333333331</v>
      </c>
      <c r="GW81" s="188"/>
      <c r="GX81" s="220"/>
      <c r="GY81" s="220"/>
      <c r="GZ81" s="207">
        <v>0</v>
      </c>
      <c r="HA81" s="220"/>
      <c r="HB81" s="220"/>
      <c r="HC81" s="207">
        <f>+'WA 2017 Data'!L69</f>
        <v>-349.33333333333331</v>
      </c>
      <c r="HD81" s="220"/>
      <c r="HE81" s="220"/>
      <c r="HF81" s="207">
        <f t="shared" si="163"/>
        <v>349.33333333333331</v>
      </c>
      <c r="HG81" s="188"/>
      <c r="HH81" s="220"/>
      <c r="HI81" s="220"/>
      <c r="HJ81" s="207">
        <v>0</v>
      </c>
      <c r="HK81" s="220"/>
      <c r="HL81" s="220"/>
      <c r="HM81" s="207">
        <f>+'WA 2017 Data'!M69</f>
        <v>-349.33333333333331</v>
      </c>
      <c r="HN81" s="220"/>
      <c r="HO81" s="220"/>
      <c r="HP81" s="207">
        <f t="shared" si="164"/>
        <v>349.33333333333331</v>
      </c>
      <c r="HQ81" s="188"/>
      <c r="HR81" s="220"/>
      <c r="HS81" s="220"/>
      <c r="HT81" s="207">
        <v>0</v>
      </c>
      <c r="HU81" s="220"/>
      <c r="HV81" s="220"/>
      <c r="HW81" s="207">
        <f>+'WA 2017 Data'!N69</f>
        <v>-349.33333333333331</v>
      </c>
      <c r="HX81" s="220"/>
      <c r="HY81" s="220"/>
      <c r="HZ81" s="207">
        <f t="shared" si="165"/>
        <v>349.33333333333331</v>
      </c>
      <c r="IA81" s="188"/>
      <c r="IB81" s="220"/>
      <c r="IC81" s="220"/>
      <c r="ID81" s="207">
        <v>0</v>
      </c>
      <c r="IE81" s="220"/>
      <c r="IF81" s="220"/>
      <c r="IG81" s="207">
        <f>+'WA 2017 Data'!O69</f>
        <v>-349.33333333333331</v>
      </c>
      <c r="IH81" s="220"/>
      <c r="II81" s="220"/>
      <c r="IJ81" s="207">
        <f t="shared" si="166"/>
        <v>349.33333333333331</v>
      </c>
    </row>
    <row r="82" spans="1:248" x14ac:dyDescent="0.2">
      <c r="A82" s="205">
        <v>409.12</v>
      </c>
      <c r="B82" s="183"/>
      <c r="C82" s="211" t="s">
        <v>54</v>
      </c>
      <c r="E82" s="188"/>
      <c r="F82" s="220"/>
      <c r="G82" s="220"/>
      <c r="H82" s="207">
        <v>1468656</v>
      </c>
      <c r="I82" s="220"/>
      <c r="J82" s="220"/>
      <c r="K82" s="207">
        <v>0</v>
      </c>
      <c r="L82" s="220"/>
      <c r="M82" s="220"/>
      <c r="N82" s="207">
        <v>1468656</v>
      </c>
      <c r="O82" s="208"/>
      <c r="P82" s="220"/>
      <c r="Q82" s="220"/>
      <c r="R82" s="207">
        <v>837010</v>
      </c>
      <c r="S82" s="220"/>
      <c r="T82" s="220"/>
      <c r="U82" s="207">
        <v>0</v>
      </c>
      <c r="V82" s="220"/>
      <c r="W82" s="220"/>
      <c r="X82" s="207">
        <v>837010</v>
      </c>
      <c r="Y82" s="208"/>
      <c r="Z82" s="220"/>
      <c r="AA82" s="220"/>
      <c r="AB82" s="207">
        <v>-1437326</v>
      </c>
      <c r="AC82" s="220"/>
      <c r="AD82" s="220"/>
      <c r="AE82" s="207">
        <v>0</v>
      </c>
      <c r="AF82" s="220"/>
      <c r="AG82" s="220"/>
      <c r="AH82" s="207">
        <v>-1437326</v>
      </c>
      <c r="AI82" s="208"/>
      <c r="AJ82" s="220"/>
      <c r="AK82" s="220"/>
      <c r="AL82" s="207">
        <v>31498</v>
      </c>
      <c r="AM82" s="220"/>
      <c r="AN82" s="220"/>
      <c r="AO82" s="207">
        <v>0</v>
      </c>
      <c r="AP82" s="220"/>
      <c r="AQ82" s="220"/>
      <c r="AR82" s="207">
        <v>31498</v>
      </c>
      <c r="AS82" s="208"/>
      <c r="AT82" s="220"/>
      <c r="AU82" s="220"/>
      <c r="AV82" s="207">
        <v>-46135</v>
      </c>
      <c r="AW82" s="220"/>
      <c r="AX82" s="220"/>
      <c r="AY82" s="207">
        <v>0</v>
      </c>
      <c r="AZ82" s="220"/>
      <c r="BA82" s="220"/>
      <c r="BB82" s="207">
        <v>-46135</v>
      </c>
      <c r="BC82" s="208"/>
      <c r="BD82" s="220"/>
      <c r="BE82" s="220"/>
      <c r="BF82" s="207">
        <v>-632801</v>
      </c>
      <c r="BG82" s="220"/>
      <c r="BH82" s="220"/>
      <c r="BI82" s="207">
        <v>0</v>
      </c>
      <c r="BJ82" s="220"/>
      <c r="BK82" s="220"/>
      <c r="BL82" s="207">
        <v>-632801</v>
      </c>
      <c r="BM82" s="208"/>
      <c r="BN82" s="220"/>
      <c r="BO82" s="220"/>
      <c r="BP82" s="207">
        <v>18860</v>
      </c>
      <c r="BQ82" s="220"/>
      <c r="BR82" s="220"/>
      <c r="BS82" s="207">
        <v>0</v>
      </c>
      <c r="BT82" s="220"/>
      <c r="BU82" s="220"/>
      <c r="BV82" s="207">
        <v>18860</v>
      </c>
      <c r="BW82" s="208"/>
      <c r="BX82" s="220"/>
      <c r="BY82" s="220"/>
      <c r="BZ82" s="207">
        <v>-130798</v>
      </c>
      <c r="CA82" s="220"/>
      <c r="CB82" s="220"/>
      <c r="CC82" s="207">
        <v>0</v>
      </c>
      <c r="CD82" s="220"/>
      <c r="CE82" s="220"/>
      <c r="CF82" s="207">
        <v>-130798</v>
      </c>
      <c r="CG82" s="208"/>
      <c r="CH82" s="220"/>
      <c r="CI82" s="220"/>
      <c r="CJ82" s="207">
        <v>788691</v>
      </c>
      <c r="CK82" s="220"/>
      <c r="CL82" s="220"/>
      <c r="CM82" s="207">
        <v>0</v>
      </c>
      <c r="CN82" s="220"/>
      <c r="CO82" s="220"/>
      <c r="CP82" s="207">
        <v>788691</v>
      </c>
      <c r="CQ82" s="208"/>
      <c r="CR82" s="220"/>
      <c r="CS82" s="220"/>
      <c r="CT82" s="207">
        <v>147332</v>
      </c>
      <c r="CU82" s="220"/>
      <c r="CV82" s="220"/>
      <c r="CW82" s="207">
        <v>0</v>
      </c>
      <c r="CX82" s="220"/>
      <c r="CY82" s="220"/>
      <c r="CZ82" s="207">
        <v>147332</v>
      </c>
      <c r="DA82" s="208"/>
      <c r="DB82" s="220"/>
      <c r="DC82" s="220"/>
      <c r="DD82" s="207">
        <v>171556</v>
      </c>
      <c r="DE82" s="220"/>
      <c r="DF82" s="220"/>
      <c r="DG82" s="207">
        <v>0</v>
      </c>
      <c r="DH82" s="220"/>
      <c r="DI82" s="220"/>
      <c r="DJ82" s="207">
        <v>171556</v>
      </c>
      <c r="DK82" s="208"/>
      <c r="DL82" s="220"/>
      <c r="DM82" s="220"/>
      <c r="DN82" s="207">
        <v>1753858</v>
      </c>
      <c r="DO82" s="220"/>
      <c r="DP82" s="220"/>
      <c r="DQ82" s="207">
        <v>0</v>
      </c>
      <c r="DR82" s="220"/>
      <c r="DS82" s="220"/>
      <c r="DT82" s="207">
        <v>1753858</v>
      </c>
      <c r="DU82" s="188"/>
      <c r="DV82" s="220"/>
      <c r="DW82" s="220"/>
      <c r="DX82" s="207">
        <v>1098198</v>
      </c>
      <c r="DY82" s="220"/>
      <c r="DZ82" s="220"/>
      <c r="EA82" s="207">
        <v>0</v>
      </c>
      <c r="EB82" s="220"/>
      <c r="EC82" s="220"/>
      <c r="ED82" s="207">
        <f t="shared" si="155"/>
        <v>1098198</v>
      </c>
      <c r="EE82" s="188"/>
      <c r="EF82" s="220"/>
      <c r="EG82" s="220"/>
      <c r="EH82" s="207">
        <v>829759</v>
      </c>
      <c r="EI82" s="220"/>
      <c r="EJ82" s="220"/>
      <c r="EK82" s="207">
        <v>0</v>
      </c>
      <c r="EL82" s="220"/>
      <c r="EM82" s="220"/>
      <c r="EN82" s="207">
        <f t="shared" si="156"/>
        <v>829759</v>
      </c>
      <c r="EO82" s="188"/>
      <c r="EP82" s="220"/>
      <c r="EQ82" s="220"/>
      <c r="ER82" s="207">
        <v>162814</v>
      </c>
      <c r="ES82" s="220"/>
      <c r="ET82" s="220"/>
      <c r="EU82" s="207">
        <v>0</v>
      </c>
      <c r="EV82" s="220"/>
      <c r="EW82" s="220"/>
      <c r="EX82" s="207">
        <f t="shared" si="157"/>
        <v>162814</v>
      </c>
      <c r="EY82" s="188"/>
      <c r="EZ82" s="220"/>
      <c r="FA82" s="220"/>
      <c r="FB82" s="207">
        <v>0</v>
      </c>
      <c r="FC82" s="220"/>
      <c r="FD82" s="220"/>
      <c r="FE82" s="207">
        <v>0</v>
      </c>
      <c r="FF82" s="220"/>
      <c r="FG82" s="220"/>
      <c r="FH82" s="207">
        <f t="shared" si="158"/>
        <v>0</v>
      </c>
      <c r="FI82" s="188"/>
      <c r="FJ82" s="220"/>
      <c r="FK82" s="220"/>
      <c r="FL82" s="207">
        <v>0</v>
      </c>
      <c r="FM82" s="220"/>
      <c r="FN82" s="220"/>
      <c r="FO82" s="207">
        <v>0</v>
      </c>
      <c r="FP82" s="220"/>
      <c r="FQ82" s="220"/>
      <c r="FR82" s="207">
        <f t="shared" si="159"/>
        <v>0</v>
      </c>
      <c r="FS82" s="188"/>
      <c r="FT82" s="220"/>
      <c r="FU82" s="220"/>
      <c r="FV82" s="207">
        <v>0</v>
      </c>
      <c r="FW82" s="220"/>
      <c r="FX82" s="220"/>
      <c r="FY82" s="207">
        <v>0</v>
      </c>
      <c r="FZ82" s="220"/>
      <c r="GA82" s="220"/>
      <c r="GB82" s="207">
        <f t="shared" si="160"/>
        <v>0</v>
      </c>
      <c r="GC82" s="188"/>
      <c r="GD82" s="220"/>
      <c r="GE82" s="220"/>
      <c r="GF82" s="207">
        <v>0</v>
      </c>
      <c r="GG82" s="220"/>
      <c r="GH82" s="220"/>
      <c r="GI82" s="207">
        <v>0</v>
      </c>
      <c r="GJ82" s="220"/>
      <c r="GK82" s="220"/>
      <c r="GL82" s="207">
        <f t="shared" si="161"/>
        <v>0</v>
      </c>
      <c r="GM82" s="188"/>
      <c r="GN82" s="220"/>
      <c r="GO82" s="220"/>
      <c r="GP82" s="207">
        <v>0</v>
      </c>
      <c r="GQ82" s="220"/>
      <c r="GR82" s="220"/>
      <c r="GS82" s="207">
        <v>0</v>
      </c>
      <c r="GT82" s="220"/>
      <c r="GU82" s="220"/>
      <c r="GV82" s="207">
        <f t="shared" si="162"/>
        <v>0</v>
      </c>
      <c r="GW82" s="188"/>
      <c r="GX82" s="220"/>
      <c r="GY82" s="220"/>
      <c r="GZ82" s="207">
        <v>0</v>
      </c>
      <c r="HA82" s="220"/>
      <c r="HB82" s="220"/>
      <c r="HC82" s="207">
        <v>0</v>
      </c>
      <c r="HD82" s="220"/>
      <c r="HE82" s="220"/>
      <c r="HF82" s="207">
        <f t="shared" si="163"/>
        <v>0</v>
      </c>
      <c r="HG82" s="188"/>
      <c r="HH82" s="220"/>
      <c r="HI82" s="220"/>
      <c r="HJ82" s="207">
        <v>0</v>
      </c>
      <c r="HK82" s="220"/>
      <c r="HL82" s="220"/>
      <c r="HM82" s="207">
        <v>0</v>
      </c>
      <c r="HN82" s="220"/>
      <c r="HO82" s="220"/>
      <c r="HP82" s="207">
        <f t="shared" si="164"/>
        <v>0</v>
      </c>
      <c r="HQ82" s="188"/>
      <c r="HR82" s="220"/>
      <c r="HS82" s="220"/>
      <c r="HT82" s="207">
        <v>0</v>
      </c>
      <c r="HU82" s="220"/>
      <c r="HV82" s="220"/>
      <c r="HW82" s="207">
        <v>0</v>
      </c>
      <c r="HX82" s="220"/>
      <c r="HY82" s="220"/>
      <c r="HZ82" s="207">
        <f t="shared" si="165"/>
        <v>0</v>
      </c>
      <c r="IA82" s="188"/>
      <c r="IB82" s="220"/>
      <c r="IC82" s="220"/>
      <c r="ID82" s="207">
        <v>0</v>
      </c>
      <c r="IE82" s="220"/>
      <c r="IF82" s="220"/>
      <c r="IG82" s="207">
        <v>0</v>
      </c>
      <c r="IH82" s="220"/>
      <c r="II82" s="220"/>
      <c r="IJ82" s="207">
        <f t="shared" si="166"/>
        <v>0</v>
      </c>
    </row>
    <row r="83" spans="1:248" x14ac:dyDescent="0.2">
      <c r="A83" s="205">
        <v>410.12</v>
      </c>
      <c r="B83" s="183"/>
      <c r="C83" s="205" t="s">
        <v>55</v>
      </c>
      <c r="E83" s="188"/>
      <c r="F83" s="220"/>
      <c r="G83" s="220"/>
      <c r="H83" s="207">
        <v>1157272</v>
      </c>
      <c r="I83" s="220"/>
      <c r="J83" s="220"/>
      <c r="K83" s="207">
        <v>0</v>
      </c>
      <c r="L83" s="220"/>
      <c r="M83" s="220"/>
      <c r="N83" s="207">
        <v>1157272</v>
      </c>
      <c r="O83" s="208"/>
      <c r="P83" s="220"/>
      <c r="Q83" s="220"/>
      <c r="R83" s="207">
        <v>667865</v>
      </c>
      <c r="S83" s="220"/>
      <c r="T83" s="220"/>
      <c r="U83" s="207">
        <v>0</v>
      </c>
      <c r="V83" s="220"/>
      <c r="W83" s="220"/>
      <c r="X83" s="207">
        <v>667865</v>
      </c>
      <c r="Y83" s="208"/>
      <c r="Z83" s="220"/>
      <c r="AA83" s="220"/>
      <c r="AB83" s="207">
        <v>2414855</v>
      </c>
      <c r="AC83" s="220"/>
      <c r="AD83" s="220"/>
      <c r="AE83" s="207">
        <v>0</v>
      </c>
      <c r="AF83" s="220"/>
      <c r="AG83" s="220"/>
      <c r="AH83" s="207">
        <v>2414855</v>
      </c>
      <c r="AI83" s="208"/>
      <c r="AJ83" s="220"/>
      <c r="AK83" s="220"/>
      <c r="AL83" s="207">
        <v>363975</v>
      </c>
      <c r="AM83" s="220"/>
      <c r="AN83" s="220"/>
      <c r="AO83" s="207">
        <v>0</v>
      </c>
      <c r="AP83" s="220"/>
      <c r="AQ83" s="220"/>
      <c r="AR83" s="207">
        <v>363975</v>
      </c>
      <c r="AS83" s="208"/>
      <c r="AT83" s="220"/>
      <c r="AU83" s="220"/>
      <c r="AV83" s="207">
        <v>995092</v>
      </c>
      <c r="AW83" s="220"/>
      <c r="AX83" s="220"/>
      <c r="AY83" s="207">
        <v>0</v>
      </c>
      <c r="AZ83" s="220"/>
      <c r="BA83" s="220"/>
      <c r="BB83" s="207">
        <v>995092</v>
      </c>
      <c r="BC83" s="208"/>
      <c r="BD83" s="220"/>
      <c r="BE83" s="220"/>
      <c r="BF83" s="207">
        <v>38382</v>
      </c>
      <c r="BG83" s="220"/>
      <c r="BH83" s="220"/>
      <c r="BI83" s="207">
        <v>0</v>
      </c>
      <c r="BJ83" s="220"/>
      <c r="BK83" s="220"/>
      <c r="BL83" s="207">
        <v>38382</v>
      </c>
      <c r="BM83" s="208"/>
      <c r="BN83" s="220"/>
      <c r="BO83" s="220"/>
      <c r="BP83" s="207">
        <v>4008</v>
      </c>
      <c r="BQ83" s="220"/>
      <c r="BR83" s="220"/>
      <c r="BS83" s="207">
        <v>0</v>
      </c>
      <c r="BT83" s="220"/>
      <c r="BU83" s="220"/>
      <c r="BV83" s="207">
        <v>4008</v>
      </c>
      <c r="BW83" s="208"/>
      <c r="BX83" s="220"/>
      <c r="BY83" s="220"/>
      <c r="BZ83" s="207">
        <v>4088</v>
      </c>
      <c r="CA83" s="220"/>
      <c r="CB83" s="220"/>
      <c r="CC83" s="207">
        <v>0</v>
      </c>
      <c r="CD83" s="220"/>
      <c r="CE83" s="220"/>
      <c r="CF83" s="207">
        <v>4088</v>
      </c>
      <c r="CG83" s="208"/>
      <c r="CH83" s="220"/>
      <c r="CI83" s="220"/>
      <c r="CJ83" s="207">
        <v>94589</v>
      </c>
      <c r="CK83" s="220"/>
      <c r="CL83" s="220"/>
      <c r="CM83" s="207">
        <v>0</v>
      </c>
      <c r="CN83" s="220"/>
      <c r="CO83" s="220"/>
      <c r="CP83" s="207">
        <v>94589</v>
      </c>
      <c r="CQ83" s="208"/>
      <c r="CR83" s="220"/>
      <c r="CS83" s="220"/>
      <c r="CT83" s="207">
        <v>-10827</v>
      </c>
      <c r="CU83" s="220"/>
      <c r="CV83" s="220"/>
      <c r="CW83" s="207">
        <v>0</v>
      </c>
      <c r="CX83" s="220"/>
      <c r="CY83" s="220"/>
      <c r="CZ83" s="207">
        <v>-10827</v>
      </c>
      <c r="DA83" s="208"/>
      <c r="DB83" s="220"/>
      <c r="DC83" s="220"/>
      <c r="DD83" s="207">
        <v>1005746</v>
      </c>
      <c r="DE83" s="220"/>
      <c r="DF83" s="220"/>
      <c r="DG83" s="207">
        <v>0</v>
      </c>
      <c r="DH83" s="220"/>
      <c r="DI83" s="220"/>
      <c r="DJ83" s="207">
        <v>1005746</v>
      </c>
      <c r="DK83" s="208"/>
      <c r="DL83" s="220"/>
      <c r="DM83" s="220"/>
      <c r="DN83" s="207">
        <v>1358576.24</v>
      </c>
      <c r="DO83" s="220"/>
      <c r="DP83" s="220"/>
      <c r="DQ83" s="207">
        <v>0</v>
      </c>
      <c r="DR83" s="220"/>
      <c r="DS83" s="220"/>
      <c r="DT83" s="207">
        <v>1358576.24</v>
      </c>
      <c r="DU83" s="188"/>
      <c r="DV83" s="220"/>
      <c r="DW83" s="220"/>
      <c r="DX83" s="207">
        <v>1291223</v>
      </c>
      <c r="DY83" s="220"/>
      <c r="DZ83" s="220"/>
      <c r="EA83" s="207">
        <v>0</v>
      </c>
      <c r="EB83" s="220"/>
      <c r="EC83" s="220"/>
      <c r="ED83" s="207">
        <f t="shared" si="155"/>
        <v>1291223</v>
      </c>
      <c r="EE83" s="188"/>
      <c r="EF83" s="220"/>
      <c r="EG83" s="220"/>
      <c r="EH83" s="207">
        <v>936145</v>
      </c>
      <c r="EI83" s="220"/>
      <c r="EJ83" s="220"/>
      <c r="EK83" s="207">
        <v>0</v>
      </c>
      <c r="EL83" s="220"/>
      <c r="EM83" s="220"/>
      <c r="EN83" s="207">
        <f t="shared" si="156"/>
        <v>936145</v>
      </c>
      <c r="EO83" s="188"/>
      <c r="EP83" s="220"/>
      <c r="EQ83" s="220"/>
      <c r="ER83" s="207">
        <v>1249936</v>
      </c>
      <c r="ES83" s="220"/>
      <c r="ET83" s="220"/>
      <c r="EU83" s="207">
        <v>0</v>
      </c>
      <c r="EV83" s="220"/>
      <c r="EW83" s="220"/>
      <c r="EX83" s="207">
        <f t="shared" si="157"/>
        <v>1249936</v>
      </c>
      <c r="EY83" s="188"/>
      <c r="EZ83" s="220"/>
      <c r="FA83" s="220"/>
      <c r="FB83" s="207">
        <v>0</v>
      </c>
      <c r="FC83" s="220"/>
      <c r="FD83" s="220"/>
      <c r="FE83" s="207">
        <v>0</v>
      </c>
      <c r="FF83" s="220"/>
      <c r="FG83" s="220"/>
      <c r="FH83" s="207">
        <f t="shared" si="158"/>
        <v>0</v>
      </c>
      <c r="FI83" s="188"/>
      <c r="FJ83" s="220"/>
      <c r="FK83" s="220"/>
      <c r="FL83" s="207">
        <v>0</v>
      </c>
      <c r="FM83" s="220"/>
      <c r="FN83" s="220"/>
      <c r="FO83" s="207">
        <v>0</v>
      </c>
      <c r="FP83" s="220"/>
      <c r="FQ83" s="220"/>
      <c r="FR83" s="207">
        <f t="shared" si="159"/>
        <v>0</v>
      </c>
      <c r="FS83" s="188"/>
      <c r="FT83" s="220"/>
      <c r="FU83" s="220"/>
      <c r="FV83" s="207">
        <v>0</v>
      </c>
      <c r="FW83" s="220"/>
      <c r="FX83" s="220"/>
      <c r="FY83" s="207">
        <v>0</v>
      </c>
      <c r="FZ83" s="220"/>
      <c r="GA83" s="220"/>
      <c r="GB83" s="207">
        <f t="shared" si="160"/>
        <v>0</v>
      </c>
      <c r="GC83" s="188"/>
      <c r="GD83" s="220"/>
      <c r="GE83" s="220"/>
      <c r="GF83" s="207">
        <v>0</v>
      </c>
      <c r="GG83" s="220"/>
      <c r="GH83" s="220"/>
      <c r="GI83" s="207">
        <v>0</v>
      </c>
      <c r="GJ83" s="220"/>
      <c r="GK83" s="220"/>
      <c r="GL83" s="207">
        <f t="shared" si="161"/>
        <v>0</v>
      </c>
      <c r="GM83" s="188"/>
      <c r="GN83" s="220"/>
      <c r="GO83" s="220"/>
      <c r="GP83" s="207">
        <v>0</v>
      </c>
      <c r="GQ83" s="220"/>
      <c r="GR83" s="220"/>
      <c r="GS83" s="207">
        <v>0</v>
      </c>
      <c r="GT83" s="220"/>
      <c r="GU83" s="220"/>
      <c r="GV83" s="207">
        <f t="shared" si="162"/>
        <v>0</v>
      </c>
      <c r="GW83" s="188"/>
      <c r="GX83" s="220"/>
      <c r="GY83" s="220"/>
      <c r="GZ83" s="207">
        <v>0</v>
      </c>
      <c r="HA83" s="220"/>
      <c r="HB83" s="220"/>
      <c r="HC83" s="207">
        <v>0</v>
      </c>
      <c r="HD83" s="220"/>
      <c r="HE83" s="220"/>
      <c r="HF83" s="207">
        <f t="shared" si="163"/>
        <v>0</v>
      </c>
      <c r="HG83" s="188"/>
      <c r="HH83" s="220"/>
      <c r="HI83" s="220"/>
      <c r="HJ83" s="207">
        <v>0</v>
      </c>
      <c r="HK83" s="220"/>
      <c r="HL83" s="220"/>
      <c r="HM83" s="207">
        <v>0</v>
      </c>
      <c r="HN83" s="220"/>
      <c r="HO83" s="220"/>
      <c r="HP83" s="207">
        <f t="shared" si="164"/>
        <v>0</v>
      </c>
      <c r="HQ83" s="188"/>
      <c r="HR83" s="220"/>
      <c r="HS83" s="220"/>
      <c r="HT83" s="207">
        <v>0</v>
      </c>
      <c r="HU83" s="220"/>
      <c r="HV83" s="220"/>
      <c r="HW83" s="207">
        <v>0</v>
      </c>
      <c r="HX83" s="220"/>
      <c r="HY83" s="220"/>
      <c r="HZ83" s="207">
        <f t="shared" si="165"/>
        <v>0</v>
      </c>
      <c r="IA83" s="188"/>
      <c r="IB83" s="220"/>
      <c r="IC83" s="220"/>
      <c r="ID83" s="207">
        <v>0</v>
      </c>
      <c r="IE83" s="220"/>
      <c r="IF83" s="220"/>
      <c r="IG83" s="207">
        <v>0</v>
      </c>
      <c r="IH83" s="220"/>
      <c r="II83" s="220"/>
      <c r="IJ83" s="207">
        <f t="shared" si="166"/>
        <v>0</v>
      </c>
    </row>
    <row r="84" spans="1:248" x14ac:dyDescent="0.2">
      <c r="A84" s="205">
        <v>411.12</v>
      </c>
      <c r="B84" s="183"/>
      <c r="C84" s="211" t="s">
        <v>56</v>
      </c>
      <c r="E84" s="188"/>
      <c r="F84" s="220"/>
      <c r="G84" s="220"/>
      <c r="H84" s="210">
        <v>-383947</v>
      </c>
      <c r="I84" s="220"/>
      <c r="J84" s="220"/>
      <c r="K84" s="210">
        <v>0</v>
      </c>
      <c r="L84" s="220"/>
      <c r="M84" s="220"/>
      <c r="N84" s="210">
        <v>-383947</v>
      </c>
      <c r="O84" s="208"/>
      <c r="P84" s="220"/>
      <c r="Q84" s="220"/>
      <c r="R84" s="210">
        <v>-224657</v>
      </c>
      <c r="S84" s="220"/>
      <c r="T84" s="220"/>
      <c r="U84" s="210">
        <v>0</v>
      </c>
      <c r="V84" s="220"/>
      <c r="W84" s="220"/>
      <c r="X84" s="210">
        <v>-224657</v>
      </c>
      <c r="Y84" s="208"/>
      <c r="Z84" s="220"/>
      <c r="AA84" s="220"/>
      <c r="AB84" s="210">
        <v>-8897</v>
      </c>
      <c r="AC84" s="220"/>
      <c r="AD84" s="220"/>
      <c r="AE84" s="210">
        <v>0</v>
      </c>
      <c r="AF84" s="220"/>
      <c r="AG84" s="220"/>
      <c r="AH84" s="210">
        <v>-8897</v>
      </c>
      <c r="AI84" s="208"/>
      <c r="AJ84" s="220"/>
      <c r="AK84" s="220"/>
      <c r="AL84" s="210">
        <v>-4094</v>
      </c>
      <c r="AM84" s="220"/>
      <c r="AN84" s="220"/>
      <c r="AO84" s="210">
        <v>0</v>
      </c>
      <c r="AP84" s="220"/>
      <c r="AQ84" s="220"/>
      <c r="AR84" s="210">
        <v>-4094</v>
      </c>
      <c r="AS84" s="208"/>
      <c r="AT84" s="220"/>
      <c r="AU84" s="220"/>
      <c r="AV84" s="210">
        <v>-399801</v>
      </c>
      <c r="AW84" s="220"/>
      <c r="AX84" s="220"/>
      <c r="AY84" s="210">
        <v>0</v>
      </c>
      <c r="AZ84" s="220"/>
      <c r="BA84" s="220"/>
      <c r="BB84" s="210">
        <v>-399801</v>
      </c>
      <c r="BC84" s="208"/>
      <c r="BD84" s="220"/>
      <c r="BE84" s="220"/>
      <c r="BF84" s="210">
        <v>-276121</v>
      </c>
      <c r="BG84" s="220"/>
      <c r="BH84" s="220"/>
      <c r="BI84" s="210">
        <v>0</v>
      </c>
      <c r="BJ84" s="220"/>
      <c r="BK84" s="220"/>
      <c r="BL84" s="210">
        <v>-276121</v>
      </c>
      <c r="BM84" s="208"/>
      <c r="BN84" s="220"/>
      <c r="BO84" s="220"/>
      <c r="BP84" s="210">
        <v>-422809</v>
      </c>
      <c r="BQ84" s="220"/>
      <c r="BR84" s="220"/>
      <c r="BS84" s="210">
        <v>0</v>
      </c>
      <c r="BT84" s="220"/>
      <c r="BU84" s="220"/>
      <c r="BV84" s="210">
        <v>-422809</v>
      </c>
      <c r="BW84" s="208"/>
      <c r="BX84" s="220"/>
      <c r="BY84" s="220"/>
      <c r="BZ84" s="210">
        <v>-316968</v>
      </c>
      <c r="CA84" s="220"/>
      <c r="CB84" s="220"/>
      <c r="CC84" s="210">
        <v>0</v>
      </c>
      <c r="CD84" s="220"/>
      <c r="CE84" s="220"/>
      <c r="CF84" s="210">
        <v>-316968</v>
      </c>
      <c r="CG84" s="208"/>
      <c r="CH84" s="220"/>
      <c r="CI84" s="220"/>
      <c r="CJ84" s="210">
        <v>-1246809</v>
      </c>
      <c r="CK84" s="220"/>
      <c r="CL84" s="220"/>
      <c r="CM84" s="210">
        <v>0</v>
      </c>
      <c r="CN84" s="220"/>
      <c r="CO84" s="220"/>
      <c r="CP84" s="210">
        <v>-1246809</v>
      </c>
      <c r="CQ84" s="208"/>
      <c r="CR84" s="220"/>
      <c r="CS84" s="220"/>
      <c r="CT84" s="210">
        <v>-1225</v>
      </c>
      <c r="CU84" s="220"/>
      <c r="CV84" s="220"/>
      <c r="CW84" s="210">
        <v>0</v>
      </c>
      <c r="CX84" s="220"/>
      <c r="CY84" s="220"/>
      <c r="CZ84" s="210">
        <v>-1225</v>
      </c>
      <c r="DA84" s="208"/>
      <c r="DB84" s="220"/>
      <c r="DC84" s="220"/>
      <c r="DD84" s="210">
        <v>-8923</v>
      </c>
      <c r="DE84" s="220"/>
      <c r="DF84" s="220"/>
      <c r="DG84" s="210">
        <v>0</v>
      </c>
      <c r="DH84" s="220"/>
      <c r="DI84" s="220"/>
      <c r="DJ84" s="210">
        <v>-8923</v>
      </c>
      <c r="DK84" s="208"/>
      <c r="DL84" s="220"/>
      <c r="DM84" s="220"/>
      <c r="DN84" s="210">
        <v>-948542</v>
      </c>
      <c r="DO84" s="220"/>
      <c r="DP84" s="220"/>
      <c r="DQ84" s="210">
        <v>0</v>
      </c>
      <c r="DR84" s="220"/>
      <c r="DS84" s="220"/>
      <c r="DT84" s="210">
        <v>-948542</v>
      </c>
      <c r="DU84" s="188"/>
      <c r="DV84" s="220"/>
      <c r="DW84" s="220"/>
      <c r="DX84" s="210">
        <v>-186325</v>
      </c>
      <c r="DY84" s="220"/>
      <c r="DZ84" s="220"/>
      <c r="EA84" s="210">
        <v>0</v>
      </c>
      <c r="EB84" s="220"/>
      <c r="EC84" s="220"/>
      <c r="ED84" s="210">
        <f t="shared" si="155"/>
        <v>-186325</v>
      </c>
      <c r="EE84" s="188"/>
      <c r="EF84" s="220"/>
      <c r="EG84" s="220"/>
      <c r="EH84" s="210">
        <v>-132685</v>
      </c>
      <c r="EI84" s="220"/>
      <c r="EJ84" s="220"/>
      <c r="EK84" s="210">
        <v>0</v>
      </c>
      <c r="EL84" s="220"/>
      <c r="EM84" s="220"/>
      <c r="EN84" s="210">
        <f t="shared" si="156"/>
        <v>-132685</v>
      </c>
      <c r="EO84" s="188"/>
      <c r="EP84" s="220"/>
      <c r="EQ84" s="220"/>
      <c r="ER84" s="210">
        <v>-425337</v>
      </c>
      <c r="ES84" s="220"/>
      <c r="ET84" s="220"/>
      <c r="EU84" s="210">
        <v>0</v>
      </c>
      <c r="EV84" s="220"/>
      <c r="EW84" s="220"/>
      <c r="EX84" s="210">
        <f t="shared" si="157"/>
        <v>-425337</v>
      </c>
      <c r="EY84" s="188"/>
      <c r="EZ84" s="220"/>
      <c r="FA84" s="220"/>
      <c r="FB84" s="210">
        <v>0</v>
      </c>
      <c r="FC84" s="220"/>
      <c r="FD84" s="220"/>
      <c r="FE84" s="210">
        <v>0</v>
      </c>
      <c r="FF84" s="220"/>
      <c r="FG84" s="220"/>
      <c r="FH84" s="210">
        <f t="shared" si="158"/>
        <v>0</v>
      </c>
      <c r="FI84" s="188"/>
      <c r="FJ84" s="220"/>
      <c r="FK84" s="220"/>
      <c r="FL84" s="210">
        <v>0</v>
      </c>
      <c r="FM84" s="220"/>
      <c r="FN84" s="220"/>
      <c r="FO84" s="210">
        <v>0</v>
      </c>
      <c r="FP84" s="220"/>
      <c r="FQ84" s="220"/>
      <c r="FR84" s="210">
        <f t="shared" si="159"/>
        <v>0</v>
      </c>
      <c r="FS84" s="188"/>
      <c r="FT84" s="220"/>
      <c r="FU84" s="220"/>
      <c r="FV84" s="210">
        <v>0</v>
      </c>
      <c r="FW84" s="220"/>
      <c r="FX84" s="220"/>
      <c r="FY84" s="210">
        <v>0</v>
      </c>
      <c r="FZ84" s="220"/>
      <c r="GA84" s="220"/>
      <c r="GB84" s="210">
        <f t="shared" si="160"/>
        <v>0</v>
      </c>
      <c r="GC84" s="188"/>
      <c r="GD84" s="220"/>
      <c r="GE84" s="220"/>
      <c r="GF84" s="210">
        <v>0</v>
      </c>
      <c r="GG84" s="220"/>
      <c r="GH84" s="220"/>
      <c r="GI84" s="210">
        <v>0</v>
      </c>
      <c r="GJ84" s="220"/>
      <c r="GK84" s="220"/>
      <c r="GL84" s="210">
        <f t="shared" si="161"/>
        <v>0</v>
      </c>
      <c r="GM84" s="188"/>
      <c r="GN84" s="220"/>
      <c r="GO84" s="220"/>
      <c r="GP84" s="210">
        <v>0</v>
      </c>
      <c r="GQ84" s="220"/>
      <c r="GR84" s="220"/>
      <c r="GS84" s="210">
        <v>0</v>
      </c>
      <c r="GT84" s="220"/>
      <c r="GU84" s="220"/>
      <c r="GV84" s="210">
        <f t="shared" si="162"/>
        <v>0</v>
      </c>
      <c r="GW84" s="188"/>
      <c r="GX84" s="220"/>
      <c r="GY84" s="220"/>
      <c r="GZ84" s="210">
        <v>0</v>
      </c>
      <c r="HA84" s="220"/>
      <c r="HB84" s="220"/>
      <c r="HC84" s="210">
        <v>0</v>
      </c>
      <c r="HD84" s="220"/>
      <c r="HE84" s="220"/>
      <c r="HF84" s="210">
        <f t="shared" si="163"/>
        <v>0</v>
      </c>
      <c r="HG84" s="188"/>
      <c r="HH84" s="220"/>
      <c r="HI84" s="220"/>
      <c r="HJ84" s="210">
        <v>0</v>
      </c>
      <c r="HK84" s="220"/>
      <c r="HL84" s="220"/>
      <c r="HM84" s="210">
        <v>0</v>
      </c>
      <c r="HN84" s="220"/>
      <c r="HO84" s="220"/>
      <c r="HP84" s="210">
        <f t="shared" si="164"/>
        <v>0</v>
      </c>
      <c r="HQ84" s="188"/>
      <c r="HR84" s="220"/>
      <c r="HS84" s="220"/>
      <c r="HT84" s="210">
        <v>0</v>
      </c>
      <c r="HU84" s="220"/>
      <c r="HV84" s="220"/>
      <c r="HW84" s="210">
        <v>0</v>
      </c>
      <c r="HX84" s="220"/>
      <c r="HY84" s="220"/>
      <c r="HZ84" s="210">
        <f t="shared" si="165"/>
        <v>0</v>
      </c>
      <c r="IA84" s="188"/>
      <c r="IB84" s="220"/>
      <c r="IC84" s="220"/>
      <c r="ID84" s="210">
        <v>0</v>
      </c>
      <c r="IE84" s="220"/>
      <c r="IF84" s="220"/>
      <c r="IG84" s="210">
        <v>0</v>
      </c>
      <c r="IH84" s="220"/>
      <c r="II84" s="220"/>
      <c r="IJ84" s="210">
        <f t="shared" si="166"/>
        <v>0</v>
      </c>
    </row>
    <row r="85" spans="1:248" x14ac:dyDescent="0.2">
      <c r="A85" s="205"/>
      <c r="B85" s="205"/>
      <c r="C85" s="205" t="s">
        <v>52</v>
      </c>
      <c r="E85" s="188"/>
      <c r="F85" s="220"/>
      <c r="G85" s="220"/>
      <c r="H85" s="207">
        <v>12844140</v>
      </c>
      <c r="I85" s="220"/>
      <c r="J85" s="220"/>
      <c r="K85" s="207">
        <v>1026799.04</v>
      </c>
      <c r="L85" s="220"/>
      <c r="M85" s="220"/>
      <c r="N85" s="207">
        <v>11817340.960000001</v>
      </c>
      <c r="O85" s="208"/>
      <c r="P85" s="220"/>
      <c r="Q85" s="220"/>
      <c r="R85" s="207">
        <v>7334651</v>
      </c>
      <c r="S85" s="220"/>
      <c r="T85" s="220"/>
      <c r="U85" s="207">
        <v>525439.64</v>
      </c>
      <c r="V85" s="220"/>
      <c r="W85" s="220"/>
      <c r="X85" s="207">
        <v>6809211.3599999994</v>
      </c>
      <c r="Y85" s="208"/>
      <c r="Z85" s="220"/>
      <c r="AA85" s="220"/>
      <c r="AB85" s="207">
        <v>5550091</v>
      </c>
      <c r="AC85" s="220"/>
      <c r="AD85" s="220"/>
      <c r="AE85" s="207">
        <v>468454.41</v>
      </c>
      <c r="AF85" s="220"/>
      <c r="AG85" s="220"/>
      <c r="AH85" s="207">
        <v>5081636.59</v>
      </c>
      <c r="AI85" s="208"/>
      <c r="AJ85" s="220"/>
      <c r="AK85" s="220"/>
      <c r="AL85" s="207">
        <v>2244082</v>
      </c>
      <c r="AM85" s="220"/>
      <c r="AN85" s="220"/>
      <c r="AO85" s="207">
        <v>-58372.94</v>
      </c>
      <c r="AP85" s="220"/>
      <c r="AQ85" s="220"/>
      <c r="AR85" s="207">
        <v>2302454.94</v>
      </c>
      <c r="AS85" s="208"/>
      <c r="AT85" s="220"/>
      <c r="AU85" s="220"/>
      <c r="AV85" s="207">
        <v>372441</v>
      </c>
      <c r="AW85" s="220"/>
      <c r="AX85" s="220"/>
      <c r="AY85" s="207">
        <v>-153736.93</v>
      </c>
      <c r="AZ85" s="220"/>
      <c r="BA85" s="220"/>
      <c r="BB85" s="207">
        <v>526177.93000000017</v>
      </c>
      <c r="BC85" s="208"/>
      <c r="BD85" s="220"/>
      <c r="BE85" s="220"/>
      <c r="BF85" s="207">
        <v>-2215764</v>
      </c>
      <c r="BG85" s="220"/>
      <c r="BH85" s="220"/>
      <c r="BI85" s="207">
        <v>-97846.55</v>
      </c>
      <c r="BJ85" s="220"/>
      <c r="BK85" s="220"/>
      <c r="BL85" s="207">
        <v>-2117917.4500000002</v>
      </c>
      <c r="BM85" s="208"/>
      <c r="BN85" s="220"/>
      <c r="BO85" s="220"/>
      <c r="BP85" s="207">
        <v>-2292634</v>
      </c>
      <c r="BQ85" s="220"/>
      <c r="BR85" s="220"/>
      <c r="BS85" s="207">
        <v>-205634.33</v>
      </c>
      <c r="BT85" s="220"/>
      <c r="BU85" s="220"/>
      <c r="BV85" s="207">
        <v>-2086999.67</v>
      </c>
      <c r="BW85" s="208"/>
      <c r="BX85" s="220"/>
      <c r="BY85" s="220"/>
      <c r="BZ85" s="207">
        <v>-2542234</v>
      </c>
      <c r="CA85" s="220"/>
      <c r="CB85" s="220"/>
      <c r="CC85" s="207">
        <v>-255111.59</v>
      </c>
      <c r="CD85" s="220"/>
      <c r="CE85" s="220"/>
      <c r="CF85" s="207">
        <v>-2287122.41</v>
      </c>
      <c r="CG85" s="208"/>
      <c r="CH85" s="220"/>
      <c r="CI85" s="220"/>
      <c r="CJ85" s="207">
        <v>-1906597</v>
      </c>
      <c r="CK85" s="220"/>
      <c r="CL85" s="220"/>
      <c r="CM85" s="207">
        <v>-151312.07</v>
      </c>
      <c r="CN85" s="220"/>
      <c r="CO85" s="220"/>
      <c r="CP85" s="207">
        <v>-1755284.93</v>
      </c>
      <c r="CQ85" s="208"/>
      <c r="CR85" s="220"/>
      <c r="CS85" s="220"/>
      <c r="CT85" s="207">
        <v>774652</v>
      </c>
      <c r="CU85" s="220"/>
      <c r="CV85" s="220"/>
      <c r="CW85" s="207">
        <v>97401.8</v>
      </c>
      <c r="CX85" s="220"/>
      <c r="CY85" s="220"/>
      <c r="CZ85" s="207">
        <v>677250.2</v>
      </c>
      <c r="DA85" s="208"/>
      <c r="DB85" s="220"/>
      <c r="DC85" s="220"/>
      <c r="DD85" s="207">
        <v>6685939</v>
      </c>
      <c r="DE85" s="220"/>
      <c r="DF85" s="220"/>
      <c r="DG85" s="207">
        <v>279257.95</v>
      </c>
      <c r="DH85" s="220"/>
      <c r="DI85" s="220"/>
      <c r="DJ85" s="207">
        <v>6406681.0499999998</v>
      </c>
      <c r="DK85" s="208"/>
      <c r="DL85" s="220"/>
      <c r="DM85" s="220"/>
      <c r="DN85" s="207">
        <v>12431290.039999999</v>
      </c>
      <c r="DO85" s="220"/>
      <c r="DP85" s="220"/>
      <c r="DQ85" s="207">
        <v>1298931.19</v>
      </c>
      <c r="DR85" s="220"/>
      <c r="DS85" s="220"/>
      <c r="DT85" s="207">
        <v>11132358.850000001</v>
      </c>
      <c r="DU85" s="188"/>
      <c r="DV85" s="220"/>
      <c r="DW85" s="220"/>
      <c r="DX85" s="207">
        <f>SUM(DX79:DX84)</f>
        <v>12616997</v>
      </c>
      <c r="DY85" s="220"/>
      <c r="DZ85" s="220"/>
      <c r="EA85" s="207">
        <f>SUM(EA79:EA84)</f>
        <v>1617698.1566666667</v>
      </c>
      <c r="EB85" s="220"/>
      <c r="EC85" s="220"/>
      <c r="ED85" s="207">
        <f>SUM(ED79:ED84)</f>
        <v>10999298.843333334</v>
      </c>
      <c r="EE85" s="188"/>
      <c r="EF85" s="220"/>
      <c r="EG85" s="220"/>
      <c r="EH85" s="207">
        <f>SUM(EH79:EH84)</f>
        <v>9352431</v>
      </c>
      <c r="EI85" s="220"/>
      <c r="EJ85" s="220"/>
      <c r="EK85" s="207">
        <f>SUM(EK79:EK84)</f>
        <v>939272.10666666657</v>
      </c>
      <c r="EL85" s="220"/>
      <c r="EM85" s="220"/>
      <c r="EN85" s="207">
        <f>SUM(EN79:EN84)</f>
        <v>8413158.8933333345</v>
      </c>
      <c r="EO85" s="188"/>
      <c r="EP85" s="220"/>
      <c r="EQ85" s="220"/>
      <c r="ER85" s="207">
        <f>SUM(ER79:ER84)</f>
        <v>5654299</v>
      </c>
      <c r="ES85" s="220"/>
      <c r="ET85" s="220"/>
      <c r="EU85" s="207">
        <f>SUM(EU79:EU84)</f>
        <v>681628.8866666666</v>
      </c>
      <c r="EV85" s="220"/>
      <c r="EW85" s="220"/>
      <c r="EX85" s="207">
        <f>SUM(EX79:EX84)</f>
        <v>4972670.1133333333</v>
      </c>
      <c r="EY85" s="188"/>
      <c r="EZ85" s="220"/>
      <c r="FA85" s="220"/>
      <c r="FB85" s="207">
        <f>SUM(FB79:FB84)</f>
        <v>0</v>
      </c>
      <c r="FC85" s="220"/>
      <c r="FD85" s="220"/>
      <c r="FE85" s="207">
        <f>SUM(FE79:FE84)</f>
        <v>19428.406666666669</v>
      </c>
      <c r="FF85" s="220"/>
      <c r="FG85" s="220"/>
      <c r="FH85" s="207">
        <f>SUM(FH79:FH84)</f>
        <v>-19428.406666666669</v>
      </c>
      <c r="FI85" s="188"/>
      <c r="FJ85" s="220"/>
      <c r="FK85" s="220"/>
      <c r="FL85" s="207">
        <f>SUM(FL79:FL84)</f>
        <v>0</v>
      </c>
      <c r="FM85" s="220"/>
      <c r="FN85" s="220"/>
      <c r="FO85" s="207">
        <f>SUM(FO79:FO84)</f>
        <v>19428.406666666669</v>
      </c>
      <c r="FP85" s="220"/>
      <c r="FQ85" s="220"/>
      <c r="FR85" s="207">
        <f>SUM(FR79:FR84)</f>
        <v>-19428.406666666669</v>
      </c>
      <c r="FS85" s="188"/>
      <c r="FT85" s="220"/>
      <c r="FU85" s="220"/>
      <c r="FV85" s="207">
        <f>SUM(FV79:FV84)</f>
        <v>0</v>
      </c>
      <c r="FW85" s="220"/>
      <c r="FX85" s="220"/>
      <c r="FY85" s="207">
        <f>SUM(FY79:FY84)</f>
        <v>19428.406666666669</v>
      </c>
      <c r="FZ85" s="220"/>
      <c r="GA85" s="220"/>
      <c r="GB85" s="207">
        <f>SUM(GB79:GB84)</f>
        <v>-19428.406666666669</v>
      </c>
      <c r="GC85" s="188"/>
      <c r="GD85" s="220"/>
      <c r="GE85" s="220"/>
      <c r="GF85" s="207" t="e">
        <f>SUM(GF79:GF84)</f>
        <v>#REF!</v>
      </c>
      <c r="GG85" s="220"/>
      <c r="GH85" s="220"/>
      <c r="GI85" s="207">
        <f>SUM(GI79:GI84)</f>
        <v>19428.406666666669</v>
      </c>
      <c r="GJ85" s="220"/>
      <c r="GK85" s="220"/>
      <c r="GL85" s="207" t="e">
        <f>SUM(GL79:GL84)</f>
        <v>#REF!</v>
      </c>
      <c r="GM85" s="188"/>
      <c r="GN85" s="220"/>
      <c r="GO85" s="220"/>
      <c r="GP85" s="207" t="e">
        <f>SUM(GP79:GP84)</f>
        <v>#REF!</v>
      </c>
      <c r="GQ85" s="220"/>
      <c r="GR85" s="220"/>
      <c r="GS85" s="207">
        <f>SUM(GS79:GS84)</f>
        <v>19428.406666666669</v>
      </c>
      <c r="GT85" s="220"/>
      <c r="GU85" s="220"/>
      <c r="GV85" s="207" t="e">
        <f>SUM(GV79:GV84)</f>
        <v>#REF!</v>
      </c>
      <c r="GW85" s="188"/>
      <c r="GX85" s="220"/>
      <c r="GY85" s="220"/>
      <c r="GZ85" s="207">
        <f>SUM(GZ79:GZ84)</f>
        <v>0</v>
      </c>
      <c r="HA85" s="220"/>
      <c r="HB85" s="220"/>
      <c r="HC85" s="207">
        <f>SUM(HC79:HC84)</f>
        <v>19428.406666666669</v>
      </c>
      <c r="HD85" s="220"/>
      <c r="HE85" s="220"/>
      <c r="HF85" s="207">
        <f>SUM(HF79:HF84)</f>
        <v>-19428.406666666669</v>
      </c>
      <c r="HG85" s="188"/>
      <c r="HH85" s="220"/>
      <c r="HI85" s="220"/>
      <c r="HJ85" s="207" t="e">
        <f>SUM(HJ79:HJ84)</f>
        <v>#REF!</v>
      </c>
      <c r="HK85" s="220"/>
      <c r="HL85" s="220"/>
      <c r="HM85" s="207">
        <f>SUM(HM79:HM84)</f>
        <v>19428.406666666669</v>
      </c>
      <c r="HN85" s="220"/>
      <c r="HO85" s="220"/>
      <c r="HP85" s="207" t="e">
        <f>SUM(HP79:HP84)</f>
        <v>#REF!</v>
      </c>
      <c r="HQ85" s="188"/>
      <c r="HR85" s="220"/>
      <c r="HS85" s="220"/>
      <c r="HT85" s="207" t="e">
        <f>SUM(HT79:HT84)</f>
        <v>#REF!</v>
      </c>
      <c r="HU85" s="220"/>
      <c r="HV85" s="220"/>
      <c r="HW85" s="207">
        <f>SUM(HW79:HW84)</f>
        <v>19428.406666666669</v>
      </c>
      <c r="HX85" s="220"/>
      <c r="HY85" s="220"/>
      <c r="HZ85" s="207" t="e">
        <f>SUM(HZ79:HZ84)</f>
        <v>#REF!</v>
      </c>
      <c r="IA85" s="188"/>
      <c r="IB85" s="220"/>
      <c r="IC85" s="220"/>
      <c r="ID85" s="207" t="e">
        <f>SUM(ID79:ID84)</f>
        <v>#REF!</v>
      </c>
      <c r="IE85" s="220"/>
      <c r="IF85" s="220"/>
      <c r="IG85" s="207">
        <f>SUM(IG79:IG84)</f>
        <v>19428.406666666669</v>
      </c>
      <c r="IH85" s="220"/>
      <c r="II85" s="220"/>
      <c r="IJ85" s="207" t="e">
        <f>SUM(IJ79:IJ84)</f>
        <v>#REF!</v>
      </c>
      <c r="IN85" s="189"/>
    </row>
    <row r="86" spans="1:248" x14ac:dyDescent="0.2">
      <c r="A86" s="204"/>
      <c r="B86" s="183"/>
      <c r="C86" s="183"/>
      <c r="E86" s="188"/>
      <c r="F86" s="220"/>
      <c r="G86" s="220"/>
      <c r="H86" s="207"/>
      <c r="I86" s="220"/>
      <c r="J86" s="220"/>
      <c r="K86" s="207"/>
      <c r="L86" s="220"/>
      <c r="M86" s="220"/>
      <c r="N86" s="207"/>
      <c r="O86" s="208"/>
      <c r="P86" s="220"/>
      <c r="Q86" s="220"/>
      <c r="R86" s="207"/>
      <c r="S86" s="220"/>
      <c r="T86" s="220"/>
      <c r="U86" s="207"/>
      <c r="V86" s="220"/>
      <c r="W86" s="220"/>
      <c r="X86" s="207"/>
      <c r="Y86" s="208"/>
      <c r="Z86" s="220"/>
      <c r="AA86" s="220"/>
      <c r="AB86" s="207"/>
      <c r="AC86" s="220"/>
      <c r="AD86" s="220"/>
      <c r="AE86" s="207"/>
      <c r="AF86" s="220"/>
      <c r="AG86" s="220"/>
      <c r="AH86" s="207"/>
      <c r="AI86" s="208"/>
      <c r="AJ86" s="220"/>
      <c r="AK86" s="220"/>
      <c r="AL86" s="207"/>
      <c r="AM86" s="220"/>
      <c r="AN86" s="220"/>
      <c r="AO86" s="207"/>
      <c r="AP86" s="220"/>
      <c r="AQ86" s="220"/>
      <c r="AR86" s="207"/>
      <c r="AS86" s="208"/>
      <c r="AT86" s="220"/>
      <c r="AU86" s="220"/>
      <c r="AV86" s="207"/>
      <c r="AW86" s="220"/>
      <c r="AX86" s="220"/>
      <c r="AY86" s="207"/>
      <c r="AZ86" s="220"/>
      <c r="BA86" s="220"/>
      <c r="BB86" s="207"/>
      <c r="BC86" s="208"/>
      <c r="BD86" s="220"/>
      <c r="BE86" s="220"/>
      <c r="BF86" s="207"/>
      <c r="BG86" s="220"/>
      <c r="BH86" s="220"/>
      <c r="BI86" s="207"/>
      <c r="BJ86" s="220"/>
      <c r="BK86" s="220"/>
      <c r="BL86" s="207"/>
      <c r="BM86" s="208"/>
      <c r="BN86" s="220"/>
      <c r="BO86" s="220"/>
      <c r="BP86" s="207"/>
      <c r="BQ86" s="220"/>
      <c r="BR86" s="220"/>
      <c r="BS86" s="207"/>
      <c r="BT86" s="220"/>
      <c r="BU86" s="220"/>
      <c r="BV86" s="207"/>
      <c r="BW86" s="208"/>
      <c r="BX86" s="220"/>
      <c r="BY86" s="220"/>
      <c r="BZ86" s="207"/>
      <c r="CA86" s="220"/>
      <c r="CB86" s="220"/>
      <c r="CC86" s="207"/>
      <c r="CD86" s="220"/>
      <c r="CE86" s="220"/>
      <c r="CF86" s="207"/>
      <c r="CG86" s="208"/>
      <c r="CH86" s="220"/>
      <c r="CI86" s="220"/>
      <c r="CJ86" s="207"/>
      <c r="CK86" s="220"/>
      <c r="CL86" s="220"/>
      <c r="CM86" s="207"/>
      <c r="CN86" s="220"/>
      <c r="CO86" s="220"/>
      <c r="CP86" s="207"/>
      <c r="CQ86" s="208"/>
      <c r="CR86" s="220"/>
      <c r="CS86" s="220"/>
      <c r="CT86" s="207"/>
      <c r="CU86" s="220"/>
      <c r="CV86" s="220"/>
      <c r="CW86" s="207"/>
      <c r="CX86" s="220"/>
      <c r="CY86" s="220"/>
      <c r="CZ86" s="207"/>
      <c r="DA86" s="208"/>
      <c r="DB86" s="220"/>
      <c r="DC86" s="220"/>
      <c r="DD86" s="207"/>
      <c r="DE86" s="220"/>
      <c r="DF86" s="220"/>
      <c r="DG86" s="207"/>
      <c r="DH86" s="220"/>
      <c r="DI86" s="220"/>
      <c r="DJ86" s="207"/>
      <c r="DK86" s="208"/>
      <c r="DL86" s="220"/>
      <c r="DM86" s="220"/>
      <c r="DN86" s="207"/>
      <c r="DO86" s="220"/>
      <c r="DP86" s="220"/>
      <c r="DQ86" s="207"/>
      <c r="DR86" s="220"/>
      <c r="DS86" s="220"/>
      <c r="DT86" s="207"/>
      <c r="DU86" s="188"/>
      <c r="DV86" s="220"/>
      <c r="DW86" s="220"/>
      <c r="DX86" s="207"/>
      <c r="DY86" s="220"/>
      <c r="DZ86" s="220"/>
      <c r="EA86" s="207"/>
      <c r="EB86" s="220"/>
      <c r="EC86" s="220"/>
      <c r="ED86" s="207"/>
      <c r="EE86" s="188"/>
      <c r="EF86" s="220"/>
      <c r="EG86" s="220"/>
      <c r="EH86" s="207"/>
      <c r="EI86" s="220"/>
      <c r="EJ86" s="220"/>
      <c r="EK86" s="207"/>
      <c r="EL86" s="220"/>
      <c r="EM86" s="220"/>
      <c r="EN86" s="207"/>
      <c r="EO86" s="188"/>
      <c r="EP86" s="220"/>
      <c r="EQ86" s="220"/>
      <c r="ER86" s="207"/>
      <c r="ES86" s="220"/>
      <c r="ET86" s="220"/>
      <c r="EU86" s="207"/>
      <c r="EV86" s="220"/>
      <c r="EW86" s="220"/>
      <c r="EX86" s="207"/>
      <c r="EY86" s="188"/>
      <c r="EZ86" s="220"/>
      <c r="FA86" s="220"/>
      <c r="FB86" s="207"/>
      <c r="FC86" s="220"/>
      <c r="FD86" s="220"/>
      <c r="FE86" s="207"/>
      <c r="FF86" s="220"/>
      <c r="FG86" s="220"/>
      <c r="FH86" s="207"/>
      <c r="FI86" s="188"/>
      <c r="FJ86" s="220"/>
      <c r="FK86" s="220"/>
      <c r="FL86" s="207"/>
      <c r="FM86" s="220"/>
      <c r="FN86" s="220"/>
      <c r="FO86" s="207"/>
      <c r="FP86" s="220"/>
      <c r="FQ86" s="220"/>
      <c r="FR86" s="207"/>
      <c r="FS86" s="188"/>
      <c r="FT86" s="220"/>
      <c r="FU86" s="220"/>
      <c r="FV86" s="207"/>
      <c r="FW86" s="220"/>
      <c r="FX86" s="220"/>
      <c r="FY86" s="207"/>
      <c r="FZ86" s="220"/>
      <c r="GA86" s="220"/>
      <c r="GB86" s="207"/>
      <c r="GC86" s="188"/>
      <c r="GD86" s="220"/>
      <c r="GE86" s="220"/>
      <c r="GF86" s="207"/>
      <c r="GG86" s="220"/>
      <c r="GH86" s="220"/>
      <c r="GI86" s="207"/>
      <c r="GJ86" s="220"/>
      <c r="GK86" s="220"/>
      <c r="GL86" s="207"/>
      <c r="GM86" s="188"/>
      <c r="GN86" s="220"/>
      <c r="GO86" s="220"/>
      <c r="GP86" s="207"/>
      <c r="GQ86" s="220"/>
      <c r="GR86" s="220"/>
      <c r="GS86" s="207"/>
      <c r="GT86" s="220"/>
      <c r="GU86" s="220"/>
      <c r="GV86" s="207"/>
      <c r="GW86" s="188"/>
      <c r="GX86" s="220"/>
      <c r="GY86" s="220"/>
      <c r="GZ86" s="207"/>
      <c r="HA86" s="220"/>
      <c r="HB86" s="220"/>
      <c r="HC86" s="207"/>
      <c r="HD86" s="220"/>
      <c r="HE86" s="220"/>
      <c r="HF86" s="207"/>
      <c r="HG86" s="188"/>
      <c r="HH86" s="220"/>
      <c r="HI86" s="220"/>
      <c r="HJ86" s="207"/>
      <c r="HK86" s="220"/>
      <c r="HL86" s="220"/>
      <c r="HM86" s="207"/>
      <c r="HN86" s="220"/>
      <c r="HO86" s="220"/>
      <c r="HP86" s="207"/>
      <c r="HQ86" s="188"/>
      <c r="HR86" s="220"/>
      <c r="HS86" s="220"/>
      <c r="HT86" s="207"/>
      <c r="HU86" s="220"/>
      <c r="HV86" s="220"/>
      <c r="HW86" s="207"/>
      <c r="HX86" s="220"/>
      <c r="HY86" s="220"/>
      <c r="HZ86" s="207"/>
      <c r="IA86" s="188"/>
      <c r="IB86" s="220"/>
      <c r="IC86" s="220"/>
      <c r="ID86" s="207"/>
      <c r="IE86" s="220"/>
      <c r="IF86" s="220"/>
      <c r="IG86" s="207"/>
      <c r="IH86" s="220"/>
      <c r="II86" s="220"/>
      <c r="IJ86" s="207"/>
    </row>
    <row r="87" spans="1:248" x14ac:dyDescent="0.2">
      <c r="A87" s="204"/>
      <c r="B87" s="183"/>
      <c r="C87" s="183" t="s">
        <v>204</v>
      </c>
      <c r="E87" s="188"/>
      <c r="F87" s="209">
        <v>51383167.070000008</v>
      </c>
      <c r="G87" s="209">
        <v>16602157.739999998</v>
      </c>
      <c r="H87" s="210">
        <v>80829464.810000002</v>
      </c>
      <c r="I87" s="209">
        <v>4931278.0797969997</v>
      </c>
      <c r="J87" s="209">
        <v>1709652.3389392002</v>
      </c>
      <c r="K87" s="210">
        <v>7667729.4587362008</v>
      </c>
      <c r="L87" s="209">
        <v>46451888.990203016</v>
      </c>
      <c r="M87" s="209">
        <v>14892505.401060799</v>
      </c>
      <c r="N87" s="210">
        <v>73161735.351263821</v>
      </c>
      <c r="O87" s="208"/>
      <c r="P87" s="209">
        <v>37901256.910000004</v>
      </c>
      <c r="Q87" s="209">
        <v>17058110.359999999</v>
      </c>
      <c r="R87" s="210">
        <v>62294018.270000011</v>
      </c>
      <c r="S87" s="209">
        <v>3537006.198300242</v>
      </c>
      <c r="T87" s="209">
        <v>1771997.4020922002</v>
      </c>
      <c r="U87" s="210">
        <v>5834443.2403924409</v>
      </c>
      <c r="V87" s="209">
        <v>34364250.711699754</v>
      </c>
      <c r="W87" s="209">
        <v>15286112.9579078</v>
      </c>
      <c r="X87" s="210">
        <v>56459575.029607557</v>
      </c>
      <c r="Y87" s="208"/>
      <c r="Z87" s="209">
        <v>36504804.459999986</v>
      </c>
      <c r="AA87" s="209">
        <v>19935916.52</v>
      </c>
      <c r="AB87" s="210">
        <v>61990811.979999989</v>
      </c>
      <c r="AC87" s="209">
        <v>2955398.1546937581</v>
      </c>
      <c r="AD87" s="209">
        <v>2042588.3447865995</v>
      </c>
      <c r="AE87" s="210">
        <v>5466440.9094803585</v>
      </c>
      <c r="AF87" s="209">
        <v>33549406.305306233</v>
      </c>
      <c r="AG87" s="209">
        <v>17893328.1752134</v>
      </c>
      <c r="AH87" s="210">
        <v>56524371.070519641</v>
      </c>
      <c r="AI87" s="208"/>
      <c r="AJ87" s="209">
        <v>22066655.539999999</v>
      </c>
      <c r="AK87" s="209">
        <v>17181664.829999998</v>
      </c>
      <c r="AL87" s="210">
        <v>41492402.370000005</v>
      </c>
      <c r="AM87" s="209">
        <v>2002105.6066264999</v>
      </c>
      <c r="AN87" s="209">
        <v>1775607.5854987991</v>
      </c>
      <c r="AO87" s="210">
        <v>3719340.2521252991</v>
      </c>
      <c r="AP87" s="209">
        <v>20064549.9333735</v>
      </c>
      <c r="AQ87" s="209">
        <v>15406057.2445012</v>
      </c>
      <c r="AR87" s="210">
        <v>37773062.117874697</v>
      </c>
      <c r="AS87" s="208"/>
      <c r="AT87" s="209">
        <v>17141121.100000001</v>
      </c>
      <c r="AU87" s="209">
        <v>16860374.859999999</v>
      </c>
      <c r="AV87" s="210">
        <v>34373936.959999993</v>
      </c>
      <c r="AW87" s="209">
        <v>1516073.9766835002</v>
      </c>
      <c r="AX87" s="209">
        <v>1761922.4577964011</v>
      </c>
      <c r="AY87" s="210">
        <v>3124259.5044799005</v>
      </c>
      <c r="AZ87" s="209">
        <v>15625047.123316498</v>
      </c>
      <c r="BA87" s="209">
        <v>15098452.402203599</v>
      </c>
      <c r="BB87" s="210">
        <v>31249677.455520101</v>
      </c>
      <c r="BC87" s="208"/>
      <c r="BD87" s="209">
        <v>-6524351.6100000013</v>
      </c>
      <c r="BE87" s="209">
        <v>16250091.030000001</v>
      </c>
      <c r="BF87" s="210">
        <v>7509975.4199999981</v>
      </c>
      <c r="BG87" s="209">
        <v>-1608168.7865960004</v>
      </c>
      <c r="BH87" s="209">
        <v>1687291.5343364007</v>
      </c>
      <c r="BI87" s="210">
        <v>-18723.802259599513</v>
      </c>
      <c r="BJ87" s="209">
        <v>-4916182.8234040011</v>
      </c>
      <c r="BK87" s="209">
        <v>14562799.495663598</v>
      </c>
      <c r="BL87" s="210">
        <v>7528699.2222595988</v>
      </c>
      <c r="BM87" s="208"/>
      <c r="BN87" s="209">
        <v>12365787.019999998</v>
      </c>
      <c r="BO87" s="209">
        <v>16424774.550000001</v>
      </c>
      <c r="BP87" s="210">
        <v>26497927.569999997</v>
      </c>
      <c r="BQ87" s="209">
        <v>1085290.0062170001</v>
      </c>
      <c r="BR87" s="209">
        <v>1695195.4281396</v>
      </c>
      <c r="BS87" s="210">
        <v>2574851.1043566</v>
      </c>
      <c r="BT87" s="209">
        <v>11280497.013782999</v>
      </c>
      <c r="BU87" s="209">
        <v>14729579.1218604</v>
      </c>
      <c r="BV87" s="210">
        <v>23923076.465643398</v>
      </c>
      <c r="BW87" s="208"/>
      <c r="BX87" s="209">
        <v>12159916.989999996</v>
      </c>
      <c r="BY87" s="209">
        <v>17212364.450000003</v>
      </c>
      <c r="BZ87" s="210">
        <v>26830047.440000001</v>
      </c>
      <c r="CA87" s="209">
        <v>1108300.8606699998</v>
      </c>
      <c r="CB87" s="209">
        <v>1781060.2236711998</v>
      </c>
      <c r="CC87" s="210">
        <v>2634249.4943411998</v>
      </c>
      <c r="CD87" s="209">
        <v>11051616.129329998</v>
      </c>
      <c r="CE87" s="209">
        <v>15431304.226328801</v>
      </c>
      <c r="CF87" s="210">
        <v>24195797.945658799</v>
      </c>
      <c r="CG87" s="208"/>
      <c r="CH87" s="209">
        <v>14545516.09</v>
      </c>
      <c r="CI87" s="209">
        <v>16591645.190000001</v>
      </c>
      <c r="CJ87" s="210">
        <v>29230564.280000001</v>
      </c>
      <c r="CK87" s="209">
        <v>1269062.7801119999</v>
      </c>
      <c r="CL87" s="209">
        <v>1720044.1698828</v>
      </c>
      <c r="CM87" s="210">
        <v>2837794.8799947998</v>
      </c>
      <c r="CN87" s="209">
        <v>13276453.309888</v>
      </c>
      <c r="CO87" s="209">
        <v>14871601.020117201</v>
      </c>
      <c r="CP87" s="210">
        <v>26392769.400005199</v>
      </c>
      <c r="CQ87" s="208"/>
      <c r="CR87" s="209">
        <v>24434908.900000002</v>
      </c>
      <c r="CS87" s="209">
        <v>17995394.82</v>
      </c>
      <c r="CT87" s="210">
        <v>43204955.720000006</v>
      </c>
      <c r="CU87" s="209">
        <v>2197274.7745920001</v>
      </c>
      <c r="CV87" s="209">
        <v>1820415.1850993999</v>
      </c>
      <c r="CW87" s="210">
        <v>4115091.7596913995</v>
      </c>
      <c r="CX87" s="209">
        <v>22237634.125407998</v>
      </c>
      <c r="CY87" s="209">
        <v>16174979.634900602</v>
      </c>
      <c r="CZ87" s="210">
        <v>39089863.960308604</v>
      </c>
      <c r="DA87" s="208"/>
      <c r="DB87" s="209">
        <v>30889028.170000002</v>
      </c>
      <c r="DC87" s="209">
        <v>17686348.300000001</v>
      </c>
      <c r="DD87" s="210">
        <v>55261315.469999999</v>
      </c>
      <c r="DE87" s="209">
        <v>2739925.6426068665</v>
      </c>
      <c r="DF87" s="209">
        <v>1820976.0164740002</v>
      </c>
      <c r="DG87" s="210">
        <v>4840159.6090808669</v>
      </c>
      <c r="DH87" s="209">
        <v>28149102.52739314</v>
      </c>
      <c r="DI87" s="209">
        <v>15865372.283526</v>
      </c>
      <c r="DJ87" s="210">
        <v>50421155.860919133</v>
      </c>
      <c r="DK87" s="208"/>
      <c r="DL87" s="209">
        <v>61542852.930000022</v>
      </c>
      <c r="DM87" s="209">
        <v>19989371.09</v>
      </c>
      <c r="DN87" s="210">
        <v>93963514.060000032</v>
      </c>
      <c r="DO87" s="209">
        <v>5639422.7903810684</v>
      </c>
      <c r="DP87" s="209">
        <v>2064856.0364380004</v>
      </c>
      <c r="DQ87" s="210">
        <v>9003210.0168190673</v>
      </c>
      <c r="DR87" s="209">
        <v>55903430.139618948</v>
      </c>
      <c r="DS87" s="209">
        <v>17924515.053562</v>
      </c>
      <c r="DT87" s="210">
        <v>84960304.043180943</v>
      </c>
      <c r="DU87" s="188"/>
      <c r="DV87" s="209">
        <f t="shared" ref="DV87:EC87" si="167">+DV50+DV66+DV74+DV76+DV85</f>
        <v>70574410.020000011</v>
      </c>
      <c r="DW87" s="209">
        <f t="shared" si="167"/>
        <v>19066765.280000001</v>
      </c>
      <c r="DX87" s="210">
        <f>+DX50+DX66+DX74+DX76+DX85+DX64</f>
        <v>105276710.69</v>
      </c>
      <c r="DY87" s="209">
        <f>+DY50+DY66+DY74+DY76+DY85</f>
        <v>6628493.8300147401</v>
      </c>
      <c r="DZ87" s="209">
        <f t="shared" si="167"/>
        <v>1967951.2659341001</v>
      </c>
      <c r="EA87" s="210">
        <f>+EA50+EA66+EA74+EA76+EA85+EA64</f>
        <v>10214143.252615508</v>
      </c>
      <c r="EB87" s="209">
        <f t="shared" si="167"/>
        <v>63945916.18998526</v>
      </c>
      <c r="EC87" s="209">
        <f t="shared" si="167"/>
        <v>17098814.014065899</v>
      </c>
      <c r="ED87" s="210">
        <f>+ED50+ED66+ED74+ED76+ED85+ED64</f>
        <v>95062567.437384501</v>
      </c>
      <c r="EE87" s="188"/>
      <c r="EF87" s="209">
        <f t="shared" ref="EF87:EM87" si="168">+EF50+EF66+EF74+EF76+EF85</f>
        <v>48465732.419999987</v>
      </c>
      <c r="EG87" s="209">
        <f t="shared" si="168"/>
        <v>17597785.949999999</v>
      </c>
      <c r="EH87" s="210">
        <f>+EH50+EH66+EH74+EH76+EH85+EH64</f>
        <v>77560218.609999999</v>
      </c>
      <c r="EI87" s="209">
        <f t="shared" si="168"/>
        <v>4459930.1022224296</v>
      </c>
      <c r="EJ87" s="209">
        <f t="shared" si="168"/>
        <v>1819478.7076738998</v>
      </c>
      <c r="EK87" s="210">
        <f>+EK50+EK66+EK74+EK76+EK85+EK64</f>
        <v>7218680.9165629959</v>
      </c>
      <c r="EL87" s="209">
        <f t="shared" si="168"/>
        <v>44005802.317777559</v>
      </c>
      <c r="EM87" s="209">
        <f t="shared" si="168"/>
        <v>15778307.242326099</v>
      </c>
      <c r="EN87" s="210">
        <f>+EN50+EN66+EN74+EN76+EN85+EN64</f>
        <v>70341537.693436995</v>
      </c>
      <c r="EO87" s="188"/>
      <c r="EP87" s="209">
        <f t="shared" ref="EP87:EW87" si="169">+EP50+EP66+EP74+EP76+EP85</f>
        <v>42198531.700000025</v>
      </c>
      <c r="EQ87" s="209">
        <f t="shared" si="169"/>
        <v>20094007.66</v>
      </c>
      <c r="ER87" s="210">
        <f>+ER50+ER66+ER74+ER76+ER85+ER64</f>
        <v>69738260.960000023</v>
      </c>
      <c r="ES87" s="209">
        <f t="shared" si="169"/>
        <v>3463114.4697423768</v>
      </c>
      <c r="ET87" s="209">
        <f t="shared" si="169"/>
        <v>2074817.0764064</v>
      </c>
      <c r="EU87" s="210">
        <f>+EU50+EU66+EU74+EU76+EU85+EU64</f>
        <v>6219560.4328154437</v>
      </c>
      <c r="EV87" s="209">
        <f t="shared" si="169"/>
        <v>38735417.230257653</v>
      </c>
      <c r="EW87" s="209">
        <f t="shared" si="169"/>
        <v>18019190.583593599</v>
      </c>
      <c r="EX87" s="210">
        <f>+EX50+EX66+EX74+EX76+EX85+EX64</f>
        <v>63518700.527184583</v>
      </c>
      <c r="EY87" s="188"/>
      <c r="EZ87" s="209">
        <f t="shared" ref="EZ87:FG87" si="170">+EZ50+EZ66+EZ74+EZ76+EZ85</f>
        <v>0</v>
      </c>
      <c r="FA87" s="209">
        <f t="shared" si="170"/>
        <v>0</v>
      </c>
      <c r="FB87" s="210">
        <f>+FB50+FB66+FB74+FB76+FB85+FB64</f>
        <v>0</v>
      </c>
      <c r="FC87" s="209">
        <f t="shared" si="170"/>
        <v>0</v>
      </c>
      <c r="FD87" s="209">
        <f t="shared" si="170"/>
        <v>0</v>
      </c>
      <c r="FE87" s="210">
        <f>+FE50+FE66+FE74+FE76+FE85+FE64</f>
        <v>19428.406666666669</v>
      </c>
      <c r="FF87" s="209">
        <f t="shared" si="170"/>
        <v>0</v>
      </c>
      <c r="FG87" s="209">
        <f t="shared" si="170"/>
        <v>0</v>
      </c>
      <c r="FH87" s="210">
        <f>+FH50+FH66+FH74+FH76+FH85+FH64</f>
        <v>-19428.406666666669</v>
      </c>
      <c r="FI87" s="188"/>
      <c r="FJ87" s="209">
        <f t="shared" ref="FJ87:FQ87" si="171">+FJ50+FJ66+FJ74+FJ76+FJ85</f>
        <v>0</v>
      </c>
      <c r="FK87" s="209">
        <f t="shared" si="171"/>
        <v>0</v>
      </c>
      <c r="FL87" s="210">
        <f>+FL50+FL66+FL74+FL76+FL85+FL64</f>
        <v>0</v>
      </c>
      <c r="FM87" s="209">
        <f t="shared" si="171"/>
        <v>0</v>
      </c>
      <c r="FN87" s="209">
        <f t="shared" si="171"/>
        <v>0</v>
      </c>
      <c r="FO87" s="210">
        <f>+FO50+FO66+FO74+FO76+FO85+FO64</f>
        <v>19428.406666666669</v>
      </c>
      <c r="FP87" s="209">
        <f t="shared" si="171"/>
        <v>0</v>
      </c>
      <c r="FQ87" s="209">
        <f t="shared" si="171"/>
        <v>0</v>
      </c>
      <c r="FR87" s="210">
        <f>+FR50+FR66+FR74+FR76+FR85+FR64</f>
        <v>-19428.406666666669</v>
      </c>
      <c r="FS87" s="188"/>
      <c r="FT87" s="209">
        <f t="shared" ref="FT87:GA87" si="172">+FT50+FT66+FT74+FT76+FT85</f>
        <v>0</v>
      </c>
      <c r="FU87" s="209">
        <f t="shared" si="172"/>
        <v>0</v>
      </c>
      <c r="FV87" s="210">
        <f>+FV50+FV66+FV74+FV76+FV85+FV64</f>
        <v>0</v>
      </c>
      <c r="FW87" s="209">
        <f t="shared" si="172"/>
        <v>0</v>
      </c>
      <c r="FX87" s="209">
        <f t="shared" si="172"/>
        <v>0</v>
      </c>
      <c r="FY87" s="210">
        <f>+FY50+FY66+FY74+FY76+FY85+FY64</f>
        <v>19428.406666666669</v>
      </c>
      <c r="FZ87" s="209">
        <f t="shared" si="172"/>
        <v>0</v>
      </c>
      <c r="GA87" s="209">
        <f t="shared" si="172"/>
        <v>0</v>
      </c>
      <c r="GB87" s="210">
        <f>+GB50+GB66+GB74+GB76+GB85+GB64</f>
        <v>-19428.406666666669</v>
      </c>
      <c r="GC87" s="188"/>
      <c r="GD87" s="209">
        <f t="shared" ref="GD87:GK87" si="173">+GD50+GD66+GD74+GD76+GD85</f>
        <v>0</v>
      </c>
      <c r="GE87" s="209">
        <f t="shared" si="173"/>
        <v>0</v>
      </c>
      <c r="GF87" s="210" t="e">
        <f>+GF50+GF66+GF74+GF76+GF85+GF64</f>
        <v>#REF!</v>
      </c>
      <c r="GG87" s="209">
        <f t="shared" si="173"/>
        <v>0</v>
      </c>
      <c r="GH87" s="209">
        <f t="shared" si="173"/>
        <v>0</v>
      </c>
      <c r="GI87" s="210">
        <f>+GI50+GI66+GI74+GI76+GI85+GI64</f>
        <v>19428.406666666669</v>
      </c>
      <c r="GJ87" s="209">
        <f t="shared" si="173"/>
        <v>0</v>
      </c>
      <c r="GK87" s="209">
        <f t="shared" si="173"/>
        <v>0</v>
      </c>
      <c r="GL87" s="210" t="e">
        <f>+GL50+GL66+GL74+GL76+GL85+GL64</f>
        <v>#REF!</v>
      </c>
      <c r="GM87" s="188"/>
      <c r="GN87" s="209">
        <f t="shared" ref="GN87:GU87" si="174">+GN50+GN66+GN74+GN76+GN85</f>
        <v>0</v>
      </c>
      <c r="GO87" s="209">
        <f t="shared" si="174"/>
        <v>0</v>
      </c>
      <c r="GP87" s="210" t="e">
        <f>+GP50+GP66+GP74+GP76+GP85+GP64</f>
        <v>#REF!</v>
      </c>
      <c r="GQ87" s="209">
        <f t="shared" si="174"/>
        <v>0</v>
      </c>
      <c r="GR87" s="209">
        <f t="shared" si="174"/>
        <v>0</v>
      </c>
      <c r="GS87" s="210">
        <f>+GS50+GS66+GS74+GS76+GS85+GS64</f>
        <v>19428.406666666669</v>
      </c>
      <c r="GT87" s="209">
        <f t="shared" si="174"/>
        <v>0</v>
      </c>
      <c r="GU87" s="209">
        <f t="shared" si="174"/>
        <v>0</v>
      </c>
      <c r="GV87" s="210" t="e">
        <f>+GV50+GV66+GV74+GV76+GV85+GV64</f>
        <v>#REF!</v>
      </c>
      <c r="GW87" s="188"/>
      <c r="GX87" s="209">
        <f t="shared" ref="GX87:HE87" si="175">+GX50+GX66+GX74+GX76+GX85</f>
        <v>0</v>
      </c>
      <c r="GY87" s="209">
        <f t="shared" si="175"/>
        <v>0</v>
      </c>
      <c r="GZ87" s="210">
        <f>+GZ50+GZ66+GZ74+GZ76+GZ85+GZ64</f>
        <v>0</v>
      </c>
      <c r="HA87" s="209">
        <f t="shared" si="175"/>
        <v>0</v>
      </c>
      <c r="HB87" s="209">
        <f t="shared" si="175"/>
        <v>0</v>
      </c>
      <c r="HC87" s="210">
        <f>+HC50+HC66+HC74+HC76+HC85+HC64</f>
        <v>19428.406666666669</v>
      </c>
      <c r="HD87" s="209">
        <f t="shared" si="175"/>
        <v>0</v>
      </c>
      <c r="HE87" s="209">
        <f t="shared" si="175"/>
        <v>0</v>
      </c>
      <c r="HF87" s="210">
        <f>+HF50+HF66+HF74+HF76+HF85+HF64</f>
        <v>-19428.406666666669</v>
      </c>
      <c r="HG87" s="188"/>
      <c r="HH87" s="209">
        <f t="shared" ref="HH87:HO87" si="176">+HH50+HH66+HH74+HH76+HH85</f>
        <v>0</v>
      </c>
      <c r="HI87" s="209">
        <f t="shared" si="176"/>
        <v>0</v>
      </c>
      <c r="HJ87" s="210" t="e">
        <f>+HJ50+HJ66+HJ74+HJ76+HJ85+HJ64</f>
        <v>#REF!</v>
      </c>
      <c r="HK87" s="209">
        <f t="shared" si="176"/>
        <v>0</v>
      </c>
      <c r="HL87" s="209">
        <f t="shared" si="176"/>
        <v>0</v>
      </c>
      <c r="HM87" s="210">
        <f>+HM50+HM66+HM74+HM76+HM85+HM64</f>
        <v>19428.406666666669</v>
      </c>
      <c r="HN87" s="209">
        <f t="shared" si="176"/>
        <v>0</v>
      </c>
      <c r="HO87" s="209">
        <f t="shared" si="176"/>
        <v>0</v>
      </c>
      <c r="HP87" s="210" t="e">
        <f>+HP50+HP66+HP74+HP76+HP85+HP64</f>
        <v>#REF!</v>
      </c>
      <c r="HQ87" s="188"/>
      <c r="HR87" s="209">
        <f t="shared" ref="HR87:HY87" si="177">+HR50+HR66+HR74+HR76+HR85</f>
        <v>0</v>
      </c>
      <c r="HS87" s="209">
        <f t="shared" si="177"/>
        <v>0</v>
      </c>
      <c r="HT87" s="210" t="e">
        <f>+HT50+HT66+HT74+HT76+HT85+HT64</f>
        <v>#REF!</v>
      </c>
      <c r="HU87" s="209">
        <f t="shared" si="177"/>
        <v>0</v>
      </c>
      <c r="HV87" s="209">
        <f t="shared" si="177"/>
        <v>0</v>
      </c>
      <c r="HW87" s="210">
        <f>+HW50+HW66+HW74+HW76+HW85+HW64</f>
        <v>19428.406666666669</v>
      </c>
      <c r="HX87" s="209">
        <f t="shared" si="177"/>
        <v>0</v>
      </c>
      <c r="HY87" s="209">
        <f t="shared" si="177"/>
        <v>0</v>
      </c>
      <c r="HZ87" s="210" t="e">
        <f>+HZ50+HZ66+HZ74+HZ76+HZ85+HZ64</f>
        <v>#REF!</v>
      </c>
      <c r="IA87" s="188"/>
      <c r="IB87" s="209">
        <f t="shared" ref="IB87:II87" si="178">+IB50+IB66+IB74+IB76+IB85</f>
        <v>0</v>
      </c>
      <c r="IC87" s="209">
        <f t="shared" si="178"/>
        <v>0</v>
      </c>
      <c r="ID87" s="210" t="e">
        <f>+ID50+ID66+ID74+ID76+ID85+ID64</f>
        <v>#REF!</v>
      </c>
      <c r="IE87" s="209">
        <f t="shared" si="178"/>
        <v>0</v>
      </c>
      <c r="IF87" s="209">
        <f t="shared" si="178"/>
        <v>0</v>
      </c>
      <c r="IG87" s="210">
        <f>+IG50+IG66+IG74+IG76+IG85+IG64</f>
        <v>19428.406666666669</v>
      </c>
      <c r="IH87" s="209">
        <f t="shared" si="178"/>
        <v>0</v>
      </c>
      <c r="II87" s="209">
        <f t="shared" si="178"/>
        <v>0</v>
      </c>
      <c r="IJ87" s="210" t="e">
        <f>+IJ50+IJ66+IJ74+IJ76+IJ85+IJ64</f>
        <v>#REF!</v>
      </c>
      <c r="IN87" s="188"/>
    </row>
    <row r="88" spans="1:248" x14ac:dyDescent="0.2">
      <c r="A88" s="204"/>
      <c r="B88" s="183"/>
      <c r="C88" s="183"/>
      <c r="E88" s="188"/>
      <c r="F88" s="220"/>
      <c r="G88" s="220"/>
      <c r="H88" s="207"/>
      <c r="I88" s="220"/>
      <c r="J88" s="220"/>
      <c r="K88" s="207"/>
      <c r="L88" s="220"/>
      <c r="M88" s="220"/>
      <c r="N88" s="207"/>
      <c r="O88" s="208"/>
      <c r="P88" s="220"/>
      <c r="Q88" s="220"/>
      <c r="R88" s="207"/>
      <c r="S88" s="220"/>
      <c r="T88" s="220"/>
      <c r="U88" s="207"/>
      <c r="V88" s="220"/>
      <c r="W88" s="220"/>
      <c r="X88" s="207"/>
      <c r="Y88" s="208"/>
      <c r="Z88" s="220"/>
      <c r="AA88" s="220"/>
      <c r="AB88" s="207"/>
      <c r="AC88" s="220"/>
      <c r="AD88" s="220"/>
      <c r="AE88" s="207"/>
      <c r="AF88" s="220"/>
      <c r="AG88" s="220"/>
      <c r="AH88" s="207"/>
      <c r="AI88" s="208"/>
      <c r="AJ88" s="220"/>
      <c r="AK88" s="220"/>
      <c r="AL88" s="207"/>
      <c r="AM88" s="220"/>
      <c r="AN88" s="220"/>
      <c r="AO88" s="207"/>
      <c r="AP88" s="220"/>
      <c r="AQ88" s="220"/>
      <c r="AR88" s="207"/>
      <c r="AS88" s="208"/>
      <c r="AT88" s="220"/>
      <c r="AU88" s="220"/>
      <c r="AV88" s="207"/>
      <c r="AW88" s="220"/>
      <c r="AX88" s="220"/>
      <c r="AY88" s="207"/>
      <c r="AZ88" s="220"/>
      <c r="BA88" s="220"/>
      <c r="BB88" s="207"/>
      <c r="BC88" s="208"/>
      <c r="BD88" s="220"/>
      <c r="BE88" s="220"/>
      <c r="BF88" s="207"/>
      <c r="BG88" s="220"/>
      <c r="BH88" s="220"/>
      <c r="BI88" s="207"/>
      <c r="BJ88" s="220"/>
      <c r="BK88" s="220"/>
      <c r="BL88" s="207"/>
      <c r="BM88" s="208"/>
      <c r="BN88" s="220"/>
      <c r="BO88" s="220"/>
      <c r="BP88" s="207"/>
      <c r="BQ88" s="220"/>
      <c r="BR88" s="220"/>
      <c r="BS88" s="207"/>
      <c r="BT88" s="220"/>
      <c r="BU88" s="220"/>
      <c r="BV88" s="207"/>
      <c r="BW88" s="208"/>
      <c r="BX88" s="220"/>
      <c r="BY88" s="220"/>
      <c r="BZ88" s="207"/>
      <c r="CA88" s="220"/>
      <c r="CB88" s="220"/>
      <c r="CC88" s="207"/>
      <c r="CD88" s="220"/>
      <c r="CE88" s="220"/>
      <c r="CF88" s="207"/>
      <c r="CG88" s="208"/>
      <c r="CH88" s="220"/>
      <c r="CI88" s="220"/>
      <c r="CJ88" s="207"/>
      <c r="CK88" s="220"/>
      <c r="CL88" s="220"/>
      <c r="CM88" s="207"/>
      <c r="CN88" s="220"/>
      <c r="CO88" s="220"/>
      <c r="CP88" s="207"/>
      <c r="CQ88" s="208"/>
      <c r="CR88" s="220"/>
      <c r="CS88" s="220"/>
      <c r="CT88" s="207"/>
      <c r="CU88" s="220"/>
      <c r="CV88" s="220"/>
      <c r="CW88" s="207"/>
      <c r="CX88" s="220"/>
      <c r="CY88" s="220"/>
      <c r="CZ88" s="207"/>
      <c r="DA88" s="208"/>
      <c r="DB88" s="220"/>
      <c r="DC88" s="220"/>
      <c r="DD88" s="207"/>
      <c r="DE88" s="220"/>
      <c r="DF88" s="220"/>
      <c r="DG88" s="207"/>
      <c r="DH88" s="220"/>
      <c r="DI88" s="220"/>
      <c r="DJ88" s="207"/>
      <c r="DK88" s="208"/>
      <c r="DL88" s="220"/>
      <c r="DM88" s="220"/>
      <c r="DN88" s="207"/>
      <c r="DO88" s="220"/>
      <c r="DP88" s="220"/>
      <c r="DQ88" s="207"/>
      <c r="DR88" s="220"/>
      <c r="DS88" s="220"/>
      <c r="DT88" s="207"/>
      <c r="DU88" s="188"/>
      <c r="DV88" s="220"/>
      <c r="DW88" s="220"/>
      <c r="DX88" s="207"/>
      <c r="DY88" s="220"/>
      <c r="DZ88" s="220"/>
      <c r="EA88" s="207"/>
      <c r="EB88" s="220"/>
      <c r="EC88" s="220"/>
      <c r="ED88" s="207"/>
      <c r="EE88" s="188"/>
      <c r="EF88" s="220"/>
      <c r="EG88" s="220"/>
      <c r="EH88" s="207"/>
      <c r="EI88" s="220"/>
      <c r="EJ88" s="220"/>
      <c r="EK88" s="207"/>
      <c r="EL88" s="220"/>
      <c r="EM88" s="220"/>
      <c r="EN88" s="207"/>
      <c r="EO88" s="188"/>
      <c r="EP88" s="220"/>
      <c r="EQ88" s="220"/>
      <c r="ER88" s="207"/>
      <c r="ES88" s="220"/>
      <c r="ET88" s="220"/>
      <c r="EU88" s="207"/>
      <c r="EV88" s="220"/>
      <c r="EW88" s="220"/>
      <c r="EX88" s="207"/>
      <c r="EY88" s="188"/>
      <c r="EZ88" s="220"/>
      <c r="FA88" s="220"/>
      <c r="FB88" s="207"/>
      <c r="FC88" s="220"/>
      <c r="FD88" s="220"/>
      <c r="FE88" s="207"/>
      <c r="FF88" s="220"/>
      <c r="FG88" s="220"/>
      <c r="FH88" s="207"/>
      <c r="FI88" s="188"/>
      <c r="FJ88" s="220"/>
      <c r="FK88" s="220"/>
      <c r="FL88" s="207"/>
      <c r="FM88" s="220"/>
      <c r="FN88" s="220"/>
      <c r="FO88" s="207"/>
      <c r="FP88" s="220"/>
      <c r="FQ88" s="220"/>
      <c r="FR88" s="207"/>
      <c r="FS88" s="188"/>
      <c r="FT88" s="220"/>
      <c r="FU88" s="220"/>
      <c r="FV88" s="207"/>
      <c r="FW88" s="220"/>
      <c r="FX88" s="220"/>
      <c r="FY88" s="207"/>
      <c r="FZ88" s="220"/>
      <c r="GA88" s="220"/>
      <c r="GB88" s="207"/>
      <c r="GC88" s="188"/>
      <c r="GD88" s="220"/>
      <c r="GE88" s="220"/>
      <c r="GF88" s="207"/>
      <c r="GG88" s="220"/>
      <c r="GH88" s="220"/>
      <c r="GI88" s="207"/>
      <c r="GJ88" s="220"/>
      <c r="GK88" s="220"/>
      <c r="GL88" s="207"/>
      <c r="GM88" s="188"/>
      <c r="GN88" s="220"/>
      <c r="GO88" s="220"/>
      <c r="GP88" s="207"/>
      <c r="GQ88" s="220"/>
      <c r="GR88" s="220"/>
      <c r="GS88" s="207"/>
      <c r="GT88" s="220"/>
      <c r="GU88" s="220"/>
      <c r="GV88" s="207"/>
      <c r="GW88" s="188"/>
      <c r="GX88" s="220"/>
      <c r="GY88" s="220"/>
      <c r="GZ88" s="207"/>
      <c r="HA88" s="220"/>
      <c r="HB88" s="220"/>
      <c r="HC88" s="207"/>
      <c r="HD88" s="220"/>
      <c r="HE88" s="220"/>
      <c r="HF88" s="207"/>
      <c r="HG88" s="188"/>
      <c r="HH88" s="220"/>
      <c r="HI88" s="220"/>
      <c r="HJ88" s="207"/>
      <c r="HK88" s="220"/>
      <c r="HL88" s="220"/>
      <c r="HM88" s="207"/>
      <c r="HN88" s="220"/>
      <c r="HO88" s="220"/>
      <c r="HP88" s="207"/>
      <c r="HQ88" s="188"/>
      <c r="HR88" s="220"/>
      <c r="HS88" s="220"/>
      <c r="HT88" s="207"/>
      <c r="HU88" s="220"/>
      <c r="HV88" s="220"/>
      <c r="HW88" s="207"/>
      <c r="HX88" s="220"/>
      <c r="HY88" s="220"/>
      <c r="HZ88" s="207"/>
      <c r="IA88" s="188"/>
      <c r="IB88" s="220"/>
      <c r="IC88" s="220"/>
      <c r="ID88" s="207"/>
      <c r="IE88" s="220"/>
      <c r="IF88" s="220"/>
      <c r="IG88" s="207"/>
      <c r="IH88" s="220"/>
      <c r="II88" s="220"/>
      <c r="IJ88" s="207"/>
    </row>
    <row r="89" spans="1:248" ht="13.5" thickBot="1" x14ac:dyDescent="0.25">
      <c r="A89" s="204"/>
      <c r="B89" s="183"/>
      <c r="C89" s="211" t="s">
        <v>73</v>
      </c>
      <c r="E89" s="188"/>
      <c r="F89" s="220"/>
      <c r="G89" s="220"/>
      <c r="H89" s="221">
        <v>22405058.99000001</v>
      </c>
      <c r="I89" s="220"/>
      <c r="J89" s="220"/>
      <c r="K89" s="221">
        <v>2189515.7424240569</v>
      </c>
      <c r="L89" s="220"/>
      <c r="M89" s="220"/>
      <c r="N89" s="221">
        <v>20215543.247575909</v>
      </c>
      <c r="O89" s="208"/>
      <c r="P89" s="220"/>
      <c r="Q89" s="220"/>
      <c r="R89" s="221">
        <v>17329304.299999997</v>
      </c>
      <c r="S89" s="220"/>
      <c r="T89" s="220"/>
      <c r="U89" s="221">
        <v>1257541.6770351464</v>
      </c>
      <c r="V89" s="220"/>
      <c r="W89" s="220"/>
      <c r="X89" s="221">
        <v>16071762.622964852</v>
      </c>
      <c r="Y89" s="208"/>
      <c r="Z89" s="220"/>
      <c r="AA89" s="220"/>
      <c r="AB89" s="221">
        <v>11898505.150000006</v>
      </c>
      <c r="AC89" s="220"/>
      <c r="AD89" s="220"/>
      <c r="AE89" s="221">
        <v>1148359.3929956425</v>
      </c>
      <c r="AF89" s="220"/>
      <c r="AG89" s="220"/>
      <c r="AH89" s="221">
        <v>10750145.75700435</v>
      </c>
      <c r="AI89" s="208"/>
      <c r="AJ89" s="220"/>
      <c r="AK89" s="220"/>
      <c r="AL89" s="221">
        <v>6808410.2299999967</v>
      </c>
      <c r="AM89" s="220"/>
      <c r="AN89" s="220"/>
      <c r="AO89" s="221">
        <v>171689.22888803203</v>
      </c>
      <c r="AP89" s="220"/>
      <c r="AQ89" s="220"/>
      <c r="AR89" s="221">
        <v>6636721.0011119843</v>
      </c>
      <c r="AS89" s="208"/>
      <c r="AT89" s="220"/>
      <c r="AU89" s="220"/>
      <c r="AV89" s="221">
        <v>2657751.0499999896</v>
      </c>
      <c r="AW89" s="220"/>
      <c r="AX89" s="220"/>
      <c r="AY89" s="221">
        <v>-4040.910713577643</v>
      </c>
      <c r="AZ89" s="220"/>
      <c r="BA89" s="220"/>
      <c r="BB89" s="221">
        <v>2661791.9607135653</v>
      </c>
      <c r="BC89" s="208"/>
      <c r="BD89" s="220"/>
      <c r="BE89" s="220"/>
      <c r="BF89" s="221">
        <v>1740409.1900000013</v>
      </c>
      <c r="BG89" s="220"/>
      <c r="BH89" s="220"/>
      <c r="BI89" s="221">
        <v>101344.5650329325</v>
      </c>
      <c r="BJ89" s="220"/>
      <c r="BK89" s="220"/>
      <c r="BL89" s="221">
        <v>1639064.6249670656</v>
      </c>
      <c r="BM89" s="208"/>
      <c r="BN89" s="220"/>
      <c r="BO89" s="220"/>
      <c r="BP89" s="221">
        <v>77275.150000013411</v>
      </c>
      <c r="BQ89" s="220"/>
      <c r="BR89" s="220"/>
      <c r="BS89" s="221">
        <v>-98828.734356600326</v>
      </c>
      <c r="BT89" s="220"/>
      <c r="BU89" s="220"/>
      <c r="BV89" s="221">
        <v>176103.88435661048</v>
      </c>
      <c r="BW89" s="208"/>
      <c r="BX89" s="220"/>
      <c r="BY89" s="220"/>
      <c r="BZ89" s="221">
        <v>-280494.3900000006</v>
      </c>
      <c r="CA89" s="220"/>
      <c r="CB89" s="220"/>
      <c r="CC89" s="221">
        <v>-188352.59434119985</v>
      </c>
      <c r="CD89" s="220"/>
      <c r="CE89" s="220"/>
      <c r="CF89" s="221">
        <v>-92141.795658804476</v>
      </c>
      <c r="CG89" s="208"/>
      <c r="CH89" s="220"/>
      <c r="CI89" s="220"/>
      <c r="CJ89" s="221">
        <v>183612.75999999791</v>
      </c>
      <c r="CK89" s="220"/>
      <c r="CL89" s="220"/>
      <c r="CM89" s="221">
        <v>9250.4800052004866</v>
      </c>
      <c r="CN89" s="220"/>
      <c r="CO89" s="220"/>
      <c r="CP89" s="221">
        <v>174362.27999480814</v>
      </c>
      <c r="CQ89" s="208"/>
      <c r="CR89" s="220"/>
      <c r="CS89" s="220"/>
      <c r="CT89" s="221">
        <v>5462361.549999997</v>
      </c>
      <c r="CU89" s="220"/>
      <c r="CV89" s="220"/>
      <c r="CW89" s="221">
        <v>472180.22321182583</v>
      </c>
      <c r="CX89" s="220"/>
      <c r="CY89" s="220"/>
      <c r="CZ89" s="221">
        <v>4990181.3267881721</v>
      </c>
      <c r="DA89" s="208"/>
      <c r="DB89" s="220"/>
      <c r="DC89" s="220"/>
      <c r="DD89" s="221">
        <v>13481492.659999996</v>
      </c>
      <c r="DE89" s="220"/>
      <c r="DF89" s="220"/>
      <c r="DG89" s="221">
        <v>811302.97425246704</v>
      </c>
      <c r="DH89" s="220"/>
      <c r="DI89" s="220"/>
      <c r="DJ89" s="221">
        <v>12670189.685747534</v>
      </c>
      <c r="DK89" s="208"/>
      <c r="DL89" s="220"/>
      <c r="DM89" s="220"/>
      <c r="DN89" s="221">
        <v>22344454.769999966</v>
      </c>
      <c r="DO89" s="220"/>
      <c r="DP89" s="220"/>
      <c r="DQ89" s="221">
        <v>2706823.7231809329</v>
      </c>
      <c r="DR89" s="220"/>
      <c r="DS89" s="220"/>
      <c r="DT89" s="221">
        <v>19637631.046819061</v>
      </c>
      <c r="DU89" s="188"/>
      <c r="DV89" s="220"/>
      <c r="DW89" s="220"/>
      <c r="DX89" s="221">
        <f>+DX42-DX87</f>
        <v>20726653.160000026</v>
      </c>
      <c r="DY89" s="220"/>
      <c r="DZ89" s="220"/>
      <c r="EA89" s="221">
        <f>+EA42-EA87</f>
        <v>3269932.4310328774</v>
      </c>
      <c r="EB89" s="220"/>
      <c r="EC89" s="220"/>
      <c r="ED89" s="221">
        <f>+ED42-ED87</f>
        <v>17456720.728967115</v>
      </c>
      <c r="EE89" s="188"/>
      <c r="EF89" s="220"/>
      <c r="EG89" s="220"/>
      <c r="EH89" s="221">
        <f>+EH42-EH87</f>
        <v>16176336.25000003</v>
      </c>
      <c r="EI89" s="220"/>
      <c r="EJ89" s="220"/>
      <c r="EK89" s="221">
        <f>+EK42-EK87</f>
        <v>2010031.8043092871</v>
      </c>
      <c r="EL89" s="220"/>
      <c r="EM89" s="220"/>
      <c r="EN89" s="221">
        <f>+EN42-EN87</f>
        <v>14166304.445690766</v>
      </c>
      <c r="EO89" s="188"/>
      <c r="EP89" s="220"/>
      <c r="EQ89" s="220"/>
      <c r="ER89" s="221">
        <f>+ER42-ER87</f>
        <v>11074612.189999983</v>
      </c>
      <c r="ES89" s="220"/>
      <c r="ET89" s="220"/>
      <c r="EU89" s="221">
        <f>+EU42-EU87</f>
        <v>1530366.0279499758</v>
      </c>
      <c r="EV89" s="220"/>
      <c r="EW89" s="220"/>
      <c r="EX89" s="221">
        <f>+EX42-EX87</f>
        <v>9544246.1620500013</v>
      </c>
      <c r="EY89" s="188"/>
      <c r="EZ89" s="220"/>
      <c r="FA89" s="220"/>
      <c r="FB89" s="221">
        <f>+FB42-FB87</f>
        <v>0</v>
      </c>
      <c r="FC89" s="220"/>
      <c r="FD89" s="220"/>
      <c r="FE89" s="221">
        <f>+FE42-FE87</f>
        <v>-19428.406666666669</v>
      </c>
      <c r="FF89" s="220"/>
      <c r="FG89" s="220"/>
      <c r="FH89" s="221">
        <f>+FH42-FH87</f>
        <v>19428.406666666669</v>
      </c>
      <c r="FI89" s="188"/>
      <c r="FJ89" s="220"/>
      <c r="FK89" s="220"/>
      <c r="FL89" s="221">
        <f>+FL42-FL87</f>
        <v>0</v>
      </c>
      <c r="FM89" s="220"/>
      <c r="FN89" s="220"/>
      <c r="FO89" s="221">
        <f>+FO42-FO87</f>
        <v>-19428.406666666669</v>
      </c>
      <c r="FP89" s="220"/>
      <c r="FQ89" s="220"/>
      <c r="FR89" s="221">
        <f>+FR42-FR87</f>
        <v>19428.406666666669</v>
      </c>
      <c r="FS89" s="188"/>
      <c r="FT89" s="220"/>
      <c r="FU89" s="220"/>
      <c r="FV89" s="221">
        <f>+FV42-FV87</f>
        <v>0</v>
      </c>
      <c r="FW89" s="220"/>
      <c r="FX89" s="220"/>
      <c r="FY89" s="221">
        <f>+FY42-FY87</f>
        <v>-19428.406666666669</v>
      </c>
      <c r="FZ89" s="220"/>
      <c r="GA89" s="220"/>
      <c r="GB89" s="221">
        <f>+GB42-GB87</f>
        <v>19428.406666666669</v>
      </c>
      <c r="GC89" s="188"/>
      <c r="GD89" s="220"/>
      <c r="GE89" s="220"/>
      <c r="GF89" s="221" t="e">
        <f>+GF42-GF87</f>
        <v>#REF!</v>
      </c>
      <c r="GG89" s="220"/>
      <c r="GH89" s="220"/>
      <c r="GI89" s="221">
        <f>+GI42-GI87</f>
        <v>-19428.406666666669</v>
      </c>
      <c r="GJ89" s="220"/>
      <c r="GK89" s="220"/>
      <c r="GL89" s="221" t="e">
        <f>+GL42-GL87</f>
        <v>#REF!</v>
      </c>
      <c r="GM89" s="188"/>
      <c r="GN89" s="220"/>
      <c r="GO89" s="220"/>
      <c r="GP89" s="221" t="e">
        <f>+GP42-GP87</f>
        <v>#REF!</v>
      </c>
      <c r="GQ89" s="220"/>
      <c r="GR89" s="220"/>
      <c r="GS89" s="221">
        <f>+GS42-GS87</f>
        <v>-19428.406666666669</v>
      </c>
      <c r="GT89" s="220"/>
      <c r="GU89" s="220"/>
      <c r="GV89" s="221" t="e">
        <f>+GV42-GV87</f>
        <v>#REF!</v>
      </c>
      <c r="GW89" s="188"/>
      <c r="GX89" s="220"/>
      <c r="GY89" s="220"/>
      <c r="GZ89" s="221">
        <f>+GZ42-GZ87</f>
        <v>0</v>
      </c>
      <c r="HA89" s="220"/>
      <c r="HB89" s="220"/>
      <c r="HC89" s="221">
        <f>+HC42-HC87</f>
        <v>-19428.406666666669</v>
      </c>
      <c r="HD89" s="220"/>
      <c r="HE89" s="220"/>
      <c r="HF89" s="221">
        <f>+HF42-HF87</f>
        <v>19428.406666666669</v>
      </c>
      <c r="HG89" s="188"/>
      <c r="HH89" s="220"/>
      <c r="HI89" s="220"/>
      <c r="HJ89" s="221" t="e">
        <f>+HJ42-HJ87</f>
        <v>#REF!</v>
      </c>
      <c r="HK89" s="220"/>
      <c r="HL89" s="220"/>
      <c r="HM89" s="221">
        <f>+HM42-HM87</f>
        <v>-19428.406666666669</v>
      </c>
      <c r="HN89" s="220"/>
      <c r="HO89" s="220"/>
      <c r="HP89" s="221" t="e">
        <f>+HP42-HP87</f>
        <v>#REF!</v>
      </c>
      <c r="HQ89" s="188"/>
      <c r="HR89" s="220"/>
      <c r="HS89" s="220"/>
      <c r="HT89" s="221" t="e">
        <f>+HT42-HT87</f>
        <v>#REF!</v>
      </c>
      <c r="HU89" s="220"/>
      <c r="HV89" s="220"/>
      <c r="HW89" s="221">
        <f>+HW42-HW87</f>
        <v>-19428.406666666669</v>
      </c>
      <c r="HX89" s="220"/>
      <c r="HY89" s="220"/>
      <c r="HZ89" s="221" t="e">
        <f>+HZ42-HZ87</f>
        <v>#REF!</v>
      </c>
      <c r="IA89" s="188"/>
      <c r="IB89" s="220"/>
      <c r="IC89" s="220"/>
      <c r="ID89" s="221" t="e">
        <f>+ID42-ID87</f>
        <v>#REF!</v>
      </c>
      <c r="IE89" s="220"/>
      <c r="IF89" s="220"/>
      <c r="IG89" s="221">
        <f>+IG42-IG87</f>
        <v>-19428.406666666669</v>
      </c>
      <c r="IH89" s="220"/>
      <c r="II89" s="220"/>
      <c r="IJ89" s="221" t="e">
        <f>+IJ42-IJ87</f>
        <v>#REF!</v>
      </c>
      <c r="IK89" s="188"/>
      <c r="IL89" s="188"/>
      <c r="IM89" s="188"/>
      <c r="IN89" s="188"/>
    </row>
    <row r="90" spans="1:248" s="186" customFormat="1" ht="13.5" thickTop="1" x14ac:dyDescent="0.2">
      <c r="A90" s="222"/>
      <c r="B90" s="201"/>
      <c r="C90" s="201"/>
      <c r="D90" s="223"/>
      <c r="E90" s="224"/>
      <c r="F90" s="220"/>
      <c r="G90" s="220"/>
      <c r="H90" s="220"/>
      <c r="I90" s="220"/>
      <c r="J90" s="220"/>
      <c r="K90" s="220"/>
      <c r="L90" s="220"/>
      <c r="M90" s="220"/>
      <c r="N90" s="220"/>
      <c r="O90" s="225"/>
      <c r="P90" s="220"/>
      <c r="Q90" s="220"/>
      <c r="R90" s="220"/>
      <c r="S90" s="220"/>
      <c r="T90" s="220"/>
      <c r="U90" s="220"/>
      <c r="V90" s="220"/>
      <c r="W90" s="220"/>
      <c r="X90" s="220"/>
      <c r="Y90" s="225"/>
      <c r="Z90" s="220"/>
      <c r="AA90" s="220"/>
      <c r="AB90" s="220"/>
      <c r="AC90" s="220"/>
      <c r="AD90" s="220"/>
      <c r="AE90" s="220"/>
      <c r="AF90" s="220"/>
      <c r="AG90" s="220"/>
      <c r="AH90" s="220"/>
      <c r="AI90" s="225"/>
      <c r="AJ90" s="220"/>
      <c r="AK90" s="220"/>
      <c r="AL90" s="220"/>
      <c r="AM90" s="220"/>
      <c r="AN90" s="220"/>
      <c r="AO90" s="220"/>
      <c r="AP90" s="220"/>
      <c r="AQ90" s="220"/>
      <c r="AR90" s="220"/>
      <c r="AS90" s="225"/>
      <c r="AT90" s="220"/>
      <c r="AU90" s="220"/>
      <c r="AV90" s="220"/>
      <c r="AW90" s="220"/>
      <c r="AX90" s="220"/>
      <c r="AY90" s="220"/>
      <c r="AZ90" s="220"/>
      <c r="BA90" s="220"/>
      <c r="BB90" s="220"/>
      <c r="BC90" s="225"/>
      <c r="BD90" s="220"/>
      <c r="BE90" s="220"/>
      <c r="BF90" s="220"/>
      <c r="BG90" s="220"/>
      <c r="BH90" s="220"/>
      <c r="BI90" s="220"/>
      <c r="BJ90" s="220"/>
      <c r="BK90" s="220"/>
      <c r="BL90" s="220"/>
      <c r="BM90" s="225"/>
      <c r="BN90" s="220"/>
      <c r="BO90" s="220"/>
      <c r="BP90" s="220"/>
      <c r="BQ90" s="220"/>
      <c r="BR90" s="220"/>
      <c r="BS90" s="220"/>
      <c r="BT90" s="220"/>
      <c r="BU90" s="220"/>
      <c r="BV90" s="220"/>
      <c r="BW90" s="225"/>
      <c r="BX90" s="220"/>
      <c r="BY90" s="220"/>
      <c r="BZ90" s="220"/>
      <c r="CA90" s="220"/>
      <c r="CB90" s="220"/>
      <c r="CC90" s="220"/>
      <c r="CD90" s="220"/>
      <c r="CE90" s="220"/>
      <c r="CF90" s="220"/>
      <c r="CG90" s="225"/>
      <c r="CH90" s="220"/>
      <c r="CI90" s="220"/>
      <c r="CJ90" s="220"/>
      <c r="CK90" s="220"/>
      <c r="CL90" s="220"/>
      <c r="CM90" s="220"/>
      <c r="CN90" s="220"/>
      <c r="CO90" s="220"/>
      <c r="CP90" s="220"/>
      <c r="CQ90" s="225"/>
      <c r="CR90" s="220"/>
      <c r="CS90" s="220"/>
      <c r="CT90" s="220"/>
      <c r="CU90" s="220"/>
      <c r="CV90" s="220"/>
      <c r="CW90" s="220"/>
      <c r="CX90" s="220"/>
      <c r="CY90" s="220"/>
      <c r="CZ90" s="220"/>
      <c r="DA90" s="225"/>
      <c r="DB90" s="220"/>
      <c r="DC90" s="220"/>
      <c r="DD90" s="220"/>
      <c r="DE90" s="220"/>
      <c r="DF90" s="220"/>
      <c r="DG90" s="220"/>
      <c r="DH90" s="220"/>
      <c r="DI90" s="220"/>
      <c r="DJ90" s="220"/>
      <c r="DK90" s="225"/>
      <c r="DL90" s="220"/>
      <c r="DM90" s="220"/>
      <c r="DN90" s="220"/>
      <c r="DO90" s="220"/>
      <c r="DP90" s="220"/>
      <c r="DQ90" s="220"/>
      <c r="DR90" s="220"/>
      <c r="DS90" s="220"/>
      <c r="DT90" s="220"/>
      <c r="DU90" s="224"/>
      <c r="DV90" s="220"/>
      <c r="DW90" s="220"/>
      <c r="DX90" s="220"/>
      <c r="DY90" s="220"/>
      <c r="DZ90" s="220"/>
      <c r="EA90" s="220"/>
      <c r="EB90" s="220"/>
      <c r="EC90" s="220"/>
      <c r="ED90" s="220"/>
      <c r="EE90" s="224"/>
      <c r="EF90" s="220"/>
      <c r="EG90" s="220"/>
      <c r="EH90" s="220"/>
      <c r="EI90" s="220"/>
      <c r="EJ90" s="220"/>
      <c r="EK90" s="220"/>
      <c r="EL90" s="220"/>
      <c r="EM90" s="220"/>
      <c r="EN90" s="220"/>
      <c r="EO90" s="224"/>
      <c r="EP90" s="220"/>
      <c r="EQ90" s="220"/>
      <c r="ER90" s="220"/>
      <c r="ES90" s="220"/>
      <c r="ET90" s="220"/>
      <c r="EU90" s="220"/>
      <c r="EV90" s="220"/>
      <c r="EW90" s="220"/>
      <c r="EX90" s="220"/>
      <c r="EY90" s="224"/>
      <c r="EZ90" s="220"/>
      <c r="FA90" s="220"/>
      <c r="FB90" s="220"/>
      <c r="FC90" s="220"/>
      <c r="FD90" s="220"/>
      <c r="FE90" s="220"/>
      <c r="FF90" s="220"/>
      <c r="FG90" s="220"/>
      <c r="FH90" s="220"/>
      <c r="FI90" s="224"/>
      <c r="FJ90" s="220"/>
      <c r="FK90" s="220"/>
      <c r="FL90" s="220"/>
      <c r="FM90" s="220"/>
      <c r="FN90" s="220"/>
      <c r="FO90" s="220"/>
      <c r="FP90" s="220"/>
      <c r="FQ90" s="220"/>
      <c r="FR90" s="220"/>
      <c r="FS90" s="224"/>
      <c r="FT90" s="220"/>
      <c r="FU90" s="220"/>
      <c r="FV90" s="220"/>
      <c r="FW90" s="220"/>
      <c r="FX90" s="220"/>
      <c r="FY90" s="220"/>
      <c r="FZ90" s="220"/>
      <c r="GA90" s="220"/>
      <c r="GB90" s="220"/>
      <c r="GC90" s="224"/>
      <c r="GD90" s="220"/>
      <c r="GE90" s="220"/>
      <c r="GF90" s="220"/>
      <c r="GG90" s="220"/>
      <c r="GH90" s="220"/>
      <c r="GI90" s="220"/>
      <c r="GJ90" s="220"/>
      <c r="GK90" s="220"/>
      <c r="GL90" s="220"/>
      <c r="GM90" s="224"/>
      <c r="GN90" s="220"/>
      <c r="GO90" s="220"/>
      <c r="GP90" s="220"/>
      <c r="GQ90" s="220"/>
      <c r="GR90" s="220"/>
      <c r="GS90" s="220"/>
      <c r="GT90" s="220"/>
      <c r="GU90" s="220"/>
      <c r="GV90" s="220"/>
      <c r="GW90" s="224"/>
      <c r="GX90" s="220"/>
      <c r="GY90" s="220"/>
      <c r="GZ90" s="220"/>
      <c r="HA90" s="220"/>
      <c r="HB90" s="220"/>
      <c r="HC90" s="220"/>
      <c r="HD90" s="220"/>
      <c r="HE90" s="220"/>
      <c r="HF90" s="220"/>
      <c r="HG90" s="224"/>
      <c r="HH90" s="220"/>
      <c r="HI90" s="220"/>
      <c r="HJ90" s="220"/>
      <c r="HK90" s="220"/>
      <c r="HL90" s="220"/>
      <c r="HM90" s="220"/>
      <c r="HN90" s="220"/>
      <c r="HO90" s="220"/>
      <c r="HP90" s="220"/>
      <c r="HQ90" s="224"/>
      <c r="HR90" s="220"/>
      <c r="HS90" s="220"/>
      <c r="HT90" s="220"/>
      <c r="HU90" s="220"/>
      <c r="HV90" s="220"/>
      <c r="HW90" s="220"/>
      <c r="HX90" s="220"/>
      <c r="HY90" s="220"/>
      <c r="HZ90" s="220"/>
      <c r="IA90" s="224"/>
      <c r="IB90" s="220"/>
      <c r="IC90" s="220"/>
      <c r="ID90" s="220"/>
      <c r="IE90" s="220"/>
      <c r="IF90" s="220"/>
      <c r="IG90" s="220"/>
      <c r="IH90" s="220"/>
      <c r="II90" s="220"/>
      <c r="IJ90" s="220"/>
      <c r="IK90" s="224"/>
    </row>
    <row r="91" spans="1:248" s="186" customFormat="1" x14ac:dyDescent="0.2">
      <c r="A91" s="222"/>
      <c r="B91" s="201"/>
      <c r="C91" s="201"/>
      <c r="D91" s="223"/>
      <c r="E91" s="224"/>
      <c r="F91" s="220"/>
      <c r="G91" s="220"/>
      <c r="H91" s="220"/>
      <c r="I91" s="220"/>
      <c r="J91" s="220"/>
      <c r="K91" s="220"/>
      <c r="L91" s="220"/>
      <c r="M91" s="220"/>
      <c r="N91" s="220"/>
      <c r="O91" s="225"/>
      <c r="P91" s="220"/>
      <c r="Q91" s="220"/>
      <c r="R91" s="220"/>
      <c r="S91" s="220"/>
      <c r="T91" s="220"/>
      <c r="U91" s="220"/>
      <c r="V91" s="220"/>
      <c r="W91" s="220"/>
      <c r="X91" s="220"/>
      <c r="Y91" s="225"/>
      <c r="Z91" s="220"/>
      <c r="AA91" s="220"/>
      <c r="AB91" s="220"/>
      <c r="AC91" s="220"/>
      <c r="AD91" s="220"/>
      <c r="AE91" s="220"/>
      <c r="AF91" s="220"/>
      <c r="AG91" s="220"/>
      <c r="AH91" s="220"/>
      <c r="AI91" s="225"/>
      <c r="AJ91" s="220"/>
      <c r="AK91" s="220"/>
      <c r="AL91" s="220"/>
      <c r="AM91" s="220"/>
      <c r="AN91" s="220"/>
      <c r="AO91" s="220"/>
      <c r="AP91" s="220"/>
      <c r="AQ91" s="220"/>
      <c r="AR91" s="220"/>
      <c r="AS91" s="225"/>
      <c r="AT91" s="220"/>
      <c r="AU91" s="220"/>
      <c r="AV91" s="220"/>
      <c r="AW91" s="220"/>
      <c r="AX91" s="220"/>
      <c r="AY91" s="220"/>
      <c r="AZ91" s="220"/>
      <c r="BA91" s="220"/>
      <c r="BB91" s="220"/>
      <c r="BC91" s="225"/>
      <c r="BD91" s="220"/>
      <c r="BE91" s="220"/>
      <c r="BF91" s="220"/>
      <c r="BG91" s="220"/>
      <c r="BH91" s="220"/>
      <c r="BI91" s="220"/>
      <c r="BJ91" s="220"/>
      <c r="BK91" s="220"/>
      <c r="BL91" s="220"/>
      <c r="BM91" s="225"/>
      <c r="BN91" s="220"/>
      <c r="BO91" s="220"/>
      <c r="BP91" s="220"/>
      <c r="BQ91" s="220"/>
      <c r="BR91" s="220"/>
      <c r="BS91" s="220"/>
      <c r="BT91" s="220"/>
      <c r="BU91" s="220"/>
      <c r="BV91" s="220"/>
      <c r="BW91" s="225"/>
      <c r="BX91" s="220"/>
      <c r="BY91" s="220"/>
      <c r="BZ91" s="220"/>
      <c r="CA91" s="220"/>
      <c r="CB91" s="220"/>
      <c r="CC91" s="220"/>
      <c r="CD91" s="220"/>
      <c r="CE91" s="220"/>
      <c r="CF91" s="220"/>
      <c r="CG91" s="225"/>
      <c r="CH91" s="220"/>
      <c r="CI91" s="220"/>
      <c r="CJ91" s="220"/>
      <c r="CK91" s="220"/>
      <c r="CL91" s="220"/>
      <c r="CM91" s="220"/>
      <c r="CN91" s="220"/>
      <c r="CO91" s="220"/>
      <c r="CP91" s="220"/>
      <c r="CQ91" s="225"/>
      <c r="CR91" s="220"/>
      <c r="CS91" s="220"/>
      <c r="CT91" s="220"/>
      <c r="CU91" s="220"/>
      <c r="CV91" s="220"/>
      <c r="CW91" s="220"/>
      <c r="CX91" s="220"/>
      <c r="CY91" s="220"/>
      <c r="CZ91" s="220"/>
      <c r="DA91" s="225"/>
      <c r="DB91" s="220"/>
      <c r="DC91" s="220"/>
      <c r="DD91" s="220"/>
      <c r="DE91" s="220"/>
      <c r="DF91" s="220"/>
      <c r="DG91" s="220"/>
      <c r="DH91" s="220"/>
      <c r="DI91" s="220"/>
      <c r="DJ91" s="220"/>
      <c r="DK91" s="225"/>
      <c r="DL91" s="220"/>
      <c r="DM91" s="220"/>
      <c r="DN91" s="220"/>
      <c r="DO91" s="220"/>
      <c r="DP91" s="220"/>
      <c r="DQ91" s="220"/>
      <c r="DR91" s="220"/>
      <c r="DS91" s="220"/>
      <c r="DT91" s="220"/>
      <c r="DU91" s="224"/>
      <c r="DV91" s="220"/>
      <c r="DW91" s="220"/>
      <c r="DX91" s="220"/>
      <c r="DY91" s="220"/>
      <c r="DZ91" s="220"/>
      <c r="EA91" s="220"/>
      <c r="EB91" s="220"/>
      <c r="EC91" s="220"/>
      <c r="ED91" s="220"/>
      <c r="EE91" s="224"/>
      <c r="EF91" s="220"/>
      <c r="EG91" s="220"/>
      <c r="EH91" s="220"/>
      <c r="EI91" s="220"/>
      <c r="EJ91" s="220"/>
      <c r="EK91" s="220"/>
      <c r="EL91" s="220"/>
      <c r="EM91" s="220"/>
      <c r="EN91" s="220"/>
      <c r="EO91" s="224"/>
      <c r="EP91" s="220"/>
      <c r="EQ91" s="220"/>
      <c r="ER91" s="220"/>
      <c r="ES91" s="220"/>
      <c r="ET91" s="220"/>
      <c r="EU91" s="220"/>
      <c r="EV91" s="220"/>
      <c r="EW91" s="220"/>
      <c r="EX91" s="220"/>
      <c r="EY91" s="224"/>
      <c r="EZ91" s="220"/>
      <c r="FA91" s="220"/>
      <c r="FB91" s="220"/>
      <c r="FC91" s="220"/>
      <c r="FD91" s="220"/>
      <c r="FE91" s="220"/>
      <c r="FF91" s="220"/>
      <c r="FG91" s="220"/>
      <c r="FH91" s="220"/>
      <c r="FI91" s="224"/>
      <c r="FJ91" s="220"/>
      <c r="FK91" s="220"/>
      <c r="FL91" s="220"/>
      <c r="FM91" s="220"/>
      <c r="FN91" s="220"/>
      <c r="FO91" s="220"/>
      <c r="FP91" s="220"/>
      <c r="FQ91" s="220"/>
      <c r="FR91" s="220"/>
      <c r="FS91" s="224"/>
      <c r="FT91" s="220"/>
      <c r="FU91" s="220"/>
      <c r="FV91" s="220"/>
      <c r="FW91" s="220"/>
      <c r="FX91" s="220"/>
      <c r="FY91" s="220"/>
      <c r="FZ91" s="220"/>
      <c r="GA91" s="220"/>
      <c r="GB91" s="220"/>
      <c r="GC91" s="224"/>
      <c r="GD91" s="220"/>
      <c r="GE91" s="220"/>
      <c r="GF91" s="220"/>
      <c r="GG91" s="220"/>
      <c r="GH91" s="220"/>
      <c r="GI91" s="220"/>
      <c r="GJ91" s="220"/>
      <c r="GK91" s="220"/>
      <c r="GL91" s="220"/>
      <c r="GM91" s="224"/>
      <c r="GN91" s="220"/>
      <c r="GO91" s="220"/>
      <c r="GP91" s="220"/>
      <c r="GQ91" s="220"/>
      <c r="GR91" s="220"/>
      <c r="GS91" s="220"/>
      <c r="GT91" s="220"/>
      <c r="GU91" s="220"/>
      <c r="GV91" s="220"/>
      <c r="GW91" s="224"/>
      <c r="GX91" s="220"/>
      <c r="GY91" s="220"/>
      <c r="GZ91" s="220"/>
      <c r="HA91" s="220"/>
      <c r="HB91" s="220"/>
      <c r="HC91" s="220"/>
      <c r="HD91" s="220"/>
      <c r="HE91" s="220"/>
      <c r="HF91" s="220"/>
      <c r="HG91" s="224"/>
      <c r="HH91" s="220"/>
      <c r="HI91" s="220"/>
      <c r="HJ91" s="220"/>
      <c r="HK91" s="220"/>
      <c r="HL91" s="220"/>
      <c r="HM91" s="220"/>
      <c r="HN91" s="220"/>
      <c r="HO91" s="220"/>
      <c r="HP91" s="220"/>
      <c r="HQ91" s="224"/>
      <c r="HR91" s="220"/>
      <c r="HS91" s="220"/>
      <c r="HT91" s="220"/>
      <c r="HU91" s="220"/>
      <c r="HV91" s="220"/>
      <c r="HW91" s="220"/>
      <c r="HX91" s="220"/>
      <c r="HY91" s="220"/>
      <c r="HZ91" s="220"/>
      <c r="IA91" s="224"/>
      <c r="IB91" s="220"/>
      <c r="IC91" s="220"/>
      <c r="ID91" s="220"/>
      <c r="IE91" s="220"/>
      <c r="IF91" s="220"/>
      <c r="IG91" s="220"/>
      <c r="IH91" s="220"/>
      <c r="II91" s="220"/>
      <c r="IJ91" s="220"/>
    </row>
    <row r="92" spans="1:248" s="186" customFormat="1" x14ac:dyDescent="0.2">
      <c r="A92" s="222"/>
      <c r="B92" s="201"/>
      <c r="C92" s="201"/>
      <c r="D92" s="223"/>
      <c r="E92" s="224"/>
      <c r="F92" s="220"/>
      <c r="G92" s="220"/>
      <c r="H92" s="220"/>
      <c r="I92" s="220"/>
      <c r="J92" s="220"/>
      <c r="K92" s="220"/>
      <c r="L92" s="220"/>
      <c r="M92" s="220"/>
      <c r="N92" s="220"/>
      <c r="O92" s="225"/>
      <c r="P92" s="220"/>
      <c r="Q92" s="220"/>
      <c r="R92" s="220"/>
      <c r="S92" s="220"/>
      <c r="T92" s="220"/>
      <c r="U92" s="220"/>
      <c r="V92" s="220"/>
      <c r="W92" s="220"/>
      <c r="X92" s="220"/>
      <c r="Y92" s="225"/>
      <c r="Z92" s="220"/>
      <c r="AA92" s="220"/>
      <c r="AB92" s="220"/>
      <c r="AC92" s="220"/>
      <c r="AD92" s="220"/>
      <c r="AE92" s="220"/>
      <c r="AF92" s="220"/>
      <c r="AG92" s="220"/>
      <c r="AH92" s="220"/>
      <c r="AI92" s="225"/>
      <c r="AJ92" s="220"/>
      <c r="AK92" s="220"/>
      <c r="AL92" s="220"/>
      <c r="AM92" s="220"/>
      <c r="AN92" s="220"/>
      <c r="AO92" s="220"/>
      <c r="AP92" s="220"/>
      <c r="AQ92" s="220"/>
      <c r="AR92" s="220"/>
      <c r="AS92" s="225"/>
      <c r="AT92" s="220"/>
      <c r="AU92" s="220"/>
      <c r="AV92" s="220"/>
      <c r="AW92" s="220"/>
      <c r="AX92" s="220"/>
      <c r="AY92" s="220"/>
      <c r="AZ92" s="220"/>
      <c r="BA92" s="220"/>
      <c r="BB92" s="220"/>
      <c r="BC92" s="225"/>
      <c r="BD92" s="220"/>
      <c r="BE92" s="220"/>
      <c r="BF92" s="220"/>
      <c r="BG92" s="220"/>
      <c r="BH92" s="220"/>
      <c r="BI92" s="220"/>
      <c r="BJ92" s="220"/>
      <c r="BK92" s="220"/>
      <c r="BL92" s="220"/>
      <c r="BM92" s="225"/>
      <c r="BN92" s="220"/>
      <c r="BO92" s="220"/>
      <c r="BP92" s="220"/>
      <c r="BQ92" s="220"/>
      <c r="BR92" s="220"/>
      <c r="BS92" s="220"/>
      <c r="BT92" s="220"/>
      <c r="BU92" s="220"/>
      <c r="BV92" s="220"/>
      <c r="BW92" s="225"/>
      <c r="BX92" s="220"/>
      <c r="BY92" s="220"/>
      <c r="BZ92" s="220"/>
      <c r="CA92" s="220"/>
      <c r="CB92" s="220"/>
      <c r="CC92" s="220"/>
      <c r="CD92" s="220"/>
      <c r="CE92" s="220"/>
      <c r="CF92" s="220"/>
      <c r="CG92" s="225"/>
      <c r="CH92" s="220"/>
      <c r="CI92" s="220"/>
      <c r="CJ92" s="220"/>
      <c r="CK92" s="220"/>
      <c r="CL92" s="220"/>
      <c r="CM92" s="220"/>
      <c r="CN92" s="220"/>
      <c r="CO92" s="220"/>
      <c r="CP92" s="220"/>
      <c r="CQ92" s="225"/>
      <c r="CR92" s="220"/>
      <c r="CS92" s="220"/>
      <c r="CT92" s="207"/>
      <c r="CU92" s="220"/>
      <c r="CV92" s="220"/>
      <c r="CW92" s="207"/>
      <c r="CX92" s="220"/>
      <c r="CY92" s="220"/>
      <c r="CZ92" s="207"/>
      <c r="DA92" s="225"/>
      <c r="DB92" s="220"/>
      <c r="DC92" s="220"/>
      <c r="DD92" s="207"/>
      <c r="DE92" s="220"/>
      <c r="DF92" s="220"/>
      <c r="DG92" s="207"/>
      <c r="DH92" s="220"/>
      <c r="DI92" s="220"/>
      <c r="DJ92" s="207"/>
      <c r="DK92" s="225"/>
      <c r="DL92" s="220"/>
      <c r="DM92" s="220"/>
      <c r="DN92" s="207"/>
      <c r="DO92" s="220"/>
      <c r="DP92" s="220"/>
      <c r="DQ92" s="207"/>
      <c r="DR92" s="220"/>
      <c r="DS92" s="220"/>
      <c r="DT92" s="207"/>
      <c r="DU92" s="224"/>
      <c r="DV92" s="220"/>
      <c r="DW92" s="220"/>
      <c r="DX92" s="220"/>
      <c r="DY92" s="220"/>
      <c r="DZ92" s="220"/>
      <c r="EA92" s="220"/>
      <c r="EB92" s="220"/>
      <c r="EC92" s="220"/>
      <c r="ED92" s="220"/>
      <c r="EE92" s="224"/>
      <c r="EF92" s="220"/>
      <c r="EG92" s="220"/>
      <c r="EH92" s="220"/>
      <c r="EI92" s="220"/>
      <c r="EJ92" s="220"/>
      <c r="EK92" s="220"/>
      <c r="EL92" s="220"/>
      <c r="EM92" s="220"/>
      <c r="EN92" s="220"/>
      <c r="EO92" s="224"/>
      <c r="EP92" s="220"/>
      <c r="EQ92" s="220"/>
      <c r="ER92" s="220"/>
      <c r="ES92" s="220"/>
      <c r="ET92" s="220"/>
      <c r="EU92" s="220"/>
      <c r="EV92" s="220"/>
      <c r="EW92" s="220"/>
      <c r="EX92" s="220"/>
      <c r="EY92" s="224"/>
      <c r="EZ92" s="220"/>
      <c r="FA92" s="220"/>
      <c r="FB92" s="207"/>
      <c r="FC92" s="220"/>
      <c r="FD92" s="220"/>
      <c r="FE92" s="207"/>
      <c r="FF92" s="220"/>
      <c r="FG92" s="220"/>
      <c r="FH92" s="207"/>
      <c r="FI92" s="224"/>
      <c r="FJ92" s="220"/>
      <c r="FK92" s="220"/>
      <c r="FL92" s="207"/>
      <c r="FM92" s="220"/>
      <c r="FN92" s="220"/>
      <c r="FO92" s="207"/>
      <c r="FP92" s="220"/>
      <c r="FQ92" s="220"/>
      <c r="FR92" s="207"/>
      <c r="FS92" s="224"/>
      <c r="FT92" s="220"/>
      <c r="FU92" s="220"/>
      <c r="FV92" s="207"/>
      <c r="FW92" s="220"/>
      <c r="FX92" s="220"/>
      <c r="FY92" s="207"/>
      <c r="FZ92" s="220"/>
      <c r="GA92" s="220"/>
      <c r="GB92" s="207"/>
      <c r="GC92" s="224"/>
      <c r="GD92" s="220"/>
      <c r="GE92" s="220"/>
      <c r="GF92" s="207"/>
      <c r="GG92" s="220"/>
      <c r="GH92" s="220"/>
      <c r="GI92" s="207"/>
      <c r="GJ92" s="220"/>
      <c r="GK92" s="220"/>
      <c r="GL92" s="207"/>
      <c r="GM92" s="224"/>
      <c r="GN92" s="220"/>
      <c r="GO92" s="220"/>
      <c r="GP92" s="207"/>
      <c r="GQ92" s="220"/>
      <c r="GR92" s="220"/>
      <c r="GS92" s="207"/>
      <c r="GT92" s="220"/>
      <c r="GU92" s="220"/>
      <c r="GV92" s="207"/>
      <c r="GW92" s="224"/>
      <c r="GX92" s="220"/>
      <c r="GY92" s="220"/>
      <c r="GZ92" s="207"/>
      <c r="HA92" s="220"/>
      <c r="HB92" s="220"/>
      <c r="HC92" s="207"/>
      <c r="HD92" s="220"/>
      <c r="HE92" s="220"/>
      <c r="HF92" s="207"/>
      <c r="HG92" s="224"/>
      <c r="HH92" s="220"/>
      <c r="HI92" s="220"/>
      <c r="HJ92" s="301"/>
      <c r="HK92" s="220"/>
      <c r="HL92" s="220"/>
      <c r="HM92" s="301"/>
      <c r="HN92" s="220"/>
      <c r="HO92" s="220"/>
      <c r="HP92" s="301"/>
      <c r="HQ92" s="224"/>
      <c r="HR92" s="220"/>
      <c r="HS92" s="220"/>
      <c r="HT92" s="207"/>
      <c r="HU92" s="220"/>
      <c r="HV92" s="220"/>
      <c r="HW92" s="207"/>
      <c r="HX92" s="220"/>
      <c r="HY92" s="220"/>
      <c r="HZ92" s="207"/>
      <c r="IA92" s="224"/>
      <c r="IB92" s="220"/>
      <c r="IC92" s="220"/>
      <c r="ID92" s="207"/>
      <c r="IE92" s="220"/>
      <c r="IF92" s="220"/>
      <c r="IG92" s="207"/>
      <c r="IH92" s="220"/>
      <c r="II92" s="220"/>
      <c r="IJ92" s="207"/>
    </row>
    <row r="93" spans="1:248" s="186" customFormat="1" ht="15" x14ac:dyDescent="0.2">
      <c r="A93" s="182" t="s">
        <v>196</v>
      </c>
      <c r="D93" s="223"/>
      <c r="E93" s="224"/>
      <c r="F93" s="225"/>
      <c r="G93" s="225"/>
      <c r="H93" s="213"/>
      <c r="I93" s="225"/>
      <c r="J93" s="225"/>
      <c r="K93" s="213"/>
      <c r="L93" s="225"/>
      <c r="M93" s="225"/>
      <c r="N93" s="213"/>
      <c r="O93" s="225"/>
      <c r="P93" s="225"/>
      <c r="Q93" s="225"/>
      <c r="R93" s="213"/>
      <c r="S93" s="225"/>
      <c r="T93" s="225"/>
      <c r="U93" s="213"/>
      <c r="V93" s="225"/>
      <c r="W93" s="225"/>
      <c r="X93" s="213"/>
      <c r="Y93" s="225"/>
      <c r="Z93" s="225"/>
      <c r="AA93" s="225"/>
      <c r="AB93" s="213"/>
      <c r="AC93" s="225"/>
      <c r="AD93" s="225"/>
      <c r="AE93" s="213"/>
      <c r="AF93" s="225"/>
      <c r="AG93" s="225"/>
      <c r="AH93" s="213"/>
      <c r="AI93" s="225"/>
      <c r="AJ93" s="225"/>
      <c r="AK93" s="225"/>
      <c r="AL93" s="213"/>
      <c r="AM93" s="225"/>
      <c r="AN93" s="225"/>
      <c r="AO93" s="213"/>
      <c r="AP93" s="225"/>
      <c r="AQ93" s="225"/>
      <c r="AR93" s="213"/>
      <c r="AS93" s="225"/>
      <c r="AT93" s="225"/>
      <c r="AU93" s="225"/>
      <c r="AV93" s="213"/>
      <c r="AW93" s="225"/>
      <c r="AX93" s="225"/>
      <c r="AY93" s="213"/>
      <c r="AZ93" s="225"/>
      <c r="BA93" s="225"/>
      <c r="BB93" s="213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5"/>
      <c r="CN93" s="225"/>
      <c r="CO93" s="225"/>
      <c r="CP93" s="225"/>
      <c r="CQ93" s="225"/>
      <c r="CR93" s="225"/>
      <c r="CS93" s="225"/>
      <c r="CT93" s="213"/>
      <c r="CU93" s="225"/>
      <c r="CV93" s="225"/>
      <c r="CW93" s="213"/>
      <c r="CX93" s="225"/>
      <c r="CY93" s="225"/>
      <c r="CZ93" s="213"/>
      <c r="DA93" s="225"/>
      <c r="DB93" s="225"/>
      <c r="DC93" s="225"/>
      <c r="DD93" s="213"/>
      <c r="DE93" s="225"/>
      <c r="DF93" s="225"/>
      <c r="DG93" s="213"/>
      <c r="DH93" s="225"/>
      <c r="DI93" s="225"/>
      <c r="DJ93" s="213"/>
      <c r="DK93" s="225"/>
      <c r="DL93" s="225"/>
      <c r="DM93" s="225"/>
      <c r="DN93" s="213"/>
      <c r="DO93" s="225"/>
      <c r="DP93" s="225"/>
      <c r="DQ93" s="213"/>
      <c r="DR93" s="225"/>
      <c r="DS93" s="225"/>
      <c r="DT93" s="213"/>
      <c r="DU93" s="224"/>
      <c r="DV93" s="224"/>
      <c r="DW93" s="224"/>
      <c r="DX93" s="289"/>
      <c r="DY93" s="224"/>
      <c r="DZ93" s="224"/>
      <c r="EA93" s="289"/>
      <c r="EB93" s="224"/>
      <c r="EC93" s="224"/>
      <c r="ED93" s="289"/>
      <c r="EE93" s="224"/>
      <c r="EF93" s="224"/>
      <c r="EG93" s="224"/>
      <c r="EH93" s="289"/>
      <c r="EI93" s="224"/>
      <c r="EJ93" s="224"/>
      <c r="EK93" s="289"/>
      <c r="EL93" s="224"/>
      <c r="EM93" s="224"/>
      <c r="EN93" s="289"/>
      <c r="EO93" s="224"/>
      <c r="EP93" s="224"/>
      <c r="EQ93" s="224"/>
      <c r="ER93" s="289"/>
      <c r="ES93" s="224"/>
      <c r="ET93" s="224"/>
      <c r="EU93" s="289"/>
      <c r="EV93" s="224"/>
      <c r="EW93" s="224"/>
      <c r="EX93" s="289"/>
      <c r="EY93" s="224"/>
      <c r="EZ93" s="224"/>
      <c r="FA93" s="224"/>
      <c r="FB93" s="289"/>
      <c r="FC93" s="224"/>
      <c r="FD93" s="224"/>
      <c r="FE93" s="289"/>
      <c r="FF93" s="224"/>
      <c r="FG93" s="224"/>
      <c r="FH93" s="289"/>
      <c r="FI93" s="224"/>
      <c r="FJ93" s="224"/>
      <c r="FK93" s="224"/>
      <c r="FL93" s="289"/>
      <c r="FM93" s="224"/>
      <c r="FN93" s="224"/>
      <c r="FO93" s="289"/>
      <c r="FP93" s="224"/>
      <c r="FQ93" s="224"/>
      <c r="FR93" s="289"/>
      <c r="FS93" s="224"/>
      <c r="FT93" s="224"/>
      <c r="FU93" s="224"/>
      <c r="FV93" s="289"/>
      <c r="FW93" s="224"/>
      <c r="FX93" s="224"/>
      <c r="FY93" s="289"/>
      <c r="FZ93" s="224"/>
      <c r="GA93" s="224"/>
      <c r="GB93" s="289"/>
      <c r="GC93" s="224"/>
      <c r="GD93" s="224"/>
      <c r="GE93" s="224"/>
      <c r="GF93" s="289"/>
      <c r="GG93" s="224"/>
      <c r="GH93" s="224"/>
      <c r="GI93" s="289"/>
      <c r="GJ93" s="224"/>
      <c r="GK93" s="224"/>
      <c r="GL93" s="289"/>
      <c r="GM93" s="224"/>
      <c r="GN93" s="224"/>
      <c r="GO93" s="224"/>
      <c r="GP93" s="289"/>
      <c r="GQ93" s="224"/>
      <c r="GR93" s="224"/>
      <c r="GS93" s="289"/>
      <c r="GT93" s="224"/>
      <c r="GU93" s="224"/>
      <c r="GV93" s="289"/>
      <c r="GW93" s="224"/>
      <c r="GX93" s="224"/>
      <c r="GY93" s="224"/>
      <c r="GZ93" s="289"/>
      <c r="HA93" s="224"/>
      <c r="HB93" s="224"/>
      <c r="HC93" s="289"/>
      <c r="HD93" s="224"/>
      <c r="HE93" s="224"/>
      <c r="HF93" s="289"/>
      <c r="HG93" s="224"/>
      <c r="HH93" s="224"/>
      <c r="HI93" s="224"/>
      <c r="HJ93" s="289"/>
      <c r="HK93" s="224"/>
      <c r="HL93" s="224"/>
      <c r="HM93" s="289"/>
      <c r="HN93" s="224"/>
      <c r="HO93" s="224"/>
      <c r="HP93" s="289"/>
      <c r="HQ93" s="224"/>
      <c r="HR93" s="224"/>
      <c r="HS93" s="224"/>
      <c r="HT93" s="289"/>
      <c r="HU93" s="224"/>
      <c r="HV93" s="224"/>
      <c r="HW93" s="289"/>
      <c r="HX93" s="224"/>
      <c r="HY93" s="224"/>
      <c r="HZ93" s="289"/>
      <c r="IA93" s="224"/>
      <c r="IB93" s="224"/>
      <c r="IC93" s="224"/>
      <c r="ID93" s="289"/>
      <c r="IE93" s="224"/>
      <c r="IF93" s="224"/>
      <c r="IG93" s="289"/>
      <c r="IH93" s="224"/>
      <c r="II93" s="224"/>
      <c r="IJ93" s="289"/>
    </row>
    <row r="94" spans="1:248" s="186" customFormat="1" ht="15" x14ac:dyDescent="0.2">
      <c r="A94" s="182" t="s">
        <v>197</v>
      </c>
      <c r="D94" s="223"/>
      <c r="E94" s="224"/>
      <c r="F94" s="225"/>
      <c r="G94" s="225"/>
      <c r="H94" s="213"/>
      <c r="I94" s="225"/>
      <c r="J94" s="225"/>
      <c r="K94" s="213"/>
      <c r="L94" s="225"/>
      <c r="M94" s="225"/>
      <c r="N94" s="213"/>
      <c r="O94" s="225"/>
      <c r="P94" s="225"/>
      <c r="Q94" s="225"/>
      <c r="R94" s="213"/>
      <c r="S94" s="225"/>
      <c r="T94" s="225"/>
      <c r="U94" s="213"/>
      <c r="V94" s="225"/>
      <c r="W94" s="225"/>
      <c r="X94" s="213"/>
      <c r="Y94" s="225"/>
      <c r="Z94" s="225"/>
      <c r="AA94" s="225"/>
      <c r="AB94" s="213"/>
      <c r="AC94" s="225"/>
      <c r="AD94" s="225"/>
      <c r="AE94" s="213"/>
      <c r="AF94" s="225"/>
      <c r="AG94" s="225"/>
      <c r="AH94" s="213"/>
      <c r="AI94" s="225"/>
      <c r="AJ94" s="225"/>
      <c r="AK94" s="225"/>
      <c r="AL94" s="213"/>
      <c r="AM94" s="225"/>
      <c r="AN94" s="225"/>
      <c r="AO94" s="213"/>
      <c r="AP94" s="225"/>
      <c r="AQ94" s="225"/>
      <c r="AR94" s="213"/>
      <c r="AS94" s="225"/>
      <c r="AT94" s="225"/>
      <c r="AU94" s="225"/>
      <c r="AV94" s="213"/>
      <c r="AW94" s="225"/>
      <c r="AX94" s="225"/>
      <c r="AY94" s="213"/>
      <c r="AZ94" s="225"/>
      <c r="BA94" s="225"/>
      <c r="BB94" s="213"/>
      <c r="BC94" s="225"/>
      <c r="BD94" s="225"/>
      <c r="BE94" s="225"/>
      <c r="BF94" s="225"/>
      <c r="BG94" s="225"/>
      <c r="BH94" s="225"/>
      <c r="BI94" s="225"/>
      <c r="BJ94" s="225"/>
      <c r="BK94" s="225"/>
      <c r="BL94" s="225"/>
      <c r="BM94" s="225"/>
      <c r="BN94" s="225"/>
      <c r="BO94" s="225"/>
      <c r="BP94" s="225"/>
      <c r="BQ94" s="225"/>
      <c r="BR94" s="225"/>
      <c r="BS94" s="225"/>
      <c r="BT94" s="225"/>
      <c r="BU94" s="225"/>
      <c r="BV94" s="225"/>
      <c r="BW94" s="225"/>
      <c r="BX94" s="225"/>
      <c r="BY94" s="225"/>
      <c r="BZ94" s="225"/>
      <c r="CA94" s="225"/>
      <c r="CB94" s="225"/>
      <c r="CC94" s="225"/>
      <c r="CD94" s="225"/>
      <c r="CE94" s="225"/>
      <c r="CF94" s="225"/>
      <c r="CG94" s="225"/>
      <c r="CH94" s="225"/>
      <c r="CI94" s="225"/>
      <c r="CJ94" s="225"/>
      <c r="CK94" s="225"/>
      <c r="CL94" s="225"/>
      <c r="CM94" s="225"/>
      <c r="CN94" s="225"/>
      <c r="CO94" s="225"/>
      <c r="CP94" s="225"/>
      <c r="CQ94" s="225"/>
      <c r="CR94" s="225"/>
      <c r="CS94" s="225"/>
      <c r="CT94" s="213"/>
      <c r="CU94" s="225"/>
      <c r="CV94" s="225"/>
      <c r="CW94" s="213"/>
      <c r="CX94" s="225"/>
      <c r="CY94" s="225"/>
      <c r="CZ94" s="213"/>
      <c r="DA94" s="225"/>
      <c r="DB94" s="225"/>
      <c r="DC94" s="225"/>
      <c r="DD94" s="213"/>
      <c r="DE94" s="225"/>
      <c r="DF94" s="225"/>
      <c r="DG94" s="213"/>
      <c r="DH94" s="225"/>
      <c r="DI94" s="225"/>
      <c r="DJ94" s="213"/>
      <c r="DK94" s="225"/>
      <c r="DL94" s="225"/>
      <c r="DM94" s="225"/>
      <c r="DN94" s="213"/>
      <c r="DO94" s="225"/>
      <c r="DP94" s="225"/>
      <c r="DQ94" s="213"/>
      <c r="DR94" s="225"/>
      <c r="DS94" s="225"/>
      <c r="DT94" s="213"/>
      <c r="DU94" s="224"/>
      <c r="DV94" s="224"/>
      <c r="DW94" s="224"/>
      <c r="DX94" s="289"/>
      <c r="DY94" s="224"/>
      <c r="DZ94" s="224"/>
      <c r="EA94" s="289"/>
      <c r="EB94" s="224"/>
      <c r="EC94" s="224"/>
      <c r="ED94" s="289"/>
      <c r="EE94" s="224"/>
      <c r="EF94" s="224"/>
      <c r="EG94" s="224"/>
      <c r="EH94" s="289"/>
      <c r="EI94" s="224"/>
      <c r="EJ94" s="224"/>
      <c r="EK94" s="289"/>
      <c r="EL94" s="224"/>
      <c r="EM94" s="224"/>
      <c r="EN94" s="289"/>
      <c r="EO94" s="224"/>
      <c r="EP94" s="224"/>
      <c r="EQ94" s="224"/>
      <c r="ER94" s="289"/>
      <c r="ES94" s="224"/>
      <c r="ET94" s="224"/>
      <c r="EU94" s="289"/>
      <c r="EV94" s="224"/>
      <c r="EW94" s="224"/>
      <c r="EX94" s="289"/>
      <c r="EY94" s="224"/>
      <c r="EZ94" s="224"/>
      <c r="FA94" s="224"/>
      <c r="FB94" s="289"/>
      <c r="FC94" s="224"/>
      <c r="FD94" s="224"/>
      <c r="FE94" s="289"/>
      <c r="FF94" s="224"/>
      <c r="FG94" s="224"/>
      <c r="FH94" s="289"/>
      <c r="FI94" s="224"/>
      <c r="FJ94" s="224"/>
      <c r="FK94" s="224"/>
      <c r="FL94" s="289"/>
      <c r="FM94" s="224"/>
      <c r="FN94" s="224"/>
      <c r="FO94" s="289"/>
      <c r="FP94" s="224"/>
      <c r="FQ94" s="224"/>
      <c r="FR94" s="289"/>
      <c r="FS94" s="224"/>
      <c r="FT94" s="224"/>
      <c r="FU94" s="224"/>
      <c r="FV94" s="289"/>
      <c r="FW94" s="224"/>
      <c r="FX94" s="224"/>
      <c r="FY94" s="289"/>
      <c r="FZ94" s="224"/>
      <c r="GA94" s="224"/>
      <c r="GB94" s="289"/>
      <c r="GC94" s="224"/>
      <c r="GD94" s="224"/>
      <c r="GE94" s="224"/>
      <c r="GF94" s="289"/>
      <c r="GG94" s="224"/>
      <c r="GH94" s="224"/>
      <c r="GI94" s="289"/>
      <c r="GJ94" s="224"/>
      <c r="GK94" s="224"/>
      <c r="GL94" s="289"/>
      <c r="GM94" s="224"/>
      <c r="GN94" s="224"/>
      <c r="GO94" s="224"/>
      <c r="GP94" s="289"/>
      <c r="GQ94" s="224"/>
      <c r="GR94" s="224"/>
      <c r="GS94" s="289"/>
      <c r="GT94" s="224"/>
      <c r="GU94" s="224"/>
      <c r="GV94" s="289"/>
      <c r="GW94" s="224"/>
      <c r="GX94" s="224"/>
      <c r="GY94" s="224"/>
      <c r="GZ94" s="289"/>
      <c r="HA94" s="224"/>
      <c r="HB94" s="224"/>
      <c r="HC94" s="289"/>
      <c r="HD94" s="224"/>
      <c r="HE94" s="224"/>
      <c r="HF94" s="289"/>
      <c r="HG94" s="224"/>
      <c r="HH94" s="224"/>
      <c r="HI94" s="224"/>
      <c r="HJ94" s="289"/>
      <c r="HK94" s="224"/>
      <c r="HL94" s="224"/>
      <c r="HM94" s="289"/>
      <c r="HN94" s="224"/>
      <c r="HO94" s="224"/>
      <c r="HP94" s="289"/>
      <c r="HQ94" s="224"/>
      <c r="HR94" s="224"/>
      <c r="HS94" s="224"/>
      <c r="HT94" s="289"/>
      <c r="HU94" s="224"/>
      <c r="HV94" s="224"/>
      <c r="HW94" s="289"/>
      <c r="HX94" s="224"/>
      <c r="HY94" s="224"/>
      <c r="HZ94" s="289"/>
      <c r="IA94" s="224"/>
      <c r="IB94" s="224"/>
      <c r="IC94" s="224"/>
      <c r="ID94" s="289"/>
      <c r="IE94" s="224"/>
      <c r="IF94" s="224"/>
      <c r="IG94" s="289"/>
      <c r="IH94" s="224"/>
      <c r="II94" s="224"/>
      <c r="IJ94" s="289"/>
    </row>
    <row r="95" spans="1:248" s="186" customFormat="1" x14ac:dyDescent="0.2">
      <c r="A95" s="201" t="s">
        <v>239</v>
      </c>
      <c r="D95" s="223"/>
      <c r="E95" s="224"/>
      <c r="F95" s="225"/>
      <c r="G95" s="225"/>
      <c r="H95" s="213"/>
      <c r="I95" s="225"/>
      <c r="J95" s="225"/>
      <c r="K95" s="213"/>
      <c r="L95" s="225"/>
      <c r="M95" s="225"/>
      <c r="N95" s="213"/>
      <c r="O95" s="225"/>
      <c r="P95" s="225"/>
      <c r="Q95" s="225"/>
      <c r="R95" s="213"/>
      <c r="S95" s="225"/>
      <c r="T95" s="225"/>
      <c r="U95" s="213"/>
      <c r="V95" s="225"/>
      <c r="W95" s="225"/>
      <c r="X95" s="213"/>
      <c r="Y95" s="225"/>
      <c r="Z95" s="225"/>
      <c r="AA95" s="225"/>
      <c r="AB95" s="213"/>
      <c r="AC95" s="225"/>
      <c r="AD95" s="225"/>
      <c r="AE95" s="213"/>
      <c r="AF95" s="225"/>
      <c r="AG95" s="225"/>
      <c r="AH95" s="213"/>
      <c r="AI95" s="225"/>
      <c r="AJ95" s="225"/>
      <c r="AK95" s="225"/>
      <c r="AL95" s="213"/>
      <c r="AM95" s="225"/>
      <c r="AN95" s="225"/>
      <c r="AO95" s="213"/>
      <c r="AP95" s="225"/>
      <c r="AQ95" s="225"/>
      <c r="AR95" s="213"/>
      <c r="AS95" s="225"/>
      <c r="AT95" s="225"/>
      <c r="AU95" s="225"/>
      <c r="AV95" s="213"/>
      <c r="AW95" s="225"/>
      <c r="AX95" s="225"/>
      <c r="AY95" s="213"/>
      <c r="AZ95" s="225"/>
      <c r="BA95" s="225"/>
      <c r="BB95" s="213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  <c r="CM95" s="225"/>
      <c r="CN95" s="225"/>
      <c r="CO95" s="225"/>
      <c r="CP95" s="225"/>
      <c r="CQ95" s="225"/>
      <c r="CR95" s="225"/>
      <c r="CS95" s="225"/>
      <c r="CT95" s="213"/>
      <c r="CU95" s="225"/>
      <c r="CV95" s="225"/>
      <c r="CW95" s="213"/>
      <c r="CX95" s="225"/>
      <c r="CY95" s="225"/>
      <c r="CZ95" s="213"/>
      <c r="DA95" s="225"/>
      <c r="DB95" s="225"/>
      <c r="DC95" s="225"/>
      <c r="DD95" s="213"/>
      <c r="DE95" s="225"/>
      <c r="DF95" s="225"/>
      <c r="DG95" s="213"/>
      <c r="DH95" s="225"/>
      <c r="DI95" s="225"/>
      <c r="DJ95" s="213"/>
      <c r="DK95" s="225"/>
      <c r="DL95" s="225"/>
      <c r="DM95" s="225"/>
      <c r="DN95" s="213"/>
      <c r="DO95" s="225"/>
      <c r="DP95" s="225"/>
      <c r="DQ95" s="213"/>
      <c r="DR95" s="225"/>
      <c r="DS95" s="225"/>
      <c r="DT95" s="213"/>
      <c r="DU95" s="224"/>
      <c r="DV95" s="224"/>
      <c r="DW95" s="224"/>
      <c r="DX95" s="289"/>
      <c r="DY95" s="224"/>
      <c r="DZ95" s="224"/>
      <c r="EA95" s="289"/>
      <c r="EB95" s="224"/>
      <c r="EC95" s="224"/>
      <c r="ED95" s="289"/>
      <c r="EE95" s="224"/>
      <c r="EF95" s="224"/>
      <c r="EG95" s="224"/>
      <c r="EH95" s="289"/>
      <c r="EI95" s="224"/>
      <c r="EJ95" s="224"/>
      <c r="EK95" s="289"/>
      <c r="EL95" s="224"/>
      <c r="EM95" s="224"/>
      <c r="EN95" s="289"/>
      <c r="EO95" s="224"/>
      <c r="EP95" s="224"/>
      <c r="EQ95" s="224"/>
      <c r="ER95" s="289"/>
      <c r="ES95" s="224"/>
      <c r="ET95" s="224"/>
      <c r="EU95" s="289"/>
      <c r="EV95" s="224"/>
      <c r="EW95" s="224"/>
      <c r="EX95" s="289"/>
      <c r="EY95" s="224"/>
      <c r="EZ95" s="224"/>
      <c r="FA95" s="224"/>
      <c r="FB95" s="289"/>
      <c r="FC95" s="224"/>
      <c r="FD95" s="224"/>
      <c r="FE95" s="289"/>
      <c r="FF95" s="224"/>
      <c r="FG95" s="224"/>
      <c r="FH95" s="289"/>
      <c r="FI95" s="224"/>
      <c r="FJ95" s="224"/>
      <c r="FK95" s="224"/>
      <c r="FL95" s="289"/>
      <c r="FM95" s="224"/>
      <c r="FN95" s="224"/>
      <c r="FO95" s="289"/>
      <c r="FP95" s="224"/>
      <c r="FQ95" s="224"/>
      <c r="FR95" s="289"/>
      <c r="FS95" s="224"/>
      <c r="FT95" s="224"/>
      <c r="FU95" s="224"/>
      <c r="FV95" s="289"/>
      <c r="FW95" s="224"/>
      <c r="FX95" s="224"/>
      <c r="FY95" s="289"/>
      <c r="FZ95" s="224"/>
      <c r="GA95" s="224"/>
      <c r="GB95" s="289"/>
      <c r="GC95" s="224"/>
      <c r="GD95" s="224"/>
      <c r="GE95" s="224"/>
      <c r="GF95" s="289"/>
      <c r="GG95" s="224"/>
      <c r="GH95" s="224"/>
      <c r="GI95" s="289"/>
      <c r="GJ95" s="224"/>
      <c r="GK95" s="224"/>
      <c r="GL95" s="289"/>
      <c r="GM95" s="224"/>
      <c r="GN95" s="224"/>
      <c r="GO95" s="224"/>
      <c r="GP95" s="289"/>
      <c r="GQ95" s="224"/>
      <c r="GR95" s="224"/>
      <c r="GS95" s="289"/>
      <c r="GT95" s="224"/>
      <c r="GU95" s="224"/>
      <c r="GV95" s="289"/>
      <c r="GW95" s="224"/>
      <c r="GX95" s="224"/>
      <c r="GY95" s="224"/>
      <c r="GZ95" s="289"/>
      <c r="HA95" s="224"/>
      <c r="HB95" s="224"/>
      <c r="HC95" s="289"/>
      <c r="HD95" s="224"/>
      <c r="HE95" s="224"/>
      <c r="HF95" s="289"/>
      <c r="HG95" s="224"/>
      <c r="HH95" s="224"/>
      <c r="HI95" s="224"/>
      <c r="HJ95" s="289"/>
      <c r="HK95" s="224"/>
      <c r="HL95" s="224"/>
      <c r="HM95" s="289"/>
      <c r="HN95" s="224"/>
      <c r="HO95" s="224"/>
      <c r="HP95" s="289"/>
      <c r="HQ95" s="224"/>
      <c r="HR95" s="224"/>
      <c r="HS95" s="224"/>
      <c r="HT95" s="289"/>
      <c r="HU95" s="224"/>
      <c r="HV95" s="224"/>
      <c r="HW95" s="289"/>
      <c r="HX95" s="224"/>
      <c r="HY95" s="224"/>
      <c r="HZ95" s="289"/>
      <c r="IA95" s="224"/>
      <c r="IB95" s="224"/>
      <c r="IC95" s="224"/>
      <c r="ID95" s="289"/>
      <c r="IE95" s="224"/>
      <c r="IF95" s="224"/>
      <c r="IG95" s="289"/>
      <c r="IH95" s="224"/>
      <c r="II95" s="224"/>
      <c r="IJ95" s="289"/>
    </row>
    <row r="96" spans="1:248" s="186" customFormat="1" x14ac:dyDescent="0.2">
      <c r="D96" s="223"/>
      <c r="E96" s="224"/>
      <c r="F96" s="225"/>
      <c r="G96" s="225"/>
      <c r="H96" s="213"/>
      <c r="I96" s="225"/>
      <c r="J96" s="225"/>
      <c r="K96" s="213"/>
      <c r="L96" s="225"/>
      <c r="M96" s="225"/>
      <c r="N96" s="213"/>
      <c r="O96" s="225"/>
      <c r="P96" s="225"/>
      <c r="Q96" s="225"/>
      <c r="R96" s="213"/>
      <c r="S96" s="225"/>
      <c r="T96" s="225"/>
      <c r="U96" s="213"/>
      <c r="V96" s="225"/>
      <c r="W96" s="225"/>
      <c r="X96" s="213"/>
      <c r="Y96" s="225"/>
      <c r="Z96" s="225"/>
      <c r="AA96" s="225"/>
      <c r="AB96" s="213"/>
      <c r="AC96" s="225"/>
      <c r="AD96" s="225"/>
      <c r="AE96" s="213"/>
      <c r="AF96" s="225"/>
      <c r="AG96" s="225"/>
      <c r="AH96" s="213"/>
      <c r="AI96" s="225"/>
      <c r="AJ96" s="225"/>
      <c r="AK96" s="225"/>
      <c r="AL96" s="213"/>
      <c r="AM96" s="225"/>
      <c r="AN96" s="225"/>
      <c r="AO96" s="213"/>
      <c r="AP96" s="225"/>
      <c r="AQ96" s="225"/>
      <c r="AR96" s="213"/>
      <c r="AS96" s="225"/>
      <c r="AT96" s="225"/>
      <c r="AU96" s="225"/>
      <c r="AV96" s="213"/>
      <c r="AW96" s="225"/>
      <c r="AX96" s="225"/>
      <c r="AY96" s="213"/>
      <c r="AZ96" s="225"/>
      <c r="BA96" s="225"/>
      <c r="BB96" s="213"/>
      <c r="BC96" s="225"/>
      <c r="BD96" s="225"/>
      <c r="BE96" s="225"/>
      <c r="BF96" s="225"/>
      <c r="BG96" s="225"/>
      <c r="BH96" s="225"/>
      <c r="BI96" s="225"/>
      <c r="BJ96" s="225"/>
      <c r="BK96" s="225"/>
      <c r="BL96" s="225"/>
      <c r="BM96" s="225"/>
      <c r="BN96" s="225"/>
      <c r="BO96" s="225"/>
      <c r="BP96" s="225"/>
      <c r="BQ96" s="225"/>
      <c r="BR96" s="225"/>
      <c r="BS96" s="225"/>
      <c r="BT96" s="225"/>
      <c r="BU96" s="225"/>
      <c r="BV96" s="225"/>
      <c r="BW96" s="225"/>
      <c r="BX96" s="225"/>
      <c r="BY96" s="225"/>
      <c r="BZ96" s="225"/>
      <c r="CA96" s="225"/>
      <c r="CB96" s="225"/>
      <c r="CC96" s="225"/>
      <c r="CD96" s="225"/>
      <c r="CE96" s="225"/>
      <c r="CF96" s="225"/>
      <c r="CG96" s="225"/>
      <c r="CH96" s="225"/>
      <c r="CI96" s="225"/>
      <c r="CJ96" s="225"/>
      <c r="CK96" s="225"/>
      <c r="CL96" s="225"/>
      <c r="CM96" s="225"/>
      <c r="CN96" s="225"/>
      <c r="CO96" s="225"/>
      <c r="CP96" s="225"/>
      <c r="CQ96" s="225"/>
      <c r="CR96" s="225"/>
      <c r="CS96" s="225"/>
      <c r="CT96" s="213"/>
      <c r="CU96" s="225"/>
      <c r="CV96" s="225"/>
      <c r="CW96" s="213"/>
      <c r="CX96" s="225"/>
      <c r="CY96" s="225"/>
      <c r="CZ96" s="213"/>
      <c r="DA96" s="225"/>
      <c r="DB96" s="225"/>
      <c r="DC96" s="225"/>
      <c r="DD96" s="213"/>
      <c r="DE96" s="225"/>
      <c r="DF96" s="225"/>
      <c r="DG96" s="213"/>
      <c r="DH96" s="225"/>
      <c r="DI96" s="225"/>
      <c r="DJ96" s="213"/>
      <c r="DK96" s="225"/>
      <c r="DL96" s="225"/>
      <c r="DM96" s="225"/>
      <c r="DN96" s="213"/>
      <c r="DO96" s="225"/>
      <c r="DP96" s="225"/>
      <c r="DQ96" s="213"/>
      <c r="DR96" s="225"/>
      <c r="DS96" s="225"/>
      <c r="DT96" s="213"/>
      <c r="DU96" s="224"/>
      <c r="DV96" s="224"/>
      <c r="DW96" s="224"/>
      <c r="DX96" s="289"/>
      <c r="DY96" s="224"/>
      <c r="DZ96" s="224"/>
      <c r="EA96" s="289"/>
      <c r="EB96" s="224"/>
      <c r="EC96" s="224"/>
      <c r="ED96" s="289"/>
      <c r="EE96" s="224"/>
      <c r="EF96" s="224"/>
      <c r="EG96" s="224"/>
      <c r="EH96" s="289"/>
      <c r="EI96" s="224"/>
      <c r="EJ96" s="224"/>
      <c r="EK96" s="289"/>
      <c r="EL96" s="224"/>
      <c r="EM96" s="224"/>
      <c r="EN96" s="289"/>
      <c r="EO96" s="224"/>
      <c r="EP96" s="224"/>
      <c r="EQ96" s="224"/>
      <c r="ER96" s="289"/>
      <c r="ES96" s="224"/>
      <c r="ET96" s="224"/>
      <c r="EU96" s="289"/>
      <c r="EV96" s="224"/>
      <c r="EW96" s="224"/>
      <c r="EX96" s="289"/>
      <c r="EY96" s="224"/>
      <c r="EZ96" s="224"/>
      <c r="FA96" s="224"/>
      <c r="FB96" s="289"/>
      <c r="FC96" s="224"/>
      <c r="FD96" s="224"/>
      <c r="FE96" s="289"/>
      <c r="FF96" s="224"/>
      <c r="FG96" s="224"/>
      <c r="FH96" s="289"/>
      <c r="FI96" s="224"/>
      <c r="FJ96" s="224"/>
      <c r="FK96" s="224"/>
      <c r="FL96" s="289"/>
      <c r="FM96" s="224"/>
      <c r="FN96" s="224"/>
      <c r="FO96" s="289"/>
      <c r="FP96" s="224"/>
      <c r="FQ96" s="224"/>
      <c r="FR96" s="289"/>
      <c r="FS96" s="224"/>
      <c r="FT96" s="224"/>
      <c r="FU96" s="224"/>
      <c r="FV96" s="289"/>
      <c r="FW96" s="224"/>
      <c r="FX96" s="224"/>
      <c r="FY96" s="289"/>
      <c r="FZ96" s="224"/>
      <c r="GA96" s="224"/>
      <c r="GB96" s="289"/>
      <c r="GC96" s="224"/>
      <c r="GD96" s="224"/>
      <c r="GE96" s="224"/>
      <c r="GF96" s="289"/>
      <c r="GG96" s="224"/>
      <c r="GH96" s="224"/>
      <c r="GI96" s="289"/>
      <c r="GJ96" s="224"/>
      <c r="GK96" s="224"/>
      <c r="GL96" s="289"/>
      <c r="GM96" s="224"/>
      <c r="GN96" s="224"/>
      <c r="GO96" s="224"/>
      <c r="GP96" s="289"/>
      <c r="GQ96" s="224"/>
      <c r="GR96" s="224"/>
      <c r="GS96" s="289"/>
      <c r="GT96" s="224"/>
      <c r="GU96" s="224"/>
      <c r="GV96" s="289"/>
      <c r="GW96" s="224"/>
      <c r="GX96" s="224"/>
      <c r="GY96" s="224"/>
      <c r="GZ96" s="289"/>
      <c r="HA96" s="224"/>
      <c r="HB96" s="224"/>
      <c r="HC96" s="289"/>
      <c r="HD96" s="224"/>
      <c r="HE96" s="224"/>
      <c r="HF96" s="289"/>
      <c r="HG96" s="224"/>
      <c r="HH96" s="224"/>
      <c r="HI96" s="224"/>
      <c r="HJ96" s="289"/>
      <c r="HK96" s="224"/>
      <c r="HL96" s="224"/>
      <c r="HM96" s="289"/>
      <c r="HN96" s="224"/>
      <c r="HO96" s="224"/>
      <c r="HP96" s="289"/>
      <c r="HQ96" s="224"/>
      <c r="HR96" s="224"/>
      <c r="HS96" s="224"/>
      <c r="HT96" s="289"/>
      <c r="HU96" s="224"/>
      <c r="HV96" s="224"/>
      <c r="HW96" s="289"/>
      <c r="HX96" s="224"/>
      <c r="HY96" s="224"/>
      <c r="HZ96" s="289"/>
      <c r="IA96" s="224"/>
      <c r="IB96" s="224"/>
      <c r="IC96" s="224"/>
      <c r="ID96" s="289"/>
      <c r="IE96" s="224"/>
      <c r="IF96" s="224"/>
      <c r="IG96" s="289"/>
      <c r="IH96" s="224"/>
      <c r="II96" s="224"/>
      <c r="IJ96" s="289"/>
    </row>
    <row r="97" spans="1:244" x14ac:dyDescent="0.2">
      <c r="B97" s="183" t="s">
        <v>207</v>
      </c>
      <c r="E97" s="188"/>
      <c r="F97" s="225"/>
      <c r="G97" s="225"/>
      <c r="H97" s="213"/>
      <c r="I97" s="225"/>
      <c r="J97" s="225"/>
      <c r="K97" s="213"/>
      <c r="L97" s="225"/>
      <c r="M97" s="225"/>
      <c r="N97" s="213"/>
      <c r="O97" s="208"/>
      <c r="P97" s="225"/>
      <c r="Q97" s="225"/>
      <c r="R97" s="213"/>
      <c r="S97" s="225"/>
      <c r="T97" s="225"/>
      <c r="U97" s="213"/>
      <c r="V97" s="225"/>
      <c r="W97" s="225"/>
      <c r="X97" s="213"/>
      <c r="Y97" s="208"/>
      <c r="Z97" s="225"/>
      <c r="AA97" s="225"/>
      <c r="AB97" s="213"/>
      <c r="AC97" s="225"/>
      <c r="AD97" s="225"/>
      <c r="AE97" s="213"/>
      <c r="AF97" s="225"/>
      <c r="AG97" s="225"/>
      <c r="AH97" s="213"/>
      <c r="AI97" s="208"/>
      <c r="AJ97" s="225"/>
      <c r="AK97" s="225"/>
      <c r="AL97" s="213"/>
      <c r="AM97" s="225"/>
      <c r="AN97" s="225"/>
      <c r="AO97" s="213"/>
      <c r="AP97" s="225"/>
      <c r="AQ97" s="225"/>
      <c r="AR97" s="213"/>
      <c r="AS97" s="208"/>
      <c r="AT97" s="225"/>
      <c r="AU97" s="225"/>
      <c r="AV97" s="213"/>
      <c r="AW97" s="225"/>
      <c r="AX97" s="225"/>
      <c r="AY97" s="213"/>
      <c r="AZ97" s="225"/>
      <c r="BA97" s="225"/>
      <c r="BB97" s="213"/>
      <c r="BC97" s="208"/>
      <c r="BD97" s="225"/>
      <c r="BE97" s="225"/>
      <c r="BF97" s="213"/>
      <c r="BG97" s="225"/>
      <c r="BH97" s="225"/>
      <c r="BI97" s="213"/>
      <c r="BJ97" s="225"/>
      <c r="BK97" s="225"/>
      <c r="BL97" s="213"/>
      <c r="BM97" s="208"/>
      <c r="BN97" s="225"/>
      <c r="BO97" s="225"/>
      <c r="BP97" s="213"/>
      <c r="BQ97" s="225"/>
      <c r="BR97" s="225"/>
      <c r="BS97" s="213"/>
      <c r="BT97" s="225"/>
      <c r="BU97" s="225"/>
      <c r="BV97" s="213"/>
      <c r="BW97" s="208"/>
      <c r="BX97" s="225"/>
      <c r="BY97" s="225"/>
      <c r="BZ97" s="213"/>
      <c r="CA97" s="225"/>
      <c r="CB97" s="225"/>
      <c r="CC97" s="213"/>
      <c r="CD97" s="225"/>
      <c r="CE97" s="225"/>
      <c r="CF97" s="213"/>
      <c r="CG97" s="208"/>
      <c r="CH97" s="225"/>
      <c r="CI97" s="225"/>
      <c r="CJ97" s="213"/>
      <c r="CK97" s="225"/>
      <c r="CL97" s="225"/>
      <c r="CM97" s="213"/>
      <c r="CN97" s="225"/>
      <c r="CO97" s="225"/>
      <c r="CP97" s="213"/>
      <c r="CQ97" s="208"/>
      <c r="CR97" s="225"/>
      <c r="CS97" s="225"/>
      <c r="CT97" s="213"/>
      <c r="CU97" s="225"/>
      <c r="CV97" s="225"/>
      <c r="CW97" s="213"/>
      <c r="CX97" s="225"/>
      <c r="CY97" s="225"/>
      <c r="CZ97" s="213"/>
      <c r="DA97" s="208"/>
      <c r="DB97" s="225"/>
      <c r="DC97" s="225"/>
      <c r="DD97" s="213"/>
      <c r="DE97" s="225"/>
      <c r="DF97" s="225"/>
      <c r="DG97" s="213"/>
      <c r="DH97" s="225"/>
      <c r="DI97" s="225"/>
      <c r="DJ97" s="213"/>
      <c r="DK97" s="208"/>
      <c r="DL97" s="225"/>
      <c r="DM97" s="225"/>
      <c r="DN97" s="213"/>
      <c r="DO97" s="225"/>
      <c r="DP97" s="225"/>
      <c r="DQ97" s="213"/>
      <c r="DR97" s="225"/>
      <c r="DS97" s="225"/>
      <c r="DT97" s="213"/>
      <c r="DU97" s="188"/>
      <c r="DV97" s="224"/>
      <c r="DW97" s="224"/>
      <c r="DX97" s="289"/>
      <c r="DY97" s="224"/>
      <c r="DZ97" s="224"/>
      <c r="EA97" s="289"/>
      <c r="EB97" s="224"/>
      <c r="EC97" s="224"/>
      <c r="ED97" s="289"/>
      <c r="EE97" s="188"/>
      <c r="EF97" s="224"/>
      <c r="EG97" s="224"/>
      <c r="EH97" s="289"/>
      <c r="EI97" s="224"/>
      <c r="EJ97" s="224"/>
      <c r="EK97" s="289"/>
      <c r="EL97" s="224"/>
      <c r="EM97" s="224"/>
      <c r="EN97" s="289"/>
      <c r="EO97" s="188"/>
      <c r="EP97" s="224"/>
      <c r="EQ97" s="224"/>
      <c r="ER97" s="289"/>
      <c r="ES97" s="224"/>
      <c r="ET97" s="224"/>
      <c r="EU97" s="289"/>
      <c r="EV97" s="224"/>
      <c r="EW97" s="224"/>
      <c r="EX97" s="289"/>
      <c r="EY97" s="188"/>
      <c r="EZ97" s="224"/>
      <c r="FA97" s="224"/>
      <c r="FB97" s="289"/>
      <c r="FC97" s="224"/>
      <c r="FD97" s="224"/>
      <c r="FE97" s="289"/>
      <c r="FF97" s="224"/>
      <c r="FG97" s="224"/>
      <c r="FH97" s="289"/>
      <c r="FI97" s="188"/>
      <c r="FJ97" s="224"/>
      <c r="FK97" s="224"/>
      <c r="FL97" s="289"/>
      <c r="FM97" s="224"/>
      <c r="FN97" s="224"/>
      <c r="FO97" s="289"/>
      <c r="FP97" s="224"/>
      <c r="FQ97" s="224"/>
      <c r="FR97" s="289"/>
      <c r="FS97" s="188"/>
      <c r="FT97" s="224"/>
      <c r="FU97" s="224"/>
      <c r="FV97" s="289"/>
      <c r="FW97" s="224"/>
      <c r="FX97" s="224"/>
      <c r="FY97" s="289"/>
      <c r="FZ97" s="224"/>
      <c r="GA97" s="224"/>
      <c r="GB97" s="289"/>
      <c r="GC97" s="188"/>
      <c r="GD97" s="224"/>
      <c r="GE97" s="224"/>
      <c r="GF97" s="289"/>
      <c r="GG97" s="224"/>
      <c r="GH97" s="224"/>
      <c r="GI97" s="289"/>
      <c r="GJ97" s="224"/>
      <c r="GK97" s="224"/>
      <c r="GL97" s="289"/>
      <c r="GM97" s="188"/>
      <c r="GN97" s="224"/>
      <c r="GO97" s="224"/>
      <c r="GP97" s="289"/>
      <c r="GQ97" s="224"/>
      <c r="GR97" s="224"/>
      <c r="GS97" s="289"/>
      <c r="GT97" s="224"/>
      <c r="GU97" s="224"/>
      <c r="GV97" s="289"/>
      <c r="GW97" s="188"/>
      <c r="GX97" s="224"/>
      <c r="GY97" s="224"/>
      <c r="GZ97" s="289"/>
      <c r="HA97" s="224"/>
      <c r="HB97" s="224"/>
      <c r="HC97" s="289"/>
      <c r="HD97" s="224"/>
      <c r="HE97" s="224"/>
      <c r="HF97" s="289"/>
      <c r="HG97" s="188"/>
      <c r="HH97" s="224"/>
      <c r="HI97" s="224"/>
      <c r="HJ97" s="289"/>
      <c r="HK97" s="224"/>
      <c r="HL97" s="224"/>
      <c r="HM97" s="289"/>
      <c r="HN97" s="224"/>
      <c r="HO97" s="224"/>
      <c r="HP97" s="289"/>
      <c r="HQ97" s="188"/>
      <c r="HR97" s="224"/>
      <c r="HS97" s="224"/>
      <c r="HT97" s="289"/>
      <c r="HU97" s="224"/>
      <c r="HV97" s="224"/>
      <c r="HW97" s="289"/>
      <c r="HX97" s="224"/>
      <c r="HY97" s="224"/>
      <c r="HZ97" s="289"/>
      <c r="IA97" s="188"/>
      <c r="IB97" s="224"/>
      <c r="IC97" s="224"/>
      <c r="ID97" s="289"/>
      <c r="IE97" s="224"/>
      <c r="IF97" s="224"/>
      <c r="IG97" s="289"/>
      <c r="IH97" s="224"/>
      <c r="II97" s="224"/>
      <c r="IJ97" s="289"/>
    </row>
    <row r="98" spans="1:244" x14ac:dyDescent="0.2">
      <c r="A98" s="204">
        <v>101</v>
      </c>
      <c r="C98" s="183" t="s">
        <v>62</v>
      </c>
      <c r="E98" s="188"/>
      <c r="F98" s="220"/>
      <c r="G98" s="220"/>
      <c r="H98" s="207">
        <v>2734956233.7000003</v>
      </c>
      <c r="I98" s="220"/>
      <c r="J98" s="220"/>
      <c r="K98" s="207">
        <v>278794713.07999998</v>
      </c>
      <c r="L98" s="220"/>
      <c r="M98" s="220"/>
      <c r="N98" s="207">
        <v>2456161520.6200004</v>
      </c>
      <c r="O98" s="208"/>
      <c r="P98" s="220"/>
      <c r="Q98" s="220"/>
      <c r="R98" s="207">
        <v>2739283486.7099996</v>
      </c>
      <c r="S98" s="220"/>
      <c r="T98" s="220"/>
      <c r="U98" s="207">
        <v>279282481.04000002</v>
      </c>
      <c r="V98" s="220"/>
      <c r="W98" s="220"/>
      <c r="X98" s="207">
        <v>2460001005.6699996</v>
      </c>
      <c r="Y98" s="208"/>
      <c r="Z98" s="220"/>
      <c r="AA98" s="220"/>
      <c r="AB98" s="207">
        <v>2745100711.5500002</v>
      </c>
      <c r="AC98" s="220"/>
      <c r="AD98" s="220"/>
      <c r="AE98" s="207">
        <v>279938198.62</v>
      </c>
      <c r="AF98" s="220"/>
      <c r="AG98" s="220"/>
      <c r="AH98" s="207">
        <v>2465162512.9300003</v>
      </c>
      <c r="AI98" s="208"/>
      <c r="AJ98" s="220"/>
      <c r="AK98" s="220"/>
      <c r="AL98" s="207">
        <v>2752980135.02</v>
      </c>
      <c r="AM98" s="220"/>
      <c r="AN98" s="220"/>
      <c r="AO98" s="207">
        <v>280826367.23000002</v>
      </c>
      <c r="AP98" s="220"/>
      <c r="AQ98" s="220"/>
      <c r="AR98" s="207">
        <v>2472153767.79</v>
      </c>
      <c r="AS98" s="208"/>
      <c r="AT98" s="220"/>
      <c r="AU98" s="220"/>
      <c r="AV98" s="207">
        <v>2759116781.8500004</v>
      </c>
      <c r="AW98" s="220"/>
      <c r="AX98" s="220"/>
      <c r="AY98" s="207">
        <v>281518090.06</v>
      </c>
      <c r="AZ98" s="220"/>
      <c r="BA98" s="220"/>
      <c r="BB98" s="207">
        <v>2477598691.7900004</v>
      </c>
      <c r="BC98" s="208"/>
      <c r="BD98" s="220"/>
      <c r="BE98" s="220"/>
      <c r="BF98" s="207">
        <v>2768764818.0799999</v>
      </c>
      <c r="BG98" s="220"/>
      <c r="BH98" s="220"/>
      <c r="BI98" s="207">
        <v>282605616.69999999</v>
      </c>
      <c r="BJ98" s="220"/>
      <c r="BK98" s="220"/>
      <c r="BL98" s="207">
        <v>2486159201.3800001</v>
      </c>
      <c r="BM98" s="208"/>
      <c r="BN98" s="220"/>
      <c r="BO98" s="220"/>
      <c r="BP98" s="207">
        <v>2777858790.1799994</v>
      </c>
      <c r="BQ98" s="220"/>
      <c r="BR98" s="220"/>
      <c r="BS98" s="207">
        <v>284719330.135337</v>
      </c>
      <c r="BT98" s="220"/>
      <c r="BU98" s="220"/>
      <c r="BV98" s="207">
        <v>2493139460.0446625</v>
      </c>
      <c r="BW98" s="208"/>
      <c r="BX98" s="220"/>
      <c r="BY98" s="220"/>
      <c r="BZ98" s="207">
        <v>2790386336.4799995</v>
      </c>
      <c r="CA98" s="220"/>
      <c r="CB98" s="220"/>
      <c r="CC98" s="207">
        <v>291836525.43326801</v>
      </c>
      <c r="CD98" s="220"/>
      <c r="CE98" s="220"/>
      <c r="CF98" s="207">
        <v>2498549811.0467315</v>
      </c>
      <c r="CG98" s="208"/>
      <c r="CH98" s="220"/>
      <c r="CI98" s="220"/>
      <c r="CJ98" s="207">
        <v>2800275449</v>
      </c>
      <c r="CK98" s="220"/>
      <c r="CL98" s="220"/>
      <c r="CM98" s="207">
        <v>293025435</v>
      </c>
      <c r="CN98" s="220"/>
      <c r="CO98" s="220"/>
      <c r="CP98" s="207">
        <v>2507250014</v>
      </c>
      <c r="CQ98" s="208"/>
      <c r="CR98" s="220"/>
      <c r="CS98" s="220"/>
      <c r="CT98" s="207">
        <v>2809343232.0299997</v>
      </c>
      <c r="CU98" s="220"/>
      <c r="CV98" s="220"/>
      <c r="CW98" s="207">
        <v>294531298.93859398</v>
      </c>
      <c r="CX98" s="220"/>
      <c r="CY98" s="220"/>
      <c r="CZ98" s="207">
        <v>2514811933.0914059</v>
      </c>
      <c r="DA98" s="208"/>
      <c r="DB98" s="220"/>
      <c r="DC98" s="220"/>
      <c r="DD98" s="207">
        <v>2822524280.7199998</v>
      </c>
      <c r="DE98" s="220"/>
      <c r="DF98" s="220"/>
      <c r="DG98" s="207">
        <v>296381131.22554499</v>
      </c>
      <c r="DH98" s="220"/>
      <c r="DI98" s="220"/>
      <c r="DJ98" s="207">
        <v>2526143149.4944549</v>
      </c>
      <c r="DK98" s="208"/>
      <c r="DL98" s="220"/>
      <c r="DM98" s="220"/>
      <c r="DN98" s="207">
        <v>2828186199.1199999</v>
      </c>
      <c r="DO98" s="220"/>
      <c r="DP98" s="220"/>
      <c r="DQ98" s="207">
        <v>299088183.36694294</v>
      </c>
      <c r="DR98" s="220"/>
      <c r="DS98" s="220"/>
      <c r="DT98" s="207">
        <v>2529098015.753057</v>
      </c>
      <c r="DU98" s="188"/>
      <c r="DV98" s="220"/>
      <c r="DW98" s="220"/>
      <c r="DX98" s="207">
        <f>'Rate Base'!Q21</f>
        <v>2835056627.9299994</v>
      </c>
      <c r="DY98" s="220"/>
      <c r="DZ98" s="220"/>
      <c r="EA98" s="207">
        <f>'Rate Base'!Q99</f>
        <v>299749103.6886459</v>
      </c>
      <c r="EB98" s="220"/>
      <c r="EC98" s="220"/>
      <c r="ED98" s="207">
        <f>+DX98-EA98</f>
        <v>2535307524.2413535</v>
      </c>
      <c r="EE98" s="188"/>
      <c r="EF98" s="220"/>
      <c r="EG98" s="220"/>
      <c r="EH98" s="207">
        <f>'Rate Base'!R21</f>
        <v>2843422798.2400002</v>
      </c>
      <c r="EI98" s="220"/>
      <c r="EJ98" s="220"/>
      <c r="EK98" s="207">
        <f>'Rate Base'!R99</f>
        <v>300799892.35024291</v>
      </c>
      <c r="EL98" s="220"/>
      <c r="EM98" s="220"/>
      <c r="EN98" s="207">
        <f>+EH98-EK98</f>
        <v>2542622905.8897572</v>
      </c>
      <c r="EO98" s="188"/>
      <c r="EP98" s="220"/>
      <c r="EQ98" s="220"/>
      <c r="ER98" s="207">
        <f>'Rate Base'!S21</f>
        <v>2852189600.5399995</v>
      </c>
      <c r="ES98" s="220"/>
      <c r="ET98" s="220"/>
      <c r="EU98" s="207">
        <f>'Rate Base'!S99</f>
        <v>301710424.99480498</v>
      </c>
      <c r="EV98" s="220"/>
      <c r="EW98" s="220"/>
      <c r="EX98" s="207">
        <f>+ER98-EU98</f>
        <v>2550479175.5451946</v>
      </c>
      <c r="EY98" s="188"/>
      <c r="EZ98" s="220"/>
      <c r="FA98" s="220"/>
      <c r="FB98" s="207">
        <f>'Rate Base'!T21</f>
        <v>0</v>
      </c>
      <c r="FC98" s="220"/>
      <c r="FD98" s="220"/>
      <c r="FE98" s="207">
        <f>'Rate Base'!T99</f>
        <v>0</v>
      </c>
      <c r="FF98" s="220"/>
      <c r="FG98" s="220"/>
      <c r="FH98" s="207">
        <f>+FB98-FE98</f>
        <v>0</v>
      </c>
      <c r="FI98" s="188"/>
      <c r="FJ98" s="220"/>
      <c r="FK98" s="220"/>
      <c r="FL98" s="207">
        <f>'Rate Base'!U21</f>
        <v>0</v>
      </c>
      <c r="FM98" s="220"/>
      <c r="FN98" s="220"/>
      <c r="FO98" s="207">
        <f>'Rate Base'!U99</f>
        <v>0</v>
      </c>
      <c r="FP98" s="220"/>
      <c r="FQ98" s="220"/>
      <c r="FR98" s="207">
        <f>+FL98-FO98</f>
        <v>0</v>
      </c>
      <c r="FS98" s="188"/>
      <c r="FT98" s="220"/>
      <c r="FU98" s="220"/>
      <c r="FV98" s="207">
        <f>'Rate Base'!V21</f>
        <v>0</v>
      </c>
      <c r="FW98" s="220"/>
      <c r="FX98" s="220"/>
      <c r="FY98" s="207">
        <f>'Rate Base'!V99</f>
        <v>0</v>
      </c>
      <c r="FZ98" s="220"/>
      <c r="GA98" s="220"/>
      <c r="GB98" s="207">
        <f>+FV98-FY98</f>
        <v>0</v>
      </c>
      <c r="GC98" s="188"/>
      <c r="GD98" s="220"/>
      <c r="GE98" s="220"/>
      <c r="GF98" s="207">
        <f>'Rate Base'!W21</f>
        <v>0</v>
      </c>
      <c r="GG98" s="220"/>
      <c r="GH98" s="220"/>
      <c r="GI98" s="207">
        <f>'Rate Base'!W99</f>
        <v>0</v>
      </c>
      <c r="GJ98" s="220"/>
      <c r="GK98" s="220"/>
      <c r="GL98" s="207">
        <f>+GF98-GI98</f>
        <v>0</v>
      </c>
      <c r="GM98" s="188"/>
      <c r="GN98" s="220"/>
      <c r="GO98" s="220"/>
      <c r="GP98" s="207">
        <f>'Rate Base'!X21</f>
        <v>0</v>
      </c>
      <c r="GQ98" s="220"/>
      <c r="GR98" s="220"/>
      <c r="GS98" s="207">
        <f>'Rate Base'!X99</f>
        <v>0</v>
      </c>
      <c r="GT98" s="220"/>
      <c r="GU98" s="220"/>
      <c r="GV98" s="207">
        <f>+GP98-GS98</f>
        <v>0</v>
      </c>
      <c r="GW98" s="188"/>
      <c r="GY98" s="220"/>
      <c r="GZ98" s="207">
        <f>'Rate Base'!Y21</f>
        <v>0</v>
      </c>
      <c r="HA98" s="220"/>
      <c r="HB98" s="220"/>
      <c r="HC98" s="207">
        <f>'Rate Base'!Y99</f>
        <v>0</v>
      </c>
      <c r="HD98" s="220"/>
      <c r="HE98" s="220"/>
      <c r="HF98" s="207">
        <f>+GZ98-HC98</f>
        <v>0</v>
      </c>
      <c r="HG98" s="188"/>
      <c r="HH98" s="220"/>
      <c r="HI98" s="220"/>
      <c r="HJ98" s="207">
        <f>'Rate Base'!Z21</f>
        <v>0</v>
      </c>
      <c r="HK98" s="220"/>
      <c r="HL98" s="220"/>
      <c r="HM98" s="207">
        <f>'Rate Base'!Z99</f>
        <v>0</v>
      </c>
      <c r="HN98" s="220"/>
      <c r="HO98" s="220"/>
      <c r="HP98" s="207">
        <f>+HJ98-HM98</f>
        <v>0</v>
      </c>
      <c r="HQ98" s="188"/>
      <c r="HR98" s="220"/>
      <c r="HS98" s="220"/>
      <c r="HT98" s="207">
        <f>'Rate Base'!AA21</f>
        <v>0</v>
      </c>
      <c r="HU98" s="220"/>
      <c r="HV98" s="220"/>
      <c r="HW98" s="207">
        <f>'Rate Base'!AA99</f>
        <v>0</v>
      </c>
      <c r="HX98" s="220"/>
      <c r="HY98" s="220"/>
      <c r="HZ98" s="207">
        <f>+HT98-HW98</f>
        <v>0</v>
      </c>
      <c r="IA98" s="188"/>
      <c r="IB98" s="220"/>
      <c r="IC98" s="220"/>
      <c r="ID98" s="207">
        <f>'Rate Base'!AB21</f>
        <v>0</v>
      </c>
      <c r="IE98" s="220"/>
      <c r="IF98" s="220"/>
      <c r="IG98" s="207">
        <f>'Rate Base'!AB99</f>
        <v>0</v>
      </c>
      <c r="IH98" s="220"/>
      <c r="II98" s="220"/>
      <c r="IJ98" s="207">
        <f>+ID98-IG98</f>
        <v>0</v>
      </c>
    </row>
    <row r="99" spans="1:244" x14ac:dyDescent="0.2">
      <c r="A99" s="204"/>
      <c r="C99" s="183"/>
      <c r="E99" s="188"/>
      <c r="F99" s="220"/>
      <c r="G99" s="220"/>
      <c r="H99" s="207"/>
      <c r="I99" s="220"/>
      <c r="J99" s="220"/>
      <c r="K99" s="207"/>
      <c r="L99" s="220"/>
      <c r="M99" s="220"/>
      <c r="N99" s="213"/>
      <c r="O99" s="208"/>
      <c r="P99" s="220"/>
      <c r="Q99" s="220"/>
      <c r="R99" s="207"/>
      <c r="S99" s="220"/>
      <c r="T99" s="220"/>
      <c r="U99" s="207"/>
      <c r="V99" s="220"/>
      <c r="W99" s="220"/>
      <c r="X99" s="213"/>
      <c r="Y99" s="208"/>
      <c r="Z99" s="220"/>
      <c r="AA99" s="220"/>
      <c r="AB99" s="207"/>
      <c r="AC99" s="220"/>
      <c r="AD99" s="220"/>
      <c r="AE99" s="207"/>
      <c r="AF99" s="220"/>
      <c r="AG99" s="220"/>
      <c r="AH99" s="213"/>
      <c r="AI99" s="208"/>
      <c r="AJ99" s="220"/>
      <c r="AK99" s="220"/>
      <c r="AL99" s="207"/>
      <c r="AM99" s="220"/>
      <c r="AN99" s="220"/>
      <c r="AO99" s="207"/>
      <c r="AP99" s="220"/>
      <c r="AQ99" s="220"/>
      <c r="AR99" s="213"/>
      <c r="AS99" s="208"/>
      <c r="AT99" s="220"/>
      <c r="AU99" s="220"/>
      <c r="AV99" s="207"/>
      <c r="AW99" s="220"/>
      <c r="AX99" s="220"/>
      <c r="AY99" s="207"/>
      <c r="AZ99" s="220"/>
      <c r="BA99" s="220"/>
      <c r="BB99" s="213"/>
      <c r="BC99" s="208"/>
      <c r="BD99" s="220"/>
      <c r="BE99" s="220"/>
      <c r="BF99" s="207"/>
      <c r="BG99" s="220"/>
      <c r="BH99" s="220"/>
      <c r="BI99" s="207"/>
      <c r="BJ99" s="220"/>
      <c r="BK99" s="220"/>
      <c r="BL99" s="213"/>
      <c r="BM99" s="208"/>
      <c r="BN99" s="220"/>
      <c r="BO99" s="220"/>
      <c r="BP99" s="207"/>
      <c r="BQ99" s="220"/>
      <c r="BR99" s="220"/>
      <c r="BS99" s="207"/>
      <c r="BT99" s="220"/>
      <c r="BU99" s="220"/>
      <c r="BV99" s="213"/>
      <c r="BW99" s="208"/>
      <c r="BX99" s="220"/>
      <c r="BY99" s="220"/>
      <c r="BZ99" s="207"/>
      <c r="CA99" s="220"/>
      <c r="CB99" s="220"/>
      <c r="CC99" s="207"/>
      <c r="CD99" s="220"/>
      <c r="CE99" s="220"/>
      <c r="CF99" s="213"/>
      <c r="CG99" s="208"/>
      <c r="CH99" s="220"/>
      <c r="CI99" s="220"/>
      <c r="CJ99" s="207"/>
      <c r="CK99" s="220"/>
      <c r="CL99" s="220"/>
      <c r="CM99" s="207"/>
      <c r="CN99" s="220"/>
      <c r="CO99" s="220"/>
      <c r="CP99" s="213"/>
      <c r="CQ99" s="208"/>
      <c r="CR99" s="220"/>
      <c r="CS99" s="220"/>
      <c r="CT99" s="207">
        <v>0</v>
      </c>
      <c r="CU99" s="220"/>
      <c r="CV99" s="220"/>
      <c r="CW99" s="207">
        <v>0</v>
      </c>
      <c r="CX99" s="220"/>
      <c r="CY99" s="220"/>
      <c r="CZ99" s="213"/>
      <c r="DA99" s="208"/>
      <c r="DB99" s="220"/>
      <c r="DC99" s="220"/>
      <c r="DD99" s="207">
        <v>0</v>
      </c>
      <c r="DE99" s="220"/>
      <c r="DF99" s="220"/>
      <c r="DG99" s="207">
        <v>0</v>
      </c>
      <c r="DH99" s="220"/>
      <c r="DI99" s="220"/>
      <c r="DJ99" s="213"/>
      <c r="DK99" s="208"/>
      <c r="DL99" s="220"/>
      <c r="DM99" s="220"/>
      <c r="DN99" s="207">
        <v>0</v>
      </c>
      <c r="DO99" s="220"/>
      <c r="DP99" s="220"/>
      <c r="DQ99" s="207">
        <v>0</v>
      </c>
      <c r="DR99" s="220"/>
      <c r="DS99" s="220"/>
      <c r="DT99" s="213"/>
      <c r="DU99" s="188"/>
      <c r="DV99" s="220"/>
      <c r="DW99" s="220"/>
      <c r="DX99" s="207"/>
      <c r="DY99" s="220"/>
      <c r="DZ99" s="220"/>
      <c r="EA99" s="207"/>
      <c r="EB99" s="220"/>
      <c r="EC99" s="220"/>
      <c r="ED99" s="289"/>
      <c r="EE99" s="188"/>
      <c r="EF99" s="220"/>
      <c r="EG99" s="220"/>
      <c r="EH99" s="207"/>
      <c r="EI99" s="220"/>
      <c r="EJ99" s="220"/>
      <c r="EK99" s="207"/>
      <c r="EL99" s="220"/>
      <c r="EM99" s="220"/>
      <c r="EN99" s="289"/>
      <c r="EO99" s="188"/>
      <c r="EP99" s="220"/>
      <c r="EQ99" s="220"/>
      <c r="ER99" s="207"/>
      <c r="ES99" s="220"/>
      <c r="ET99" s="220"/>
      <c r="EU99" s="207"/>
      <c r="EV99" s="220"/>
      <c r="EW99" s="220"/>
      <c r="EX99" s="289"/>
      <c r="EY99" s="188"/>
      <c r="EZ99" s="220"/>
      <c r="FA99" s="220"/>
      <c r="FB99" s="207"/>
      <c r="FC99" s="220"/>
      <c r="FD99" s="220"/>
      <c r="FE99" s="207"/>
      <c r="FF99" s="220"/>
      <c r="FG99" s="220"/>
      <c r="FH99" s="289"/>
      <c r="FI99" s="188"/>
      <c r="FJ99" s="220"/>
      <c r="FK99" s="220"/>
      <c r="FL99" s="207"/>
      <c r="FM99" s="220"/>
      <c r="FN99" s="220"/>
      <c r="FO99" s="207"/>
      <c r="FP99" s="220"/>
      <c r="FQ99" s="220"/>
      <c r="FR99" s="289"/>
      <c r="FS99" s="188"/>
      <c r="FT99" s="220"/>
      <c r="FU99" s="220"/>
      <c r="FV99" s="207"/>
      <c r="FW99" s="220"/>
      <c r="FX99" s="220"/>
      <c r="FY99" s="207"/>
      <c r="FZ99" s="220"/>
      <c r="GA99" s="220"/>
      <c r="GB99" s="289"/>
      <c r="GC99" s="188"/>
      <c r="GD99" s="220"/>
      <c r="GE99" s="220"/>
      <c r="GF99" s="207"/>
      <c r="GG99" s="220"/>
      <c r="GH99" s="220"/>
      <c r="GI99" s="207"/>
      <c r="GJ99" s="220"/>
      <c r="GK99" s="220"/>
      <c r="GL99" s="289"/>
      <c r="GM99" s="188"/>
      <c r="GN99" s="220"/>
      <c r="GO99" s="220"/>
      <c r="GP99" s="207"/>
      <c r="GQ99" s="220"/>
      <c r="GR99" s="220"/>
      <c r="GS99" s="207"/>
      <c r="GT99" s="220"/>
      <c r="GU99" s="220"/>
      <c r="GV99" s="289"/>
      <c r="GW99" s="188"/>
      <c r="GX99" s="220"/>
      <c r="GY99" s="220"/>
      <c r="GZ99" s="207"/>
      <c r="HA99" s="220"/>
      <c r="HB99" s="220"/>
      <c r="HC99" s="207"/>
      <c r="HD99" s="220"/>
      <c r="HE99" s="220"/>
      <c r="HF99" s="289"/>
      <c r="HG99" s="188"/>
      <c r="HH99" s="220"/>
      <c r="HI99" s="220"/>
      <c r="HJ99" s="207"/>
      <c r="HK99" s="220"/>
      <c r="HL99" s="220"/>
      <c r="HM99" s="207"/>
      <c r="HN99" s="220"/>
      <c r="HO99" s="220"/>
      <c r="HP99" s="289"/>
      <c r="HQ99" s="188"/>
      <c r="HR99" s="220"/>
      <c r="HS99" s="220"/>
      <c r="HT99" s="207"/>
      <c r="HU99" s="220"/>
      <c r="HV99" s="220"/>
      <c r="HW99" s="207"/>
      <c r="HX99" s="220"/>
      <c r="HY99" s="220"/>
      <c r="HZ99" s="289"/>
      <c r="IA99" s="188"/>
      <c r="IB99" s="220"/>
      <c r="IC99" s="220"/>
      <c r="ID99" s="207"/>
      <c r="IE99" s="220"/>
      <c r="IF99" s="220"/>
      <c r="IG99" s="207"/>
      <c r="IH99" s="220"/>
      <c r="II99" s="220"/>
      <c r="IJ99" s="289"/>
    </row>
    <row r="100" spans="1:244" x14ac:dyDescent="0.2">
      <c r="A100" s="204" t="s">
        <v>65</v>
      </c>
      <c r="C100" s="183" t="s">
        <v>61</v>
      </c>
      <c r="E100" s="188"/>
      <c r="F100" s="220"/>
      <c r="G100" s="220"/>
      <c r="H100" s="207">
        <v>-1221022767.23</v>
      </c>
      <c r="I100" s="220"/>
      <c r="J100" s="220"/>
      <c r="K100" s="207">
        <v>-117619350.65000001</v>
      </c>
      <c r="L100" s="220"/>
      <c r="M100" s="220"/>
      <c r="N100" s="207">
        <v>-1103403416.5799999</v>
      </c>
      <c r="O100" s="208"/>
      <c r="P100" s="220"/>
      <c r="Q100" s="220"/>
      <c r="R100" s="207">
        <v>-1226289472.74</v>
      </c>
      <c r="S100" s="220"/>
      <c r="T100" s="220"/>
      <c r="U100" s="207">
        <v>-118114736.97</v>
      </c>
      <c r="V100" s="220"/>
      <c r="W100" s="220"/>
      <c r="X100" s="207">
        <v>-1108174735.77</v>
      </c>
      <c r="Y100" s="208"/>
      <c r="Z100" s="220"/>
      <c r="AA100" s="220"/>
      <c r="AB100" s="207">
        <v>-1231129928.24</v>
      </c>
      <c r="AC100" s="220"/>
      <c r="AD100" s="220"/>
      <c r="AE100" s="207">
        <v>-118570030.20999999</v>
      </c>
      <c r="AF100" s="220"/>
      <c r="AG100" s="220"/>
      <c r="AH100" s="207">
        <v>-1112559898.03</v>
      </c>
      <c r="AI100" s="208"/>
      <c r="AJ100" s="220"/>
      <c r="AK100" s="220"/>
      <c r="AL100" s="207">
        <v>-1234877683.03</v>
      </c>
      <c r="AM100" s="220"/>
      <c r="AN100" s="220"/>
      <c r="AO100" s="207">
        <v>-118922544.03</v>
      </c>
      <c r="AP100" s="220"/>
      <c r="AQ100" s="220"/>
      <c r="AR100" s="207">
        <v>-1115955139</v>
      </c>
      <c r="AS100" s="208"/>
      <c r="AT100" s="220"/>
      <c r="AU100" s="220"/>
      <c r="AV100" s="207">
        <v>-1238178665.7600002</v>
      </c>
      <c r="AW100" s="220"/>
      <c r="AX100" s="220"/>
      <c r="AY100" s="207">
        <v>-119233034.47</v>
      </c>
      <c r="AZ100" s="220"/>
      <c r="BA100" s="220"/>
      <c r="BB100" s="207">
        <v>-1118945631.2900002</v>
      </c>
      <c r="BC100" s="208"/>
      <c r="BD100" s="220"/>
      <c r="BE100" s="220"/>
      <c r="BF100" s="207">
        <v>-1242972426.6700001</v>
      </c>
      <c r="BG100" s="220"/>
      <c r="BH100" s="220"/>
      <c r="BI100" s="207">
        <v>-119683935.62</v>
      </c>
      <c r="BJ100" s="220"/>
      <c r="BK100" s="220"/>
      <c r="BL100" s="207">
        <v>-1123288491.0500002</v>
      </c>
      <c r="BM100" s="208"/>
      <c r="BN100" s="220"/>
      <c r="BO100" s="220"/>
      <c r="BP100" s="207">
        <v>-1226404100.4700003</v>
      </c>
      <c r="BQ100" s="220"/>
      <c r="BR100" s="220"/>
      <c r="BS100" s="207">
        <v>-121078136</v>
      </c>
      <c r="BT100" s="220"/>
      <c r="BU100" s="220"/>
      <c r="BV100" s="207">
        <v>-1105325964.4700003</v>
      </c>
      <c r="BW100" s="208"/>
      <c r="BX100" s="220"/>
      <c r="BY100" s="220"/>
      <c r="BZ100" s="207">
        <v>-1231297353.5799999</v>
      </c>
      <c r="CA100" s="220"/>
      <c r="CB100" s="220"/>
      <c r="CC100" s="207">
        <v>-121666704</v>
      </c>
      <c r="CD100" s="220"/>
      <c r="CE100" s="220"/>
      <c r="CF100" s="207">
        <v>-1109630649.5799999</v>
      </c>
      <c r="CG100" s="208"/>
      <c r="CH100" s="220"/>
      <c r="CI100" s="220"/>
      <c r="CJ100" s="207">
        <v>-1235361063</v>
      </c>
      <c r="CK100" s="220"/>
      <c r="CL100" s="220"/>
      <c r="CM100" s="207">
        <v>-122192071</v>
      </c>
      <c r="CN100" s="220"/>
      <c r="CO100" s="220"/>
      <c r="CP100" s="207">
        <v>-1113168992</v>
      </c>
      <c r="CQ100" s="208"/>
      <c r="CR100" s="220"/>
      <c r="CS100" s="220"/>
      <c r="CT100" s="207">
        <v>-1240580806.9299998</v>
      </c>
      <c r="CU100" s="220"/>
      <c r="CV100" s="220"/>
      <c r="CW100" s="207">
        <v>-122893584.14823653</v>
      </c>
      <c r="CX100" s="220"/>
      <c r="CY100" s="220"/>
      <c r="CZ100" s="207">
        <v>-1117687222.7817633</v>
      </c>
      <c r="DA100" s="208"/>
      <c r="DB100" s="220"/>
      <c r="DC100" s="220"/>
      <c r="DD100" s="207">
        <v>-1245244890.1900001</v>
      </c>
      <c r="DE100" s="220"/>
      <c r="DF100" s="220"/>
      <c r="DG100" s="207">
        <v>-123577608.38034965</v>
      </c>
      <c r="DH100" s="220"/>
      <c r="DI100" s="220"/>
      <c r="DJ100" s="207">
        <v>-1121667281.8096504</v>
      </c>
      <c r="DK100" s="208"/>
      <c r="DL100" s="220"/>
      <c r="DM100" s="220"/>
      <c r="DN100" s="207">
        <v>-1242899170.5899997</v>
      </c>
      <c r="DO100" s="220"/>
      <c r="DP100" s="220"/>
      <c r="DQ100" s="207">
        <v>-123431162.61897822</v>
      </c>
      <c r="DR100" s="220"/>
      <c r="DS100" s="220"/>
      <c r="DT100" s="207">
        <v>-1119468007.9710214</v>
      </c>
      <c r="DU100" s="188"/>
      <c r="DV100" s="220"/>
      <c r="DW100" s="220"/>
      <c r="DX100" s="207">
        <f>'Rate Base'!Q34</f>
        <v>-1248377286.4399998</v>
      </c>
      <c r="DY100" s="220"/>
      <c r="DZ100" s="220"/>
      <c r="EA100" s="207">
        <f>'Rate Base'!Q112</f>
        <v>-123914769.93641496</v>
      </c>
      <c r="EB100" s="220"/>
      <c r="EC100" s="220"/>
      <c r="ED100" s="207">
        <f>+DX100-EA100</f>
        <v>-1124462516.5035849</v>
      </c>
      <c r="EE100" s="188"/>
      <c r="EF100" s="220"/>
      <c r="EG100" s="220"/>
      <c r="EH100" s="207">
        <f>'Rate Base'!R34</f>
        <v>-1253462539.9199996</v>
      </c>
      <c r="EI100" s="220"/>
      <c r="EJ100" s="220"/>
      <c r="EK100" s="207">
        <f>'Rate Base'!Q112</f>
        <v>-123914769.93641496</v>
      </c>
      <c r="EL100" s="220"/>
      <c r="EM100" s="220"/>
      <c r="EN100" s="207">
        <f>+EH100-EK100</f>
        <v>-1129547769.9835846</v>
      </c>
      <c r="EO100" s="188"/>
      <c r="EP100" s="220"/>
      <c r="EQ100" s="220"/>
      <c r="ER100" s="207">
        <f>'Rate Base'!S34</f>
        <v>-1258553862.6200001</v>
      </c>
      <c r="ES100" s="220"/>
      <c r="ET100" s="220"/>
      <c r="EU100" s="207">
        <f>'Rate Base'!S112</f>
        <v>-125136864.58364303</v>
      </c>
      <c r="EV100" s="220"/>
      <c r="EW100" s="220"/>
      <c r="EX100" s="207">
        <f>+ER100-EU100</f>
        <v>-1133416998.0363572</v>
      </c>
      <c r="EY100" s="188"/>
      <c r="EZ100" s="220"/>
      <c r="FA100" s="220"/>
      <c r="FB100" s="207">
        <f>'Rate Base'!T34</f>
        <v>0</v>
      </c>
      <c r="FC100" s="220"/>
      <c r="FD100" s="220"/>
      <c r="FE100" s="207">
        <f>'Rate Base'!T112</f>
        <v>0</v>
      </c>
      <c r="FF100" s="220"/>
      <c r="FG100" s="220"/>
      <c r="FH100" s="207">
        <f>+FB100-FE100</f>
        <v>0</v>
      </c>
      <c r="FI100" s="188"/>
      <c r="FJ100" s="220"/>
      <c r="FK100" s="220"/>
      <c r="FL100" s="207">
        <f>'Rate Base'!U34</f>
        <v>0</v>
      </c>
      <c r="FM100" s="220"/>
      <c r="FN100" s="220"/>
      <c r="FO100" s="207">
        <f>'Rate Base'!U112</f>
        <v>0</v>
      </c>
      <c r="FP100" s="220"/>
      <c r="FQ100" s="220"/>
      <c r="FR100" s="207">
        <f>+FL100-FO100</f>
        <v>0</v>
      </c>
      <c r="FS100" s="188"/>
      <c r="FT100" s="220"/>
      <c r="FU100" s="220"/>
      <c r="FV100" s="207">
        <f>'Rate Base'!V34</f>
        <v>0</v>
      </c>
      <c r="FW100" s="220"/>
      <c r="FX100" s="220"/>
      <c r="FY100" s="207">
        <f>'Rate Base'!V112</f>
        <v>0</v>
      </c>
      <c r="FZ100" s="220"/>
      <c r="GA100" s="220"/>
      <c r="GB100" s="207">
        <f>+FV100-FY100</f>
        <v>0</v>
      </c>
      <c r="GC100" s="188"/>
      <c r="GD100" s="220"/>
      <c r="GE100" s="220"/>
      <c r="GF100" s="207">
        <f>'Rate Base'!W34</f>
        <v>0</v>
      </c>
      <c r="GG100" s="220"/>
      <c r="GH100" s="220"/>
      <c r="GI100" s="207">
        <f>'Rate Base'!W112</f>
        <v>0</v>
      </c>
      <c r="GJ100" s="220"/>
      <c r="GK100" s="220"/>
      <c r="GL100" s="207">
        <f>+GF100-GI100</f>
        <v>0</v>
      </c>
      <c r="GM100" s="188"/>
      <c r="GN100" s="220"/>
      <c r="GO100" s="220"/>
      <c r="GP100" s="207">
        <f>'Rate Base'!X34</f>
        <v>0</v>
      </c>
      <c r="GQ100" s="220"/>
      <c r="GR100" s="220"/>
      <c r="GS100" s="207">
        <f>'Rate Base'!X112</f>
        <v>0</v>
      </c>
      <c r="GT100" s="220"/>
      <c r="GU100" s="220"/>
      <c r="GV100" s="207">
        <f>+GP100-GS100</f>
        <v>0</v>
      </c>
      <c r="GW100" s="188"/>
      <c r="GX100" s="220"/>
      <c r="GY100" s="220"/>
      <c r="GZ100" s="207">
        <f>'Rate Base'!Y34</f>
        <v>0</v>
      </c>
      <c r="HA100" s="220"/>
      <c r="HB100" s="220"/>
      <c r="HC100" s="207">
        <f>'Rate Base'!Y112</f>
        <v>0</v>
      </c>
      <c r="HD100" s="220"/>
      <c r="HE100" s="220"/>
      <c r="HF100" s="207">
        <f>+GZ100-HC100</f>
        <v>0</v>
      </c>
      <c r="HG100" s="188"/>
      <c r="HH100" s="220"/>
      <c r="HI100" s="220"/>
      <c r="HJ100" s="207">
        <f>'Rate Base'!Z34</f>
        <v>0</v>
      </c>
      <c r="HK100" s="220"/>
      <c r="HL100" s="220"/>
      <c r="HM100" s="207">
        <f>'Rate Base'!Z112</f>
        <v>0</v>
      </c>
      <c r="HN100" s="220"/>
      <c r="HO100" s="220"/>
      <c r="HP100" s="207">
        <f>+HJ100-HM100</f>
        <v>0</v>
      </c>
      <c r="HQ100" s="188"/>
      <c r="HR100" s="220"/>
      <c r="HS100" s="220"/>
      <c r="HT100" s="207">
        <f>'Rate Base'!AA34</f>
        <v>0</v>
      </c>
      <c r="HU100" s="220"/>
      <c r="HV100" s="220"/>
      <c r="HW100" s="207">
        <f>'Rate Base'!AA112</f>
        <v>0</v>
      </c>
      <c r="HX100" s="220"/>
      <c r="HY100" s="220"/>
      <c r="HZ100" s="207">
        <f>+HT100-HW100</f>
        <v>0</v>
      </c>
      <c r="IA100" s="188"/>
      <c r="IB100" s="220"/>
      <c r="IC100" s="220"/>
      <c r="ID100" s="207">
        <f>'Rate Base'!AB34</f>
        <v>0</v>
      </c>
      <c r="IE100" s="220"/>
      <c r="IF100" s="220"/>
      <c r="IG100" s="207">
        <f>'Rate Base'!AB112</f>
        <v>0</v>
      </c>
      <c r="IH100" s="220"/>
      <c r="II100" s="220"/>
      <c r="IJ100" s="207">
        <f>+ID100-IG100</f>
        <v>0</v>
      </c>
    </row>
    <row r="101" spans="1:244" x14ac:dyDescent="0.2">
      <c r="A101" s="204"/>
      <c r="C101" s="183"/>
      <c r="E101" s="188"/>
      <c r="F101" s="220"/>
      <c r="G101" s="220"/>
      <c r="H101" s="207"/>
      <c r="I101" s="220"/>
      <c r="J101" s="220"/>
      <c r="K101" s="207"/>
      <c r="L101" s="220"/>
      <c r="M101" s="220"/>
      <c r="N101" s="213"/>
      <c r="O101" s="208"/>
      <c r="P101" s="220"/>
      <c r="Q101" s="220"/>
      <c r="R101" s="207"/>
      <c r="S101" s="220"/>
      <c r="T101" s="220"/>
      <c r="U101" s="207"/>
      <c r="V101" s="220"/>
      <c r="W101" s="220"/>
      <c r="X101" s="213"/>
      <c r="Y101" s="208"/>
      <c r="Z101" s="220"/>
      <c r="AA101" s="220"/>
      <c r="AB101" s="207"/>
      <c r="AC101" s="220"/>
      <c r="AD101" s="220"/>
      <c r="AE101" s="207"/>
      <c r="AF101" s="220"/>
      <c r="AG101" s="220"/>
      <c r="AH101" s="213"/>
      <c r="AI101" s="208"/>
      <c r="AJ101" s="220"/>
      <c r="AK101" s="220"/>
      <c r="AL101" s="207"/>
      <c r="AM101" s="220"/>
      <c r="AN101" s="220"/>
      <c r="AO101" s="207"/>
      <c r="AP101" s="220"/>
      <c r="AQ101" s="220"/>
      <c r="AR101" s="213"/>
      <c r="AS101" s="208"/>
      <c r="AT101" s="220"/>
      <c r="AU101" s="220"/>
      <c r="AV101" s="207"/>
      <c r="AW101" s="220"/>
      <c r="AX101" s="220"/>
      <c r="AY101" s="207"/>
      <c r="AZ101" s="220"/>
      <c r="BA101" s="220"/>
      <c r="BB101" s="213"/>
      <c r="BC101" s="208"/>
      <c r="BD101" s="220"/>
      <c r="BE101" s="220"/>
      <c r="BF101" s="207"/>
      <c r="BG101" s="220"/>
      <c r="BH101" s="220"/>
      <c r="BI101" s="207"/>
      <c r="BJ101" s="220"/>
      <c r="BK101" s="220"/>
      <c r="BL101" s="213"/>
      <c r="BM101" s="208"/>
      <c r="BN101" s="220"/>
      <c r="BO101" s="220"/>
      <c r="BP101" s="207"/>
      <c r="BQ101" s="220"/>
      <c r="BR101" s="220"/>
      <c r="BS101" s="207"/>
      <c r="BT101" s="220"/>
      <c r="BU101" s="220"/>
      <c r="BV101" s="213"/>
      <c r="BW101" s="208"/>
      <c r="BX101" s="220"/>
      <c r="BY101" s="220"/>
      <c r="BZ101" s="207"/>
      <c r="CA101" s="220"/>
      <c r="CB101" s="220"/>
      <c r="CC101" s="207"/>
      <c r="CD101" s="220"/>
      <c r="CE101" s="220"/>
      <c r="CF101" s="213"/>
      <c r="CG101" s="208"/>
      <c r="CH101" s="220"/>
      <c r="CI101" s="220"/>
      <c r="CJ101" s="207"/>
      <c r="CK101" s="220"/>
      <c r="CL101" s="220"/>
      <c r="CM101" s="207"/>
      <c r="CN101" s="220"/>
      <c r="CO101" s="220"/>
      <c r="CP101" s="213"/>
      <c r="CQ101" s="208"/>
      <c r="CR101" s="220"/>
      <c r="CS101" s="220"/>
      <c r="CT101" s="207"/>
      <c r="CU101" s="220"/>
      <c r="CV101" s="220"/>
      <c r="CW101" s="207">
        <v>0</v>
      </c>
      <c r="CX101" s="220"/>
      <c r="CY101" s="220"/>
      <c r="CZ101" s="213"/>
      <c r="DA101" s="208"/>
      <c r="DB101" s="220"/>
      <c r="DC101" s="220"/>
      <c r="DD101" s="207"/>
      <c r="DE101" s="220"/>
      <c r="DF101" s="220"/>
      <c r="DG101" s="207"/>
      <c r="DH101" s="220"/>
      <c r="DI101" s="220"/>
      <c r="DJ101" s="213"/>
      <c r="DK101" s="208"/>
      <c r="DL101" s="220"/>
      <c r="DM101" s="220"/>
      <c r="DN101" s="207"/>
      <c r="DO101" s="220"/>
      <c r="DP101" s="220"/>
      <c r="DQ101" s="207"/>
      <c r="DR101" s="220"/>
      <c r="DS101" s="220"/>
      <c r="DT101" s="213"/>
      <c r="DU101" s="188"/>
      <c r="DV101" s="220"/>
      <c r="DW101" s="220"/>
      <c r="DX101" s="207"/>
      <c r="DY101" s="220"/>
      <c r="DZ101" s="220"/>
      <c r="EA101" s="207"/>
      <c r="EB101" s="220"/>
      <c r="EC101" s="220"/>
      <c r="ED101" s="289"/>
      <c r="EE101" s="188"/>
      <c r="EF101" s="220"/>
      <c r="EG101" s="220"/>
      <c r="EH101" s="207"/>
      <c r="EI101" s="220"/>
      <c r="EJ101" s="220"/>
      <c r="EK101" s="207"/>
      <c r="EL101" s="220"/>
      <c r="EM101" s="220"/>
      <c r="EN101" s="289"/>
      <c r="EO101" s="188"/>
      <c r="EP101" s="220"/>
      <c r="EQ101" s="220"/>
      <c r="ER101" s="207"/>
      <c r="ES101" s="220"/>
      <c r="ET101" s="220"/>
      <c r="EU101" s="207"/>
      <c r="EV101" s="220"/>
      <c r="EW101" s="220"/>
      <c r="EX101" s="289"/>
      <c r="EY101" s="188"/>
      <c r="EZ101" s="220"/>
      <c r="FA101" s="220"/>
      <c r="FB101" s="207"/>
      <c r="FC101" s="220"/>
      <c r="FD101" s="220"/>
      <c r="FE101" s="207"/>
      <c r="FF101" s="220"/>
      <c r="FG101" s="220"/>
      <c r="FH101" s="289"/>
      <c r="FI101" s="188"/>
      <c r="FJ101" s="220"/>
      <c r="FK101" s="220"/>
      <c r="FL101" s="207"/>
      <c r="FM101" s="220"/>
      <c r="FN101" s="220"/>
      <c r="FO101" s="207"/>
      <c r="FP101" s="220"/>
      <c r="FQ101" s="220"/>
      <c r="FR101" s="289"/>
      <c r="FS101" s="188"/>
      <c r="FT101" s="220"/>
      <c r="FU101" s="220"/>
      <c r="FV101" s="207"/>
      <c r="FW101" s="220"/>
      <c r="FX101" s="220"/>
      <c r="FY101" s="207"/>
      <c r="FZ101" s="220"/>
      <c r="GA101" s="220"/>
      <c r="GB101" s="289"/>
      <c r="GC101" s="188"/>
      <c r="GD101" s="220"/>
      <c r="GE101" s="220"/>
      <c r="GF101" s="207"/>
      <c r="GG101" s="220"/>
      <c r="GH101" s="220"/>
      <c r="GI101" s="207"/>
      <c r="GJ101" s="220"/>
      <c r="GK101" s="220"/>
      <c r="GL101" s="289"/>
      <c r="GM101" s="188"/>
      <c r="GN101" s="220"/>
      <c r="GO101" s="220"/>
      <c r="GP101" s="207"/>
      <c r="GQ101" s="220"/>
      <c r="GR101" s="220"/>
      <c r="GS101" s="207"/>
      <c r="GT101" s="220"/>
      <c r="GU101" s="220"/>
      <c r="GV101" s="289"/>
      <c r="GW101" s="188"/>
      <c r="GX101" s="220"/>
      <c r="GY101" s="220"/>
      <c r="GZ101" s="207"/>
      <c r="HA101" s="220"/>
      <c r="HB101" s="220"/>
      <c r="HC101" s="207"/>
      <c r="HD101" s="220"/>
      <c r="HE101" s="220"/>
      <c r="HF101" s="289"/>
      <c r="HG101" s="188"/>
      <c r="HH101" s="220"/>
      <c r="HI101" s="220"/>
      <c r="HJ101" s="207"/>
      <c r="HK101" s="220"/>
      <c r="HL101" s="220"/>
      <c r="HM101" s="207"/>
      <c r="HN101" s="220"/>
      <c r="HO101" s="220"/>
      <c r="HP101" s="289"/>
      <c r="HQ101" s="188"/>
      <c r="HR101" s="220"/>
      <c r="HS101" s="220"/>
      <c r="HT101" s="207"/>
      <c r="HU101" s="220"/>
      <c r="HV101" s="220"/>
      <c r="HW101" s="207"/>
      <c r="HX101" s="220"/>
      <c r="HY101" s="220"/>
      <c r="HZ101" s="289"/>
      <c r="IA101" s="188"/>
      <c r="IB101" s="220"/>
      <c r="IC101" s="220"/>
      <c r="ID101" s="207"/>
      <c r="IE101" s="220"/>
      <c r="IF101" s="220"/>
      <c r="IG101" s="207"/>
      <c r="IH101" s="220"/>
      <c r="II101" s="220"/>
      <c r="IJ101" s="289"/>
    </row>
    <row r="102" spans="1:244" x14ac:dyDescent="0.2">
      <c r="A102" s="204" t="s">
        <v>244</v>
      </c>
      <c r="C102" s="183" t="s">
        <v>245</v>
      </c>
      <c r="E102" s="188"/>
      <c r="F102" s="220"/>
      <c r="G102" s="220"/>
      <c r="H102" s="207">
        <v>21039425.471979428</v>
      </c>
      <c r="I102" s="220"/>
      <c r="J102" s="220"/>
      <c r="K102" s="207">
        <v>1442993.2592503745</v>
      </c>
      <c r="L102" s="220"/>
      <c r="M102" s="220"/>
      <c r="N102" s="207">
        <v>19596432.212729052</v>
      </c>
      <c r="O102" s="208"/>
      <c r="P102" s="220"/>
      <c r="Q102" s="220"/>
      <c r="R102" s="207">
        <v>7130800.5551854894</v>
      </c>
      <c r="S102" s="220"/>
      <c r="T102" s="220"/>
      <c r="U102" s="207">
        <v>-33565.696453244425</v>
      </c>
      <c r="V102" s="220"/>
      <c r="W102" s="220"/>
      <c r="X102" s="207">
        <v>7164366.2516387338</v>
      </c>
      <c r="Y102" s="208"/>
      <c r="Z102" s="220"/>
      <c r="AA102" s="220"/>
      <c r="AB102" s="207">
        <v>-4163461.0431118757</v>
      </c>
      <c r="AC102" s="220"/>
      <c r="AD102" s="220"/>
      <c r="AE102" s="207">
        <v>-1286884.0939426403</v>
      </c>
      <c r="AF102" s="220"/>
      <c r="AG102" s="220"/>
      <c r="AH102" s="207">
        <v>-2876576.9491692353</v>
      </c>
      <c r="AI102" s="208"/>
      <c r="AJ102" s="220"/>
      <c r="AK102" s="220"/>
      <c r="AL102" s="207">
        <v>-19079063.461644314</v>
      </c>
      <c r="AM102" s="220"/>
      <c r="AN102" s="220"/>
      <c r="AO102" s="207">
        <v>-3013409.1846011663</v>
      </c>
      <c r="AP102" s="220"/>
      <c r="AQ102" s="220"/>
      <c r="AR102" s="207">
        <v>-16065654.277043149</v>
      </c>
      <c r="AS102" s="208"/>
      <c r="AT102" s="220"/>
      <c r="AU102" s="220"/>
      <c r="AV102" s="207">
        <v>-21354820.068960346</v>
      </c>
      <c r="AW102" s="220"/>
      <c r="AX102" s="220"/>
      <c r="AY102" s="207">
        <v>-3322277.8690792257</v>
      </c>
      <c r="AZ102" s="220"/>
      <c r="BA102" s="220"/>
      <c r="BB102" s="207">
        <v>-18032542.199881122</v>
      </c>
      <c r="BC102" s="208"/>
      <c r="BD102" s="220"/>
      <c r="BE102" s="220"/>
      <c r="BF102" s="207">
        <v>-14937773.108963981</v>
      </c>
      <c r="BG102" s="220"/>
      <c r="BH102" s="220"/>
      <c r="BI102" s="207">
        <v>-2626776.1522977818</v>
      </c>
      <c r="BJ102" s="220"/>
      <c r="BK102" s="220"/>
      <c r="BL102" s="207">
        <v>-12310996.956666199</v>
      </c>
      <c r="BM102" s="208"/>
      <c r="BN102" s="220"/>
      <c r="BO102" s="220"/>
      <c r="BP102" s="207">
        <v>2590373.5835116878</v>
      </c>
      <c r="BQ102" s="220"/>
      <c r="BR102" s="220"/>
      <c r="BS102" s="207">
        <v>-153415.1851880718</v>
      </c>
      <c r="BT102" s="220"/>
      <c r="BU102" s="220"/>
      <c r="BV102" s="207">
        <v>2743788.7686997596</v>
      </c>
      <c r="BW102" s="208"/>
      <c r="BX102" s="220"/>
      <c r="BY102" s="220"/>
      <c r="BZ102" s="207">
        <v>12364184.19447723</v>
      </c>
      <c r="CA102" s="220"/>
      <c r="CB102" s="220"/>
      <c r="CC102" s="207">
        <v>602742.27808271442</v>
      </c>
      <c r="CD102" s="220"/>
      <c r="CE102" s="220"/>
      <c r="CF102" s="207">
        <v>11761441.916394517</v>
      </c>
      <c r="CG102" s="208"/>
      <c r="CH102" s="220"/>
      <c r="CI102" s="220"/>
      <c r="CJ102" s="207">
        <v>9617965.0732067525</v>
      </c>
      <c r="CK102" s="220"/>
      <c r="CL102" s="220"/>
      <c r="CM102" s="207">
        <v>309675.14426279347</v>
      </c>
      <c r="CN102" s="220"/>
      <c r="CO102" s="220"/>
      <c r="CP102" s="207">
        <v>9308289.9289439581</v>
      </c>
      <c r="CQ102" s="208"/>
      <c r="CR102" s="220"/>
      <c r="CS102" s="220"/>
      <c r="CT102" s="207">
        <v>91138253</v>
      </c>
      <c r="CU102" s="220"/>
      <c r="CV102" s="220"/>
      <c r="CW102" s="207">
        <v>9214212.8860002663</v>
      </c>
      <c r="CX102" s="220"/>
      <c r="CY102" s="220"/>
      <c r="CZ102" s="207">
        <v>81924040.113999739</v>
      </c>
      <c r="DA102" s="208"/>
      <c r="DB102" s="220"/>
      <c r="DC102" s="220"/>
      <c r="DD102" s="207">
        <v>124293329</v>
      </c>
      <c r="DE102" s="220"/>
      <c r="DF102" s="220"/>
      <c r="DG102" s="207">
        <v>13048850.486214297</v>
      </c>
      <c r="DH102" s="220"/>
      <c r="DI102" s="220"/>
      <c r="DJ102" s="207">
        <v>111244478.5137857</v>
      </c>
      <c r="DK102" s="208"/>
      <c r="DL102" s="220"/>
      <c r="DM102" s="220"/>
      <c r="DN102" s="207">
        <v>137208543</v>
      </c>
      <c r="DO102" s="220"/>
      <c r="DP102" s="220"/>
      <c r="DQ102" s="207">
        <v>14963938.127558969</v>
      </c>
      <c r="DR102" s="220"/>
      <c r="DS102" s="220"/>
      <c r="DT102" s="207">
        <v>122244604.87244102</v>
      </c>
      <c r="DU102" s="188"/>
      <c r="DV102" s="220"/>
      <c r="DW102" s="220"/>
      <c r="DX102" s="207">
        <f>'Rate Base'!Q43</f>
        <v>118329668.24676853</v>
      </c>
      <c r="DY102" s="220"/>
      <c r="DZ102" s="220"/>
      <c r="EA102" s="207">
        <f>'Rate Base'!Q121</f>
        <v>12988390.510226626</v>
      </c>
      <c r="EB102" s="220"/>
      <c r="EC102" s="220"/>
      <c r="ED102" s="207">
        <f>+DX102-EA102</f>
        <v>105341277.73654191</v>
      </c>
      <c r="EE102" s="188"/>
      <c r="EF102" s="220"/>
      <c r="EG102" s="220"/>
      <c r="EH102" s="207">
        <f>'Rate Base'!R43</f>
        <v>118319865.11260162</v>
      </c>
      <c r="EI102" s="220"/>
      <c r="EJ102" s="220"/>
      <c r="EK102" s="207">
        <f>'Rate Base'!R121</f>
        <v>13019657.515129786</v>
      </c>
      <c r="EL102" s="220"/>
      <c r="EM102" s="220"/>
      <c r="EN102" s="207">
        <f>+EH102-EK102</f>
        <v>105300207.59747183</v>
      </c>
      <c r="EO102" s="188"/>
      <c r="EP102" s="220"/>
      <c r="EQ102" s="220"/>
      <c r="ER102" s="207">
        <f>'Rate Base'!S43</f>
        <v>106860613.36169913</v>
      </c>
      <c r="ES102" s="220"/>
      <c r="ET102" s="220"/>
      <c r="EU102" s="207">
        <f>'Rate Base'!S121</f>
        <v>11610082.680683158</v>
      </c>
      <c r="EV102" s="220"/>
      <c r="EW102" s="220"/>
      <c r="EX102" s="207">
        <f>+ER102-EU102</f>
        <v>95250530.681015968</v>
      </c>
      <c r="EY102" s="188"/>
      <c r="EZ102" s="220"/>
      <c r="FA102" s="220"/>
      <c r="FB102" s="207">
        <f>'Rate Base'!T43</f>
        <v>0</v>
      </c>
      <c r="FC102" s="220"/>
      <c r="FD102" s="220"/>
      <c r="FE102" s="207">
        <f>'Rate Base'!T121</f>
        <v>0</v>
      </c>
      <c r="FF102" s="220"/>
      <c r="FG102" s="220"/>
      <c r="FH102" s="207">
        <f>+FB102-FE102</f>
        <v>0</v>
      </c>
      <c r="FI102" s="188"/>
      <c r="FJ102" s="220"/>
      <c r="FK102" s="220"/>
      <c r="FL102" s="207">
        <f>'Rate Base'!U43</f>
        <v>0</v>
      </c>
      <c r="FM102" s="220"/>
      <c r="FN102" s="220"/>
      <c r="FO102" s="207">
        <f>'Rate Base'!U121</f>
        <v>0</v>
      </c>
      <c r="FP102" s="220"/>
      <c r="FQ102" s="220"/>
      <c r="FR102" s="207">
        <f>+FL102-FO102</f>
        <v>0</v>
      </c>
      <c r="FS102" s="188"/>
      <c r="FT102" s="220"/>
      <c r="FU102" s="220"/>
      <c r="FV102" s="207">
        <f>'Rate Base'!V43</f>
        <v>0</v>
      </c>
      <c r="FW102" s="220"/>
      <c r="FX102" s="220"/>
      <c r="FY102" s="207">
        <f>'Rate Base'!V121</f>
        <v>0</v>
      </c>
      <c r="FZ102" s="220"/>
      <c r="GA102" s="220"/>
      <c r="GB102" s="207">
        <f>+FV102-FY102</f>
        <v>0</v>
      </c>
      <c r="GC102" s="188"/>
      <c r="GD102" s="220"/>
      <c r="GE102" s="220"/>
      <c r="GF102" s="207">
        <f>'Rate Base'!W43</f>
        <v>0</v>
      </c>
      <c r="GG102" s="220"/>
      <c r="GH102" s="220"/>
      <c r="GI102" s="207">
        <f>'Rate Base'!W121</f>
        <v>0</v>
      </c>
      <c r="GJ102" s="220"/>
      <c r="GK102" s="220"/>
      <c r="GL102" s="207">
        <f>+GF102-GI102</f>
        <v>0</v>
      </c>
      <c r="GM102" s="188"/>
      <c r="GN102" s="220"/>
      <c r="GO102" s="220"/>
      <c r="GP102" s="207">
        <f>'Rate Base'!X43</f>
        <v>0</v>
      </c>
      <c r="GQ102" s="220"/>
      <c r="GR102" s="220"/>
      <c r="GS102" s="207">
        <f>'Rate Base'!X121</f>
        <v>0</v>
      </c>
      <c r="GT102" s="220"/>
      <c r="GU102" s="220"/>
      <c r="GV102" s="207">
        <f>+GP102-GS102</f>
        <v>0</v>
      </c>
      <c r="GW102" s="188"/>
      <c r="GX102" s="220"/>
      <c r="GY102" s="220"/>
      <c r="GZ102" s="207">
        <f>'Rate Base'!Y43</f>
        <v>0</v>
      </c>
      <c r="HA102" s="220"/>
      <c r="HB102" s="220"/>
      <c r="HC102" s="207">
        <f>'Rate Base'!Y121</f>
        <v>0</v>
      </c>
      <c r="HD102" s="220"/>
      <c r="HE102" s="220"/>
      <c r="HF102" s="207">
        <f>+GZ102-HC102</f>
        <v>0</v>
      </c>
      <c r="HG102" s="188"/>
      <c r="HH102" s="220"/>
      <c r="HI102" s="220"/>
      <c r="HJ102" s="207">
        <f>'Rate Base'!Z43</f>
        <v>0</v>
      </c>
      <c r="HK102" s="220"/>
      <c r="HL102" s="220"/>
      <c r="HM102" s="207">
        <f>'Rate Base'!Z121</f>
        <v>0</v>
      </c>
      <c r="HN102" s="220"/>
      <c r="HO102" s="220"/>
      <c r="HP102" s="207">
        <f>+HJ102-HM102</f>
        <v>0</v>
      </c>
      <c r="HQ102" s="188"/>
      <c r="HR102" s="220"/>
      <c r="HS102" s="220"/>
      <c r="HT102" s="207">
        <f>'Rate Base'!AA43</f>
        <v>0</v>
      </c>
      <c r="HU102" s="220"/>
      <c r="HV102" s="220"/>
      <c r="HW102" s="207">
        <f>'Rate Base'!AA121</f>
        <v>0</v>
      </c>
      <c r="HX102" s="220"/>
      <c r="HY102" s="220"/>
      <c r="HZ102" s="207">
        <f>+HT102-HW102</f>
        <v>0</v>
      </c>
      <c r="IA102" s="188"/>
      <c r="IB102" s="220"/>
      <c r="IC102" s="220"/>
      <c r="ID102" s="207">
        <f>'Rate Base'!AB43</f>
        <v>0</v>
      </c>
      <c r="IE102" s="220"/>
      <c r="IF102" s="220"/>
      <c r="IG102" s="207">
        <f>'Rate Base'!AB121</f>
        <v>0</v>
      </c>
      <c r="IH102" s="220"/>
      <c r="II102" s="220"/>
      <c r="IJ102" s="207">
        <f>+ID102-IG102</f>
        <v>0</v>
      </c>
    </row>
    <row r="103" spans="1:244" x14ac:dyDescent="0.2">
      <c r="A103" s="204"/>
      <c r="C103" s="183"/>
      <c r="E103" s="188"/>
      <c r="F103" s="220"/>
      <c r="G103" s="220"/>
      <c r="H103" s="207"/>
      <c r="I103" s="220"/>
      <c r="J103" s="220"/>
      <c r="K103" s="207"/>
      <c r="L103" s="220"/>
      <c r="M103" s="220"/>
      <c r="N103" s="213"/>
      <c r="O103" s="208"/>
      <c r="P103" s="220"/>
      <c r="Q103" s="220"/>
      <c r="R103" s="207"/>
      <c r="S103" s="220"/>
      <c r="T103" s="220"/>
      <c r="U103" s="207"/>
      <c r="V103" s="220"/>
      <c r="W103" s="220"/>
      <c r="X103" s="213"/>
      <c r="Y103" s="208"/>
      <c r="Z103" s="220"/>
      <c r="AA103" s="220"/>
      <c r="AB103" s="207"/>
      <c r="AC103" s="220"/>
      <c r="AD103" s="220"/>
      <c r="AE103" s="207"/>
      <c r="AF103" s="220"/>
      <c r="AG103" s="220"/>
      <c r="AH103" s="213"/>
      <c r="AI103" s="208"/>
      <c r="AJ103" s="220"/>
      <c r="AK103" s="220"/>
      <c r="AL103" s="207"/>
      <c r="AM103" s="220"/>
      <c r="AN103" s="220"/>
      <c r="AO103" s="207"/>
      <c r="AP103" s="220"/>
      <c r="AQ103" s="220"/>
      <c r="AR103" s="213"/>
      <c r="AS103" s="208"/>
      <c r="AT103" s="220"/>
      <c r="AU103" s="220"/>
      <c r="AV103" s="207"/>
      <c r="AW103" s="220"/>
      <c r="AX103" s="220"/>
      <c r="AY103" s="207"/>
      <c r="AZ103" s="220"/>
      <c r="BA103" s="220"/>
      <c r="BB103" s="213"/>
      <c r="BC103" s="208"/>
      <c r="BD103" s="220"/>
      <c r="BE103" s="220"/>
      <c r="BF103" s="207"/>
      <c r="BG103" s="220"/>
      <c r="BH103" s="220"/>
      <c r="BI103" s="207"/>
      <c r="BJ103" s="220"/>
      <c r="BK103" s="220"/>
      <c r="BL103" s="213"/>
      <c r="BM103" s="208"/>
      <c r="BN103" s="220"/>
      <c r="BO103" s="220"/>
      <c r="BP103" s="207"/>
      <c r="BQ103" s="220"/>
      <c r="BR103" s="220"/>
      <c r="BS103" s="207"/>
      <c r="BT103" s="220"/>
      <c r="BU103" s="220"/>
      <c r="BV103" s="213"/>
      <c r="BW103" s="208"/>
      <c r="BX103" s="220"/>
      <c r="BY103" s="220"/>
      <c r="BZ103" s="207"/>
      <c r="CA103" s="220"/>
      <c r="CB103" s="220"/>
      <c r="CC103" s="207"/>
      <c r="CD103" s="220"/>
      <c r="CE103" s="220"/>
      <c r="CF103" s="213"/>
      <c r="CG103" s="208"/>
      <c r="CH103" s="220"/>
      <c r="CI103" s="220"/>
      <c r="CJ103" s="207"/>
      <c r="CK103" s="220"/>
      <c r="CL103" s="220"/>
      <c r="CM103" s="207"/>
      <c r="CN103" s="220"/>
      <c r="CO103" s="220"/>
      <c r="CP103" s="213"/>
      <c r="CQ103" s="208"/>
      <c r="CR103" s="220"/>
      <c r="CS103" s="220"/>
      <c r="CT103" s="207"/>
      <c r="CU103" s="220"/>
      <c r="CV103" s="220"/>
      <c r="CW103" s="207">
        <v>0</v>
      </c>
      <c r="CX103" s="220"/>
      <c r="CY103" s="220"/>
      <c r="CZ103" s="213"/>
      <c r="DA103" s="208"/>
      <c r="DB103" s="220"/>
      <c r="DC103" s="220"/>
      <c r="DD103" s="207"/>
      <c r="DE103" s="220"/>
      <c r="DF103" s="220"/>
      <c r="DG103" s="207"/>
      <c r="DH103" s="220"/>
      <c r="DI103" s="220"/>
      <c r="DJ103" s="213"/>
      <c r="DK103" s="208"/>
      <c r="DL103" s="220"/>
      <c r="DM103" s="220"/>
      <c r="DN103" s="207"/>
      <c r="DO103" s="220"/>
      <c r="DP103" s="220"/>
      <c r="DQ103" s="207"/>
      <c r="DR103" s="220"/>
      <c r="DS103" s="220"/>
      <c r="DT103" s="213"/>
      <c r="DU103" s="188"/>
      <c r="DV103" s="220"/>
      <c r="DW103" s="220"/>
      <c r="DX103" s="207"/>
      <c r="DY103" s="220"/>
      <c r="DZ103" s="220"/>
      <c r="EA103" s="207"/>
      <c r="EB103" s="220"/>
      <c r="EC103" s="220"/>
      <c r="ED103" s="289"/>
      <c r="EE103" s="188"/>
      <c r="EF103" s="220"/>
      <c r="EG103" s="220"/>
      <c r="EH103" s="207"/>
      <c r="EI103" s="220"/>
      <c r="EJ103" s="220"/>
      <c r="EK103" s="207"/>
      <c r="EL103" s="220"/>
      <c r="EM103" s="220"/>
      <c r="EN103" s="289"/>
      <c r="EO103" s="188"/>
      <c r="EP103" s="220"/>
      <c r="EQ103" s="220"/>
      <c r="ER103" s="207"/>
      <c r="ES103" s="220"/>
      <c r="ET103" s="220"/>
      <c r="EU103" s="207"/>
      <c r="EV103" s="220"/>
      <c r="EW103" s="220"/>
      <c r="EX103" s="289"/>
      <c r="EY103" s="188"/>
      <c r="EZ103" s="220"/>
      <c r="FA103" s="220"/>
      <c r="FB103" s="207"/>
      <c r="FC103" s="220"/>
      <c r="FD103" s="220"/>
      <c r="FE103" s="207"/>
      <c r="FF103" s="220"/>
      <c r="FG103" s="220"/>
      <c r="FH103" s="289"/>
      <c r="FI103" s="188"/>
      <c r="FJ103" s="220"/>
      <c r="FK103" s="220"/>
      <c r="FL103" s="207"/>
      <c r="FM103" s="220"/>
      <c r="FN103" s="220"/>
      <c r="FO103" s="207"/>
      <c r="FP103" s="220"/>
      <c r="FQ103" s="220"/>
      <c r="FR103" s="289"/>
      <c r="FS103" s="188"/>
      <c r="FT103" s="220"/>
      <c r="FU103" s="220"/>
      <c r="FV103" s="207"/>
      <c r="FW103" s="220"/>
      <c r="FX103" s="220"/>
      <c r="FY103" s="207"/>
      <c r="FZ103" s="220"/>
      <c r="GA103" s="220"/>
      <c r="GB103" s="289"/>
      <c r="GC103" s="188"/>
      <c r="GD103" s="220"/>
      <c r="GE103" s="220"/>
      <c r="GF103" s="207"/>
      <c r="GG103" s="220"/>
      <c r="GH103" s="220"/>
      <c r="GI103" s="207"/>
      <c r="GJ103" s="220"/>
      <c r="GK103" s="220"/>
      <c r="GL103" s="289"/>
      <c r="GM103" s="188"/>
      <c r="GN103" s="220"/>
      <c r="GO103" s="220"/>
      <c r="GP103" s="207"/>
      <c r="GQ103" s="220"/>
      <c r="GR103" s="220"/>
      <c r="GS103" s="207"/>
      <c r="GT103" s="220"/>
      <c r="GU103" s="220"/>
      <c r="GV103" s="289"/>
      <c r="GW103" s="188"/>
      <c r="GX103" s="220"/>
      <c r="GY103" s="220"/>
      <c r="GZ103" s="207"/>
      <c r="HA103" s="220"/>
      <c r="HB103" s="220"/>
      <c r="HC103" s="207"/>
      <c r="HD103" s="220"/>
      <c r="HE103" s="220"/>
      <c r="HF103" s="289"/>
      <c r="HG103" s="188"/>
      <c r="HH103" s="220"/>
      <c r="HI103" s="220"/>
      <c r="HJ103" s="207"/>
      <c r="HK103" s="220"/>
      <c r="HL103" s="220"/>
      <c r="HM103" s="207"/>
      <c r="HN103" s="220"/>
      <c r="HO103" s="220"/>
      <c r="HP103" s="289"/>
      <c r="HQ103" s="188"/>
      <c r="HR103" s="220"/>
      <c r="HS103" s="220"/>
      <c r="HT103" s="207"/>
      <c r="HU103" s="220"/>
      <c r="HV103" s="220"/>
      <c r="HW103" s="207"/>
      <c r="HX103" s="220"/>
      <c r="HY103" s="220"/>
      <c r="HZ103" s="289"/>
      <c r="IA103" s="188"/>
      <c r="IB103" s="220"/>
      <c r="IC103" s="220"/>
      <c r="ID103" s="207"/>
      <c r="IE103" s="220"/>
      <c r="IF103" s="220"/>
      <c r="IG103" s="207"/>
      <c r="IH103" s="220"/>
      <c r="II103" s="220"/>
      <c r="IJ103" s="289"/>
    </row>
    <row r="104" spans="1:244" x14ac:dyDescent="0.2">
      <c r="A104" s="204" t="s">
        <v>69</v>
      </c>
      <c r="C104" s="226" t="s">
        <v>60</v>
      </c>
      <c r="E104" s="188"/>
      <c r="F104" s="220"/>
      <c r="G104" s="220"/>
      <c r="H104" s="207">
        <v>14175892.970000001</v>
      </c>
      <c r="I104" s="220"/>
      <c r="J104" s="220"/>
      <c r="K104" s="207">
        <v>1333951.5284770001</v>
      </c>
      <c r="L104" s="220"/>
      <c r="M104" s="220"/>
      <c r="N104" s="207">
        <v>12841941.441523001</v>
      </c>
      <c r="O104" s="208"/>
      <c r="P104" s="220"/>
      <c r="Q104" s="220"/>
      <c r="R104" s="207">
        <v>14170137.800000001</v>
      </c>
      <c r="S104" s="220"/>
      <c r="T104" s="220"/>
      <c r="U104" s="207">
        <v>1333409.96698</v>
      </c>
      <c r="V104" s="220"/>
      <c r="W104" s="220"/>
      <c r="X104" s="207">
        <v>12836727.833020002</v>
      </c>
      <c r="Y104" s="208"/>
      <c r="Z104" s="220"/>
      <c r="AA104" s="220"/>
      <c r="AB104" s="207">
        <v>14164181.950000001</v>
      </c>
      <c r="AC104" s="220"/>
      <c r="AD104" s="220"/>
      <c r="AE104" s="207">
        <v>1332849.5214950002</v>
      </c>
      <c r="AF104" s="220"/>
      <c r="AG104" s="220"/>
      <c r="AH104" s="207">
        <v>12831332.428505002</v>
      </c>
      <c r="AI104" s="208"/>
      <c r="AJ104" s="220"/>
      <c r="AK104" s="220"/>
      <c r="AL104" s="207">
        <v>14158768.460000001</v>
      </c>
      <c r="AM104" s="220"/>
      <c r="AN104" s="220"/>
      <c r="AO104" s="207">
        <v>1332340.1120860002</v>
      </c>
      <c r="AP104" s="220"/>
      <c r="AQ104" s="220"/>
      <c r="AR104" s="207">
        <v>12826428.347914001</v>
      </c>
      <c r="AS104" s="208"/>
      <c r="AT104" s="220"/>
      <c r="AU104" s="220"/>
      <c r="AV104" s="207">
        <v>14153502.1</v>
      </c>
      <c r="AW104" s="220"/>
      <c r="AX104" s="220"/>
      <c r="AY104" s="207">
        <v>1331844.54761</v>
      </c>
      <c r="AZ104" s="220"/>
      <c r="BA104" s="220"/>
      <c r="BB104" s="207">
        <v>12821657.55239</v>
      </c>
      <c r="BC104" s="208"/>
      <c r="BD104" s="220"/>
      <c r="BE104" s="220"/>
      <c r="BF104" s="207">
        <v>14148082.57</v>
      </c>
      <c r="BG104" s="220"/>
      <c r="BH104" s="220"/>
      <c r="BI104" s="207">
        <v>1331334.569837</v>
      </c>
      <c r="BJ104" s="220"/>
      <c r="BK104" s="220"/>
      <c r="BL104" s="207">
        <v>12816748.000163</v>
      </c>
      <c r="BM104" s="208"/>
      <c r="BN104" s="220"/>
      <c r="BO104" s="220"/>
      <c r="BP104" s="207">
        <v>14145337.57</v>
      </c>
      <c r="BQ104" s="220"/>
      <c r="BR104" s="220"/>
      <c r="BS104" s="207">
        <v>1331076.27</v>
      </c>
      <c r="BT104" s="220"/>
      <c r="BU104" s="220"/>
      <c r="BV104" s="207">
        <v>12814261.300000001</v>
      </c>
      <c r="BW104" s="208"/>
      <c r="BX104" s="220"/>
      <c r="BY104" s="220"/>
      <c r="BZ104" s="207">
        <v>14142960.189999999</v>
      </c>
      <c r="CA104" s="220"/>
      <c r="CB104" s="220"/>
      <c r="CC104" s="207">
        <v>1330852.55</v>
      </c>
      <c r="CD104" s="220"/>
      <c r="CE104" s="220"/>
      <c r="CF104" s="207">
        <v>12812107.639999999</v>
      </c>
      <c r="CG104" s="208"/>
      <c r="CH104" s="220"/>
      <c r="CI104" s="220"/>
      <c r="CJ104" s="207">
        <v>14140707.57</v>
      </c>
      <c r="CK104" s="220"/>
      <c r="CL104" s="220"/>
      <c r="CM104" s="207">
        <v>1330640.58</v>
      </c>
      <c r="CN104" s="220"/>
      <c r="CO104" s="220"/>
      <c r="CP104" s="207">
        <v>12810066.99</v>
      </c>
      <c r="CQ104" s="208"/>
      <c r="CR104" s="220"/>
      <c r="CS104" s="220"/>
      <c r="CT104" s="207">
        <v>14138470.76</v>
      </c>
      <c r="CU104" s="220"/>
      <c r="CV104" s="220"/>
      <c r="CW104" s="207">
        <v>1330430.1000000001</v>
      </c>
      <c r="CX104" s="220"/>
      <c r="CY104" s="220"/>
      <c r="CZ104" s="207">
        <v>12808040.66</v>
      </c>
      <c r="DA104" s="208"/>
      <c r="DB104" s="220"/>
      <c r="DC104" s="220"/>
      <c r="DD104" s="207">
        <v>14136036.640000001</v>
      </c>
      <c r="DE104" s="220"/>
      <c r="DF104" s="220"/>
      <c r="DG104" s="207">
        <v>1330201.05</v>
      </c>
      <c r="DH104" s="220"/>
      <c r="DI104" s="220"/>
      <c r="DJ104" s="207">
        <v>12805835.59</v>
      </c>
      <c r="DK104" s="208"/>
      <c r="DL104" s="220"/>
      <c r="DM104" s="220"/>
      <c r="DN104" s="207">
        <v>14133895.25</v>
      </c>
      <c r="DO104" s="220"/>
      <c r="DP104" s="220"/>
      <c r="DQ104" s="207">
        <v>1329999.54</v>
      </c>
      <c r="DR104" s="220"/>
      <c r="DS104" s="220"/>
      <c r="DT104" s="207">
        <v>12803895.710000001</v>
      </c>
      <c r="DU104" s="188"/>
      <c r="DV104" s="220"/>
      <c r="DW104" s="220"/>
      <c r="DX104" s="207">
        <f>'Rate Base'!Q36</f>
        <v>14161020.24</v>
      </c>
      <c r="DY104" s="220"/>
      <c r="DZ104" s="220"/>
      <c r="EA104" s="207">
        <f>'Rate Base'!Q114</f>
        <v>1318390.984344</v>
      </c>
      <c r="EB104" s="220"/>
      <c r="EC104" s="220"/>
      <c r="ED104" s="207">
        <f>+DX104-EA104</f>
        <v>12842629.255656</v>
      </c>
      <c r="EE104" s="188"/>
      <c r="EF104" s="220"/>
      <c r="EG104" s="220"/>
      <c r="EH104" s="207">
        <f>'Rate Base'!R36</f>
        <v>14159408.32</v>
      </c>
      <c r="EI104" s="220"/>
      <c r="EJ104" s="220"/>
      <c r="EK104" s="207">
        <f>'Rate Base'!R116</f>
        <v>46774.363299999997</v>
      </c>
      <c r="EL104" s="220"/>
      <c r="EM104" s="220"/>
      <c r="EN104" s="207">
        <f>+EH104-EK104</f>
        <v>14112633.956700001</v>
      </c>
      <c r="EO104" s="188"/>
      <c r="EP104" s="220"/>
      <c r="EQ104" s="220"/>
      <c r="ER104" s="207">
        <f>'Rate Base'!S36</f>
        <v>14158124.619999999</v>
      </c>
      <c r="ES104" s="220"/>
      <c r="ET104" s="220"/>
      <c r="EU104" s="207">
        <f>'Rate Base'!S114</f>
        <v>1318121.402122</v>
      </c>
      <c r="EV104" s="220"/>
      <c r="EW104" s="220"/>
      <c r="EX104" s="207">
        <f>+ER104-EU104</f>
        <v>12840003.217877999</v>
      </c>
      <c r="EY104" s="188"/>
      <c r="EZ104" s="220"/>
      <c r="FA104" s="220"/>
      <c r="FB104" s="207">
        <f>'Rate Base'!T36</f>
        <v>0</v>
      </c>
      <c r="FC104" s="220"/>
      <c r="FD104" s="220"/>
      <c r="FE104" s="207">
        <f>'Rate Base'!T114</f>
        <v>0</v>
      </c>
      <c r="FF104" s="220"/>
      <c r="FG104" s="220"/>
      <c r="FH104" s="207">
        <f>+FB104-FE104</f>
        <v>0</v>
      </c>
      <c r="FI104" s="188"/>
      <c r="FJ104" s="220"/>
      <c r="FK104" s="220"/>
      <c r="FL104" s="207">
        <f>'Rate Base'!U36</f>
        <v>0</v>
      </c>
      <c r="FM104" s="220"/>
      <c r="FN104" s="220"/>
      <c r="FO104" s="207">
        <f>'Rate Base'!U114</f>
        <v>0</v>
      </c>
      <c r="FP104" s="220"/>
      <c r="FQ104" s="220"/>
      <c r="FR104" s="207">
        <f>+FL104-FO104</f>
        <v>0</v>
      </c>
      <c r="FS104" s="188"/>
      <c r="FT104" s="220"/>
      <c r="FU104" s="220"/>
      <c r="FV104" s="207">
        <f>'Rate Base'!V36</f>
        <v>0</v>
      </c>
      <c r="FW104" s="220"/>
      <c r="FX104" s="220"/>
      <c r="FY104" s="207">
        <f>'Rate Base'!V114</f>
        <v>0</v>
      </c>
      <c r="FZ104" s="220"/>
      <c r="GA104" s="220"/>
      <c r="GB104" s="207">
        <f>+FV104-FY104</f>
        <v>0</v>
      </c>
      <c r="GC104" s="188"/>
      <c r="GD104" s="220"/>
      <c r="GE104" s="220"/>
      <c r="GF104" s="207">
        <f>'Rate Base'!W36</f>
        <v>0</v>
      </c>
      <c r="GG104" s="220"/>
      <c r="GH104" s="220"/>
      <c r="GI104" s="207">
        <f>'Rate Base'!W114</f>
        <v>0</v>
      </c>
      <c r="GJ104" s="220"/>
      <c r="GK104" s="220"/>
      <c r="GL104" s="207">
        <f>+GF104-GI104</f>
        <v>0</v>
      </c>
      <c r="GM104" s="188"/>
      <c r="GN104" s="220"/>
      <c r="GO104" s="220"/>
      <c r="GP104" s="207">
        <f>'Rate Base'!X36</f>
        <v>0</v>
      </c>
      <c r="GQ104" s="220"/>
      <c r="GR104" s="220"/>
      <c r="GS104" s="207">
        <f>'Rate Base'!X114</f>
        <v>0</v>
      </c>
      <c r="GT104" s="220"/>
      <c r="GU104" s="220"/>
      <c r="GV104" s="207">
        <f>+GP104-GS104</f>
        <v>0</v>
      </c>
      <c r="GW104" s="188"/>
      <c r="GX104" s="220"/>
      <c r="GY104" s="220"/>
      <c r="GZ104" s="207">
        <f>'Rate Base'!Y36</f>
        <v>0</v>
      </c>
      <c r="HA104" s="220"/>
      <c r="HB104" s="220"/>
      <c r="HC104" s="207">
        <f>'Rate Base'!Y114</f>
        <v>0</v>
      </c>
      <c r="HD104" s="220"/>
      <c r="HE104" s="220"/>
      <c r="HF104" s="207">
        <f>+GZ104-HC104</f>
        <v>0</v>
      </c>
      <c r="HG104" s="188"/>
      <c r="HH104" s="220"/>
      <c r="HI104" s="220"/>
      <c r="HJ104" s="207">
        <f>'Rate Base'!Z36</f>
        <v>0</v>
      </c>
      <c r="HK104" s="220"/>
      <c r="HL104" s="220"/>
      <c r="HM104" s="207">
        <f>'Rate Base'!Z114</f>
        <v>0</v>
      </c>
      <c r="HN104" s="220"/>
      <c r="HO104" s="220"/>
      <c r="HP104" s="207">
        <f>+HJ104-HM104</f>
        <v>0</v>
      </c>
      <c r="HQ104" s="188"/>
      <c r="HR104" s="220"/>
      <c r="HS104" s="220"/>
      <c r="HT104" s="207">
        <f>'Rate Base'!AA36</f>
        <v>0</v>
      </c>
      <c r="HU104" s="220"/>
      <c r="HV104" s="220"/>
      <c r="HW104" s="207">
        <f>'Rate Base'!AA114</f>
        <v>0</v>
      </c>
      <c r="HX104" s="220"/>
      <c r="HY104" s="220"/>
      <c r="HZ104" s="207">
        <f>+HT104-HW104</f>
        <v>0</v>
      </c>
      <c r="IA104" s="188"/>
      <c r="IB104" s="220"/>
      <c r="IC104" s="220"/>
      <c r="ID104" s="207">
        <f>'Rate Base'!AB36</f>
        <v>0</v>
      </c>
      <c r="IE104" s="220"/>
      <c r="IF104" s="220"/>
      <c r="IG104" s="207">
        <f>'Rate Base'!AB114</f>
        <v>0</v>
      </c>
      <c r="IH104" s="220"/>
      <c r="II104" s="220"/>
      <c r="IJ104" s="207">
        <f>+ID104-IG104</f>
        <v>0</v>
      </c>
    </row>
    <row r="105" spans="1:244" x14ac:dyDescent="0.2">
      <c r="A105" s="204"/>
      <c r="C105" s="183"/>
      <c r="E105" s="188"/>
      <c r="F105" s="220"/>
      <c r="G105" s="220"/>
      <c r="H105" s="207"/>
      <c r="I105" s="220"/>
      <c r="J105" s="220"/>
      <c r="K105" s="207"/>
      <c r="L105" s="220"/>
      <c r="M105" s="220"/>
      <c r="N105" s="213"/>
      <c r="O105" s="208"/>
      <c r="P105" s="220"/>
      <c r="Q105" s="220"/>
      <c r="R105" s="207"/>
      <c r="S105" s="220"/>
      <c r="T105" s="220"/>
      <c r="U105" s="207"/>
      <c r="V105" s="220"/>
      <c r="W105" s="220"/>
      <c r="X105" s="213"/>
      <c r="Y105" s="208"/>
      <c r="Z105" s="220"/>
      <c r="AA105" s="220"/>
      <c r="AB105" s="207"/>
      <c r="AC105" s="220"/>
      <c r="AD105" s="220"/>
      <c r="AE105" s="207"/>
      <c r="AF105" s="220"/>
      <c r="AG105" s="220"/>
      <c r="AH105" s="213"/>
      <c r="AI105" s="208"/>
      <c r="AJ105" s="220"/>
      <c r="AK105" s="220"/>
      <c r="AL105" s="207"/>
      <c r="AM105" s="220"/>
      <c r="AN105" s="220"/>
      <c r="AO105" s="207"/>
      <c r="AP105" s="220"/>
      <c r="AQ105" s="220"/>
      <c r="AR105" s="213"/>
      <c r="AS105" s="208"/>
      <c r="AT105" s="220"/>
      <c r="AU105" s="220"/>
      <c r="AV105" s="207"/>
      <c r="AW105" s="220"/>
      <c r="AX105" s="220"/>
      <c r="AY105" s="207"/>
      <c r="AZ105" s="220"/>
      <c r="BA105" s="220"/>
      <c r="BB105" s="213"/>
      <c r="BC105" s="208"/>
      <c r="BD105" s="220"/>
      <c r="BE105" s="220"/>
      <c r="BF105" s="207"/>
      <c r="BG105" s="220"/>
      <c r="BH105" s="220"/>
      <c r="BI105" s="207"/>
      <c r="BJ105" s="220"/>
      <c r="BK105" s="220"/>
      <c r="BL105" s="213"/>
      <c r="BM105" s="208"/>
      <c r="BN105" s="220"/>
      <c r="BO105" s="220"/>
      <c r="BP105" s="207"/>
      <c r="BQ105" s="220"/>
      <c r="BR105" s="220"/>
      <c r="BS105" s="207"/>
      <c r="BT105" s="220"/>
      <c r="BU105" s="220"/>
      <c r="BV105" s="213"/>
      <c r="BW105" s="208"/>
      <c r="BX105" s="220"/>
      <c r="BY105" s="220"/>
      <c r="BZ105" s="207"/>
      <c r="CA105" s="220"/>
      <c r="CB105" s="220"/>
      <c r="CC105" s="207"/>
      <c r="CD105" s="220"/>
      <c r="CE105" s="220"/>
      <c r="CF105" s="213"/>
      <c r="CG105" s="208"/>
      <c r="CH105" s="220"/>
      <c r="CI105" s="220"/>
      <c r="CJ105" s="207"/>
      <c r="CK105" s="220"/>
      <c r="CL105" s="220"/>
      <c r="CM105" s="207"/>
      <c r="CN105" s="220"/>
      <c r="CO105" s="220"/>
      <c r="CP105" s="213"/>
      <c r="CQ105" s="208"/>
      <c r="CR105" s="220"/>
      <c r="CS105" s="220"/>
      <c r="CT105" s="207"/>
      <c r="CU105" s="220"/>
      <c r="CV105" s="220"/>
      <c r="CW105" s="207">
        <v>0</v>
      </c>
      <c r="CX105" s="220"/>
      <c r="CY105" s="220"/>
      <c r="CZ105" s="213"/>
      <c r="DA105" s="208"/>
      <c r="DB105" s="220"/>
      <c r="DC105" s="220"/>
      <c r="DD105" s="207"/>
      <c r="DE105" s="220"/>
      <c r="DF105" s="220"/>
      <c r="DG105" s="207"/>
      <c r="DH105" s="220"/>
      <c r="DI105" s="220"/>
      <c r="DJ105" s="213"/>
      <c r="DK105" s="208"/>
      <c r="DL105" s="220"/>
      <c r="DM105" s="220"/>
      <c r="DN105" s="207"/>
      <c r="DO105" s="220"/>
      <c r="DP105" s="220"/>
      <c r="DQ105" s="207"/>
      <c r="DR105" s="220"/>
      <c r="DS105" s="220"/>
      <c r="DT105" s="213"/>
      <c r="DU105" s="188"/>
      <c r="DV105" s="220"/>
      <c r="DW105" s="220"/>
      <c r="DX105" s="207"/>
      <c r="DY105" s="220"/>
      <c r="DZ105" s="220"/>
      <c r="EA105" s="207"/>
      <c r="EB105" s="220"/>
      <c r="EC105" s="220"/>
      <c r="ED105" s="289"/>
      <c r="EE105" s="188"/>
      <c r="EF105" s="220"/>
      <c r="EG105" s="220"/>
      <c r="EH105" s="207"/>
      <c r="EI105" s="220"/>
      <c r="EJ105" s="220"/>
      <c r="EK105" s="207"/>
      <c r="EL105" s="220"/>
      <c r="EM105" s="220"/>
      <c r="EN105" s="289"/>
      <c r="EO105" s="188"/>
      <c r="EP105" s="220"/>
      <c r="EQ105" s="220"/>
      <c r="ER105" s="207"/>
      <c r="ES105" s="220"/>
      <c r="ET105" s="220"/>
      <c r="EU105" s="207"/>
      <c r="EV105" s="220"/>
      <c r="EW105" s="220"/>
      <c r="EX105" s="289"/>
      <c r="EY105" s="188"/>
      <c r="EZ105" s="220"/>
      <c r="FA105" s="220"/>
      <c r="FB105" s="207"/>
      <c r="FC105" s="220"/>
      <c r="FD105" s="220"/>
      <c r="FE105" s="207"/>
      <c r="FF105" s="220"/>
      <c r="FG105" s="220"/>
      <c r="FH105" s="289"/>
      <c r="FI105" s="188"/>
      <c r="FJ105" s="220"/>
      <c r="FK105" s="220"/>
      <c r="FL105" s="207"/>
      <c r="FM105" s="220"/>
      <c r="FN105" s="220"/>
      <c r="FO105" s="207"/>
      <c r="FP105" s="220"/>
      <c r="FQ105" s="220"/>
      <c r="FR105" s="289"/>
      <c r="FS105" s="188"/>
      <c r="FT105" s="220"/>
      <c r="FU105" s="220"/>
      <c r="FV105" s="207"/>
      <c r="FW105" s="220"/>
      <c r="FX105" s="220"/>
      <c r="FY105" s="207"/>
      <c r="FZ105" s="220"/>
      <c r="GA105" s="220"/>
      <c r="GB105" s="289"/>
      <c r="GC105" s="188"/>
      <c r="GD105" s="220"/>
      <c r="GE105" s="220"/>
      <c r="GF105" s="207"/>
      <c r="GG105" s="220"/>
      <c r="GH105" s="220"/>
      <c r="GI105" s="207"/>
      <c r="GJ105" s="220"/>
      <c r="GK105" s="220"/>
      <c r="GL105" s="289"/>
      <c r="GM105" s="188"/>
      <c r="GN105" s="220"/>
      <c r="GO105" s="220"/>
      <c r="GP105" s="207"/>
      <c r="GQ105" s="220"/>
      <c r="GR105" s="220"/>
      <c r="GS105" s="207"/>
      <c r="GT105" s="220"/>
      <c r="GU105" s="220"/>
      <c r="GV105" s="289"/>
      <c r="GW105" s="188"/>
      <c r="GX105" s="220"/>
      <c r="GY105" s="220"/>
      <c r="GZ105" s="207"/>
      <c r="HA105" s="220"/>
      <c r="HB105" s="220"/>
      <c r="HC105" s="207"/>
      <c r="HD105" s="220"/>
      <c r="HE105" s="220"/>
      <c r="HF105" s="289"/>
      <c r="HG105" s="188"/>
      <c r="HH105" s="220"/>
      <c r="HI105" s="220"/>
      <c r="HJ105" s="207"/>
      <c r="HK105" s="220"/>
      <c r="HL105" s="220"/>
      <c r="HM105" s="207"/>
      <c r="HN105" s="220"/>
      <c r="HO105" s="220"/>
      <c r="HP105" s="289"/>
      <c r="HQ105" s="188"/>
      <c r="HR105" s="220"/>
      <c r="HS105" s="220"/>
      <c r="HT105" s="207"/>
      <c r="HU105" s="220"/>
      <c r="HV105" s="220"/>
      <c r="HW105" s="207"/>
      <c r="HX105" s="220"/>
      <c r="HY105" s="220"/>
      <c r="HZ105" s="289"/>
      <c r="IA105" s="188"/>
      <c r="IB105" s="220"/>
      <c r="IC105" s="220"/>
      <c r="ID105" s="207"/>
      <c r="IE105" s="220"/>
      <c r="IF105" s="220"/>
      <c r="IG105" s="207"/>
      <c r="IH105" s="220"/>
      <c r="II105" s="220"/>
      <c r="IJ105" s="289"/>
    </row>
    <row r="106" spans="1:244" x14ac:dyDescent="0.2">
      <c r="A106" s="204" t="s">
        <v>68</v>
      </c>
      <c r="C106" s="205" t="s">
        <v>58</v>
      </c>
      <c r="E106" s="188"/>
      <c r="F106" s="220"/>
      <c r="G106" s="220"/>
      <c r="H106" s="207">
        <v>676404.16999999993</v>
      </c>
      <c r="I106" s="220"/>
      <c r="J106" s="220"/>
      <c r="K106" s="207">
        <v>67640.417000000001</v>
      </c>
      <c r="L106" s="220"/>
      <c r="M106" s="220"/>
      <c r="N106" s="207">
        <v>608763.75299999991</v>
      </c>
      <c r="O106" s="208"/>
      <c r="P106" s="220"/>
      <c r="Q106" s="220"/>
      <c r="R106" s="207">
        <v>655643.33000000007</v>
      </c>
      <c r="S106" s="220"/>
      <c r="T106" s="220"/>
      <c r="U106" s="207">
        <v>65564.333000000013</v>
      </c>
      <c r="V106" s="220"/>
      <c r="W106" s="220"/>
      <c r="X106" s="207">
        <v>590078.99700000009</v>
      </c>
      <c r="Y106" s="208"/>
      <c r="Z106" s="220"/>
      <c r="AA106" s="220"/>
      <c r="AB106" s="207">
        <v>634882.48999999976</v>
      </c>
      <c r="AC106" s="220"/>
      <c r="AD106" s="220"/>
      <c r="AE106" s="207">
        <v>63488.248999999982</v>
      </c>
      <c r="AF106" s="220"/>
      <c r="AG106" s="220"/>
      <c r="AH106" s="207">
        <v>571394.24099999981</v>
      </c>
      <c r="AI106" s="208"/>
      <c r="AJ106" s="220"/>
      <c r="AK106" s="220"/>
      <c r="AL106" s="207">
        <v>614121.64999999991</v>
      </c>
      <c r="AM106" s="220"/>
      <c r="AN106" s="220"/>
      <c r="AO106" s="207">
        <v>61412.164999999994</v>
      </c>
      <c r="AP106" s="220"/>
      <c r="AQ106" s="220"/>
      <c r="AR106" s="207">
        <v>552709.48499999987</v>
      </c>
      <c r="AS106" s="208"/>
      <c r="AT106" s="220"/>
      <c r="AU106" s="220"/>
      <c r="AV106" s="207">
        <v>593360.81000000006</v>
      </c>
      <c r="AW106" s="220"/>
      <c r="AX106" s="220"/>
      <c r="AY106" s="207">
        <v>59336.081000000006</v>
      </c>
      <c r="AZ106" s="220"/>
      <c r="BA106" s="220"/>
      <c r="BB106" s="207">
        <v>534024.72900000005</v>
      </c>
      <c r="BC106" s="208"/>
      <c r="BD106" s="220"/>
      <c r="BE106" s="220"/>
      <c r="BF106" s="207">
        <v>572599.96999999974</v>
      </c>
      <c r="BG106" s="220"/>
      <c r="BH106" s="220"/>
      <c r="BI106" s="207">
        <v>57259.996999999974</v>
      </c>
      <c r="BJ106" s="220"/>
      <c r="BK106" s="220"/>
      <c r="BL106" s="207">
        <v>515339.97299999977</v>
      </c>
      <c r="BM106" s="208"/>
      <c r="BN106" s="220"/>
      <c r="BO106" s="220"/>
      <c r="BP106" s="207">
        <v>551839</v>
      </c>
      <c r="BQ106" s="220"/>
      <c r="BR106" s="220"/>
      <c r="BS106" s="207">
        <v>55184</v>
      </c>
      <c r="BT106" s="220"/>
      <c r="BU106" s="220"/>
      <c r="BV106" s="207">
        <v>496655</v>
      </c>
      <c r="BW106" s="208"/>
      <c r="BX106" s="220"/>
      <c r="BY106" s="220"/>
      <c r="BZ106" s="207">
        <v>531849</v>
      </c>
      <c r="CA106" s="220"/>
      <c r="CB106" s="220"/>
      <c r="CC106" s="207">
        <v>53185</v>
      </c>
      <c r="CD106" s="220"/>
      <c r="CE106" s="220"/>
      <c r="CF106" s="207">
        <v>478664</v>
      </c>
      <c r="CG106" s="208"/>
      <c r="CH106" s="220"/>
      <c r="CI106" s="220"/>
      <c r="CJ106" s="207">
        <v>544248</v>
      </c>
      <c r="CK106" s="220"/>
      <c r="CL106" s="220"/>
      <c r="CM106" s="207">
        <v>54425</v>
      </c>
      <c r="CN106" s="220"/>
      <c r="CO106" s="220"/>
      <c r="CP106" s="207">
        <v>489823</v>
      </c>
      <c r="CQ106" s="208"/>
      <c r="CR106" s="220"/>
      <c r="CS106" s="220"/>
      <c r="CT106" s="207">
        <v>516110</v>
      </c>
      <c r="CU106" s="220"/>
      <c r="CV106" s="220"/>
      <c r="CW106" s="207">
        <v>51611</v>
      </c>
      <c r="CX106" s="220"/>
      <c r="CY106" s="220"/>
      <c r="CZ106" s="207">
        <v>464499</v>
      </c>
      <c r="DA106" s="208"/>
      <c r="DB106" s="220"/>
      <c r="DC106" s="220"/>
      <c r="DD106" s="207">
        <v>495240</v>
      </c>
      <c r="DE106" s="220"/>
      <c r="DF106" s="220"/>
      <c r="DG106" s="207">
        <v>49524</v>
      </c>
      <c r="DH106" s="220"/>
      <c r="DI106" s="220"/>
      <c r="DJ106" s="207">
        <v>445716</v>
      </c>
      <c r="DK106" s="208"/>
      <c r="DL106" s="220"/>
      <c r="DM106" s="220"/>
      <c r="DN106" s="207">
        <v>500783</v>
      </c>
      <c r="DO106" s="220"/>
      <c r="DP106" s="220"/>
      <c r="DQ106" s="207">
        <v>50078</v>
      </c>
      <c r="DR106" s="220"/>
      <c r="DS106" s="220"/>
      <c r="DT106" s="207">
        <v>450705</v>
      </c>
      <c r="DU106" s="188"/>
      <c r="DV106" s="220"/>
      <c r="DW106" s="220"/>
      <c r="DX106" s="207">
        <f>'Rate Base'!Q38</f>
        <v>482395</v>
      </c>
      <c r="DY106" s="220"/>
      <c r="DZ106" s="220"/>
      <c r="EA106" s="207">
        <f>'Rate Base'!Q116</f>
        <v>48866.613499999999</v>
      </c>
      <c r="EB106" s="220"/>
      <c r="EC106" s="220"/>
      <c r="ED106" s="207">
        <f>+DX106-EA106</f>
        <v>433528.38650000002</v>
      </c>
      <c r="EE106" s="188"/>
      <c r="EF106" s="220"/>
      <c r="EG106" s="220"/>
      <c r="EH106" s="207">
        <f>'Rate Base'!R38</f>
        <v>461741</v>
      </c>
      <c r="EI106" s="220"/>
      <c r="EJ106" s="220"/>
      <c r="EK106" s="207">
        <f>'Rate Base'!R116</f>
        <v>46774.363299999997</v>
      </c>
      <c r="EL106" s="220"/>
      <c r="EM106" s="220"/>
      <c r="EN106" s="207">
        <f>+EH106-EK106</f>
        <v>414966.63670000003</v>
      </c>
      <c r="EO106" s="188"/>
      <c r="EP106" s="220"/>
      <c r="EQ106" s="220"/>
      <c r="ER106" s="207">
        <f>'Rate Base'!S38</f>
        <v>441117</v>
      </c>
      <c r="ES106" s="220"/>
      <c r="ET106" s="220"/>
      <c r="EU106" s="207">
        <f>'Rate Base'!S116</f>
        <v>44685.152099999999</v>
      </c>
      <c r="EV106" s="220"/>
      <c r="EW106" s="220"/>
      <c r="EX106" s="207">
        <f>+ER106-EU106</f>
        <v>396431.84789999999</v>
      </c>
      <c r="EY106" s="188"/>
      <c r="EZ106" s="220"/>
      <c r="FA106" s="220"/>
      <c r="FB106" s="207">
        <f>'Rate Base'!T38</f>
        <v>0</v>
      </c>
      <c r="FC106" s="220"/>
      <c r="FD106" s="220"/>
      <c r="FE106" s="207">
        <f>'Rate Base'!T116</f>
        <v>0</v>
      </c>
      <c r="FF106" s="220"/>
      <c r="FG106" s="220"/>
      <c r="FH106" s="207">
        <f>+FB106-FE106</f>
        <v>0</v>
      </c>
      <c r="FI106" s="188"/>
      <c r="FJ106" s="220"/>
      <c r="FK106" s="220"/>
      <c r="FL106" s="207">
        <f>'Rate Base'!U38</f>
        <v>0</v>
      </c>
      <c r="FM106" s="220"/>
      <c r="FN106" s="220"/>
      <c r="FO106" s="207">
        <f>'Rate Base'!U116</f>
        <v>0</v>
      </c>
      <c r="FP106" s="220"/>
      <c r="FQ106" s="220"/>
      <c r="FR106" s="207">
        <f>+FL106-FO106</f>
        <v>0</v>
      </c>
      <c r="FS106" s="188"/>
      <c r="FT106" s="220"/>
      <c r="FU106" s="220"/>
      <c r="FV106" s="207">
        <f>'Rate Base'!V38</f>
        <v>0</v>
      </c>
      <c r="FW106" s="220"/>
      <c r="FX106" s="220"/>
      <c r="FY106" s="207">
        <f>'Rate Base'!V116</f>
        <v>0</v>
      </c>
      <c r="FZ106" s="220"/>
      <c r="GA106" s="220"/>
      <c r="GB106" s="207">
        <f>+FV106-FY106</f>
        <v>0</v>
      </c>
      <c r="GC106" s="188"/>
      <c r="GD106" s="220"/>
      <c r="GE106" s="220"/>
      <c r="GF106" s="207">
        <f>'Rate Base'!W38</f>
        <v>0</v>
      </c>
      <c r="GG106" s="220"/>
      <c r="GH106" s="220"/>
      <c r="GI106" s="207">
        <f>'Rate Base'!W116</f>
        <v>0</v>
      </c>
      <c r="GJ106" s="220"/>
      <c r="GK106" s="220"/>
      <c r="GL106" s="207">
        <f>+GF106-GI106</f>
        <v>0</v>
      </c>
      <c r="GM106" s="188"/>
      <c r="GN106" s="220"/>
      <c r="GO106" s="220"/>
      <c r="GP106" s="207">
        <f>'Rate Base'!X38</f>
        <v>0</v>
      </c>
      <c r="GQ106" s="220"/>
      <c r="GR106" s="220"/>
      <c r="GS106" s="207">
        <f>'Rate Base'!X116</f>
        <v>0</v>
      </c>
      <c r="GT106" s="220"/>
      <c r="GU106" s="220"/>
      <c r="GV106" s="207">
        <f>+GP106-GS106</f>
        <v>0</v>
      </c>
      <c r="GW106" s="188"/>
      <c r="GX106" s="220"/>
      <c r="GY106" s="220"/>
      <c r="GZ106" s="207">
        <f>'Rate Base'!Y38</f>
        <v>0</v>
      </c>
      <c r="HA106" s="220"/>
      <c r="HB106" s="220"/>
      <c r="HC106" s="207">
        <f>'Rate Base'!Y116</f>
        <v>0</v>
      </c>
      <c r="HD106" s="220"/>
      <c r="HE106" s="220"/>
      <c r="HF106" s="207">
        <f>+GZ106-HC106</f>
        <v>0</v>
      </c>
      <c r="HG106" s="188"/>
      <c r="HH106" s="220"/>
      <c r="HI106" s="220"/>
      <c r="HJ106" s="207">
        <f>'Rate Base'!Z38</f>
        <v>0</v>
      </c>
      <c r="HK106" s="220"/>
      <c r="HL106" s="220"/>
      <c r="HM106" s="207">
        <f>'Rate Base'!Z116</f>
        <v>0</v>
      </c>
      <c r="HN106" s="220"/>
      <c r="HO106" s="220"/>
      <c r="HP106" s="207">
        <f>+HJ106-HM106</f>
        <v>0</v>
      </c>
      <c r="HQ106" s="188"/>
      <c r="HR106" s="220"/>
      <c r="HS106" s="220"/>
      <c r="HT106" s="207">
        <f>'Rate Base'!AA38</f>
        <v>0</v>
      </c>
      <c r="HU106" s="220"/>
      <c r="HV106" s="220"/>
      <c r="HW106" s="207">
        <f>'Rate Base'!AA116</f>
        <v>0</v>
      </c>
      <c r="HX106" s="220"/>
      <c r="HY106" s="220"/>
      <c r="HZ106" s="207">
        <f>+HT106-HW106</f>
        <v>0</v>
      </c>
      <c r="IA106" s="188"/>
      <c r="IB106" s="220"/>
      <c r="IC106" s="220"/>
      <c r="ID106" s="207">
        <f>'Rate Base'!AB38</f>
        <v>0</v>
      </c>
      <c r="IE106" s="220"/>
      <c r="IF106" s="220"/>
      <c r="IG106" s="207">
        <f>'Rate Base'!AB116</f>
        <v>0</v>
      </c>
      <c r="IH106" s="220"/>
      <c r="II106" s="220"/>
      <c r="IJ106" s="207">
        <f>+ID106-IG106</f>
        <v>0</v>
      </c>
    </row>
    <row r="107" spans="1:244" x14ac:dyDescent="0.2">
      <c r="A107" s="204"/>
      <c r="C107" s="183"/>
      <c r="E107" s="188"/>
      <c r="F107" s="220"/>
      <c r="G107" s="220"/>
      <c r="H107" s="207"/>
      <c r="I107" s="220"/>
      <c r="J107" s="220"/>
      <c r="K107" s="207"/>
      <c r="L107" s="220"/>
      <c r="M107" s="220"/>
      <c r="N107" s="213"/>
      <c r="O107" s="208"/>
      <c r="P107" s="220"/>
      <c r="Q107" s="220"/>
      <c r="R107" s="207"/>
      <c r="S107" s="220"/>
      <c r="T107" s="220"/>
      <c r="U107" s="207"/>
      <c r="V107" s="220"/>
      <c r="W107" s="220"/>
      <c r="X107" s="213"/>
      <c r="Y107" s="208"/>
      <c r="Z107" s="220"/>
      <c r="AA107" s="220"/>
      <c r="AB107" s="207"/>
      <c r="AC107" s="220"/>
      <c r="AD107" s="220"/>
      <c r="AE107" s="207"/>
      <c r="AF107" s="220"/>
      <c r="AG107" s="220"/>
      <c r="AH107" s="213"/>
      <c r="AI107" s="208"/>
      <c r="AJ107" s="220"/>
      <c r="AK107" s="220"/>
      <c r="AL107" s="207"/>
      <c r="AM107" s="220"/>
      <c r="AN107" s="220"/>
      <c r="AO107" s="207"/>
      <c r="AP107" s="220"/>
      <c r="AQ107" s="220"/>
      <c r="AR107" s="213"/>
      <c r="AS107" s="208"/>
      <c r="AT107" s="220"/>
      <c r="AU107" s="220"/>
      <c r="AV107" s="207"/>
      <c r="AW107" s="220"/>
      <c r="AX107" s="220"/>
      <c r="AY107" s="207"/>
      <c r="AZ107" s="220"/>
      <c r="BA107" s="220"/>
      <c r="BB107" s="213"/>
      <c r="BC107" s="208"/>
      <c r="BD107" s="220"/>
      <c r="BE107" s="220"/>
      <c r="BF107" s="207"/>
      <c r="BG107" s="220"/>
      <c r="BH107" s="220"/>
      <c r="BI107" s="207"/>
      <c r="BJ107" s="220"/>
      <c r="BK107" s="220"/>
      <c r="BL107" s="213"/>
      <c r="BM107" s="208"/>
      <c r="BN107" s="220"/>
      <c r="BO107" s="220"/>
      <c r="BP107" s="207"/>
      <c r="BQ107" s="220"/>
      <c r="BR107" s="220"/>
      <c r="BS107" s="207"/>
      <c r="BT107" s="220"/>
      <c r="BU107" s="220"/>
      <c r="BV107" s="213"/>
      <c r="BW107" s="208"/>
      <c r="BX107" s="220"/>
      <c r="BY107" s="220"/>
      <c r="BZ107" s="207"/>
      <c r="CA107" s="220"/>
      <c r="CB107" s="220"/>
      <c r="CC107" s="207"/>
      <c r="CD107" s="220"/>
      <c r="CE107" s="220"/>
      <c r="CF107" s="213"/>
      <c r="CG107" s="208"/>
      <c r="CH107" s="220"/>
      <c r="CI107" s="220"/>
      <c r="CJ107" s="207"/>
      <c r="CK107" s="220"/>
      <c r="CL107" s="220"/>
      <c r="CM107" s="207"/>
      <c r="CN107" s="220"/>
      <c r="CO107" s="220"/>
      <c r="CP107" s="213"/>
      <c r="CQ107" s="208"/>
      <c r="CR107" s="220"/>
      <c r="CS107" s="220"/>
      <c r="CT107" s="207"/>
      <c r="CU107" s="220"/>
      <c r="CV107" s="220"/>
      <c r="CW107" s="207">
        <v>0</v>
      </c>
      <c r="CX107" s="220"/>
      <c r="CY107" s="220"/>
      <c r="CZ107" s="213"/>
      <c r="DA107" s="208"/>
      <c r="DB107" s="220"/>
      <c r="DC107" s="220"/>
      <c r="DD107" s="207"/>
      <c r="DE107" s="220"/>
      <c r="DF107" s="220"/>
      <c r="DG107" s="207"/>
      <c r="DH107" s="220"/>
      <c r="DI107" s="220"/>
      <c r="DJ107" s="213"/>
      <c r="DK107" s="208"/>
      <c r="DL107" s="220"/>
      <c r="DM107" s="220"/>
      <c r="DN107" s="207"/>
      <c r="DO107" s="220"/>
      <c r="DP107" s="220"/>
      <c r="DQ107" s="207"/>
      <c r="DR107" s="220"/>
      <c r="DS107" s="220"/>
      <c r="DT107" s="213"/>
      <c r="DU107" s="188"/>
      <c r="DV107" s="220"/>
      <c r="DW107" s="220"/>
      <c r="DX107" s="207"/>
      <c r="DY107" s="220"/>
      <c r="DZ107" s="220"/>
      <c r="EA107" s="207"/>
      <c r="EB107" s="220"/>
      <c r="EC107" s="220"/>
      <c r="ED107" s="289"/>
      <c r="EE107" s="188"/>
      <c r="EF107" s="220"/>
      <c r="EG107" s="220"/>
      <c r="EH107" s="207"/>
      <c r="EI107" s="220"/>
      <c r="EJ107" s="220"/>
      <c r="EK107" s="207"/>
      <c r="EL107" s="220"/>
      <c r="EM107" s="220"/>
      <c r="EN107" s="289"/>
      <c r="EO107" s="188"/>
      <c r="EP107" s="220"/>
      <c r="EQ107" s="220"/>
      <c r="ER107" s="207"/>
      <c r="ES107" s="220"/>
      <c r="ET107" s="220"/>
      <c r="EU107" s="207"/>
      <c r="EV107" s="220"/>
      <c r="EW107" s="220"/>
      <c r="EX107" s="289"/>
      <c r="EY107" s="188"/>
      <c r="EZ107" s="220"/>
      <c r="FA107" s="220"/>
      <c r="FB107" s="207"/>
      <c r="FC107" s="220"/>
      <c r="FD107" s="220"/>
      <c r="FE107" s="207"/>
      <c r="FF107" s="220"/>
      <c r="FG107" s="220"/>
      <c r="FH107" s="289"/>
      <c r="FI107" s="188"/>
      <c r="FJ107" s="220"/>
      <c r="FK107" s="220"/>
      <c r="FL107" s="207"/>
      <c r="FM107" s="220"/>
      <c r="FN107" s="220"/>
      <c r="FO107" s="207"/>
      <c r="FP107" s="220"/>
      <c r="FQ107" s="220"/>
      <c r="FR107" s="289"/>
      <c r="FS107" s="188"/>
      <c r="FT107" s="220"/>
      <c r="FU107" s="220"/>
      <c r="FV107" s="207"/>
      <c r="FW107" s="220"/>
      <c r="FX107" s="220"/>
      <c r="FY107" s="207"/>
      <c r="FZ107" s="220"/>
      <c r="GA107" s="220"/>
      <c r="GB107" s="289"/>
      <c r="GC107" s="188"/>
      <c r="GD107" s="220"/>
      <c r="GE107" s="220"/>
      <c r="GF107" s="207"/>
      <c r="GG107" s="220"/>
      <c r="GH107" s="220"/>
      <c r="GI107" s="207"/>
      <c r="GJ107" s="220"/>
      <c r="GK107" s="220"/>
      <c r="GL107" s="289"/>
      <c r="GM107" s="188"/>
      <c r="GN107" s="220"/>
      <c r="GO107" s="220"/>
      <c r="GP107" s="207"/>
      <c r="GQ107" s="220"/>
      <c r="GR107" s="220"/>
      <c r="GS107" s="207"/>
      <c r="GT107" s="220"/>
      <c r="GU107" s="220"/>
      <c r="GV107" s="289"/>
      <c r="GW107" s="188"/>
      <c r="GX107" s="220"/>
      <c r="GY107" s="220"/>
      <c r="GZ107" s="207"/>
      <c r="HA107" s="220"/>
      <c r="HB107" s="220"/>
      <c r="HC107" s="207"/>
      <c r="HD107" s="220"/>
      <c r="HE107" s="220"/>
      <c r="HF107" s="289"/>
      <c r="HG107" s="188"/>
      <c r="HH107" s="220"/>
      <c r="HI107" s="220"/>
      <c r="HJ107" s="207"/>
      <c r="HK107" s="220"/>
      <c r="HL107" s="220"/>
      <c r="HM107" s="207"/>
      <c r="HN107" s="220"/>
      <c r="HO107" s="220"/>
      <c r="HP107" s="289"/>
      <c r="HQ107" s="188"/>
      <c r="HR107" s="220"/>
      <c r="HS107" s="220"/>
      <c r="HT107" s="207"/>
      <c r="HU107" s="220"/>
      <c r="HV107" s="220"/>
      <c r="HW107" s="207"/>
      <c r="HX107" s="220"/>
      <c r="HY107" s="220"/>
      <c r="HZ107" s="289"/>
      <c r="IA107" s="188"/>
      <c r="IB107" s="220"/>
      <c r="IC107" s="220"/>
      <c r="ID107" s="207"/>
      <c r="IE107" s="220"/>
      <c r="IF107" s="220"/>
      <c r="IG107" s="207"/>
      <c r="IH107" s="220"/>
      <c r="II107" s="220"/>
      <c r="IJ107" s="289"/>
    </row>
    <row r="108" spans="1:244" x14ac:dyDescent="0.2">
      <c r="A108" s="204" t="s">
        <v>67</v>
      </c>
      <c r="C108" s="183" t="s">
        <v>59</v>
      </c>
      <c r="E108" s="188"/>
      <c r="F108" s="220"/>
      <c r="G108" s="220"/>
      <c r="H108" s="207">
        <v>-3379930.94</v>
      </c>
      <c r="I108" s="220"/>
      <c r="J108" s="220"/>
      <c r="K108" s="207">
        <v>-426275</v>
      </c>
      <c r="L108" s="220"/>
      <c r="M108" s="220"/>
      <c r="N108" s="207">
        <v>-2953655.94</v>
      </c>
      <c r="O108" s="208"/>
      <c r="P108" s="220"/>
      <c r="Q108" s="220"/>
      <c r="R108" s="207">
        <v>-3486931.2199999997</v>
      </c>
      <c r="S108" s="220"/>
      <c r="T108" s="220"/>
      <c r="U108" s="207">
        <v>-440259</v>
      </c>
      <c r="V108" s="220"/>
      <c r="W108" s="220"/>
      <c r="X108" s="207">
        <v>-3046672.2199999997</v>
      </c>
      <c r="Y108" s="208"/>
      <c r="Z108" s="220"/>
      <c r="AA108" s="220"/>
      <c r="AB108" s="207">
        <v>-3845966.2199999997</v>
      </c>
      <c r="AC108" s="220"/>
      <c r="AD108" s="220"/>
      <c r="AE108" s="207">
        <v>-717994</v>
      </c>
      <c r="AF108" s="220"/>
      <c r="AG108" s="220"/>
      <c r="AH108" s="207">
        <v>-3127972.2199999997</v>
      </c>
      <c r="AI108" s="208"/>
      <c r="AJ108" s="220"/>
      <c r="AK108" s="220"/>
      <c r="AL108" s="207">
        <v>-3614257.8499999996</v>
      </c>
      <c r="AM108" s="220"/>
      <c r="AN108" s="220"/>
      <c r="AO108" s="207">
        <v>-467525.63</v>
      </c>
      <c r="AP108" s="220"/>
      <c r="AQ108" s="220"/>
      <c r="AR108" s="207">
        <v>-3146732.2199999997</v>
      </c>
      <c r="AS108" s="208"/>
      <c r="AT108" s="220"/>
      <c r="AU108" s="220"/>
      <c r="AV108" s="207">
        <v>-3389691.25</v>
      </c>
      <c r="AW108" s="220"/>
      <c r="AX108" s="220"/>
      <c r="AY108" s="207">
        <v>-466512.63</v>
      </c>
      <c r="AZ108" s="220"/>
      <c r="BA108" s="220"/>
      <c r="BB108" s="207">
        <v>-2923178.62</v>
      </c>
      <c r="BC108" s="208"/>
      <c r="BD108" s="220"/>
      <c r="BE108" s="220"/>
      <c r="BF108" s="207">
        <v>-3459492.25</v>
      </c>
      <c r="BG108" s="220"/>
      <c r="BH108" s="220"/>
      <c r="BI108" s="207">
        <v>-456828.63</v>
      </c>
      <c r="BJ108" s="220"/>
      <c r="BK108" s="220"/>
      <c r="BL108" s="207">
        <v>-3002663.62</v>
      </c>
      <c r="BM108" s="208"/>
      <c r="BN108" s="220"/>
      <c r="BO108" s="220"/>
      <c r="BP108" s="207">
        <v>-3556045.25</v>
      </c>
      <c r="BQ108" s="220"/>
      <c r="BR108" s="220"/>
      <c r="BS108" s="207">
        <v>-459694</v>
      </c>
      <c r="BT108" s="220"/>
      <c r="BU108" s="220"/>
      <c r="BV108" s="207">
        <v>-3096351.25</v>
      </c>
      <c r="BW108" s="208"/>
      <c r="BX108" s="220"/>
      <c r="BY108" s="220"/>
      <c r="BZ108" s="207">
        <v>-3637034.75</v>
      </c>
      <c r="CA108" s="220"/>
      <c r="CB108" s="220"/>
      <c r="CC108" s="207">
        <v>-467808</v>
      </c>
      <c r="CD108" s="220"/>
      <c r="CE108" s="220"/>
      <c r="CF108" s="207">
        <v>-3169226.75</v>
      </c>
      <c r="CG108" s="208"/>
      <c r="CH108" s="220"/>
      <c r="CI108" s="220"/>
      <c r="CJ108" s="207">
        <v>-3528586.55</v>
      </c>
      <c r="CK108" s="220"/>
      <c r="CL108" s="220"/>
      <c r="CM108" s="207">
        <v>-466215</v>
      </c>
      <c r="CN108" s="220"/>
      <c r="CO108" s="220"/>
      <c r="CP108" s="207">
        <v>-3062371.55</v>
      </c>
      <c r="CQ108" s="208"/>
      <c r="CR108" s="220"/>
      <c r="CS108" s="220"/>
      <c r="CT108" s="207">
        <v>-3605220</v>
      </c>
      <c r="CU108" s="220"/>
      <c r="CV108" s="220"/>
      <c r="CW108" s="207">
        <v>-483351</v>
      </c>
      <c r="CX108" s="220"/>
      <c r="CY108" s="220"/>
      <c r="CZ108" s="207">
        <v>-3121869</v>
      </c>
      <c r="DA108" s="208"/>
      <c r="DB108" s="220"/>
      <c r="DC108" s="220"/>
      <c r="DD108" s="207">
        <v>-3665645</v>
      </c>
      <c r="DE108" s="220"/>
      <c r="DF108" s="220"/>
      <c r="DG108" s="207">
        <v>-491708</v>
      </c>
      <c r="DH108" s="220"/>
      <c r="DI108" s="220"/>
      <c r="DJ108" s="207">
        <v>-3173937</v>
      </c>
      <c r="DK108" s="208"/>
      <c r="DL108" s="220"/>
      <c r="DM108" s="220"/>
      <c r="DN108" s="207">
        <v>-3740828</v>
      </c>
      <c r="DO108" s="220"/>
      <c r="DP108" s="220"/>
      <c r="DQ108" s="207">
        <v>-504328</v>
      </c>
      <c r="DR108" s="220"/>
      <c r="DS108" s="220"/>
      <c r="DT108" s="207">
        <v>-3236500</v>
      </c>
      <c r="DU108" s="188"/>
      <c r="DV108" s="220"/>
      <c r="DW108" s="220"/>
      <c r="DX108" s="207">
        <f>'Rate Base'!Q37</f>
        <v>-3789912.64</v>
      </c>
      <c r="DY108" s="220"/>
      <c r="DZ108" s="220"/>
      <c r="EA108" s="207">
        <f>'Rate Base'!Q115</f>
        <v>-509260</v>
      </c>
      <c r="EB108" s="220"/>
      <c r="EC108" s="220"/>
      <c r="ED108" s="207">
        <f>+DX108-EA108</f>
        <v>-3280652.64</v>
      </c>
      <c r="EE108" s="188"/>
      <c r="EF108" s="220"/>
      <c r="EG108" s="220"/>
      <c r="EH108" s="207">
        <f>'Rate Base'!R37</f>
        <v>-3968432.64</v>
      </c>
      <c r="EI108" s="220"/>
      <c r="EJ108" s="220"/>
      <c r="EK108" s="207">
        <f>'Rate Base'!R115</f>
        <v>-520525</v>
      </c>
      <c r="EL108" s="220"/>
      <c r="EM108" s="220"/>
      <c r="EN108" s="207">
        <f>+EH108-EK108</f>
        <v>-3447907.64</v>
      </c>
      <c r="EO108" s="188"/>
      <c r="EP108" s="220"/>
      <c r="EQ108" s="220"/>
      <c r="ER108" s="207">
        <f>'Rate Base'!S37</f>
        <v>-4027856.6</v>
      </c>
      <c r="ES108" s="220"/>
      <c r="ET108" s="220"/>
      <c r="EU108" s="207">
        <f>'Rate Base'!S115</f>
        <v>-531820</v>
      </c>
      <c r="EV108" s="220"/>
      <c r="EW108" s="220"/>
      <c r="EX108" s="207">
        <f>+ER108-EU108</f>
        <v>-3496036.6</v>
      </c>
      <c r="EY108" s="188"/>
      <c r="EZ108" s="220"/>
      <c r="FA108" s="220"/>
      <c r="FB108" s="207">
        <f>'Rate Base'!T37</f>
        <v>0</v>
      </c>
      <c r="FC108" s="220"/>
      <c r="FD108" s="220"/>
      <c r="FE108" s="207">
        <f>'Rate Base'!T115</f>
        <v>0</v>
      </c>
      <c r="FF108" s="220"/>
      <c r="FG108" s="220"/>
      <c r="FH108" s="207">
        <f>+FB108-FE108</f>
        <v>0</v>
      </c>
      <c r="FI108" s="188"/>
      <c r="FJ108" s="220"/>
      <c r="FK108" s="220"/>
      <c r="FL108" s="207">
        <f>'Rate Base'!U37</f>
        <v>0</v>
      </c>
      <c r="FM108" s="220"/>
      <c r="FN108" s="220"/>
      <c r="FO108" s="207">
        <f>'Rate Base'!U115</f>
        <v>0</v>
      </c>
      <c r="FP108" s="220"/>
      <c r="FQ108" s="220"/>
      <c r="FR108" s="207">
        <f>+FL108-FO108</f>
        <v>0</v>
      </c>
      <c r="FS108" s="188"/>
      <c r="FT108" s="220"/>
      <c r="FU108" s="220"/>
      <c r="FV108" s="207">
        <f>'Rate Base'!V37</f>
        <v>0</v>
      </c>
      <c r="FW108" s="220"/>
      <c r="FX108" s="220"/>
      <c r="FY108" s="207">
        <f>'Rate Base'!V115</f>
        <v>0</v>
      </c>
      <c r="FZ108" s="220"/>
      <c r="GA108" s="220"/>
      <c r="GB108" s="207">
        <f>+FV108-FY108</f>
        <v>0</v>
      </c>
      <c r="GC108" s="188"/>
      <c r="GD108" s="220"/>
      <c r="GE108" s="220"/>
      <c r="GF108" s="207">
        <f>'Rate Base'!W37</f>
        <v>0</v>
      </c>
      <c r="GG108" s="220"/>
      <c r="GH108" s="220"/>
      <c r="GI108" s="207">
        <f>'Rate Base'!W115</f>
        <v>0</v>
      </c>
      <c r="GJ108" s="220"/>
      <c r="GK108" s="220"/>
      <c r="GL108" s="207">
        <f>+GF108-GI108</f>
        <v>0</v>
      </c>
      <c r="GM108" s="188"/>
      <c r="GN108" s="220"/>
      <c r="GO108" s="220"/>
      <c r="GP108" s="207">
        <f>'Rate Base'!X37</f>
        <v>0</v>
      </c>
      <c r="GQ108" s="220"/>
      <c r="GR108" s="220"/>
      <c r="GS108" s="207">
        <f>'Rate Base'!X115</f>
        <v>0</v>
      </c>
      <c r="GT108" s="220"/>
      <c r="GU108" s="220"/>
      <c r="GV108" s="207">
        <f>+GP108-GS108</f>
        <v>0</v>
      </c>
      <c r="GW108" s="188"/>
      <c r="GX108" s="220"/>
      <c r="GY108" s="220"/>
      <c r="GZ108" s="207">
        <f>'Rate Base'!Y37</f>
        <v>0</v>
      </c>
      <c r="HA108" s="220"/>
      <c r="HB108" s="220"/>
      <c r="HC108" s="207">
        <f>'Rate Base'!Y115</f>
        <v>0</v>
      </c>
      <c r="HD108" s="220"/>
      <c r="HE108" s="220"/>
      <c r="HF108" s="207">
        <f>+GZ108-HC108</f>
        <v>0</v>
      </c>
      <c r="HG108" s="188"/>
      <c r="HH108" s="220"/>
      <c r="HI108" s="220"/>
      <c r="HJ108" s="207">
        <f>'Rate Base'!Z37</f>
        <v>0</v>
      </c>
      <c r="HK108" s="220"/>
      <c r="HL108" s="220"/>
      <c r="HM108" s="207">
        <f>'Rate Base'!Z115</f>
        <v>0</v>
      </c>
      <c r="HN108" s="220"/>
      <c r="HO108" s="220"/>
      <c r="HP108" s="207">
        <f>+HJ108-HM108</f>
        <v>0</v>
      </c>
      <c r="HQ108" s="188"/>
      <c r="HR108" s="220"/>
      <c r="HS108" s="220"/>
      <c r="HT108" s="207">
        <f>'Rate Base'!AA37</f>
        <v>0</v>
      </c>
      <c r="HU108" s="220"/>
      <c r="HV108" s="220"/>
      <c r="HW108" s="207">
        <f>'Rate Base'!AA115</f>
        <v>0</v>
      </c>
      <c r="HX108" s="220"/>
      <c r="HY108" s="220"/>
      <c r="HZ108" s="207">
        <f>+HT108-HW108</f>
        <v>0</v>
      </c>
      <c r="IA108" s="188"/>
      <c r="IB108" s="220"/>
      <c r="IC108" s="220"/>
      <c r="ID108" s="207">
        <f>'Rate Base'!AB37</f>
        <v>0</v>
      </c>
      <c r="IE108" s="220"/>
      <c r="IF108" s="220"/>
      <c r="IG108" s="207">
        <f>'Rate Base'!AB115</f>
        <v>0</v>
      </c>
      <c r="IH108" s="220"/>
      <c r="II108" s="220"/>
      <c r="IJ108" s="207">
        <f>+ID108-IG108</f>
        <v>0</v>
      </c>
    </row>
    <row r="109" spans="1:244" x14ac:dyDescent="0.2">
      <c r="A109" s="204"/>
      <c r="C109" s="183"/>
      <c r="E109" s="188"/>
      <c r="F109" s="220"/>
      <c r="G109" s="220"/>
      <c r="H109" s="207"/>
      <c r="I109" s="220"/>
      <c r="J109" s="220"/>
      <c r="K109" s="207"/>
      <c r="L109" s="220"/>
      <c r="M109" s="220"/>
      <c r="N109" s="213"/>
      <c r="O109" s="208"/>
      <c r="P109" s="220"/>
      <c r="Q109" s="220"/>
      <c r="R109" s="207"/>
      <c r="S109" s="220"/>
      <c r="T109" s="220"/>
      <c r="U109" s="207"/>
      <c r="V109" s="220"/>
      <c r="W109" s="220"/>
      <c r="X109" s="213"/>
      <c r="Y109" s="208"/>
      <c r="Z109" s="220"/>
      <c r="AA109" s="220"/>
      <c r="AB109" s="207"/>
      <c r="AC109" s="220"/>
      <c r="AD109" s="220"/>
      <c r="AE109" s="207"/>
      <c r="AF109" s="220"/>
      <c r="AG109" s="220"/>
      <c r="AH109" s="213"/>
      <c r="AI109" s="208"/>
      <c r="AJ109" s="220"/>
      <c r="AK109" s="220"/>
      <c r="AL109" s="207"/>
      <c r="AM109" s="220"/>
      <c r="AN109" s="220"/>
      <c r="AO109" s="207"/>
      <c r="AP109" s="220"/>
      <c r="AQ109" s="220"/>
      <c r="AR109" s="213"/>
      <c r="AS109" s="208"/>
      <c r="AT109" s="220"/>
      <c r="AU109" s="220"/>
      <c r="AV109" s="207"/>
      <c r="AW109" s="220"/>
      <c r="AX109" s="220"/>
      <c r="AY109" s="207"/>
      <c r="AZ109" s="220"/>
      <c r="BA109" s="220"/>
      <c r="BB109" s="213"/>
      <c r="BC109" s="208"/>
      <c r="BD109" s="220"/>
      <c r="BE109" s="220"/>
      <c r="BF109" s="207"/>
      <c r="BG109" s="220"/>
      <c r="BH109" s="220"/>
      <c r="BI109" s="207"/>
      <c r="BJ109" s="220"/>
      <c r="BK109" s="220"/>
      <c r="BL109" s="213"/>
      <c r="BM109" s="208"/>
      <c r="BN109" s="220"/>
      <c r="BO109" s="220"/>
      <c r="BP109" s="207"/>
      <c r="BQ109" s="220"/>
      <c r="BR109" s="220"/>
      <c r="BS109" s="207"/>
      <c r="BT109" s="220"/>
      <c r="BU109" s="220"/>
      <c r="BV109" s="213"/>
      <c r="BW109" s="208"/>
      <c r="BX109" s="220"/>
      <c r="BY109" s="220"/>
      <c r="BZ109" s="207"/>
      <c r="CA109" s="220"/>
      <c r="CB109" s="220"/>
      <c r="CC109" s="207"/>
      <c r="CD109" s="220"/>
      <c r="CE109" s="220"/>
      <c r="CF109" s="213"/>
      <c r="CG109" s="208"/>
      <c r="CH109" s="220"/>
      <c r="CI109" s="220"/>
      <c r="CJ109" s="207"/>
      <c r="CK109" s="220"/>
      <c r="CL109" s="220"/>
      <c r="CM109" s="207"/>
      <c r="CN109" s="220"/>
      <c r="CO109" s="220"/>
      <c r="CP109" s="213"/>
      <c r="CQ109" s="208"/>
      <c r="CR109" s="220"/>
      <c r="CS109" s="220"/>
      <c r="CT109" s="207"/>
      <c r="CU109" s="220"/>
      <c r="CV109" s="220"/>
      <c r="CW109" s="207">
        <v>0</v>
      </c>
      <c r="CX109" s="220"/>
      <c r="CY109" s="220"/>
      <c r="CZ109" s="213"/>
      <c r="DA109" s="208"/>
      <c r="DB109" s="220"/>
      <c r="DC109" s="220"/>
      <c r="DD109" s="207"/>
      <c r="DE109" s="220"/>
      <c r="DF109" s="220"/>
      <c r="DG109" s="207"/>
      <c r="DH109" s="220"/>
      <c r="DI109" s="220"/>
      <c r="DJ109" s="213"/>
      <c r="DK109" s="208"/>
      <c r="DL109" s="220"/>
      <c r="DM109" s="220"/>
      <c r="DN109" s="207"/>
      <c r="DO109" s="220"/>
      <c r="DP109" s="220"/>
      <c r="DQ109" s="207"/>
      <c r="DR109" s="220"/>
      <c r="DS109" s="220"/>
      <c r="DT109" s="213"/>
      <c r="DU109" s="188"/>
      <c r="DV109" s="220"/>
      <c r="DW109" s="220"/>
      <c r="DX109" s="207"/>
      <c r="DY109" s="220"/>
      <c r="DZ109" s="220"/>
      <c r="EA109" s="207"/>
      <c r="EB109" s="220"/>
      <c r="EC109" s="220"/>
      <c r="ED109" s="289"/>
      <c r="EE109" s="188"/>
      <c r="EF109" s="220"/>
      <c r="EG109" s="220"/>
      <c r="EH109" s="207"/>
      <c r="EI109" s="220"/>
      <c r="EJ109" s="220"/>
      <c r="EK109" s="207"/>
      <c r="EL109" s="220"/>
      <c r="EM109" s="220"/>
      <c r="EN109" s="289"/>
      <c r="EO109" s="188"/>
      <c r="EP109" s="220"/>
      <c r="EQ109" s="220"/>
      <c r="ER109" s="207"/>
      <c r="ES109" s="220"/>
      <c r="ET109" s="220"/>
      <c r="EU109" s="207"/>
      <c r="EV109" s="220"/>
      <c r="EW109" s="220"/>
      <c r="EX109" s="289"/>
      <c r="EY109" s="188"/>
      <c r="EZ109" s="220"/>
      <c r="FA109" s="220"/>
      <c r="FB109" s="207"/>
      <c r="FC109" s="220"/>
      <c r="FD109" s="220"/>
      <c r="FE109" s="207"/>
      <c r="FF109" s="220"/>
      <c r="FG109" s="220"/>
      <c r="FH109" s="289"/>
      <c r="FI109" s="188"/>
      <c r="FJ109" s="220"/>
      <c r="FK109" s="220"/>
      <c r="FL109" s="207"/>
      <c r="FM109" s="220"/>
      <c r="FN109" s="220"/>
      <c r="FO109" s="207"/>
      <c r="FP109" s="220"/>
      <c r="FQ109" s="220"/>
      <c r="FR109" s="289"/>
      <c r="FS109" s="188"/>
      <c r="FT109" s="220"/>
      <c r="FU109" s="220"/>
      <c r="FV109" s="207"/>
      <c r="FW109" s="220"/>
      <c r="FX109" s="220"/>
      <c r="FY109" s="207"/>
      <c r="FZ109" s="220"/>
      <c r="GA109" s="220"/>
      <c r="GB109" s="289"/>
      <c r="GC109" s="188"/>
      <c r="GD109" s="220"/>
      <c r="GE109" s="220"/>
      <c r="GF109" s="207"/>
      <c r="GG109" s="220"/>
      <c r="GH109" s="220"/>
      <c r="GI109" s="207"/>
      <c r="GJ109" s="220"/>
      <c r="GK109" s="220"/>
      <c r="GL109" s="289"/>
      <c r="GM109" s="188"/>
      <c r="GN109" s="220"/>
      <c r="GO109" s="220"/>
      <c r="GP109" s="207"/>
      <c r="GQ109" s="220"/>
      <c r="GR109" s="220"/>
      <c r="GS109" s="207"/>
      <c r="GT109" s="220"/>
      <c r="GU109" s="220"/>
      <c r="GV109" s="289"/>
      <c r="GW109" s="188"/>
      <c r="GX109" s="220"/>
      <c r="GY109" s="220"/>
      <c r="GZ109" s="207"/>
      <c r="HA109" s="220"/>
      <c r="HB109" s="220"/>
      <c r="HC109" s="207"/>
      <c r="HD109" s="220"/>
      <c r="HE109" s="220"/>
      <c r="HF109" s="289"/>
      <c r="HG109" s="188"/>
      <c r="HH109" s="220"/>
      <c r="HI109" s="220"/>
      <c r="HJ109" s="207"/>
      <c r="HK109" s="220"/>
      <c r="HL109" s="220"/>
      <c r="HM109" s="207"/>
      <c r="HN109" s="220"/>
      <c r="HO109" s="220"/>
      <c r="HP109" s="289"/>
      <c r="HQ109" s="188"/>
      <c r="HR109" s="220"/>
      <c r="HS109" s="220"/>
      <c r="HT109" s="207"/>
      <c r="HU109" s="220"/>
      <c r="HV109" s="220"/>
      <c r="HW109" s="207"/>
      <c r="HX109" s="220"/>
      <c r="HY109" s="220"/>
      <c r="HZ109" s="289"/>
      <c r="IA109" s="188"/>
      <c r="IB109" s="220"/>
      <c r="IC109" s="220"/>
      <c r="ID109" s="207"/>
      <c r="IE109" s="220"/>
      <c r="IF109" s="220"/>
      <c r="IG109" s="207"/>
      <c r="IH109" s="220"/>
      <c r="II109" s="220"/>
      <c r="IJ109" s="289"/>
    </row>
    <row r="110" spans="1:244" x14ac:dyDescent="0.2">
      <c r="A110" s="204" t="s">
        <v>66</v>
      </c>
      <c r="C110" s="205" t="s">
        <v>63</v>
      </c>
      <c r="E110" s="188"/>
      <c r="F110" s="220"/>
      <c r="G110" s="220"/>
      <c r="H110" s="207">
        <v>-347805145.79000002</v>
      </c>
      <c r="I110" s="220"/>
      <c r="J110" s="220"/>
      <c r="K110" s="207">
        <v>-39818697.191862606</v>
      </c>
      <c r="L110" s="220"/>
      <c r="M110" s="220"/>
      <c r="N110" s="207">
        <v>-307986448.59813744</v>
      </c>
      <c r="O110" s="208"/>
      <c r="P110" s="220"/>
      <c r="Q110" s="220"/>
      <c r="R110" s="207">
        <v>-350493759.79000002</v>
      </c>
      <c r="S110" s="220"/>
      <c r="T110" s="220"/>
      <c r="U110" s="207">
        <v>-40129033.289022602</v>
      </c>
      <c r="V110" s="220"/>
      <c r="W110" s="220"/>
      <c r="X110" s="207">
        <v>-310364726.5009774</v>
      </c>
      <c r="Y110" s="208"/>
      <c r="Z110" s="220"/>
      <c r="AA110" s="220"/>
      <c r="AB110" s="207">
        <v>-360890356.79000002</v>
      </c>
      <c r="AC110" s="220"/>
      <c r="AD110" s="220"/>
      <c r="AE110" s="207">
        <v>-41322856.51036261</v>
      </c>
      <c r="AF110" s="220"/>
      <c r="AG110" s="220"/>
      <c r="AH110" s="207">
        <v>-319567500.2796374</v>
      </c>
      <c r="AI110" s="208"/>
      <c r="AJ110" s="220"/>
      <c r="AK110" s="220"/>
      <c r="AL110" s="207">
        <v>-362877284.79000002</v>
      </c>
      <c r="AM110" s="220"/>
      <c r="AN110" s="220"/>
      <c r="AO110" s="207">
        <v>-41551443.252402604</v>
      </c>
      <c r="AP110" s="220"/>
      <c r="AQ110" s="220"/>
      <c r="AR110" s="207">
        <v>-321325841.53759742</v>
      </c>
      <c r="AS110" s="208"/>
      <c r="AT110" s="220"/>
      <c r="AU110" s="220"/>
      <c r="AV110" s="207">
        <v>-361348602.79000002</v>
      </c>
      <c r="AW110" s="220"/>
      <c r="AX110" s="220"/>
      <c r="AY110" s="207">
        <v>-41375805.590082601</v>
      </c>
      <c r="AZ110" s="220"/>
      <c r="BA110" s="220"/>
      <c r="BB110" s="207">
        <v>-319972797.19991744</v>
      </c>
      <c r="BC110" s="208"/>
      <c r="BD110" s="220"/>
      <c r="BE110" s="220"/>
      <c r="BF110" s="207">
        <v>-361367489.79000002</v>
      </c>
      <c r="BG110" s="220"/>
      <c r="BH110" s="220"/>
      <c r="BI110" s="207">
        <v>-41377482.750582606</v>
      </c>
      <c r="BJ110" s="220"/>
      <c r="BK110" s="220"/>
      <c r="BL110" s="207">
        <v>-319990007.03941739</v>
      </c>
      <c r="BM110" s="208"/>
      <c r="BN110" s="220"/>
      <c r="BO110" s="220"/>
      <c r="BP110" s="207">
        <v>-336719565.5</v>
      </c>
      <c r="BQ110" s="220"/>
      <c r="BR110" s="220"/>
      <c r="BS110" s="207">
        <v>-33255303.864853002</v>
      </c>
      <c r="BT110" s="220"/>
      <c r="BU110" s="220"/>
      <c r="BV110" s="207">
        <v>-303464261.63514698</v>
      </c>
      <c r="BW110" s="208"/>
      <c r="BX110" s="220"/>
      <c r="BY110" s="220"/>
      <c r="BZ110" s="207">
        <v>-336124527.5</v>
      </c>
      <c r="CA110" s="220"/>
      <c r="CB110" s="220"/>
      <c r="CC110" s="207">
        <v>-33194696.683352999</v>
      </c>
      <c r="CD110" s="220"/>
      <c r="CE110" s="220"/>
      <c r="CF110" s="207">
        <v>-302929830.81664699</v>
      </c>
      <c r="CG110" s="208"/>
      <c r="CH110" s="220"/>
      <c r="CI110" s="220"/>
      <c r="CJ110" s="207">
        <v>-333531891</v>
      </c>
      <c r="CK110" s="220"/>
      <c r="CL110" s="220"/>
      <c r="CM110" s="207">
        <v>-32932449.455603004</v>
      </c>
      <c r="CN110" s="220"/>
      <c r="CO110" s="220"/>
      <c r="CP110" s="207">
        <v>-300599441.544397</v>
      </c>
      <c r="CQ110" s="208"/>
      <c r="CR110" s="220"/>
      <c r="CS110" s="220"/>
      <c r="CT110" s="207">
        <v>-335652347</v>
      </c>
      <c r="CU110" s="220"/>
      <c r="CV110" s="220"/>
      <c r="CW110" s="207">
        <v>-36847671.372668691</v>
      </c>
      <c r="CX110" s="220"/>
      <c r="CY110" s="220"/>
      <c r="CZ110" s="207">
        <v>-298804675.62733132</v>
      </c>
      <c r="DA110" s="208"/>
      <c r="DB110" s="220"/>
      <c r="DC110" s="220"/>
      <c r="DD110" s="207">
        <v>-337704818</v>
      </c>
      <c r="DE110" s="220"/>
      <c r="DF110" s="220"/>
      <c r="DG110" s="207">
        <v>-37075686.275603697</v>
      </c>
      <c r="DH110" s="220"/>
      <c r="DI110" s="220"/>
      <c r="DJ110" s="207">
        <v>-300629131.72439629</v>
      </c>
      <c r="DK110" s="208"/>
      <c r="DL110" s="220"/>
      <c r="DM110" s="220"/>
      <c r="DN110" s="207">
        <v>-346461903.48500001</v>
      </c>
      <c r="DO110" s="220"/>
      <c r="DP110" s="220"/>
      <c r="DQ110" s="207">
        <v>-38043697.501787849</v>
      </c>
      <c r="DR110" s="220"/>
      <c r="DS110" s="220"/>
      <c r="DT110" s="207">
        <v>-308418205.98321217</v>
      </c>
      <c r="DU110" s="188"/>
      <c r="DV110" s="220"/>
      <c r="DW110" s="220"/>
      <c r="DX110" s="207">
        <f>-AVERAGE('Rate Base'!Q126,'Rate Base'!Q134)-AVERAGE('Rate Base'!Q129,'Rate Base'!Q137)</f>
        <v>-354238748.98500001</v>
      </c>
      <c r="DY110" s="220"/>
      <c r="DZ110" s="220"/>
      <c r="EA110" s="207">
        <f>'Rate Base'!Q119</f>
        <v>-39058513.34449175</v>
      </c>
      <c r="EB110" s="220"/>
      <c r="EC110" s="220"/>
      <c r="ED110" s="207">
        <f>+DX110-EA110</f>
        <v>-315180235.64050829</v>
      </c>
      <c r="EE110" s="188"/>
      <c r="EF110" s="220"/>
      <c r="EG110" s="220"/>
      <c r="EH110" s="207">
        <f>-AVERAGE('Rate Base'!R126,'Rate Base'!R134)-AVERAGE('Rate Base'!R129,'Rate Base'!R137)</f>
        <v>-357767234.98500001</v>
      </c>
      <c r="EI110" s="220"/>
      <c r="EJ110" s="220"/>
      <c r="EK110" s="207">
        <f>'Rate Base'!R119</f>
        <v>-39450859.682741754</v>
      </c>
      <c r="EL110" s="220"/>
      <c r="EM110" s="220"/>
      <c r="EN110" s="207">
        <f>+EH110-EK110</f>
        <v>-318316375.30225825</v>
      </c>
      <c r="EO110" s="188"/>
      <c r="EP110" s="220"/>
      <c r="EQ110" s="220"/>
      <c r="ER110" s="207">
        <f>-AVERAGE('Rate Base'!S126,'Rate Base'!S134)-AVERAGE('Rate Base'!S129,'Rate Base'!S137)</f>
        <v>-363949167.98500001</v>
      </c>
      <c r="ES110" s="220"/>
      <c r="ET110" s="220"/>
      <c r="EU110" s="207">
        <f>'Rate Base'!S119</f>
        <v>-40135883.214441746</v>
      </c>
      <c r="EV110" s="220"/>
      <c r="EW110" s="220"/>
      <c r="EX110" s="207">
        <f>+ER110-EU110</f>
        <v>-323813284.77055824</v>
      </c>
      <c r="EY110" s="188"/>
      <c r="EZ110" s="220"/>
      <c r="FA110" s="220"/>
      <c r="FB110" s="207">
        <f>-AVERAGE('Rate Base'!T126,'Rate Base'!T134)-AVERAGE('Rate Base'!T129,'Rate Base'!T137)</f>
        <v>-356547714.5</v>
      </c>
      <c r="FC110" s="220"/>
      <c r="FD110" s="220"/>
      <c r="FE110" s="207">
        <f>'Rate Base'!T119</f>
        <v>0</v>
      </c>
      <c r="FF110" s="220"/>
      <c r="FG110" s="220"/>
      <c r="FH110" s="207">
        <f>+FB110-FE110</f>
        <v>-356547714.5</v>
      </c>
      <c r="FI110" s="188"/>
      <c r="FJ110" s="220"/>
      <c r="FK110" s="220"/>
      <c r="FL110" s="207">
        <f>-AVERAGE('Rate Base'!U126,'Rate Base'!U134)-AVERAGE('Rate Base'!U129,'Rate Base'!U137)</f>
        <v>-354917347.5</v>
      </c>
      <c r="FM110" s="220"/>
      <c r="FN110" s="220"/>
      <c r="FO110" s="207">
        <f>'Rate Base'!U119</f>
        <v>0</v>
      </c>
      <c r="FP110" s="220"/>
      <c r="FQ110" s="220"/>
      <c r="FR110" s="207">
        <f>+FL110-FO110</f>
        <v>-354917347.5</v>
      </c>
      <c r="FS110" s="188"/>
      <c r="FT110" s="220"/>
      <c r="FU110" s="220"/>
      <c r="FV110" s="207">
        <f>-AVERAGE('Rate Base'!V126,'Rate Base'!V134)-AVERAGE('Rate Base'!V129,'Rate Base'!V137)</f>
        <v>-355144521.5</v>
      </c>
      <c r="FW110" s="220"/>
      <c r="FX110" s="220"/>
      <c r="FY110" s="207">
        <f>'Rate Base'!V119</f>
        <v>0</v>
      </c>
      <c r="FZ110" s="220"/>
      <c r="GA110" s="220"/>
      <c r="GB110" s="207">
        <f>+FV110-FY110</f>
        <v>-355144521.5</v>
      </c>
      <c r="GC110" s="188"/>
      <c r="GD110" s="220"/>
      <c r="GE110" s="220"/>
      <c r="GF110" s="207">
        <f>-AVERAGE('Rate Base'!W126,'Rate Base'!W134)-AVERAGE('Rate Base'!W129,'Rate Base'!W137)</f>
        <v>-353700268.5</v>
      </c>
      <c r="GG110" s="220"/>
      <c r="GH110" s="220"/>
      <c r="GI110" s="207">
        <f>'Rate Base'!W119</f>
        <v>0</v>
      </c>
      <c r="GJ110" s="220"/>
      <c r="GK110" s="220"/>
      <c r="GL110" s="207">
        <f>+GF110-GI110</f>
        <v>-353700268.5</v>
      </c>
      <c r="GM110" s="188"/>
      <c r="GN110" s="220"/>
      <c r="GO110" s="220"/>
      <c r="GP110" s="207">
        <f>-AVERAGE('Rate Base'!X126,'Rate Base'!X134)-AVERAGE('Rate Base'!X129,'Rate Base'!X137)</f>
        <v>-352795341.5</v>
      </c>
      <c r="GQ110" s="220"/>
      <c r="GR110" s="220"/>
      <c r="GS110" s="207">
        <f>'Rate Base'!X119</f>
        <v>0</v>
      </c>
      <c r="GT110" s="220"/>
      <c r="GU110" s="220"/>
      <c r="GV110" s="207">
        <f>+GP110-GS110</f>
        <v>-352795341.5</v>
      </c>
      <c r="GW110" s="188"/>
      <c r="GX110" s="220"/>
      <c r="GY110" s="220"/>
      <c r="GZ110" s="207">
        <f>-AVERAGE('Rate Base'!Y126,'Rate Base'!Y134)-AVERAGE('Rate Base'!Y129,'Rate Base'!Y137)</f>
        <v>-347964495.5</v>
      </c>
      <c r="HA110" s="220"/>
      <c r="HB110" s="220"/>
      <c r="HC110" s="207">
        <f>'Rate Base'!Y119</f>
        <v>0</v>
      </c>
      <c r="HD110" s="220"/>
      <c r="HE110" s="220"/>
      <c r="HF110" s="207">
        <f>+GZ110-HC110</f>
        <v>-347964495.5</v>
      </c>
      <c r="HG110" s="188"/>
      <c r="HH110" s="220"/>
      <c r="HI110" s="220"/>
      <c r="HJ110" s="207">
        <f>-AVERAGE('Rate Base'!Z126,'Rate Base'!Z134)-AVERAGE('Rate Base'!Z129,'Rate Base'!Z137)</f>
        <v>-348437119.5</v>
      </c>
      <c r="HK110" s="220"/>
      <c r="HL110" s="220"/>
      <c r="HM110" s="207">
        <f>'Rate Base'!Z119</f>
        <v>0</v>
      </c>
      <c r="HN110" s="220"/>
      <c r="HO110" s="220"/>
      <c r="HP110" s="207">
        <f>+HJ110-HM110</f>
        <v>-348437119.5</v>
      </c>
      <c r="HQ110" s="188"/>
      <c r="HR110" s="220"/>
      <c r="HS110" s="220"/>
      <c r="HT110" s="207">
        <f>-AVERAGE('Rate Base'!AA126,'Rate Base'!AA134)-AVERAGE('Rate Base'!AA129,'Rate Base'!AA137)</f>
        <v>-351878991.5</v>
      </c>
      <c r="HU110" s="220"/>
      <c r="HV110" s="220"/>
      <c r="HW110" s="207">
        <f>'Rate Base'!AA119</f>
        <v>0</v>
      </c>
      <c r="HX110" s="220"/>
      <c r="HY110" s="220"/>
      <c r="HZ110" s="207">
        <f>+HT110-HW110</f>
        <v>-351878991.5</v>
      </c>
      <c r="IA110" s="188"/>
      <c r="IB110" s="220"/>
      <c r="IC110" s="220"/>
      <c r="ID110" s="207">
        <f>-AVERAGE('Rate Base'!AB126,'Rate Base'!AB134)-AVERAGE('Rate Base'!AB129,'Rate Base'!AB137)</f>
        <v>-356397498.47000003</v>
      </c>
      <c r="IE110" s="220"/>
      <c r="IF110" s="220"/>
      <c r="IG110" s="207">
        <f>'Rate Base'!AB119</f>
        <v>0</v>
      </c>
      <c r="IH110" s="220"/>
      <c r="II110" s="220"/>
      <c r="IJ110" s="207">
        <f>+ID110-IG110</f>
        <v>-356397498.47000003</v>
      </c>
    </row>
    <row r="111" spans="1:244" x14ac:dyDescent="0.2">
      <c r="A111" s="204" t="s">
        <v>66</v>
      </c>
      <c r="C111" s="205" t="s">
        <v>64</v>
      </c>
      <c r="E111" s="188"/>
      <c r="F111" s="220"/>
      <c r="G111" s="220"/>
      <c r="H111" s="210">
        <v>-71511707.36999999</v>
      </c>
      <c r="I111" s="220"/>
      <c r="J111" s="220"/>
      <c r="K111" s="210">
        <v>0</v>
      </c>
      <c r="L111" s="220"/>
      <c r="M111" s="220"/>
      <c r="N111" s="210">
        <v>-71511707.36999999</v>
      </c>
      <c r="O111" s="208"/>
      <c r="P111" s="220"/>
      <c r="Q111" s="220"/>
      <c r="R111" s="210">
        <v>-72132149.36999999</v>
      </c>
      <c r="S111" s="220"/>
      <c r="T111" s="220"/>
      <c r="U111" s="210">
        <v>0</v>
      </c>
      <c r="V111" s="220"/>
      <c r="W111" s="220"/>
      <c r="X111" s="210">
        <v>-72132149.36999999</v>
      </c>
      <c r="Y111" s="208"/>
      <c r="Z111" s="220"/>
      <c r="AA111" s="220"/>
      <c r="AB111" s="210">
        <v>-74365072.36999999</v>
      </c>
      <c r="AC111" s="220"/>
      <c r="AD111" s="220"/>
      <c r="AE111" s="210">
        <v>0</v>
      </c>
      <c r="AF111" s="220"/>
      <c r="AG111" s="220"/>
      <c r="AH111" s="210">
        <v>-74365072.36999999</v>
      </c>
      <c r="AI111" s="208"/>
      <c r="AJ111" s="220"/>
      <c r="AK111" s="220"/>
      <c r="AL111" s="210">
        <v>-74803350.36999999</v>
      </c>
      <c r="AM111" s="220"/>
      <c r="AN111" s="220"/>
      <c r="AO111" s="210">
        <v>0</v>
      </c>
      <c r="AP111" s="220"/>
      <c r="AQ111" s="220"/>
      <c r="AR111" s="210">
        <v>-74803350.36999999</v>
      </c>
      <c r="AS111" s="208"/>
      <c r="AT111" s="220"/>
      <c r="AU111" s="220"/>
      <c r="AV111" s="210">
        <v>-74472306.36999999</v>
      </c>
      <c r="AW111" s="220"/>
      <c r="AX111" s="220"/>
      <c r="AY111" s="210">
        <v>0</v>
      </c>
      <c r="AZ111" s="220"/>
      <c r="BA111" s="220"/>
      <c r="BB111" s="210">
        <v>-74472306.36999999</v>
      </c>
      <c r="BC111" s="208"/>
      <c r="BD111" s="220"/>
      <c r="BE111" s="220"/>
      <c r="BF111" s="210">
        <v>-74463211.36999999</v>
      </c>
      <c r="BG111" s="220"/>
      <c r="BH111" s="220"/>
      <c r="BI111" s="210">
        <v>0</v>
      </c>
      <c r="BJ111" s="220"/>
      <c r="BK111" s="220"/>
      <c r="BL111" s="210">
        <v>-74463211.36999999</v>
      </c>
      <c r="BM111" s="208"/>
      <c r="BN111" s="220"/>
      <c r="BO111" s="220"/>
      <c r="BP111" s="210">
        <v>-67681559.569999993</v>
      </c>
      <c r="BQ111" s="220"/>
      <c r="BR111" s="220"/>
      <c r="BS111" s="210">
        <v>0</v>
      </c>
      <c r="BT111" s="220"/>
      <c r="BU111" s="220"/>
      <c r="BV111" s="210">
        <v>-67681559.569999993</v>
      </c>
      <c r="BW111" s="208"/>
      <c r="BX111" s="220"/>
      <c r="BY111" s="220"/>
      <c r="BZ111" s="210">
        <v>-67539504.569999993</v>
      </c>
      <c r="CA111" s="220"/>
      <c r="CB111" s="220"/>
      <c r="CC111" s="210">
        <v>0</v>
      </c>
      <c r="CD111" s="220"/>
      <c r="CE111" s="220"/>
      <c r="CF111" s="210">
        <v>-67539504.569999993</v>
      </c>
      <c r="CG111" s="208"/>
      <c r="CH111" s="220"/>
      <c r="CI111" s="220"/>
      <c r="CJ111" s="210">
        <v>-66975997.069999993</v>
      </c>
      <c r="CK111" s="220"/>
      <c r="CL111" s="220"/>
      <c r="CM111" s="210"/>
      <c r="CN111" s="220"/>
      <c r="CO111" s="220"/>
      <c r="CP111" s="210">
        <v>-66975997.069999993</v>
      </c>
      <c r="CQ111" s="208"/>
      <c r="CR111" s="220"/>
      <c r="CS111" s="220"/>
      <c r="CT111" s="210">
        <v>-67105000.569999993</v>
      </c>
      <c r="CU111" s="220"/>
      <c r="CV111" s="220"/>
      <c r="CW111" s="210">
        <v>0</v>
      </c>
      <c r="CX111" s="220"/>
      <c r="CY111" s="220"/>
      <c r="CZ111" s="210">
        <v>-67105000.569999993</v>
      </c>
      <c r="DA111" s="208"/>
      <c r="DB111" s="220"/>
      <c r="DC111" s="220"/>
      <c r="DD111" s="210">
        <v>-67590419.069999993</v>
      </c>
      <c r="DE111" s="220"/>
      <c r="DF111" s="220"/>
      <c r="DG111" s="210">
        <v>0</v>
      </c>
      <c r="DH111" s="220"/>
      <c r="DI111" s="220"/>
      <c r="DJ111" s="210">
        <v>-67590419.069999993</v>
      </c>
      <c r="DK111" s="208"/>
      <c r="DL111" s="220"/>
      <c r="DM111" s="220"/>
      <c r="DN111" s="210">
        <v>-69526767.034999996</v>
      </c>
      <c r="DO111" s="220"/>
      <c r="DP111" s="220"/>
      <c r="DQ111" s="210">
        <v>0</v>
      </c>
      <c r="DR111" s="220"/>
      <c r="DS111" s="220"/>
      <c r="DT111" s="210">
        <v>-69526767.034999996</v>
      </c>
      <c r="DU111" s="188"/>
      <c r="DV111" s="220"/>
      <c r="DW111" s="220"/>
      <c r="DX111" s="210">
        <f>-AVERAGE('Rate Base'!Q127,'Rate Base'!Q135)-AVERAGE('Rate Base'!Q130,'Rate Base'!Q138)</f>
        <v>-71343195.534999996</v>
      </c>
      <c r="DY111" s="220"/>
      <c r="DZ111" s="220"/>
      <c r="EA111" s="210">
        <v>0</v>
      </c>
      <c r="EB111" s="220"/>
      <c r="EC111" s="220"/>
      <c r="ED111" s="210">
        <f>+DX111-EA111</f>
        <v>-71343195.534999996</v>
      </c>
      <c r="EE111" s="188"/>
      <c r="EF111" s="220"/>
      <c r="EG111" s="220"/>
      <c r="EH111" s="210">
        <f>-AVERAGE('Rate Base'!R127,'Rate Base'!R135)-AVERAGE('Rate Base'!R130,'Rate Base'!R138)</f>
        <v>-72145200.534999996</v>
      </c>
      <c r="EI111" s="220"/>
      <c r="EJ111" s="220"/>
      <c r="EK111" s="210">
        <v>0</v>
      </c>
      <c r="EL111" s="220"/>
      <c r="EM111" s="220"/>
      <c r="EN111" s="210">
        <f>+EH111-EK111</f>
        <v>-72145200.534999996</v>
      </c>
      <c r="EO111" s="188"/>
      <c r="EP111" s="220"/>
      <c r="EQ111" s="220"/>
      <c r="ER111" s="210">
        <f>-AVERAGE('Rate Base'!S127,'Rate Base'!S135)-AVERAGE('Rate Base'!S130,'Rate Base'!S138)</f>
        <v>-73484574.534999996</v>
      </c>
      <c r="ES111" s="220"/>
      <c r="ET111" s="220"/>
      <c r="EU111" s="210">
        <v>0</v>
      </c>
      <c r="EV111" s="220"/>
      <c r="EW111" s="220"/>
      <c r="EX111" s="210">
        <f>+ER111-EU111</f>
        <v>-73484574.534999996</v>
      </c>
      <c r="EY111" s="188"/>
      <c r="EZ111" s="220"/>
      <c r="FA111" s="220"/>
      <c r="FB111" s="210">
        <f>-AVERAGE('Rate Base'!T127,'Rate Base'!T135)-AVERAGE('Rate Base'!T130,'Rate Base'!T138)</f>
        <v>-71744592.069999993</v>
      </c>
      <c r="FC111" s="220"/>
      <c r="FD111" s="220"/>
      <c r="FE111" s="210">
        <v>0</v>
      </c>
      <c r="FF111" s="220"/>
      <c r="FG111" s="220"/>
      <c r="FH111" s="210">
        <f>+FB111-FE111</f>
        <v>-71744592.069999993</v>
      </c>
      <c r="FI111" s="188"/>
      <c r="FJ111" s="220"/>
      <c r="FK111" s="220"/>
      <c r="FL111" s="210">
        <f>-AVERAGE('Rate Base'!U127,'Rate Base'!U135)-AVERAGE('Rate Base'!U130,'Rate Base'!U138)</f>
        <v>-71397357.069999993</v>
      </c>
      <c r="FM111" s="220"/>
      <c r="FN111" s="220"/>
      <c r="FO111" s="210">
        <v>0</v>
      </c>
      <c r="FP111" s="220"/>
      <c r="FQ111" s="220"/>
      <c r="FR111" s="210">
        <f>+FL111-FO111</f>
        <v>-71397357.069999993</v>
      </c>
      <c r="FS111" s="188"/>
      <c r="FT111" s="220"/>
      <c r="FU111" s="220"/>
      <c r="FV111" s="210">
        <f>-AVERAGE('Rate Base'!V127,'Rate Base'!V135)-AVERAGE('Rate Base'!V130,'Rate Base'!V138)</f>
        <v>-71432309.069999993</v>
      </c>
      <c r="FW111" s="220"/>
      <c r="FX111" s="220"/>
      <c r="FY111" s="210">
        <v>0</v>
      </c>
      <c r="FZ111" s="220"/>
      <c r="GA111" s="220"/>
      <c r="GB111" s="210">
        <f>+FV111-FY111</f>
        <v>-71432309.069999993</v>
      </c>
      <c r="GC111" s="188"/>
      <c r="GD111" s="220"/>
      <c r="GE111" s="220"/>
      <c r="GF111" s="210">
        <f>-AVERAGE('Rate Base'!W127,'Rate Base'!W135)-AVERAGE('Rate Base'!W130,'Rate Base'!W138)</f>
        <v>-71109488.069999993</v>
      </c>
      <c r="GG111" s="220"/>
      <c r="GH111" s="220"/>
      <c r="GI111" s="210">
        <v>0</v>
      </c>
      <c r="GJ111" s="220"/>
      <c r="GK111" s="220"/>
      <c r="GL111" s="210">
        <f>+GF111-GI111</f>
        <v>-71109488.069999993</v>
      </c>
      <c r="GM111" s="188"/>
      <c r="GN111" s="220"/>
      <c r="GO111" s="220"/>
      <c r="GP111" s="210">
        <f>-AVERAGE('Rate Base'!X127,'Rate Base'!X135)-AVERAGE('Rate Base'!X130,'Rate Base'!X138)</f>
        <v>-70901070.069999993</v>
      </c>
      <c r="GQ111" s="220"/>
      <c r="GR111" s="220"/>
      <c r="GS111" s="210">
        <v>0</v>
      </c>
      <c r="GT111" s="220"/>
      <c r="GU111" s="220"/>
      <c r="GV111" s="210">
        <f>+GP111-GS111</f>
        <v>-70901070.069999993</v>
      </c>
      <c r="GW111" s="188"/>
      <c r="GX111" s="220"/>
      <c r="GY111" s="220"/>
      <c r="GZ111" s="210">
        <f>-AVERAGE('Rate Base'!Y127,'Rate Base'!Y135)-AVERAGE('Rate Base'!Y130,'Rate Base'!Y138)</f>
        <v>-69859551.069999993</v>
      </c>
      <c r="HA111" s="220"/>
      <c r="HB111" s="220"/>
      <c r="HC111" s="210">
        <v>0</v>
      </c>
      <c r="HD111" s="220"/>
      <c r="HE111" s="220"/>
      <c r="HF111" s="210">
        <f>+GZ111-HC111</f>
        <v>-69859551.069999993</v>
      </c>
      <c r="HG111" s="188"/>
      <c r="HH111" s="220"/>
      <c r="HI111" s="220"/>
      <c r="HJ111" s="210">
        <f>-AVERAGE('Rate Base'!Z127,'Rate Base'!Z135)-AVERAGE('Rate Base'!Z130,'Rate Base'!Z138)</f>
        <v>-69965698.069999993</v>
      </c>
      <c r="HK111" s="220"/>
      <c r="HL111" s="220"/>
      <c r="HM111" s="210">
        <v>0</v>
      </c>
      <c r="HN111" s="220"/>
      <c r="HO111" s="220"/>
      <c r="HP111" s="210">
        <f>+HJ111-HM111</f>
        <v>-69965698.069999993</v>
      </c>
      <c r="HQ111" s="188"/>
      <c r="HR111" s="220"/>
      <c r="HS111" s="220"/>
      <c r="HT111" s="210">
        <f>-AVERAGE('Rate Base'!AA127,'Rate Base'!AA135)-AVERAGE('Rate Base'!AA130,'Rate Base'!AA138)</f>
        <v>-70738708.069999993</v>
      </c>
      <c r="HU111" s="220"/>
      <c r="HV111" s="220"/>
      <c r="HW111" s="210">
        <v>0</v>
      </c>
      <c r="HX111" s="220"/>
      <c r="HY111" s="220"/>
      <c r="HZ111" s="210">
        <f>+HT111-HW111</f>
        <v>-70738708.069999993</v>
      </c>
      <c r="IA111" s="188"/>
      <c r="IB111" s="220"/>
      <c r="IC111" s="220"/>
      <c r="ID111" s="210">
        <f>-AVERAGE('Rate Base'!AB127,'Rate Base'!AB135)-AVERAGE('Rate Base'!AB130,'Rate Base'!AB138)</f>
        <v>-71769966</v>
      </c>
      <c r="IE111" s="220"/>
      <c r="IF111" s="220"/>
      <c r="IG111" s="210">
        <v>0</v>
      </c>
      <c r="IH111" s="220"/>
      <c r="II111" s="220"/>
      <c r="IJ111" s="210">
        <f>+ID111-IG111</f>
        <v>-71769966</v>
      </c>
    </row>
    <row r="112" spans="1:244" x14ac:dyDescent="0.2">
      <c r="E112" s="188"/>
      <c r="F112" s="220"/>
      <c r="G112" s="220"/>
      <c r="H112" s="207"/>
      <c r="I112" s="225"/>
      <c r="J112" s="225"/>
      <c r="K112" s="213"/>
      <c r="L112" s="225"/>
      <c r="M112" s="225"/>
      <c r="N112" s="213"/>
      <c r="O112" s="208"/>
      <c r="P112" s="220"/>
      <c r="Q112" s="220"/>
      <c r="R112" s="207"/>
      <c r="S112" s="225"/>
      <c r="T112" s="225"/>
      <c r="U112" s="213"/>
      <c r="V112" s="225"/>
      <c r="W112" s="225"/>
      <c r="X112" s="213"/>
      <c r="Y112" s="208"/>
      <c r="Z112" s="220"/>
      <c r="AA112" s="220"/>
      <c r="AB112" s="207"/>
      <c r="AC112" s="225"/>
      <c r="AD112" s="225"/>
      <c r="AE112" s="213"/>
      <c r="AF112" s="225"/>
      <c r="AG112" s="225"/>
      <c r="AH112" s="213"/>
      <c r="AI112" s="208"/>
      <c r="AJ112" s="220"/>
      <c r="AK112" s="220"/>
      <c r="AL112" s="207"/>
      <c r="AM112" s="225"/>
      <c r="AN112" s="225"/>
      <c r="AO112" s="213"/>
      <c r="AP112" s="225"/>
      <c r="AQ112" s="225"/>
      <c r="AR112" s="213"/>
      <c r="AS112" s="208"/>
      <c r="AT112" s="220"/>
      <c r="AU112" s="220"/>
      <c r="AV112" s="207"/>
      <c r="AW112" s="225"/>
      <c r="AX112" s="225"/>
      <c r="AY112" s="213"/>
      <c r="AZ112" s="225"/>
      <c r="BA112" s="225"/>
      <c r="BB112" s="213"/>
      <c r="BC112" s="208"/>
      <c r="BD112" s="220"/>
      <c r="BE112" s="220"/>
      <c r="BF112" s="207"/>
      <c r="BG112" s="225"/>
      <c r="BH112" s="225"/>
      <c r="BI112" s="213"/>
      <c r="BJ112" s="225"/>
      <c r="BK112" s="225"/>
      <c r="BL112" s="213"/>
      <c r="BM112" s="208"/>
      <c r="BN112" s="220"/>
      <c r="BO112" s="220"/>
      <c r="BP112" s="207"/>
      <c r="BQ112" s="225"/>
      <c r="BR112" s="225"/>
      <c r="BS112" s="213"/>
      <c r="BT112" s="225"/>
      <c r="BU112" s="225"/>
      <c r="BV112" s="213"/>
      <c r="BW112" s="208"/>
      <c r="BX112" s="220"/>
      <c r="BY112" s="220"/>
      <c r="BZ112" s="207"/>
      <c r="CA112" s="225"/>
      <c r="CB112" s="225"/>
      <c r="CC112" s="213"/>
      <c r="CD112" s="225"/>
      <c r="CE112" s="225"/>
      <c r="CF112" s="213"/>
      <c r="CG112" s="208"/>
      <c r="CH112" s="220"/>
      <c r="CI112" s="220"/>
      <c r="CJ112" s="207"/>
      <c r="CK112" s="225"/>
      <c r="CL112" s="225"/>
      <c r="CM112" s="213"/>
      <c r="CN112" s="225"/>
      <c r="CO112" s="225"/>
      <c r="CP112" s="213"/>
      <c r="CQ112" s="208"/>
      <c r="CR112" s="220"/>
      <c r="CS112" s="220"/>
      <c r="CT112" s="207"/>
      <c r="CU112" s="225"/>
      <c r="CV112" s="225"/>
      <c r="CW112" s="213"/>
      <c r="CX112" s="225"/>
      <c r="CY112" s="225"/>
      <c r="CZ112" s="213"/>
      <c r="DA112" s="208"/>
      <c r="DB112" s="220"/>
      <c r="DC112" s="220"/>
      <c r="DD112" s="207"/>
      <c r="DE112" s="225"/>
      <c r="DF112" s="225"/>
      <c r="DG112" s="213"/>
      <c r="DH112" s="225"/>
      <c r="DI112" s="225"/>
      <c r="DJ112" s="213"/>
      <c r="DK112" s="208"/>
      <c r="DL112" s="220"/>
      <c r="DM112" s="220"/>
      <c r="DN112" s="207"/>
      <c r="DO112" s="225"/>
      <c r="DP112" s="225"/>
      <c r="DQ112" s="213"/>
      <c r="DR112" s="225"/>
      <c r="DS112" s="225"/>
      <c r="DT112" s="213"/>
      <c r="DU112" s="188"/>
      <c r="DV112" s="220"/>
      <c r="DW112" s="220"/>
      <c r="DX112" s="207"/>
      <c r="DY112" s="224"/>
      <c r="DZ112" s="224"/>
      <c r="EA112" s="289"/>
      <c r="EB112" s="224"/>
      <c r="EC112" s="224"/>
      <c r="ED112" s="289"/>
      <c r="EE112" s="188"/>
      <c r="EF112" s="220"/>
      <c r="EG112" s="220"/>
      <c r="EH112" s="207"/>
      <c r="EI112" s="224"/>
      <c r="EJ112" s="224"/>
      <c r="EK112" s="289"/>
      <c r="EL112" s="224"/>
      <c r="EM112" s="224"/>
      <c r="EN112" s="289"/>
      <c r="EO112" s="188"/>
      <c r="EP112" s="220"/>
      <c r="EQ112" s="220"/>
      <c r="ER112" s="207"/>
      <c r="ES112" s="224"/>
      <c r="ET112" s="224"/>
      <c r="EU112" s="289"/>
      <c r="EV112" s="224"/>
      <c r="EW112" s="224"/>
      <c r="EX112" s="289"/>
      <c r="EY112" s="188"/>
      <c r="EZ112" s="220"/>
      <c r="FA112" s="220"/>
      <c r="FB112" s="207"/>
      <c r="FC112" s="224"/>
      <c r="FD112" s="224"/>
      <c r="FE112" s="289"/>
      <c r="FF112" s="224"/>
      <c r="FG112" s="224"/>
      <c r="FH112" s="289"/>
      <c r="FI112" s="188"/>
      <c r="FJ112" s="220"/>
      <c r="FK112" s="220"/>
      <c r="FL112" s="207"/>
      <c r="FM112" s="224"/>
      <c r="FN112" s="224"/>
      <c r="FO112" s="289"/>
      <c r="FP112" s="224"/>
      <c r="FQ112" s="224"/>
      <c r="FR112" s="289"/>
      <c r="FS112" s="188"/>
      <c r="FT112" s="220"/>
      <c r="FU112" s="220"/>
      <c r="FV112" s="207"/>
      <c r="FW112" s="224"/>
      <c r="FX112" s="224"/>
      <c r="FY112" s="289"/>
      <c r="FZ112" s="224"/>
      <c r="GA112" s="224"/>
      <c r="GB112" s="289"/>
      <c r="GC112" s="188"/>
      <c r="GD112" s="220"/>
      <c r="GE112" s="220"/>
      <c r="GF112" s="296"/>
      <c r="GG112" s="220"/>
      <c r="GH112" s="224"/>
      <c r="GI112" s="297"/>
      <c r="GJ112" s="220"/>
      <c r="GK112" s="224"/>
      <c r="GL112" s="289"/>
      <c r="GM112" s="188"/>
      <c r="GN112" s="220"/>
      <c r="GO112" s="220"/>
      <c r="GP112" s="207"/>
      <c r="GQ112" s="220"/>
      <c r="GR112" s="224"/>
      <c r="GS112" s="289"/>
      <c r="GT112" s="220"/>
      <c r="GU112" s="224"/>
      <c r="GV112" s="289"/>
      <c r="GW112" s="188"/>
      <c r="GX112" s="220"/>
      <c r="GY112" s="220"/>
      <c r="GZ112" s="210"/>
      <c r="HA112" s="220"/>
      <c r="HB112" s="224"/>
      <c r="HC112" s="294"/>
      <c r="HD112" s="220"/>
      <c r="HE112" s="224"/>
      <c r="HF112" s="207"/>
      <c r="HG112" s="188"/>
      <c r="HH112" s="220"/>
      <c r="HI112" s="220"/>
      <c r="HJ112" s="207"/>
      <c r="HK112" s="224"/>
      <c r="HL112" s="224"/>
      <c r="HM112" s="289"/>
      <c r="HN112" s="224"/>
      <c r="HO112" s="224"/>
      <c r="HP112" s="289"/>
      <c r="HQ112" s="188"/>
      <c r="HR112" s="220"/>
      <c r="HS112" s="220"/>
      <c r="HT112" s="207"/>
      <c r="HU112" s="224"/>
      <c r="HV112" s="224"/>
      <c r="HW112" s="207"/>
      <c r="HX112" s="224"/>
      <c r="HY112" s="224"/>
      <c r="HZ112" s="289"/>
      <c r="IA112" s="188"/>
      <c r="IB112" s="220"/>
      <c r="IC112" s="220"/>
      <c r="ID112" s="207"/>
      <c r="IE112" s="224"/>
      <c r="IF112" s="224"/>
      <c r="IG112" s="207"/>
      <c r="IH112" s="224"/>
      <c r="II112" s="224"/>
      <c r="IJ112" s="289"/>
    </row>
    <row r="113" spans="1:244" ht="13.5" thickBot="1" x14ac:dyDescent="0.25">
      <c r="C113" s="205" t="s">
        <v>70</v>
      </c>
      <c r="E113" s="188"/>
      <c r="F113" s="220"/>
      <c r="G113" s="220"/>
      <c r="H113" s="221">
        <v>1127128404.9819798</v>
      </c>
      <c r="I113" s="220"/>
      <c r="J113" s="220"/>
      <c r="K113" s="221">
        <v>123774975.44286475</v>
      </c>
      <c r="L113" s="220"/>
      <c r="M113" s="220"/>
      <c r="N113" s="221">
        <v>1003353429.5391151</v>
      </c>
      <c r="O113" s="208"/>
      <c r="P113" s="220"/>
      <c r="Q113" s="220"/>
      <c r="R113" s="221">
        <v>1108837755.2751851</v>
      </c>
      <c r="S113" s="220"/>
      <c r="T113" s="220"/>
      <c r="U113" s="221">
        <v>121963860.3845042</v>
      </c>
      <c r="V113" s="220"/>
      <c r="W113" s="220"/>
      <c r="X113" s="221">
        <v>986873894.89068079</v>
      </c>
      <c r="Y113" s="208"/>
      <c r="Z113" s="220"/>
      <c r="AA113" s="220"/>
      <c r="AB113" s="221">
        <v>1085504991.3268886</v>
      </c>
      <c r="AC113" s="220"/>
      <c r="AD113" s="220"/>
      <c r="AE113" s="221">
        <v>119436771.5761898</v>
      </c>
      <c r="AF113" s="220"/>
      <c r="AG113" s="220"/>
      <c r="AH113" s="221">
        <v>966068219.75069869</v>
      </c>
      <c r="AI113" s="208"/>
      <c r="AJ113" s="220"/>
      <c r="AK113" s="220"/>
      <c r="AL113" s="221">
        <v>1072501385.6283559</v>
      </c>
      <c r="AM113" s="220" t="s">
        <v>264</v>
      </c>
      <c r="AN113" s="220"/>
      <c r="AO113" s="221">
        <v>118265197.41008225</v>
      </c>
      <c r="AP113" s="220"/>
      <c r="AQ113" s="220"/>
      <c r="AR113" s="221">
        <v>954236188.21827328</v>
      </c>
      <c r="AS113" s="208"/>
      <c r="AT113" s="220"/>
      <c r="AU113" s="220"/>
      <c r="AV113" s="221">
        <v>1075119558.5210397</v>
      </c>
      <c r="AW113" s="220"/>
      <c r="AX113" s="220"/>
      <c r="AY113" s="221">
        <v>118511640.12944819</v>
      </c>
      <c r="AZ113" s="220"/>
      <c r="BA113" s="220"/>
      <c r="BB113" s="221">
        <v>956607918.39159203</v>
      </c>
      <c r="BC113" s="208"/>
      <c r="BD113" s="220"/>
      <c r="BE113" s="220"/>
      <c r="BF113" s="221">
        <v>1086285107.431036</v>
      </c>
      <c r="BG113" s="220"/>
      <c r="BH113" s="220"/>
      <c r="BI113" s="221">
        <v>119849188.1139566</v>
      </c>
      <c r="BJ113" s="220"/>
      <c r="BK113" s="220"/>
      <c r="BL113" s="221">
        <v>966435919.31707954</v>
      </c>
      <c r="BM113" s="208"/>
      <c r="BN113" s="220"/>
      <c r="BO113" s="220"/>
      <c r="BP113" s="221">
        <v>1160785069.5435107</v>
      </c>
      <c r="BQ113" s="220"/>
      <c r="BR113" s="220"/>
      <c r="BS113" s="221">
        <v>131159041.35529593</v>
      </c>
      <c r="BT113" s="220"/>
      <c r="BU113" s="220"/>
      <c r="BV113" s="221">
        <v>1029626028.188215</v>
      </c>
      <c r="BW113" s="208"/>
      <c r="BX113" s="220"/>
      <c r="BY113" s="220"/>
      <c r="BZ113" s="221">
        <v>1178826909.4644771</v>
      </c>
      <c r="CA113" s="220"/>
      <c r="CB113" s="220"/>
      <c r="CC113" s="221">
        <v>138494096.57799774</v>
      </c>
      <c r="CD113" s="220"/>
      <c r="CE113" s="220"/>
      <c r="CF113" s="221">
        <v>1040332812.8864791</v>
      </c>
      <c r="CG113" s="208"/>
      <c r="CH113" s="220"/>
      <c r="CI113" s="220"/>
      <c r="CJ113" s="221">
        <v>1185180832.0232067</v>
      </c>
      <c r="CK113" s="220"/>
      <c r="CL113" s="220"/>
      <c r="CM113" s="221">
        <v>139129440.2686598</v>
      </c>
      <c r="CN113" s="220"/>
      <c r="CO113" s="220"/>
      <c r="CP113" s="221">
        <v>1046051391.7545469</v>
      </c>
      <c r="CQ113" s="208"/>
      <c r="CR113" s="220"/>
      <c r="CS113" s="220"/>
      <c r="CT113" s="221">
        <v>1268192691.29</v>
      </c>
      <c r="CU113" s="220"/>
      <c r="CV113" s="220"/>
      <c r="CW113" s="221">
        <v>144902946.40368906</v>
      </c>
      <c r="CX113" s="220"/>
      <c r="CY113" s="220"/>
      <c r="CZ113" s="221">
        <v>1123289744.8863113</v>
      </c>
      <c r="DA113" s="208"/>
      <c r="DB113" s="220"/>
      <c r="DC113" s="220"/>
      <c r="DD113" s="221">
        <v>1307243114.0999999</v>
      </c>
      <c r="DE113" s="220"/>
      <c r="DF113" s="220"/>
      <c r="DG113" s="221">
        <v>149664704.10580599</v>
      </c>
      <c r="DH113" s="220"/>
      <c r="DI113" s="220"/>
      <c r="DJ113" s="221">
        <v>1157578409.9941938</v>
      </c>
      <c r="DK113" s="208"/>
      <c r="DL113" s="220"/>
      <c r="DM113" s="220"/>
      <c r="DN113" s="221">
        <v>1317400751.26</v>
      </c>
      <c r="DO113" s="220"/>
      <c r="DP113" s="220"/>
      <c r="DQ113" s="221">
        <v>153453010.91373587</v>
      </c>
      <c r="DR113" s="220"/>
      <c r="DS113" s="220"/>
      <c r="DT113" s="221">
        <v>1163947740.3462644</v>
      </c>
      <c r="DU113" s="188"/>
      <c r="DV113" s="220"/>
      <c r="DW113" s="220"/>
      <c r="DX113" s="221">
        <f>SUM(DX98:DX111)</f>
        <v>1290280567.8167679</v>
      </c>
      <c r="DY113" s="220"/>
      <c r="DZ113" s="220"/>
      <c r="EA113" s="221">
        <f>SUM(EA98:EA111)</f>
        <v>150622208.51580983</v>
      </c>
      <c r="EB113" s="220"/>
      <c r="EC113" s="220"/>
      <c r="ED113" s="221">
        <f>SUM(ED98:ED111)</f>
        <v>1139658359.3009579</v>
      </c>
      <c r="EE113" s="188"/>
      <c r="EF113" s="220"/>
      <c r="EG113" s="220"/>
      <c r="EH113" s="221">
        <f>SUM(EH98:EH111)</f>
        <v>1289020404.592602</v>
      </c>
      <c r="EI113" s="220"/>
      <c r="EJ113" s="220"/>
      <c r="EK113" s="221">
        <f>SUM(EK98:EK111)</f>
        <v>150026943.97281596</v>
      </c>
      <c r="EL113" s="220"/>
      <c r="EM113" s="220"/>
      <c r="EN113" s="221">
        <f>SUM(EN98:EN111)</f>
        <v>1138993460.619786</v>
      </c>
      <c r="EO113" s="188"/>
      <c r="EP113" s="220"/>
      <c r="EQ113" s="220"/>
      <c r="ER113" s="221">
        <f>SUM(ER98:ER111)</f>
        <v>1273633993.7816985</v>
      </c>
      <c r="ES113" s="220"/>
      <c r="ET113" s="220"/>
      <c r="EU113" s="221">
        <f>SUM(EU98:EU111)</f>
        <v>148878746.43162537</v>
      </c>
      <c r="EV113" s="220"/>
      <c r="EW113" s="220"/>
      <c r="EX113" s="221">
        <f>SUM(EX98:EX111)</f>
        <v>1124755247.3500731</v>
      </c>
      <c r="EY113" s="188"/>
      <c r="EZ113" s="220"/>
      <c r="FA113" s="220"/>
      <c r="FB113" s="221">
        <f>SUM(FB98:FB111)</f>
        <v>-428292306.56999999</v>
      </c>
      <c r="FC113" s="220" t="s">
        <v>264</v>
      </c>
      <c r="FD113" s="220"/>
      <c r="FE113" s="221">
        <f>SUM(FE98:FE111)</f>
        <v>0</v>
      </c>
      <c r="FF113" s="220"/>
      <c r="FG113" s="220"/>
      <c r="FH113" s="221">
        <f>SUM(FH98:FH111)</f>
        <v>-428292306.56999999</v>
      </c>
      <c r="FI113" s="188"/>
      <c r="FJ113" s="220"/>
      <c r="FK113" s="220"/>
      <c r="FL113" s="221">
        <f>SUM(FL98:FL111)</f>
        <v>-426314704.56999999</v>
      </c>
      <c r="FM113" s="220"/>
      <c r="FN113" s="220"/>
      <c r="FO113" s="221">
        <f>SUM(FO98:FO111)</f>
        <v>0</v>
      </c>
      <c r="FP113" s="220"/>
      <c r="FQ113" s="220"/>
      <c r="FR113" s="221">
        <f>SUM(FR98:FR111)</f>
        <v>-426314704.56999999</v>
      </c>
      <c r="FS113" s="188"/>
      <c r="FT113" s="220"/>
      <c r="FU113" s="220"/>
      <c r="FV113" s="221">
        <f>SUM(FV98:FV111)</f>
        <v>-426576830.56999999</v>
      </c>
      <c r="FW113" s="220"/>
      <c r="FX113" s="220"/>
      <c r="FY113" s="221">
        <f>SUM(FY98:FY111)</f>
        <v>0</v>
      </c>
      <c r="FZ113" s="220"/>
      <c r="GA113" s="220"/>
      <c r="GB113" s="221">
        <f>SUM(GB98:GB111)</f>
        <v>-426576830.56999999</v>
      </c>
      <c r="GC113" s="188"/>
      <c r="GD113" s="220"/>
      <c r="GE113" s="220"/>
      <c r="GF113" s="221">
        <f>SUM(GF98:GF111)</f>
        <v>-424809756.56999999</v>
      </c>
      <c r="GG113" s="220"/>
      <c r="GH113" s="220"/>
      <c r="GI113" s="221">
        <f>SUM(GI98:GI111)</f>
        <v>0</v>
      </c>
      <c r="GJ113" s="220"/>
      <c r="GK113" s="220"/>
      <c r="GL113" s="221">
        <f>SUM(GL98:GL111)</f>
        <v>-424809756.56999999</v>
      </c>
      <c r="GM113" s="188"/>
      <c r="GN113" s="220"/>
      <c r="GO113" s="220"/>
      <c r="GP113" s="221">
        <f>SUM(GP98:GP111)</f>
        <v>-423696411.56999999</v>
      </c>
      <c r="GQ113" s="220"/>
      <c r="GR113" s="220"/>
      <c r="GS113" s="221">
        <f>SUM(GS98:GS111)</f>
        <v>0</v>
      </c>
      <c r="GT113" s="220"/>
      <c r="GU113" s="220"/>
      <c r="GV113" s="221">
        <f>SUM(GV98:GV111)</f>
        <v>-423696411.56999999</v>
      </c>
      <c r="GW113" s="188"/>
      <c r="GX113" s="220"/>
      <c r="GY113" s="220"/>
      <c r="GZ113" s="221">
        <f>SUM(GZ98:GZ111)</f>
        <v>-417824046.56999999</v>
      </c>
      <c r="HA113" s="220"/>
      <c r="HB113" s="220"/>
      <c r="HC113" s="221">
        <f>SUM(HC98:HC111)</f>
        <v>0</v>
      </c>
      <c r="HD113" s="220"/>
      <c r="HE113" s="220"/>
      <c r="HF113" s="300">
        <f>SUM(HF98:HF112)</f>
        <v>-417824046.56999999</v>
      </c>
      <c r="HG113" s="188"/>
      <c r="HH113" s="220"/>
      <c r="HI113" s="220"/>
      <c r="HJ113" s="221">
        <f>SUM(HJ98:HJ111)</f>
        <v>-418402817.56999999</v>
      </c>
      <c r="HK113" s="220"/>
      <c r="HL113" s="220"/>
      <c r="HM113" s="221">
        <f>SUM(HM98:HM111)</f>
        <v>0</v>
      </c>
      <c r="HN113" s="220"/>
      <c r="HO113" s="220"/>
      <c r="HP113" s="221">
        <f>SUM(HP98:HP111)</f>
        <v>-418402817.56999999</v>
      </c>
      <c r="HQ113" s="188"/>
      <c r="HR113" s="220"/>
      <c r="HS113" s="220"/>
      <c r="HT113" s="221">
        <f>SUM(HT98:HT111)</f>
        <v>-422617699.56999999</v>
      </c>
      <c r="HU113" s="220"/>
      <c r="HV113" s="220"/>
      <c r="HW113" s="221">
        <f>SUM(HW98:HW111)</f>
        <v>0</v>
      </c>
      <c r="HX113" s="220"/>
      <c r="HY113" s="220"/>
      <c r="HZ113" s="221">
        <f>SUM(HZ98:HZ111)</f>
        <v>-422617699.56999999</v>
      </c>
      <c r="IA113" s="188"/>
      <c r="IB113" s="220"/>
      <c r="IC113" s="220"/>
      <c r="ID113" s="221">
        <f>SUM(ID98:ID111)</f>
        <v>-428167464.47000003</v>
      </c>
      <c r="IE113" s="220"/>
      <c r="IF113" s="220"/>
      <c r="IG113" s="221">
        <f>SUM(IG98:IG111)</f>
        <v>0</v>
      </c>
      <c r="IH113" s="220"/>
      <c r="II113" s="220"/>
      <c r="IJ113" s="221">
        <f>SUM(IJ98:IJ111)</f>
        <v>-428167464.47000003</v>
      </c>
    </row>
    <row r="114" spans="1:244" ht="13.5" thickTop="1" x14ac:dyDescent="0.2">
      <c r="E114" s="188"/>
      <c r="F114" s="225"/>
      <c r="G114" s="225"/>
      <c r="H114" s="213"/>
      <c r="I114" s="225"/>
      <c r="J114" s="225"/>
      <c r="K114" s="213"/>
      <c r="L114" s="225"/>
      <c r="M114" s="225"/>
      <c r="N114" s="213"/>
      <c r="O114" s="208"/>
      <c r="P114" s="225"/>
      <c r="Q114" s="225"/>
      <c r="R114" s="213"/>
      <c r="S114" s="225"/>
      <c r="T114" s="225"/>
      <c r="U114" s="213"/>
      <c r="V114" s="225"/>
      <c r="W114" s="225"/>
      <c r="X114" s="213"/>
      <c r="Y114" s="208"/>
      <c r="Z114" s="225"/>
      <c r="AA114" s="225"/>
      <c r="AB114" s="213"/>
      <c r="AC114" s="225"/>
      <c r="AD114" s="225"/>
      <c r="AE114" s="213"/>
      <c r="AF114" s="225"/>
      <c r="AG114" s="225"/>
      <c r="AH114" s="213"/>
      <c r="AI114" s="208"/>
      <c r="AJ114" s="225"/>
      <c r="AK114" s="225"/>
      <c r="AL114" s="213"/>
      <c r="AM114" s="225"/>
      <c r="AN114" s="225"/>
      <c r="AO114" s="213"/>
      <c r="AP114" s="225"/>
      <c r="AQ114" s="225"/>
      <c r="AR114" s="213"/>
      <c r="AS114" s="208"/>
      <c r="AT114" s="225"/>
      <c r="AU114" s="225"/>
      <c r="AV114" s="213"/>
      <c r="AW114" s="225"/>
      <c r="AX114" s="225"/>
      <c r="AY114" s="213"/>
      <c r="AZ114" s="225"/>
      <c r="BA114" s="225"/>
      <c r="BB114" s="213"/>
      <c r="BC114" s="208"/>
      <c r="BD114" s="225"/>
      <c r="BE114" s="225"/>
      <c r="BF114" s="213"/>
      <c r="BG114" s="225"/>
      <c r="BH114" s="225"/>
      <c r="BI114" s="213"/>
      <c r="BJ114" s="225"/>
      <c r="BK114" s="225"/>
      <c r="BL114" s="213"/>
      <c r="BM114" s="208"/>
      <c r="BN114" s="225"/>
      <c r="BO114" s="225"/>
      <c r="BP114" s="213"/>
      <c r="BQ114" s="225"/>
      <c r="BR114" s="225"/>
      <c r="BS114" s="213"/>
      <c r="BT114" s="225"/>
      <c r="BU114" s="225"/>
      <c r="BV114" s="213"/>
      <c r="BW114" s="208"/>
      <c r="BX114" s="225"/>
      <c r="BY114" s="225"/>
      <c r="BZ114" s="213"/>
      <c r="CA114" s="225"/>
      <c r="CB114" s="225"/>
      <c r="CC114" s="213"/>
      <c r="CD114" s="225"/>
      <c r="CE114" s="225"/>
      <c r="CF114" s="213"/>
      <c r="CG114" s="208"/>
      <c r="CH114" s="225"/>
      <c r="CI114" s="225"/>
      <c r="CJ114" s="213"/>
      <c r="CK114" s="225"/>
      <c r="CL114" s="225"/>
      <c r="CM114" s="213"/>
      <c r="CN114" s="225"/>
      <c r="CO114" s="225"/>
      <c r="CP114" s="213"/>
      <c r="CQ114" s="208"/>
      <c r="CR114" s="225"/>
      <c r="CS114" s="225"/>
      <c r="CT114" s="213"/>
      <c r="CU114" s="225"/>
      <c r="CV114" s="225"/>
      <c r="CW114" s="213"/>
      <c r="CX114" s="225"/>
      <c r="CY114" s="225"/>
      <c r="CZ114" s="213"/>
      <c r="DA114" s="208"/>
      <c r="DB114" s="225"/>
      <c r="DC114" s="225"/>
      <c r="DD114" s="213"/>
      <c r="DE114" s="225"/>
      <c r="DF114" s="225"/>
      <c r="DG114" s="213"/>
      <c r="DH114" s="225"/>
      <c r="DI114" s="225"/>
      <c r="DJ114" s="213"/>
      <c r="DK114" s="208"/>
      <c r="DL114" s="225"/>
      <c r="DM114" s="225"/>
      <c r="DN114" s="213"/>
      <c r="DO114" s="225"/>
      <c r="DP114" s="225"/>
      <c r="DQ114" s="213"/>
      <c r="DR114" s="225"/>
      <c r="DS114" s="225"/>
      <c r="DT114" s="213"/>
      <c r="DU114" s="188"/>
      <c r="DV114" s="224"/>
      <c r="DW114" s="224"/>
      <c r="DX114" s="289"/>
      <c r="DY114" s="224"/>
      <c r="DZ114" s="224"/>
      <c r="EA114" s="289"/>
      <c r="EB114" s="224"/>
      <c r="EC114" s="224"/>
      <c r="ED114" s="289"/>
      <c r="EE114" s="188"/>
      <c r="EF114" s="224"/>
      <c r="EG114" s="224"/>
      <c r="EH114" s="289"/>
      <c r="EI114" s="224"/>
      <c r="EJ114" s="224"/>
      <c r="EK114" s="289"/>
      <c r="EL114" s="224"/>
      <c r="EM114" s="224"/>
      <c r="EN114" s="289"/>
      <c r="EO114" s="188"/>
      <c r="EP114" s="224"/>
      <c r="EQ114" s="224"/>
      <c r="ER114" s="289"/>
      <c r="ES114" s="224"/>
      <c r="ET114" s="224"/>
      <c r="EU114" s="289"/>
      <c r="EV114" s="224"/>
      <c r="EW114" s="224"/>
      <c r="EX114" s="289"/>
      <c r="EY114" s="188"/>
      <c r="EZ114" s="224"/>
      <c r="FA114" s="224"/>
      <c r="FB114" s="289"/>
      <c r="FC114" s="224"/>
      <c r="FD114" s="224"/>
      <c r="FE114" s="289"/>
      <c r="FF114" s="224"/>
      <c r="FG114" s="224"/>
      <c r="FH114" s="289"/>
      <c r="FI114" s="188"/>
      <c r="FJ114" s="224"/>
      <c r="FK114" s="224"/>
      <c r="FL114" s="289"/>
      <c r="FM114" s="224"/>
      <c r="FN114" s="224"/>
      <c r="FO114" s="289"/>
      <c r="FP114" s="224"/>
      <c r="FQ114" s="224"/>
      <c r="FR114" s="289"/>
      <c r="FS114" s="188"/>
      <c r="FT114" s="224"/>
      <c r="FU114" s="224"/>
      <c r="FV114" s="289"/>
      <c r="FW114" s="224"/>
      <c r="FX114" s="224"/>
      <c r="FY114" s="289"/>
      <c r="FZ114" s="224"/>
      <c r="GA114" s="224"/>
      <c r="GB114" s="289"/>
      <c r="GC114" s="188"/>
      <c r="GD114" s="224"/>
      <c r="GE114" s="224"/>
      <c r="GF114" s="298"/>
      <c r="GG114" s="224"/>
      <c r="GH114" s="224"/>
      <c r="GI114" s="289"/>
      <c r="GJ114" s="224"/>
      <c r="GK114" s="224"/>
      <c r="GL114" s="289"/>
      <c r="GM114" s="188"/>
      <c r="GN114" s="224"/>
      <c r="GO114" s="224"/>
      <c r="GP114" s="289"/>
      <c r="GQ114" s="224"/>
      <c r="GR114" s="224"/>
      <c r="GS114" s="289"/>
      <c r="GT114" s="224"/>
      <c r="GU114" s="224"/>
      <c r="GV114" s="289"/>
      <c r="GW114" s="188"/>
      <c r="GX114" s="224"/>
      <c r="GY114" s="224"/>
      <c r="GZ114" s="289"/>
      <c r="HA114" s="224"/>
      <c r="HB114" s="224"/>
      <c r="HC114" s="289"/>
      <c r="HD114" s="224"/>
      <c r="HE114" s="224"/>
      <c r="HF114" s="289"/>
      <c r="HG114" s="188"/>
      <c r="HH114" s="224"/>
      <c r="HI114" s="224"/>
      <c r="HJ114" s="289"/>
      <c r="HK114" s="224"/>
      <c r="HL114" s="224"/>
      <c r="HM114" s="289"/>
      <c r="HN114" s="224"/>
      <c r="HO114" s="224"/>
      <c r="HP114" s="289"/>
      <c r="HQ114" s="188"/>
      <c r="HR114" s="224"/>
      <c r="HS114" s="224"/>
      <c r="HT114" s="289"/>
      <c r="HU114" s="224"/>
      <c r="HV114" s="224"/>
      <c r="HW114" s="289"/>
      <c r="HX114" s="224"/>
      <c r="HY114" s="224"/>
      <c r="HZ114" s="289"/>
      <c r="IA114" s="188"/>
      <c r="IB114" s="224"/>
      <c r="IC114" s="224"/>
      <c r="ID114" s="289"/>
      <c r="IE114" s="224"/>
      <c r="IF114" s="224"/>
      <c r="IG114" s="289"/>
      <c r="IH114" s="224"/>
      <c r="II114" s="224"/>
      <c r="IJ114" s="289"/>
    </row>
    <row r="115" spans="1:244" s="227" customFormat="1" ht="13.5" thickBot="1" x14ac:dyDescent="0.25">
      <c r="B115" s="228" t="s">
        <v>57</v>
      </c>
      <c r="D115" s="229"/>
      <c r="F115" s="230"/>
      <c r="G115" s="230"/>
      <c r="H115" s="231">
        <v>1.9878000493083317E-2</v>
      </c>
      <c r="I115" s="230"/>
      <c r="J115" s="230"/>
      <c r="K115" s="231">
        <v>1.7689486381152628E-2</v>
      </c>
      <c r="L115" s="230"/>
      <c r="M115" s="230"/>
      <c r="N115" s="231">
        <v>2.0147978421583519E-2</v>
      </c>
      <c r="O115" s="232"/>
      <c r="P115" s="230"/>
      <c r="Q115" s="230"/>
      <c r="R115" s="231">
        <v>1.5628349790181257E-2</v>
      </c>
      <c r="S115" s="230"/>
      <c r="T115" s="230"/>
      <c r="U115" s="231">
        <v>1.0310772986937368E-2</v>
      </c>
      <c r="V115" s="230"/>
      <c r="W115" s="230"/>
      <c r="X115" s="231">
        <v>1.6285528177584607E-2</v>
      </c>
      <c r="Y115" s="232"/>
      <c r="Z115" s="230"/>
      <c r="AA115" s="230"/>
      <c r="AB115" s="231">
        <v>1.0961262495399153E-2</v>
      </c>
      <c r="AC115" s="230"/>
      <c r="AD115" s="230"/>
      <c r="AE115" s="231">
        <v>9.6147892968045743E-3</v>
      </c>
      <c r="AF115" s="230"/>
      <c r="AG115" s="230"/>
      <c r="AH115" s="231">
        <v>1.1127729426580774E-2</v>
      </c>
      <c r="AI115" s="232"/>
      <c r="AJ115" s="230"/>
      <c r="AK115" s="230"/>
      <c r="AL115" s="231">
        <v>6.3481598450440165E-3</v>
      </c>
      <c r="AM115" s="230"/>
      <c r="AN115" s="230"/>
      <c r="AO115" s="231">
        <v>1.4517307935715271E-3</v>
      </c>
      <c r="AP115" s="230"/>
      <c r="AQ115" s="230"/>
      <c r="AR115" s="231">
        <v>6.9550087106881884E-3</v>
      </c>
      <c r="AS115" s="232"/>
      <c r="AT115" s="230"/>
      <c r="AU115" s="230"/>
      <c r="AV115" s="231">
        <v>2.4720516234083357E-3</v>
      </c>
      <c r="AW115" s="230"/>
      <c r="AX115" s="230"/>
      <c r="AY115" s="231">
        <v>-3.4097163022668717E-5</v>
      </c>
      <c r="AZ115" s="230"/>
      <c r="BA115" s="230"/>
      <c r="BB115" s="231">
        <v>2.7825318080044871E-3</v>
      </c>
      <c r="BC115" s="232"/>
      <c r="BD115" s="230"/>
      <c r="BE115" s="230"/>
      <c r="BF115" s="231">
        <v>1.60216611467307E-3</v>
      </c>
      <c r="BG115" s="230"/>
      <c r="BH115" s="230"/>
      <c r="BI115" s="231">
        <v>8.4560076399158176E-4</v>
      </c>
      <c r="BJ115" s="230"/>
      <c r="BK115" s="230"/>
      <c r="BL115" s="231">
        <v>1.6959889343985592E-3</v>
      </c>
      <c r="BM115" s="232"/>
      <c r="BN115" s="230"/>
      <c r="BO115" s="230"/>
      <c r="BP115" s="231">
        <v>6.6571454119755834E-5</v>
      </c>
      <c r="BQ115" s="230"/>
      <c r="BR115" s="230"/>
      <c r="BS115" s="231">
        <v>-7.5350302453708676E-4</v>
      </c>
      <c r="BT115" s="230"/>
      <c r="BU115" s="230"/>
      <c r="BV115" s="231">
        <v>1.7103674493009106E-4</v>
      </c>
      <c r="BW115" s="232"/>
      <c r="BX115" s="230"/>
      <c r="BY115" s="230"/>
      <c r="BZ115" s="231">
        <v>-2.3794366055609036E-4</v>
      </c>
      <c r="CA115" s="230"/>
      <c r="CB115" s="230"/>
      <c r="CC115" s="231">
        <v>-1.3600044983514698E-3</v>
      </c>
      <c r="CD115" s="230"/>
      <c r="CE115" s="230"/>
      <c r="CF115" s="231">
        <v>-8.8569537091837326E-5</v>
      </c>
      <c r="CG115" s="232"/>
      <c r="CH115" s="230"/>
      <c r="CI115" s="230"/>
      <c r="CJ115" s="231">
        <v>1.5492383528221173E-4</v>
      </c>
      <c r="CK115" s="230"/>
      <c r="CL115" s="230"/>
      <c r="CM115" s="231">
        <v>6.6488300300337254E-5</v>
      </c>
      <c r="CN115" s="230"/>
      <c r="CO115" s="230"/>
      <c r="CP115" s="231">
        <v>1.6668615076583329E-4</v>
      </c>
      <c r="CQ115" s="232"/>
      <c r="CR115" s="230"/>
      <c r="CS115" s="230"/>
      <c r="CT115" s="231">
        <v>1</v>
      </c>
      <c r="CU115" s="230"/>
      <c r="CV115" s="230"/>
      <c r="CW115" s="231">
        <v>0.10256</v>
      </c>
      <c r="CX115" s="230"/>
      <c r="CY115" s="230"/>
      <c r="CZ115" s="231">
        <v>0.89744000000000002</v>
      </c>
      <c r="DA115" s="232"/>
      <c r="DB115" s="230"/>
      <c r="DC115" s="230"/>
      <c r="DD115" s="231">
        <v>1.0312919237889139E-2</v>
      </c>
      <c r="DE115" s="230"/>
      <c r="DF115" s="230"/>
      <c r="DG115" s="231">
        <v>5.4208036497296885E-3</v>
      </c>
      <c r="DH115" s="230"/>
      <c r="DI115" s="230"/>
      <c r="DJ115" s="231">
        <v>1.094542674289432E-2</v>
      </c>
      <c r="DK115" s="232"/>
      <c r="DL115" s="230"/>
      <c r="DM115" s="230"/>
      <c r="DN115" s="231">
        <v>1</v>
      </c>
      <c r="DO115" s="230"/>
      <c r="DP115" s="230"/>
      <c r="DQ115" s="231">
        <v>0.10256</v>
      </c>
      <c r="DR115" s="230"/>
      <c r="DS115" s="230"/>
      <c r="DT115" s="231">
        <v>0.89744000000000002</v>
      </c>
      <c r="DV115" s="230"/>
      <c r="DW115" s="230"/>
      <c r="DX115" s="231">
        <f>+DX89/DX113</f>
        <v>1.6063679231464182E-2</v>
      </c>
      <c r="DY115" s="230"/>
      <c r="DZ115" s="230"/>
      <c r="EA115" s="231">
        <f>+EA89/EA113</f>
        <v>2.1709497312872382E-2</v>
      </c>
      <c r="EB115" s="230"/>
      <c r="EC115" s="230"/>
      <c r="ED115" s="231">
        <f>+ED89/ED113</f>
        <v>1.5317503343435918E-2</v>
      </c>
      <c r="EF115" s="230"/>
      <c r="EG115" s="230"/>
      <c r="EH115" s="231">
        <f>+EH89/EH113</f>
        <v>1.2549325202584826E-2</v>
      </c>
      <c r="EI115" s="230"/>
      <c r="EJ115" s="230"/>
      <c r="EK115" s="231">
        <f>+EK89/EK113</f>
        <v>1.3397805428026939E-2</v>
      </c>
      <c r="EL115" s="230"/>
      <c r="EM115" s="230"/>
      <c r="EN115" s="231">
        <f>+EN89/EN113</f>
        <v>1.24375643368331E-2</v>
      </c>
      <c r="EP115" s="230"/>
      <c r="EQ115" s="230"/>
      <c r="ER115" s="231">
        <f>+ER89/ER113</f>
        <v>8.6952862785304834E-3</v>
      </c>
      <c r="ES115" s="230"/>
      <c r="ET115" s="230"/>
      <c r="EU115" s="231">
        <f>+EU89/EU113</f>
        <v>1.0279278034174057E-2</v>
      </c>
      <c r="EV115" s="230"/>
      <c r="EW115" s="230"/>
      <c r="EX115" s="231">
        <f>+EX89/EX113</f>
        <v>8.4856204801322561E-3</v>
      </c>
      <c r="EZ115" s="230"/>
      <c r="FA115" s="230"/>
      <c r="FB115" s="231">
        <f>+FB89/FB113</f>
        <v>0</v>
      </c>
      <c r="FC115" s="230"/>
      <c r="FD115" s="230"/>
      <c r="FE115" s="231" t="e">
        <f>+FE89/FE113</f>
        <v>#DIV/0!</v>
      </c>
      <c r="FF115" s="230"/>
      <c r="FG115" s="230"/>
      <c r="FH115" s="231">
        <f>+FH89/FH113</f>
        <v>-4.5362492785032774E-5</v>
      </c>
      <c r="FJ115" s="230"/>
      <c r="FK115" s="230"/>
      <c r="FL115" s="231">
        <f>+FL89/FL113</f>
        <v>0</v>
      </c>
      <c r="FM115" s="230"/>
      <c r="FN115" s="230"/>
      <c r="FO115" s="231" t="e">
        <f>+FO89/FO113</f>
        <v>#DIV/0!</v>
      </c>
      <c r="FP115" s="230"/>
      <c r="FQ115" s="230"/>
      <c r="FR115" s="231">
        <f>+FR89/FR113</f>
        <v>-4.5572921736919738E-5</v>
      </c>
      <c r="FT115" s="230"/>
      <c r="FU115" s="230"/>
      <c r="FV115" s="231">
        <f>+FV89/FV113</f>
        <v>0</v>
      </c>
      <c r="FW115" s="230"/>
      <c r="FX115" s="230"/>
      <c r="FY115" s="231" t="e">
        <f>+FY89/FY113</f>
        <v>#DIV/0!</v>
      </c>
      <c r="FZ115" s="230"/>
      <c r="GA115" s="230"/>
      <c r="GB115" s="231">
        <f>+GB89/GB113</f>
        <v>-4.5544917760081029E-5</v>
      </c>
      <c r="GD115" s="230"/>
      <c r="GE115" s="230"/>
      <c r="GF115" s="231" t="e">
        <f>+GF89/GF113</f>
        <v>#REF!</v>
      </c>
      <c r="GG115" s="230"/>
      <c r="GH115" s="230"/>
      <c r="GI115" s="231" t="e">
        <f>+GI89/GI113</f>
        <v>#DIV/0!</v>
      </c>
      <c r="GJ115" s="230"/>
      <c r="GK115" s="230"/>
      <c r="GL115" s="231" t="e">
        <f>+GL89/GL113</f>
        <v>#REF!</v>
      </c>
      <c r="GN115" s="230"/>
      <c r="GO115" s="230"/>
      <c r="GP115" s="231" t="e">
        <f>+GP89/GP113</f>
        <v>#REF!</v>
      </c>
      <c r="GQ115" s="230"/>
      <c r="GR115" s="230"/>
      <c r="GS115" s="231" t="e">
        <f>+GS89/GS113</f>
        <v>#DIV/0!</v>
      </c>
      <c r="GT115" s="230"/>
      <c r="GU115" s="230"/>
      <c r="GV115" s="231" t="e">
        <f>+GV89/GV113</f>
        <v>#REF!</v>
      </c>
      <c r="GX115" s="230"/>
      <c r="GY115" s="230"/>
      <c r="GZ115" s="231">
        <f>+GZ89/GZ113</f>
        <v>0</v>
      </c>
      <c r="HA115" s="230"/>
      <c r="HB115" s="230"/>
      <c r="HC115" s="231" t="e">
        <f>+HC89/HC113</f>
        <v>#DIV/0!</v>
      </c>
      <c r="HD115" s="230"/>
      <c r="HE115" s="230"/>
      <c r="HF115" s="231">
        <f>+HF89/HF113</f>
        <v>-4.6499015138449525E-5</v>
      </c>
      <c r="HH115" s="230"/>
      <c r="HI115" s="230"/>
      <c r="HJ115" s="231">
        <f>HJ122</f>
        <v>1</v>
      </c>
      <c r="HK115" s="230"/>
      <c r="HL115" s="230"/>
      <c r="HM115" s="231">
        <f>HM122</f>
        <v>0.10295</v>
      </c>
      <c r="HN115" s="230"/>
      <c r="HO115" s="230"/>
      <c r="HP115" s="231">
        <f>HP122</f>
        <v>0.89705000000000001</v>
      </c>
      <c r="HR115" s="230"/>
      <c r="HS115" s="230"/>
      <c r="HT115" s="231" t="e">
        <f>+HT89/HT113</f>
        <v>#REF!</v>
      </c>
      <c r="HU115" s="230"/>
      <c r="HV115" s="230"/>
      <c r="HW115" s="231" t="e">
        <f>+HW89/HW113</f>
        <v>#DIV/0!</v>
      </c>
      <c r="HX115" s="230"/>
      <c r="HY115" s="230"/>
      <c r="HZ115" s="231" t="e">
        <f>+HZ89/HZ113</f>
        <v>#REF!</v>
      </c>
      <c r="IB115" s="230"/>
      <c r="IC115" s="230"/>
      <c r="ID115" s="231">
        <f>ID122</f>
        <v>1</v>
      </c>
      <c r="IE115" s="230"/>
      <c r="IF115" s="230"/>
      <c r="IG115" s="231">
        <f>IG122</f>
        <v>0.10295</v>
      </c>
      <c r="IH115" s="230"/>
      <c r="II115" s="230"/>
      <c r="IJ115" s="231">
        <f>IJ122</f>
        <v>0.89705000000000001</v>
      </c>
    </row>
    <row r="116" spans="1:244" s="227" customFormat="1" ht="13.5" thickTop="1" x14ac:dyDescent="0.2">
      <c r="D116" s="229"/>
      <c r="F116" s="233"/>
      <c r="G116" s="233"/>
      <c r="H116" s="234"/>
      <c r="I116" s="233"/>
      <c r="J116" s="233"/>
      <c r="K116" s="234"/>
      <c r="L116" s="233"/>
      <c r="M116" s="233"/>
      <c r="N116" s="234"/>
      <c r="O116" s="232"/>
      <c r="P116" s="233"/>
      <c r="Q116" s="233"/>
      <c r="R116" s="234"/>
      <c r="S116" s="233"/>
      <c r="T116" s="233"/>
      <c r="U116" s="234"/>
      <c r="V116" s="233"/>
      <c r="W116" s="233"/>
      <c r="X116" s="234"/>
      <c r="Y116" s="232"/>
      <c r="Z116" s="233"/>
      <c r="AA116" s="233"/>
      <c r="AB116" s="234"/>
      <c r="AC116" s="233"/>
      <c r="AD116" s="233"/>
      <c r="AE116" s="234"/>
      <c r="AF116" s="233"/>
      <c r="AG116" s="233"/>
      <c r="AH116" s="234"/>
      <c r="AI116" s="232"/>
      <c r="AJ116" s="233"/>
      <c r="AK116" s="233"/>
      <c r="AL116" s="234"/>
      <c r="AM116" s="233"/>
      <c r="AN116" s="233"/>
      <c r="AO116" s="234"/>
      <c r="AP116" s="233"/>
      <c r="AQ116" s="233"/>
      <c r="AR116" s="234"/>
      <c r="AS116" s="232"/>
      <c r="AT116" s="233"/>
      <c r="AU116" s="233"/>
      <c r="AV116" s="234"/>
      <c r="AW116" s="233"/>
      <c r="AX116" s="233"/>
      <c r="AY116" s="234"/>
      <c r="AZ116" s="233"/>
      <c r="BA116" s="233"/>
      <c r="BB116" s="234"/>
      <c r="BC116" s="232"/>
      <c r="BD116" s="233"/>
      <c r="BE116" s="233"/>
      <c r="BF116" s="234"/>
      <c r="BG116" s="233"/>
      <c r="BH116" s="233"/>
      <c r="BI116" s="234"/>
      <c r="BJ116" s="233"/>
      <c r="BK116" s="233"/>
      <c r="BL116" s="234"/>
      <c r="BM116" s="232"/>
      <c r="BN116" s="233"/>
      <c r="BO116" s="233"/>
      <c r="BP116" s="234"/>
      <c r="BQ116" s="233"/>
      <c r="BR116" s="233"/>
      <c r="BS116" s="234"/>
      <c r="BT116" s="233"/>
      <c r="BU116" s="233"/>
      <c r="BV116" s="234"/>
      <c r="BW116" s="232"/>
      <c r="BX116" s="233"/>
      <c r="BY116" s="233"/>
      <c r="BZ116" s="234"/>
      <c r="CA116" s="233"/>
      <c r="CB116" s="233"/>
      <c r="CC116" s="234"/>
      <c r="CD116" s="233"/>
      <c r="CE116" s="233"/>
      <c r="CF116" s="234"/>
      <c r="CG116" s="232"/>
      <c r="CH116" s="233"/>
      <c r="CI116" s="233"/>
      <c r="CJ116" s="234"/>
      <c r="CK116" s="233"/>
      <c r="CL116" s="233"/>
      <c r="CM116" s="234"/>
      <c r="CN116" s="233"/>
      <c r="CO116" s="233"/>
      <c r="CP116" s="234"/>
      <c r="CQ116" s="232"/>
      <c r="CR116" s="233"/>
      <c r="CS116" s="233"/>
      <c r="CT116" s="234"/>
      <c r="CU116" s="233"/>
      <c r="CV116" s="233"/>
      <c r="CW116" s="234"/>
      <c r="CX116" s="233"/>
      <c r="CY116" s="233"/>
      <c r="CZ116" s="234"/>
      <c r="DA116" s="232"/>
      <c r="DB116" s="233"/>
      <c r="DC116" s="233"/>
      <c r="DD116" s="234"/>
      <c r="DE116" s="233"/>
      <c r="DF116" s="233"/>
      <c r="DG116" s="234"/>
      <c r="DH116" s="233"/>
      <c r="DI116" s="233"/>
      <c r="DJ116" s="234"/>
      <c r="DK116" s="232"/>
      <c r="DL116" s="233"/>
      <c r="DM116" s="233"/>
      <c r="DN116" s="234"/>
      <c r="DO116" s="233"/>
      <c r="DP116" s="233"/>
      <c r="DQ116" s="234"/>
      <c r="DR116" s="233"/>
      <c r="DS116" s="233"/>
      <c r="DT116" s="234"/>
      <c r="DV116" s="290"/>
      <c r="DW116" s="290"/>
      <c r="DX116" s="291"/>
      <c r="DY116" s="290"/>
      <c r="DZ116" s="290"/>
      <c r="EA116" s="291"/>
      <c r="EB116" s="290"/>
      <c r="EC116" s="290"/>
      <c r="ED116" s="291"/>
      <c r="EF116" s="290"/>
      <c r="EG116" s="290"/>
      <c r="EH116" s="291"/>
      <c r="EI116" s="290"/>
      <c r="EJ116" s="290"/>
      <c r="EK116" s="291"/>
      <c r="EL116" s="290"/>
      <c r="EM116" s="290"/>
      <c r="EN116" s="291"/>
      <c r="EP116" s="290"/>
      <c r="EQ116" s="290"/>
      <c r="ER116" s="291"/>
      <c r="ES116" s="290"/>
      <c r="ET116" s="290"/>
      <c r="EU116" s="291"/>
      <c r="EV116" s="290"/>
      <c r="EW116" s="290"/>
      <c r="EX116" s="291"/>
      <c r="EZ116" s="290"/>
      <c r="FA116" s="290"/>
      <c r="FB116" s="291"/>
      <c r="FC116" s="290"/>
      <c r="FD116" s="290"/>
      <c r="FE116" s="291"/>
      <c r="FF116" s="290"/>
      <c r="FG116" s="290"/>
      <c r="FH116" s="291"/>
      <c r="FJ116" s="290"/>
      <c r="FK116" s="290"/>
      <c r="FL116" s="291"/>
      <c r="FM116" s="290"/>
      <c r="FN116" s="290"/>
      <c r="FO116" s="291"/>
      <c r="FP116" s="290"/>
      <c r="FQ116" s="290"/>
      <c r="FR116" s="291"/>
      <c r="FT116" s="290"/>
      <c r="FU116" s="290"/>
      <c r="FV116" s="291"/>
      <c r="FW116" s="290"/>
      <c r="FX116" s="290"/>
      <c r="FY116" s="291"/>
      <c r="FZ116" s="290"/>
      <c r="GA116" s="290"/>
      <c r="GB116" s="291"/>
      <c r="GD116" s="290"/>
      <c r="GE116" s="290"/>
      <c r="GF116" s="299"/>
      <c r="GG116" s="290"/>
      <c r="GH116" s="290"/>
      <c r="GI116" s="291"/>
      <c r="GJ116" s="290"/>
      <c r="GK116" s="290"/>
      <c r="GL116" s="291"/>
      <c r="GN116" s="290"/>
      <c r="GO116" s="290"/>
      <c r="GP116" s="291"/>
      <c r="GQ116" s="290"/>
      <c r="GR116" s="290"/>
      <c r="GS116" s="291"/>
      <c r="GT116" s="290"/>
      <c r="GU116" s="290"/>
      <c r="GV116" s="291"/>
      <c r="GX116" s="290"/>
      <c r="GY116" s="290"/>
      <c r="GZ116" s="291"/>
      <c r="HA116" s="290"/>
      <c r="HB116" s="290"/>
      <c r="HC116" s="291"/>
      <c r="HD116" s="290"/>
      <c r="HE116" s="290"/>
      <c r="HF116" s="291"/>
      <c r="HH116" s="290"/>
      <c r="HI116" s="290"/>
      <c r="HJ116" s="291"/>
      <c r="HK116" s="290"/>
      <c r="HL116" s="290"/>
      <c r="HM116" s="291"/>
      <c r="HN116" s="290"/>
      <c r="HO116" s="290"/>
      <c r="HP116" s="291"/>
      <c r="HR116" s="290"/>
      <c r="HS116" s="290"/>
      <c r="HT116" s="291"/>
      <c r="HU116" s="290"/>
      <c r="HV116" s="290"/>
      <c r="HW116" s="291"/>
      <c r="HX116" s="290"/>
      <c r="HY116" s="290"/>
      <c r="HZ116" s="291"/>
      <c r="IB116" s="290"/>
      <c r="IC116" s="290"/>
      <c r="ID116" s="291"/>
      <c r="IE116" s="290"/>
      <c r="IF116" s="290"/>
      <c r="IG116" s="291"/>
      <c r="IH116" s="290"/>
      <c r="II116" s="290"/>
      <c r="IJ116" s="291"/>
    </row>
    <row r="117" spans="1:244" s="227" customFormat="1" x14ac:dyDescent="0.2">
      <c r="B117" s="235" t="s">
        <v>96</v>
      </c>
      <c r="D117" s="229"/>
      <c r="F117" s="236"/>
      <c r="G117" s="236"/>
      <c r="H117" s="237"/>
      <c r="I117" s="236"/>
      <c r="J117" s="236"/>
      <c r="K117" s="237"/>
      <c r="L117" s="236"/>
      <c r="M117" s="236"/>
      <c r="N117" s="237"/>
      <c r="O117" s="232"/>
      <c r="P117" s="236"/>
      <c r="Q117" s="236"/>
      <c r="R117" s="237"/>
      <c r="S117" s="236"/>
      <c r="T117" s="236"/>
      <c r="U117" s="237"/>
      <c r="V117" s="236"/>
      <c r="W117" s="236"/>
      <c r="X117" s="237"/>
      <c r="Y117" s="232"/>
      <c r="Z117" s="236"/>
      <c r="AA117" s="236"/>
      <c r="AB117" s="237"/>
      <c r="AC117" s="236"/>
      <c r="AD117" s="236"/>
      <c r="AE117" s="237"/>
      <c r="AF117" s="236"/>
      <c r="AG117" s="236"/>
      <c r="AH117" s="237"/>
      <c r="AI117" s="232"/>
      <c r="AJ117" s="236"/>
      <c r="AK117" s="236"/>
      <c r="AL117" s="237"/>
      <c r="AM117" s="236"/>
      <c r="AN117" s="236"/>
      <c r="AO117" s="237"/>
      <c r="AP117" s="236"/>
      <c r="AQ117" s="236"/>
      <c r="AR117" s="237"/>
      <c r="AS117" s="232"/>
      <c r="AT117" s="236"/>
      <c r="AU117" s="236"/>
      <c r="AV117" s="237"/>
      <c r="AW117" s="236"/>
      <c r="AX117" s="236"/>
      <c r="AY117" s="237"/>
      <c r="AZ117" s="236"/>
      <c r="BA117" s="236"/>
      <c r="BB117" s="237"/>
      <c r="BC117" s="232"/>
      <c r="BD117" s="236"/>
      <c r="BE117" s="236"/>
      <c r="BF117" s="237"/>
      <c r="BG117" s="236"/>
      <c r="BH117" s="236"/>
      <c r="BI117" s="237"/>
      <c r="BJ117" s="236"/>
      <c r="BK117" s="236"/>
      <c r="BL117" s="237"/>
      <c r="BM117" s="232"/>
      <c r="BN117" s="236"/>
      <c r="BO117" s="236"/>
      <c r="BP117" s="237"/>
      <c r="BQ117" s="236"/>
      <c r="BR117" s="236"/>
      <c r="BS117" s="237"/>
      <c r="BT117" s="236"/>
      <c r="BU117" s="236"/>
      <c r="BV117" s="237"/>
      <c r="BW117" s="232"/>
      <c r="BX117" s="236"/>
      <c r="BY117" s="236"/>
      <c r="BZ117" s="237"/>
      <c r="CA117" s="236"/>
      <c r="CB117" s="236"/>
      <c r="CC117" s="237"/>
      <c r="CD117" s="236"/>
      <c r="CE117" s="236"/>
      <c r="CF117" s="237"/>
      <c r="CG117" s="232"/>
      <c r="CH117" s="236"/>
      <c r="CI117" s="236"/>
      <c r="CJ117" s="237"/>
      <c r="CK117" s="236"/>
      <c r="CL117" s="236"/>
      <c r="CM117" s="237"/>
      <c r="CN117" s="236"/>
      <c r="CO117" s="236"/>
      <c r="CP117" s="237"/>
      <c r="CQ117" s="232"/>
      <c r="CR117" s="236"/>
      <c r="CS117" s="236"/>
      <c r="CT117" s="237"/>
      <c r="CU117" s="236"/>
      <c r="CV117" s="236"/>
      <c r="CW117" s="237"/>
      <c r="CX117" s="236"/>
      <c r="CY117" s="236"/>
      <c r="CZ117" s="237"/>
      <c r="DA117" s="232"/>
      <c r="DB117" s="236"/>
      <c r="DC117" s="236"/>
      <c r="DD117" s="237"/>
      <c r="DE117" s="236"/>
      <c r="DF117" s="236"/>
      <c r="DG117" s="237"/>
      <c r="DH117" s="236"/>
      <c r="DI117" s="236"/>
      <c r="DJ117" s="237"/>
      <c r="DK117" s="232"/>
      <c r="DL117" s="236"/>
      <c r="DM117" s="236"/>
      <c r="DN117" s="237"/>
      <c r="DO117" s="236"/>
      <c r="DP117" s="236"/>
      <c r="DQ117" s="237"/>
      <c r="DR117" s="236"/>
      <c r="DS117" s="236"/>
      <c r="DT117" s="237"/>
      <c r="DV117" s="236"/>
      <c r="DW117" s="236"/>
      <c r="DX117" s="237"/>
      <c r="DY117" s="236"/>
      <c r="DZ117" s="236"/>
      <c r="EA117" s="237"/>
      <c r="EB117" s="236"/>
      <c r="EC117" s="236"/>
      <c r="ED117" s="237"/>
      <c r="EF117" s="236"/>
      <c r="EG117" s="236"/>
      <c r="EH117" s="237"/>
      <c r="EI117" s="236"/>
      <c r="EJ117" s="236"/>
      <c r="EK117" s="237"/>
      <c r="EL117" s="236"/>
      <c r="EM117" s="236"/>
      <c r="EN117" s="237"/>
      <c r="EP117" s="236"/>
      <c r="EQ117" s="236"/>
      <c r="ER117" s="237"/>
      <c r="ES117" s="236"/>
      <c r="ET117" s="236"/>
      <c r="EU117" s="237"/>
      <c r="EV117" s="236"/>
      <c r="EW117" s="236"/>
      <c r="EX117" s="237"/>
      <c r="EZ117" s="236"/>
      <c r="FA117" s="236"/>
      <c r="FB117" s="237"/>
      <c r="FC117" s="236"/>
      <c r="FD117" s="236"/>
      <c r="FE117" s="237"/>
      <c r="FF117" s="236"/>
      <c r="FG117" s="236"/>
      <c r="FH117" s="237"/>
      <c r="FJ117" s="236"/>
      <c r="FK117" s="236"/>
      <c r="FL117" s="237"/>
      <c r="FM117" s="236"/>
      <c r="FN117" s="236"/>
      <c r="FO117" s="237"/>
      <c r="FP117" s="236"/>
      <c r="FQ117" s="236"/>
      <c r="FR117" s="237"/>
      <c r="FT117" s="236"/>
      <c r="FU117" s="236"/>
      <c r="FV117" s="237"/>
      <c r="FW117" s="236"/>
      <c r="FX117" s="236"/>
      <c r="FY117" s="237"/>
      <c r="FZ117" s="236"/>
      <c r="GA117" s="236"/>
      <c r="GB117" s="237"/>
      <c r="GD117" s="236"/>
      <c r="GE117" s="236"/>
      <c r="GF117" s="291"/>
      <c r="GG117" s="236"/>
      <c r="GH117" s="236"/>
      <c r="GI117" s="237"/>
      <c r="GJ117" s="236"/>
      <c r="GK117" s="236"/>
      <c r="GL117" s="237"/>
      <c r="GN117" s="236"/>
      <c r="GO117" s="236"/>
      <c r="GP117" s="237"/>
      <c r="GQ117" s="236"/>
      <c r="GR117" s="236"/>
      <c r="GS117" s="237"/>
      <c r="GT117" s="236"/>
      <c r="GU117" s="236"/>
      <c r="GV117" s="237"/>
      <c r="GX117" s="236"/>
      <c r="GY117" s="236"/>
      <c r="GZ117" s="237"/>
      <c r="HA117" s="236"/>
      <c r="HB117" s="236"/>
      <c r="HC117" s="237"/>
      <c r="HD117" s="236"/>
      <c r="HE117" s="236"/>
      <c r="HF117" s="237"/>
      <c r="HH117" s="236"/>
      <c r="HI117" s="236"/>
      <c r="HJ117" s="237"/>
      <c r="HK117" s="236"/>
      <c r="HL117" s="236"/>
      <c r="HM117" s="237"/>
      <c r="HN117" s="236"/>
      <c r="HO117" s="236"/>
      <c r="HP117" s="237"/>
      <c r="HR117" s="236"/>
      <c r="HS117" s="236"/>
      <c r="HT117" s="237"/>
      <c r="HU117" s="236"/>
      <c r="HV117" s="236"/>
      <c r="HW117" s="237"/>
      <c r="HX117" s="236"/>
      <c r="HY117" s="236"/>
      <c r="HZ117" s="237"/>
      <c r="IB117" s="236"/>
      <c r="IC117" s="236"/>
      <c r="ID117" s="237"/>
      <c r="IE117" s="236"/>
      <c r="IF117" s="236"/>
      <c r="IG117" s="237"/>
      <c r="IH117" s="236"/>
      <c r="II117" s="236"/>
      <c r="IJ117" s="237"/>
    </row>
    <row r="118" spans="1:244" s="236" customFormat="1" x14ac:dyDescent="0.2">
      <c r="B118" s="238" t="s">
        <v>8</v>
      </c>
      <c r="C118" s="236" t="s">
        <v>184</v>
      </c>
      <c r="D118" s="239"/>
      <c r="H118" s="237">
        <v>1</v>
      </c>
      <c r="K118" s="237">
        <v>9.7510579991716931E-2</v>
      </c>
      <c r="N118" s="237">
        <v>0.90248942000828303</v>
      </c>
      <c r="R118" s="237">
        <v>1</v>
      </c>
      <c r="U118" s="237">
        <v>0.10560799037917426</v>
      </c>
      <c r="X118" s="237">
        <v>0.89439200962082577</v>
      </c>
      <c r="AB118" s="237">
        <v>1</v>
      </c>
      <c r="AE118" s="237">
        <v>0.44474165229448692</v>
      </c>
      <c r="AH118" s="237">
        <v>0.55525834770551308</v>
      </c>
      <c r="AL118" s="237">
        <v>1</v>
      </c>
      <c r="AO118" s="237">
        <v>0.10674476891784958</v>
      </c>
      <c r="AR118" s="237">
        <v>0.89325523108215044</v>
      </c>
      <c r="AV118" s="237">
        <v>1</v>
      </c>
      <c r="AY118" s="237">
        <v>9.8222779674687899E-2</v>
      </c>
      <c r="BB118" s="237">
        <v>0.90177722032531205</v>
      </c>
      <c r="BF118" s="237">
        <v>1</v>
      </c>
      <c r="BI118" s="237">
        <v>9.1883139009815942E-2</v>
      </c>
      <c r="BL118" s="237">
        <v>0.90811686099018407</v>
      </c>
      <c r="BP118" s="237">
        <v>1</v>
      </c>
      <c r="BS118" s="237">
        <v>8.9857898205867412E-2</v>
      </c>
      <c r="BV118" s="237">
        <v>0.91014210179413257</v>
      </c>
      <c r="BZ118" s="237">
        <v>1</v>
      </c>
      <c r="CC118" s="237">
        <v>7.5495616589089654E-2</v>
      </c>
      <c r="CF118" s="237">
        <v>0.92450438341091035</v>
      </c>
      <c r="CJ118" s="237">
        <v>1</v>
      </c>
      <c r="CM118" s="237">
        <v>0.10360261278732268</v>
      </c>
      <c r="CP118" s="237">
        <v>0.89639738721267737</v>
      </c>
      <c r="CT118" s="237">
        <v>1</v>
      </c>
      <c r="CW118" s="237">
        <v>0</v>
      </c>
      <c r="CZ118" s="237">
        <v>1</v>
      </c>
      <c r="DD118" s="237">
        <v>1</v>
      </c>
      <c r="DG118" s="237">
        <v>2.6503672567948475E-2</v>
      </c>
      <c r="DJ118" s="237">
        <v>0.9734963274320515</v>
      </c>
      <c r="DN118" s="237">
        <v>1</v>
      </c>
      <c r="DQ118" s="237">
        <v>4.6703922392010419E-2</v>
      </c>
      <c r="DT118" s="237">
        <v>0.95329607760798962</v>
      </c>
      <c r="DX118" s="237">
        <f>SUM(DY118:ED118)</f>
        <v>1</v>
      </c>
      <c r="EA118" s="237">
        <f>+'WA 2017 Data'!D98/'WA 2017 Data'!D97</f>
        <v>0.12207283647811902</v>
      </c>
      <c r="ED118" s="237">
        <f>1-EA118</f>
        <v>0.87792716352188094</v>
      </c>
      <c r="EH118" s="237">
        <f>SUM(EI118:EN118)</f>
        <v>1</v>
      </c>
      <c r="EK118" s="237">
        <f>+'WA 2017 Data'!E98/'WA 2017 Data'!E97</f>
        <v>9.6905558084842122E-2</v>
      </c>
      <c r="EN118" s="237">
        <f>1-EK118</f>
        <v>0.90309444191515786</v>
      </c>
      <c r="ER118" s="237">
        <f>SUM(ES118:EX118)</f>
        <v>1</v>
      </c>
      <c r="EU118" s="237">
        <f>+'WA 2017 Data'!F98/'WA 2017 Data'!F97</f>
        <v>0.11057581026112287</v>
      </c>
      <c r="EX118" s="237">
        <f>1-EU118</f>
        <v>0.88942418973887716</v>
      </c>
      <c r="FB118" s="237" t="e">
        <f>SUM(FC118:FH118)</f>
        <v>#DIV/0!</v>
      </c>
      <c r="FE118" s="237" t="e">
        <f>+'WA 2017 Data'!G98/'WA 2017 Data'!G97</f>
        <v>#DIV/0!</v>
      </c>
      <c r="FH118" s="237" t="e">
        <f>1-FE118</f>
        <v>#DIV/0!</v>
      </c>
      <c r="FL118" s="237" t="e">
        <f>SUM(FM118:FR118)</f>
        <v>#DIV/0!</v>
      </c>
      <c r="FO118" s="237" t="e">
        <f>+'WA 2017 Data'!H98/'WA 2017 Data'!H97</f>
        <v>#DIV/0!</v>
      </c>
      <c r="FR118" s="237" t="e">
        <f>1-FO118</f>
        <v>#DIV/0!</v>
      </c>
      <c r="FV118" s="237" t="e">
        <f>SUM(FW118:GB118)</f>
        <v>#DIV/0!</v>
      </c>
      <c r="FY118" s="237" t="e">
        <f>+'WA 2017 Data'!I98/'WA 2017 Data'!I97</f>
        <v>#DIV/0!</v>
      </c>
      <c r="GB118" s="237" t="e">
        <f>1-FY118</f>
        <v>#DIV/0!</v>
      </c>
      <c r="GF118" s="237" t="e">
        <f>SUM(GG118:GL118)</f>
        <v>#DIV/0!</v>
      </c>
      <c r="GI118" s="237" t="e">
        <f>+'WA 2017 Data'!J98/'WA 2017 Data'!J97</f>
        <v>#DIV/0!</v>
      </c>
      <c r="GL118" s="237" t="e">
        <f>1-GI118</f>
        <v>#DIV/0!</v>
      </c>
      <c r="GP118" s="237" t="e">
        <f>SUM(GQ118:GV118)</f>
        <v>#DIV/0!</v>
      </c>
      <c r="GS118" s="237" t="e">
        <f>+'WA 2017 Data'!K98/'WA 2017 Data'!K97</f>
        <v>#DIV/0!</v>
      </c>
      <c r="GV118" s="237" t="e">
        <f>1-GS118</f>
        <v>#DIV/0!</v>
      </c>
      <c r="GZ118" s="237" t="e">
        <f>SUM(HA118:HF118)</f>
        <v>#DIV/0!</v>
      </c>
      <c r="HC118" s="237" t="e">
        <f>+'WA 2017 Data'!L98/'WA 2017 Data'!L97</f>
        <v>#DIV/0!</v>
      </c>
      <c r="HF118" s="237" t="e">
        <f>1-HC118</f>
        <v>#DIV/0!</v>
      </c>
      <c r="HJ118" s="237">
        <f>1-HG118</f>
        <v>1</v>
      </c>
      <c r="HM118" s="237">
        <f>1-HJ118</f>
        <v>0</v>
      </c>
      <c r="HP118" s="237">
        <f>1-HM118</f>
        <v>1</v>
      </c>
      <c r="HT118" s="237" t="e">
        <f>SUM(HU118:HZ118)</f>
        <v>#DIV/0!</v>
      </c>
      <c r="HW118" s="237" t="e">
        <f>+'WA 2017 Data'!N98/'WA 2017 Data'!N97</f>
        <v>#DIV/0!</v>
      </c>
      <c r="HZ118" s="237" t="e">
        <f>1-HW118</f>
        <v>#DIV/0!</v>
      </c>
      <c r="ID118" s="237" t="e">
        <f>SUM(IE118:IJ118)</f>
        <v>#DIV/0!</v>
      </c>
      <c r="IG118" s="237" t="e">
        <f>+'WA 2017 Data'!O98/'WA 2017 Data'!O97</f>
        <v>#DIV/0!</v>
      </c>
      <c r="IJ118" s="237" t="e">
        <f>1-IG118</f>
        <v>#DIV/0!</v>
      </c>
    </row>
    <row r="119" spans="1:244" s="236" customFormat="1" x14ac:dyDescent="0.2">
      <c r="B119" s="238" t="s">
        <v>9</v>
      </c>
      <c r="C119" s="236" t="s">
        <v>76</v>
      </c>
      <c r="D119" s="239"/>
      <c r="H119" s="237">
        <v>1</v>
      </c>
      <c r="K119" s="237">
        <v>0.10680000000000001</v>
      </c>
      <c r="N119" s="237">
        <v>0.89319999999999999</v>
      </c>
      <c r="R119" s="237">
        <v>1</v>
      </c>
      <c r="U119" s="237">
        <v>0.10680000000000001</v>
      </c>
      <c r="X119" s="237">
        <v>0.89319999999999999</v>
      </c>
      <c r="AB119" s="237">
        <v>1</v>
      </c>
      <c r="AE119" s="237">
        <v>0.10680000000000001</v>
      </c>
      <c r="AH119" s="237">
        <v>0.89319999999999999</v>
      </c>
      <c r="AL119" s="237">
        <v>1</v>
      </c>
      <c r="AO119" s="237">
        <v>0.10680000000000001</v>
      </c>
      <c r="AR119" s="237">
        <v>0.89319999999999999</v>
      </c>
      <c r="AV119" s="237">
        <v>1</v>
      </c>
      <c r="AY119" s="237">
        <v>0.10680000000000001</v>
      </c>
      <c r="BB119" s="237">
        <v>0.89319999999999999</v>
      </c>
      <c r="BF119" s="237">
        <v>1</v>
      </c>
      <c r="BI119" s="237">
        <v>0.10680000000000001</v>
      </c>
      <c r="BL119" s="237">
        <v>0.89319999999999999</v>
      </c>
      <c r="BP119" s="237">
        <v>1</v>
      </c>
      <c r="BS119" s="237">
        <v>0.10680000000000001</v>
      </c>
      <c r="BV119" s="237">
        <v>0.89319999999999999</v>
      </c>
      <c r="BZ119" s="237">
        <v>1</v>
      </c>
      <c r="CC119" s="237">
        <v>0.10680000000000001</v>
      </c>
      <c r="CF119" s="237">
        <v>0.89319999999999999</v>
      </c>
      <c r="CJ119" s="237">
        <v>1</v>
      </c>
      <c r="CM119" s="237">
        <v>0.10680000000000001</v>
      </c>
      <c r="CP119" s="237">
        <v>0.89319999999999999</v>
      </c>
      <c r="CT119" s="237">
        <v>1</v>
      </c>
      <c r="CW119" s="237">
        <v>0.10680000000000001</v>
      </c>
      <c r="CZ119" s="237">
        <v>0.89319999999999999</v>
      </c>
      <c r="DD119" s="237">
        <v>1</v>
      </c>
      <c r="DG119" s="237">
        <v>0.10680000000000001</v>
      </c>
      <c r="DJ119" s="237">
        <v>0.89319999999999999</v>
      </c>
      <c r="DN119" s="237">
        <v>1</v>
      </c>
      <c r="DQ119" s="237">
        <v>0.10680000000000001</v>
      </c>
      <c r="DT119" s="237">
        <v>0.89319999999999999</v>
      </c>
      <c r="DX119" s="237">
        <f>SUM(DY119:ED119)</f>
        <v>1</v>
      </c>
      <c r="EA119" s="237">
        <f>+'WA 2017 Data'!$D$120</f>
        <v>0.1094</v>
      </c>
      <c r="ED119" s="237">
        <f>1-EA119</f>
        <v>0.89060000000000006</v>
      </c>
      <c r="EH119" s="237">
        <f>SUM(EI119:EN119)</f>
        <v>1</v>
      </c>
      <c r="EK119" s="237">
        <f>+'WA 2017 Data'!$D$120</f>
        <v>0.1094</v>
      </c>
      <c r="EN119" s="237">
        <f>1-EK119</f>
        <v>0.89060000000000006</v>
      </c>
      <c r="ER119" s="237">
        <f>SUM(ES119:EX119)</f>
        <v>1</v>
      </c>
      <c r="EU119" s="237">
        <f>+'WA 2017 Data'!$D$120</f>
        <v>0.1094</v>
      </c>
      <c r="EX119" s="237">
        <f>1-EU119</f>
        <v>0.89060000000000006</v>
      </c>
      <c r="FB119" s="237">
        <f>SUM(FC119:FH119)</f>
        <v>1</v>
      </c>
      <c r="FE119" s="237">
        <f>+'WA 2017 Data'!$D$120</f>
        <v>0.1094</v>
      </c>
      <c r="FH119" s="237">
        <f>1-FE119</f>
        <v>0.89060000000000006</v>
      </c>
      <c r="FL119" s="237">
        <f>SUM(FM119:FR119)</f>
        <v>1</v>
      </c>
      <c r="FO119" s="237">
        <f>+'WA 2017 Data'!$D$120</f>
        <v>0.1094</v>
      </c>
      <c r="FR119" s="237">
        <f>1-FO119</f>
        <v>0.89060000000000006</v>
      </c>
      <c r="FV119" s="237">
        <f>SUM(FW119:GB119)</f>
        <v>1</v>
      </c>
      <c r="FY119" s="237">
        <f>+'WA 2017 Data'!$D$120</f>
        <v>0.1094</v>
      </c>
      <c r="GB119" s="237">
        <f>1-FY119</f>
        <v>0.89060000000000006</v>
      </c>
      <c r="GF119" s="237">
        <f>SUM(GG119:GL119)</f>
        <v>1</v>
      </c>
      <c r="GI119" s="237">
        <f>+'WA 2017 Data'!$D$120</f>
        <v>0.1094</v>
      </c>
      <c r="GL119" s="237">
        <f>1-GI119</f>
        <v>0.89060000000000006</v>
      </c>
      <c r="GP119" s="237">
        <f>SUM(GQ119:GV119)</f>
        <v>1</v>
      </c>
      <c r="GS119" s="237">
        <f>+'WA 2017 Data'!$D$120</f>
        <v>0.1094</v>
      </c>
      <c r="GV119" s="237">
        <f>1-GS119</f>
        <v>0.89060000000000006</v>
      </c>
      <c r="GZ119" s="237">
        <f>SUM(HA119:HF119)</f>
        <v>1</v>
      </c>
      <c r="HC119" s="237">
        <f>+'WA 2017 Data'!$D$120</f>
        <v>0.1094</v>
      </c>
      <c r="HF119" s="237">
        <f>1-HC119</f>
        <v>0.89060000000000006</v>
      </c>
      <c r="HJ119" s="237">
        <f>SUM(HK119:HP119)</f>
        <v>1</v>
      </c>
      <c r="HM119" s="237">
        <f>+'WA 2017 Data'!$D$120</f>
        <v>0.1094</v>
      </c>
      <c r="HP119" s="237">
        <f>1-HM119</f>
        <v>0.89060000000000006</v>
      </c>
      <c r="HT119" s="237">
        <f>SUM(HU119:HZ119)</f>
        <v>1</v>
      </c>
      <c r="HW119" s="237">
        <f>+'WA 2017 Data'!$D$120</f>
        <v>0.1094</v>
      </c>
      <c r="HZ119" s="237">
        <f>1-HW119</f>
        <v>0.89060000000000006</v>
      </c>
      <c r="ID119" s="237">
        <f>SUM(IE119:IJ119)</f>
        <v>1</v>
      </c>
      <c r="IG119" s="237">
        <f>+'WA 2017 Data'!$D$120</f>
        <v>0.1094</v>
      </c>
      <c r="IJ119" s="237">
        <f>1-IG119</f>
        <v>0.89060000000000006</v>
      </c>
    </row>
    <row r="120" spans="1:244" s="236" customFormat="1" x14ac:dyDescent="0.2">
      <c r="B120" s="238" t="s">
        <v>135</v>
      </c>
      <c r="C120" s="236" t="s">
        <v>136</v>
      </c>
      <c r="D120" s="239"/>
      <c r="H120" s="237"/>
      <c r="K120" s="237"/>
      <c r="N120" s="237"/>
      <c r="R120" s="237"/>
      <c r="U120" s="237"/>
      <c r="X120" s="237"/>
      <c r="AB120" s="237"/>
      <c r="AE120" s="237"/>
      <c r="AH120" s="237"/>
      <c r="AL120" s="237"/>
      <c r="AO120" s="237"/>
      <c r="AR120" s="237"/>
      <c r="AV120" s="237"/>
      <c r="AY120" s="237"/>
      <c r="BB120" s="237"/>
      <c r="BF120" s="237"/>
      <c r="BI120" s="237"/>
      <c r="BL120" s="237"/>
      <c r="BP120" s="237"/>
      <c r="BS120" s="237"/>
      <c r="BV120" s="237"/>
      <c r="BZ120" s="237"/>
      <c r="CC120" s="237"/>
      <c r="CF120" s="237"/>
      <c r="CJ120" s="237"/>
      <c r="CM120" s="237"/>
      <c r="CP120" s="237"/>
      <c r="CT120" s="237"/>
      <c r="CW120" s="237"/>
      <c r="CZ120" s="237"/>
      <c r="DD120" s="237"/>
      <c r="DG120" s="237"/>
      <c r="DJ120" s="237"/>
      <c r="DN120" s="237"/>
      <c r="DQ120" s="237"/>
      <c r="DT120" s="237"/>
      <c r="DX120" s="237"/>
      <c r="EA120" s="237"/>
      <c r="ED120" s="237"/>
      <c r="EH120" s="237"/>
      <c r="EK120" s="237"/>
      <c r="EN120" s="237"/>
      <c r="ER120" s="237"/>
      <c r="EU120" s="237"/>
      <c r="EX120" s="237"/>
      <c r="FB120" s="237"/>
      <c r="FE120" s="237"/>
      <c r="FH120" s="237"/>
      <c r="FL120" s="237"/>
      <c r="FO120" s="237"/>
      <c r="FR120" s="237"/>
      <c r="FV120" s="237"/>
      <c r="FY120" s="237"/>
      <c r="GB120" s="237"/>
      <c r="GF120" s="237"/>
      <c r="GI120" s="237"/>
      <c r="GL120" s="237"/>
      <c r="GP120" s="237"/>
      <c r="GS120" s="237"/>
      <c r="GV120" s="237"/>
      <c r="GZ120" s="237"/>
      <c r="HC120" s="237"/>
      <c r="HF120" s="237"/>
      <c r="HJ120" s="237"/>
      <c r="HM120" s="237"/>
      <c r="HP120" s="237"/>
      <c r="HT120" s="237"/>
      <c r="HW120" s="237"/>
      <c r="HZ120" s="237"/>
      <c r="ID120" s="237"/>
      <c r="IG120" s="237"/>
      <c r="IJ120" s="237"/>
    </row>
    <row r="121" spans="1:244" s="236" customFormat="1" hidden="1" x14ac:dyDescent="0.2">
      <c r="B121" s="238" t="s">
        <v>10</v>
      </c>
      <c r="C121" s="236" t="s">
        <v>77</v>
      </c>
      <c r="D121" s="239"/>
      <c r="H121" s="237">
        <v>1</v>
      </c>
      <c r="K121" s="237">
        <v>9.6199999999999994E-2</v>
      </c>
      <c r="N121" s="237">
        <v>0.90380000000000005</v>
      </c>
      <c r="R121" s="237">
        <v>1</v>
      </c>
      <c r="U121" s="237">
        <v>9.6199999999999994E-2</v>
      </c>
      <c r="X121" s="237">
        <v>0.90380000000000005</v>
      </c>
      <c r="AB121" s="237">
        <v>1</v>
      </c>
      <c r="AE121" s="237">
        <v>9.6199999999999994E-2</v>
      </c>
      <c r="AH121" s="237">
        <v>0.90380000000000005</v>
      </c>
      <c r="AL121" s="237">
        <v>1</v>
      </c>
      <c r="AO121" s="237">
        <v>9.6199999999999994E-2</v>
      </c>
      <c r="AR121" s="237">
        <v>0.90380000000000005</v>
      </c>
      <c r="AV121" s="237">
        <v>1</v>
      </c>
      <c r="AY121" s="237">
        <v>9.6199999999999994E-2</v>
      </c>
      <c r="BB121" s="237">
        <v>0.90380000000000005</v>
      </c>
      <c r="BF121" s="237">
        <v>1</v>
      </c>
      <c r="BI121" s="237">
        <v>9.6199999999999994E-2</v>
      </c>
      <c r="BL121" s="237">
        <v>0.90380000000000005</v>
      </c>
      <c r="BP121" s="237">
        <v>1</v>
      </c>
      <c r="BS121" s="237">
        <v>9.6199999999999994E-2</v>
      </c>
      <c r="BV121" s="237">
        <v>0.90380000000000005</v>
      </c>
      <c r="BZ121" s="237">
        <v>1</v>
      </c>
      <c r="CC121" s="237">
        <v>9.6199999999999994E-2</v>
      </c>
      <c r="CF121" s="237">
        <v>0.90380000000000005</v>
      </c>
      <c r="CJ121" s="237">
        <v>1</v>
      </c>
      <c r="CM121" s="237">
        <v>9.6199999999999994E-2</v>
      </c>
      <c r="CP121" s="237">
        <v>0.90380000000000005</v>
      </c>
      <c r="CT121" s="237">
        <v>1</v>
      </c>
      <c r="CW121" s="237">
        <v>9.6199999999999994E-2</v>
      </c>
      <c r="CZ121" s="237">
        <v>0.90380000000000005</v>
      </c>
      <c r="DD121" s="237">
        <v>1</v>
      </c>
      <c r="DG121" s="237">
        <v>9.6199999999999994E-2</v>
      </c>
      <c r="DJ121" s="237">
        <v>0.90380000000000005</v>
      </c>
      <c r="DN121" s="237">
        <v>1</v>
      </c>
      <c r="DQ121" s="237">
        <v>9.6199999999999994E-2</v>
      </c>
      <c r="DT121" s="237">
        <v>0.90380000000000005</v>
      </c>
      <c r="DX121" s="237">
        <f>SUM(DY121:ED121)</f>
        <v>1</v>
      </c>
      <c r="EA121" s="237">
        <f>+'WA 2017 Data'!$D$121</f>
        <v>9.9709999999999993E-2</v>
      </c>
      <c r="ED121" s="237">
        <f>1-EA121</f>
        <v>0.90029000000000003</v>
      </c>
      <c r="EH121" s="237">
        <f>SUM(EI121:EN121)</f>
        <v>1</v>
      </c>
      <c r="EK121" s="237">
        <f>+'WA 2017 Data'!$D$121</f>
        <v>9.9709999999999993E-2</v>
      </c>
      <c r="EN121" s="237">
        <f>1-EK121</f>
        <v>0.90029000000000003</v>
      </c>
      <c r="ER121" s="237">
        <f>SUM(ES121:EX121)</f>
        <v>1</v>
      </c>
      <c r="EU121" s="237">
        <f>+'WA 2017 Data'!$D$121</f>
        <v>9.9709999999999993E-2</v>
      </c>
      <c r="EX121" s="237">
        <f>1-EU121</f>
        <v>0.90029000000000003</v>
      </c>
      <c r="FB121" s="237">
        <f>SUM(FC121:FH121)</f>
        <v>1</v>
      </c>
      <c r="FE121" s="237">
        <f>+'WA 2017 Data'!$D$121</f>
        <v>9.9709999999999993E-2</v>
      </c>
      <c r="FH121" s="237">
        <f>1-FE121</f>
        <v>0.90029000000000003</v>
      </c>
      <c r="FL121" s="237">
        <f>SUM(FM121:FR121)</f>
        <v>1</v>
      </c>
      <c r="FO121" s="237">
        <f>+'WA 2017 Data'!$D$121</f>
        <v>9.9709999999999993E-2</v>
      </c>
      <c r="FR121" s="237">
        <f>1-FO121</f>
        <v>0.90029000000000003</v>
      </c>
      <c r="FV121" s="237">
        <f>SUM(FW121:GB121)</f>
        <v>1</v>
      </c>
      <c r="FY121" s="237">
        <f>+'WA 2017 Data'!$D$121</f>
        <v>9.9709999999999993E-2</v>
      </c>
      <c r="GB121" s="237">
        <f>1-FY121</f>
        <v>0.90029000000000003</v>
      </c>
      <c r="GF121" s="237">
        <f>SUM(GG121:GL121)</f>
        <v>1</v>
      </c>
      <c r="GI121" s="237">
        <f>+'WA 2017 Data'!$D$121</f>
        <v>9.9709999999999993E-2</v>
      </c>
      <c r="GL121" s="237">
        <f>1-GI121</f>
        <v>0.90029000000000003</v>
      </c>
      <c r="GP121" s="237">
        <f>SUM(GQ121:GV121)</f>
        <v>1</v>
      </c>
      <c r="GS121" s="237">
        <f>+'WA 2017 Data'!$D$121</f>
        <v>9.9709999999999993E-2</v>
      </c>
      <c r="GV121" s="237">
        <f>1-GS121</f>
        <v>0.90029000000000003</v>
      </c>
      <c r="GZ121" s="237">
        <f>SUM(HA121:HF121)</f>
        <v>1</v>
      </c>
      <c r="HC121" s="237">
        <f>+'WA 2017 Data'!$D$121</f>
        <v>9.9709999999999993E-2</v>
      </c>
      <c r="HF121" s="237">
        <f>1-HC121</f>
        <v>0.90029000000000003</v>
      </c>
      <c r="HJ121" s="237">
        <f>SUM(HK121:HP121)</f>
        <v>1</v>
      </c>
      <c r="HM121" s="237">
        <f>+'WA 2017 Data'!$D$121</f>
        <v>9.9709999999999993E-2</v>
      </c>
      <c r="HP121" s="237">
        <f>1-HM121</f>
        <v>0.90029000000000003</v>
      </c>
      <c r="HT121" s="237">
        <f>SUM(HU121:HZ121)</f>
        <v>1</v>
      </c>
      <c r="HW121" s="237">
        <f>+'WA 2017 Data'!$D$121</f>
        <v>9.9709999999999993E-2</v>
      </c>
      <c r="HZ121" s="237">
        <f>1-HW121</f>
        <v>0.90029000000000003</v>
      </c>
      <c r="ID121" s="237">
        <f>SUM(IE121:IJ121)</f>
        <v>1</v>
      </c>
      <c r="IG121" s="237">
        <f>+'WA 2017 Data'!$D$121</f>
        <v>9.9709999999999993E-2</v>
      </c>
      <c r="IJ121" s="237">
        <f>1-IG121</f>
        <v>0.90029000000000003</v>
      </c>
    </row>
    <row r="122" spans="1:244" s="236" customFormat="1" x14ac:dyDescent="0.2">
      <c r="B122" s="238" t="s">
        <v>11</v>
      </c>
      <c r="C122" s="236" t="s">
        <v>12</v>
      </c>
      <c r="D122" s="239"/>
      <c r="H122" s="240">
        <v>1</v>
      </c>
      <c r="K122" s="240">
        <v>0.10256</v>
      </c>
      <c r="N122" s="240">
        <v>0.89744000000000002</v>
      </c>
      <c r="R122" s="240">
        <v>1</v>
      </c>
      <c r="U122" s="240">
        <v>0.10256</v>
      </c>
      <c r="X122" s="240">
        <v>0.89744000000000002</v>
      </c>
      <c r="AB122" s="240">
        <v>1</v>
      </c>
      <c r="AE122" s="240">
        <v>0.10256</v>
      </c>
      <c r="AH122" s="240">
        <v>0.89744000000000002</v>
      </c>
      <c r="AL122" s="240">
        <v>1</v>
      </c>
      <c r="AO122" s="240">
        <v>0.10256</v>
      </c>
      <c r="AR122" s="240">
        <v>0.89744000000000002</v>
      </c>
      <c r="AV122" s="240">
        <v>1</v>
      </c>
      <c r="AY122" s="240">
        <v>0.10256</v>
      </c>
      <c r="BB122" s="240">
        <v>0.89744000000000002</v>
      </c>
      <c r="BF122" s="240">
        <v>1</v>
      </c>
      <c r="BI122" s="240">
        <v>0.10256</v>
      </c>
      <c r="BL122" s="240">
        <v>0.89744000000000002</v>
      </c>
      <c r="BP122" s="240">
        <v>1</v>
      </c>
      <c r="BS122" s="240">
        <v>0.10256</v>
      </c>
      <c r="BV122" s="240">
        <v>0.89744000000000002</v>
      </c>
      <c r="BZ122" s="240">
        <v>1</v>
      </c>
      <c r="CC122" s="240">
        <v>0.10256</v>
      </c>
      <c r="CF122" s="240">
        <v>0.89744000000000002</v>
      </c>
      <c r="CJ122" s="240">
        <v>1</v>
      </c>
      <c r="CM122" s="240">
        <v>0.10256</v>
      </c>
      <c r="CP122" s="240">
        <v>0.89744000000000002</v>
      </c>
      <c r="CT122" s="240">
        <v>1</v>
      </c>
      <c r="CW122" s="240">
        <v>0.10256</v>
      </c>
      <c r="CZ122" s="240">
        <v>0.89744000000000002</v>
      </c>
      <c r="DD122" s="240">
        <v>1</v>
      </c>
      <c r="DG122" s="240">
        <v>0.10256</v>
      </c>
      <c r="DJ122" s="240">
        <v>0.89744000000000002</v>
      </c>
      <c r="DN122" s="240">
        <v>1</v>
      </c>
      <c r="DQ122" s="240">
        <v>0.10256</v>
      </c>
      <c r="DT122" s="240">
        <v>0.89744000000000002</v>
      </c>
      <c r="DX122" s="240">
        <f>SUM(DY122:ED122)</f>
        <v>1</v>
      </c>
      <c r="EA122" s="240">
        <f>+'WA 2017 Data'!$D$128</f>
        <v>0.10295</v>
      </c>
      <c r="ED122" s="240">
        <f>1-EA122</f>
        <v>0.89705000000000001</v>
      </c>
      <c r="EH122" s="240">
        <f>SUM(EI122:EN122)</f>
        <v>1</v>
      </c>
      <c r="EK122" s="240">
        <f>+'WA 2017 Data'!$D$128</f>
        <v>0.10295</v>
      </c>
      <c r="EN122" s="240">
        <f>1-EK122</f>
        <v>0.89705000000000001</v>
      </c>
      <c r="ER122" s="240">
        <f>SUM(ES122:EX122)</f>
        <v>1</v>
      </c>
      <c r="EU122" s="240">
        <f>+'WA 2017 Data'!$D$128</f>
        <v>0.10295</v>
      </c>
      <c r="EX122" s="240">
        <f>1-EU122</f>
        <v>0.89705000000000001</v>
      </c>
      <c r="FB122" s="240">
        <f>SUM(FC122:FH122)</f>
        <v>1</v>
      </c>
      <c r="FE122" s="240">
        <f>+'WA 2017 Data'!$D$128</f>
        <v>0.10295</v>
      </c>
      <c r="FH122" s="240">
        <f>1-FE122</f>
        <v>0.89705000000000001</v>
      </c>
      <c r="FL122" s="240">
        <f>SUM(FM122:FR122)</f>
        <v>1</v>
      </c>
      <c r="FO122" s="240">
        <f>+'WA 2017 Data'!$D$128</f>
        <v>0.10295</v>
      </c>
      <c r="FR122" s="240">
        <f>1-FO122</f>
        <v>0.89705000000000001</v>
      </c>
      <c r="FV122" s="240">
        <f>SUM(FW122:GB122)</f>
        <v>1</v>
      </c>
      <c r="FY122" s="240">
        <f>+'WA 2017 Data'!$D$128</f>
        <v>0.10295</v>
      </c>
      <c r="GB122" s="240">
        <f>1-FY122</f>
        <v>0.89705000000000001</v>
      </c>
      <c r="GF122" s="240">
        <f>SUM(GG122:GL122)</f>
        <v>1</v>
      </c>
      <c r="GI122" s="240">
        <f>+'WA 2017 Data'!$D$128</f>
        <v>0.10295</v>
      </c>
      <c r="GL122" s="240">
        <f>1-GI122</f>
        <v>0.89705000000000001</v>
      </c>
      <c r="GP122" s="240">
        <f>SUM(GQ122:GV122)</f>
        <v>1</v>
      </c>
      <c r="GS122" s="240">
        <f>+'WA 2017 Data'!$D$128</f>
        <v>0.10295</v>
      </c>
      <c r="GV122" s="240">
        <f>1-GS122</f>
        <v>0.89705000000000001</v>
      </c>
      <c r="GZ122" s="240">
        <f>SUM(HA122:HF122)</f>
        <v>1</v>
      </c>
      <c r="HC122" s="240">
        <f>+'WA 2017 Data'!$D$128</f>
        <v>0.10295</v>
      </c>
      <c r="HF122" s="240">
        <f>1-HC122</f>
        <v>0.89705000000000001</v>
      </c>
      <c r="HJ122" s="240">
        <f>SUM(HK122:HP122)</f>
        <v>1</v>
      </c>
      <c r="HM122" s="240">
        <f>+'WA 2017 Data'!$D$128</f>
        <v>0.10295</v>
      </c>
      <c r="HP122" s="240">
        <f>1-HM122</f>
        <v>0.89705000000000001</v>
      </c>
      <c r="HT122" s="240">
        <f>SUM(HU122:HZ122)</f>
        <v>1</v>
      </c>
      <c r="HW122" s="240">
        <f>+'WA 2017 Data'!$D$128</f>
        <v>0.10295</v>
      </c>
      <c r="HZ122" s="240">
        <f>1-HW122</f>
        <v>0.89705000000000001</v>
      </c>
      <c r="ID122" s="240">
        <f>SUM(IE122:IJ122)</f>
        <v>1</v>
      </c>
      <c r="IG122" s="240">
        <f>+'WA 2017 Data'!$D$128</f>
        <v>0.10295</v>
      </c>
      <c r="IJ122" s="240">
        <f>1-IG122</f>
        <v>0.89705000000000001</v>
      </c>
    </row>
    <row r="123" spans="1:244" s="186" customFormat="1" x14ac:dyDescent="0.2">
      <c r="D123" s="223"/>
      <c r="E123" s="224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25"/>
      <c r="AF123" s="225"/>
      <c r="AG123" s="225"/>
      <c r="AH123" s="225"/>
      <c r="AI123" s="225"/>
      <c r="AJ123" s="225"/>
      <c r="AK123" s="225"/>
      <c r="AL123" s="225"/>
      <c r="AM123" s="225"/>
      <c r="AN123" s="225"/>
      <c r="AO123" s="225"/>
      <c r="AP123" s="225"/>
      <c r="AQ123" s="225"/>
      <c r="AR123" s="225"/>
      <c r="AS123" s="225"/>
      <c r="AT123" s="225"/>
      <c r="AU123" s="225"/>
      <c r="AV123" s="225"/>
      <c r="AW123" s="225"/>
      <c r="AX123" s="225"/>
      <c r="AY123" s="225"/>
      <c r="AZ123" s="225"/>
      <c r="BA123" s="225"/>
      <c r="BB123" s="225"/>
      <c r="BC123" s="225"/>
      <c r="BD123" s="225"/>
      <c r="BE123" s="225"/>
      <c r="BF123" s="225"/>
      <c r="BG123" s="225"/>
      <c r="BH123" s="225"/>
      <c r="BI123" s="225"/>
      <c r="BJ123" s="225"/>
      <c r="BK123" s="225"/>
      <c r="BL123" s="225"/>
      <c r="BM123" s="225"/>
      <c r="BN123" s="225"/>
      <c r="BO123" s="225"/>
      <c r="BP123" s="225"/>
      <c r="BQ123" s="225"/>
      <c r="BR123" s="225"/>
      <c r="BS123" s="225"/>
      <c r="BT123" s="225"/>
      <c r="BU123" s="225"/>
      <c r="BV123" s="225"/>
      <c r="BW123" s="225"/>
      <c r="BX123" s="225"/>
      <c r="BY123" s="225"/>
      <c r="BZ123" s="225"/>
      <c r="CA123" s="225"/>
      <c r="CB123" s="225"/>
      <c r="CC123" s="225"/>
      <c r="CD123" s="225"/>
      <c r="CE123" s="225"/>
      <c r="CF123" s="225"/>
      <c r="CG123" s="225"/>
      <c r="CH123" s="225"/>
      <c r="CI123" s="225"/>
      <c r="CJ123" s="225"/>
      <c r="CK123" s="225"/>
      <c r="CL123" s="225"/>
      <c r="CM123" s="225"/>
      <c r="CN123" s="225"/>
      <c r="CO123" s="225"/>
      <c r="CP123" s="225"/>
      <c r="CQ123" s="225"/>
      <c r="CR123" s="225"/>
      <c r="CS123" s="225"/>
      <c r="CT123" s="225"/>
      <c r="CU123" s="225"/>
      <c r="CV123" s="225"/>
      <c r="CW123" s="225"/>
      <c r="CX123" s="225"/>
      <c r="CY123" s="225"/>
      <c r="CZ123" s="225"/>
      <c r="DA123" s="225"/>
      <c r="DB123" s="225"/>
      <c r="DC123" s="225"/>
      <c r="DD123" s="225"/>
      <c r="DE123" s="225"/>
      <c r="DF123" s="225"/>
      <c r="DG123" s="225"/>
      <c r="DH123" s="225"/>
      <c r="DI123" s="225"/>
      <c r="DJ123" s="225"/>
      <c r="DK123" s="225"/>
      <c r="DL123" s="225"/>
      <c r="DM123" s="225"/>
      <c r="DN123" s="225"/>
      <c r="DO123" s="225"/>
      <c r="DP123" s="225"/>
      <c r="DQ123" s="225"/>
      <c r="DR123" s="225"/>
      <c r="DS123" s="225"/>
      <c r="DT123" s="225"/>
      <c r="DU123" s="224"/>
      <c r="DV123" s="224"/>
      <c r="DW123" s="224"/>
      <c r="DX123" s="224"/>
      <c r="DY123" s="224"/>
      <c r="DZ123" s="224"/>
      <c r="EA123" s="224"/>
      <c r="EB123" s="224"/>
      <c r="EC123" s="224"/>
      <c r="ED123" s="224"/>
      <c r="EE123" s="224"/>
      <c r="EF123" s="224"/>
      <c r="EG123" s="224"/>
      <c r="EH123" s="224"/>
      <c r="EI123" s="224"/>
      <c r="EJ123" s="224"/>
      <c r="EK123" s="224"/>
      <c r="EL123" s="224"/>
      <c r="EM123" s="224"/>
      <c r="EN123" s="224"/>
      <c r="EO123" s="224"/>
      <c r="EP123" s="224"/>
      <c r="EQ123" s="224"/>
      <c r="ER123" s="224"/>
      <c r="ES123" s="224"/>
      <c r="ET123" s="224"/>
      <c r="EU123" s="224"/>
      <c r="EV123" s="224"/>
      <c r="EW123" s="224"/>
      <c r="EX123" s="224"/>
      <c r="EY123" s="224"/>
      <c r="EZ123" s="224"/>
      <c r="FA123" s="224"/>
      <c r="FB123" s="224"/>
      <c r="FC123" s="224"/>
      <c r="FD123" s="224"/>
      <c r="FE123" s="224"/>
      <c r="FF123" s="224"/>
      <c r="FG123" s="224"/>
      <c r="FH123" s="224"/>
      <c r="FI123" s="224"/>
      <c r="FJ123" s="224"/>
      <c r="FK123" s="224"/>
      <c r="FL123" s="224"/>
      <c r="FM123" s="224"/>
      <c r="FN123" s="224"/>
      <c r="FO123" s="224"/>
      <c r="FP123" s="224"/>
      <c r="FQ123" s="224"/>
      <c r="FR123" s="224"/>
      <c r="FS123" s="224"/>
      <c r="FT123" s="224"/>
      <c r="FU123" s="224"/>
      <c r="FV123" s="224"/>
      <c r="FW123" s="224"/>
      <c r="FX123" s="224"/>
      <c r="FY123" s="224"/>
      <c r="FZ123" s="224"/>
      <c r="GA123" s="224"/>
      <c r="GB123" s="224"/>
      <c r="GC123" s="224"/>
      <c r="GD123" s="224"/>
      <c r="GE123" s="224"/>
      <c r="GF123" s="224"/>
      <c r="GG123" s="224"/>
      <c r="GH123" s="224"/>
      <c r="GI123" s="224"/>
      <c r="GJ123" s="224"/>
      <c r="GK123" s="224"/>
      <c r="GL123" s="224"/>
      <c r="GM123" s="224"/>
      <c r="GN123" s="224"/>
      <c r="GO123" s="224"/>
      <c r="GP123" s="224"/>
      <c r="GQ123" s="224"/>
      <c r="GR123" s="224"/>
      <c r="GS123" s="224"/>
      <c r="GT123" s="224"/>
      <c r="GU123" s="224"/>
      <c r="GV123" s="224"/>
      <c r="GW123" s="224"/>
      <c r="GX123" s="224"/>
      <c r="GY123" s="224"/>
      <c r="GZ123" s="224"/>
      <c r="HA123" s="224"/>
      <c r="HB123" s="224"/>
      <c r="HC123" s="224"/>
      <c r="HD123" s="224"/>
      <c r="HE123" s="224"/>
      <c r="HF123" s="224"/>
      <c r="HG123" s="224"/>
      <c r="HH123" s="224"/>
      <c r="HI123" s="224"/>
      <c r="HJ123" s="302"/>
      <c r="HK123" s="224"/>
      <c r="HL123" s="224"/>
      <c r="HM123" s="302"/>
      <c r="HN123" s="224"/>
      <c r="HO123" s="224"/>
      <c r="HP123" s="302"/>
      <c r="HQ123" s="224"/>
      <c r="HR123" s="224"/>
      <c r="HS123" s="224"/>
      <c r="HT123" s="224"/>
      <c r="HU123" s="224"/>
      <c r="HV123" s="224"/>
      <c r="HW123" s="224"/>
      <c r="HX123" s="224"/>
      <c r="HY123" s="224"/>
      <c r="HZ123" s="224"/>
      <c r="IA123" s="224"/>
      <c r="IB123" s="224"/>
      <c r="IC123" s="224"/>
      <c r="ID123" s="224"/>
      <c r="IE123" s="224"/>
      <c r="IF123" s="224"/>
      <c r="IG123" s="224"/>
      <c r="IH123" s="224"/>
      <c r="II123" s="224"/>
      <c r="IJ123" s="224"/>
    </row>
    <row r="124" spans="1:244" s="186" customFormat="1" ht="15" x14ac:dyDescent="0.2">
      <c r="A124" s="182" t="s">
        <v>196</v>
      </c>
      <c r="B124" s="201"/>
      <c r="C124" s="201"/>
      <c r="D124" s="223"/>
      <c r="E124" s="224"/>
      <c r="F124" s="225"/>
      <c r="G124" s="225"/>
      <c r="H124" s="213"/>
      <c r="I124" s="225"/>
      <c r="J124" s="225"/>
      <c r="K124" s="213"/>
      <c r="L124" s="225"/>
      <c r="M124" s="225"/>
      <c r="N124" s="213"/>
      <c r="O124" s="225"/>
      <c r="P124" s="225"/>
      <c r="Q124" s="225"/>
      <c r="R124" s="213"/>
      <c r="S124" s="225"/>
      <c r="T124" s="225"/>
      <c r="U124" s="213"/>
      <c r="V124" s="225"/>
      <c r="W124" s="225"/>
      <c r="X124" s="213"/>
      <c r="Y124" s="225"/>
      <c r="Z124" s="225"/>
      <c r="AA124" s="225"/>
      <c r="AB124" s="213"/>
      <c r="AC124" s="225"/>
      <c r="AD124" s="225"/>
      <c r="AE124" s="213"/>
      <c r="AF124" s="225"/>
      <c r="AG124" s="225"/>
      <c r="AH124" s="213"/>
      <c r="AI124" s="225"/>
      <c r="AJ124" s="225"/>
      <c r="AK124" s="225"/>
      <c r="AL124" s="213"/>
      <c r="AM124" s="225"/>
      <c r="AN124" s="225"/>
      <c r="AO124" s="213"/>
      <c r="AP124" s="225"/>
      <c r="AQ124" s="225"/>
      <c r="AR124" s="213"/>
      <c r="AS124" s="225"/>
      <c r="AT124" s="225"/>
      <c r="AU124" s="225"/>
      <c r="AV124" s="213"/>
      <c r="AW124" s="225"/>
      <c r="AX124" s="225"/>
      <c r="AY124" s="213"/>
      <c r="AZ124" s="225"/>
      <c r="BA124" s="225"/>
      <c r="BB124" s="213"/>
      <c r="BC124" s="225"/>
      <c r="BD124" s="225"/>
      <c r="BE124" s="225"/>
      <c r="BF124" s="213"/>
      <c r="BG124" s="225"/>
      <c r="BH124" s="225"/>
      <c r="BI124" s="213"/>
      <c r="BJ124" s="225"/>
      <c r="BK124" s="225"/>
      <c r="BL124" s="213"/>
      <c r="BM124" s="225"/>
      <c r="BN124" s="225"/>
      <c r="BO124" s="225"/>
      <c r="BP124" s="213"/>
      <c r="BQ124" s="225"/>
      <c r="BR124" s="225"/>
      <c r="BS124" s="213"/>
      <c r="BT124" s="225"/>
      <c r="BU124" s="225"/>
      <c r="BV124" s="213"/>
      <c r="BW124" s="225"/>
      <c r="BX124" s="225"/>
      <c r="BY124" s="225"/>
      <c r="BZ124" s="213"/>
      <c r="CA124" s="225"/>
      <c r="CB124" s="225"/>
      <c r="CC124" s="213"/>
      <c r="CD124" s="225"/>
      <c r="CE124" s="225"/>
      <c r="CF124" s="213"/>
      <c r="CG124" s="225"/>
      <c r="CH124" s="225"/>
      <c r="CI124" s="225"/>
      <c r="CJ124" s="213"/>
      <c r="CK124" s="225"/>
      <c r="CL124" s="225"/>
      <c r="CM124" s="213"/>
      <c r="CN124" s="225"/>
      <c r="CO124" s="225"/>
      <c r="CP124" s="213"/>
      <c r="CQ124" s="225"/>
      <c r="CR124" s="225"/>
      <c r="CS124" s="225"/>
      <c r="CT124" s="213"/>
      <c r="CU124" s="225"/>
      <c r="CV124" s="225"/>
      <c r="CW124" s="213"/>
      <c r="CX124" s="225"/>
      <c r="CY124" s="225"/>
      <c r="CZ124" s="213"/>
      <c r="DA124" s="225"/>
      <c r="DB124" s="225"/>
      <c r="DC124" s="225"/>
      <c r="DD124" s="213"/>
      <c r="DE124" s="225"/>
      <c r="DF124" s="225"/>
      <c r="DG124" s="213"/>
      <c r="DH124" s="225"/>
      <c r="DI124" s="225"/>
      <c r="DJ124" s="213"/>
      <c r="DK124" s="225"/>
      <c r="DL124" s="225"/>
      <c r="DM124" s="225"/>
      <c r="DN124" s="213"/>
      <c r="DO124" s="225"/>
      <c r="DP124" s="225"/>
      <c r="DQ124" s="213"/>
      <c r="DR124" s="225"/>
      <c r="DS124" s="225"/>
      <c r="DT124" s="213"/>
      <c r="DU124" s="224"/>
      <c r="DV124" s="224"/>
      <c r="DW124" s="224"/>
      <c r="DX124" s="289"/>
      <c r="DY124" s="224"/>
      <c r="DZ124" s="224"/>
      <c r="EA124" s="289"/>
      <c r="EB124" s="224"/>
      <c r="EC124" s="224"/>
      <c r="ED124" s="289"/>
      <c r="EE124" s="224"/>
      <c r="EF124" s="224"/>
      <c r="EG124" s="224"/>
      <c r="EH124" s="289"/>
      <c r="EI124" s="224"/>
      <c r="EJ124" s="224"/>
      <c r="EK124" s="289"/>
      <c r="EL124" s="224"/>
      <c r="EM124" s="224"/>
      <c r="EN124" s="289"/>
      <c r="EO124" s="224"/>
      <c r="EP124" s="224"/>
      <c r="EQ124" s="224"/>
      <c r="ER124" s="289"/>
      <c r="ES124" s="224"/>
      <c r="ET124" s="224"/>
      <c r="EU124" s="289"/>
      <c r="EV124" s="224"/>
      <c r="EW124" s="224"/>
      <c r="EX124" s="289"/>
      <c r="EY124" s="224"/>
      <c r="EZ124" s="224"/>
      <c r="FA124" s="224"/>
      <c r="FB124" s="289"/>
      <c r="FC124" s="224"/>
      <c r="FD124" s="224"/>
      <c r="FE124" s="289"/>
      <c r="FF124" s="224"/>
      <c r="FG124" s="224"/>
      <c r="FH124" s="289"/>
      <c r="FI124" s="224"/>
      <c r="FJ124" s="224"/>
      <c r="FK124" s="224"/>
      <c r="FL124" s="289"/>
      <c r="FM124" s="224"/>
      <c r="FN124" s="224"/>
      <c r="FO124" s="289"/>
      <c r="FP124" s="224"/>
      <c r="FQ124" s="224"/>
      <c r="FR124" s="289"/>
      <c r="FS124" s="224"/>
      <c r="FT124" s="224"/>
      <c r="FU124" s="224"/>
      <c r="FV124" s="289"/>
      <c r="FW124" s="224"/>
      <c r="FX124" s="224"/>
      <c r="FY124" s="289"/>
      <c r="FZ124" s="224"/>
      <c r="GA124" s="224"/>
      <c r="GB124" s="289"/>
      <c r="GC124" s="224"/>
      <c r="GD124" s="224"/>
      <c r="GE124" s="224"/>
      <c r="GF124" s="289"/>
      <c r="GG124" s="224"/>
      <c r="GH124" s="224"/>
      <c r="GI124" s="289"/>
      <c r="GJ124" s="224"/>
      <c r="GK124" s="224"/>
      <c r="GL124" s="289"/>
      <c r="GM124" s="224"/>
      <c r="GN124" s="224"/>
      <c r="GO124" s="224"/>
      <c r="GP124" s="289"/>
      <c r="GQ124" s="224"/>
      <c r="GR124" s="224"/>
      <c r="GS124" s="289"/>
      <c r="GT124" s="224"/>
      <c r="GU124" s="224"/>
      <c r="GV124" s="289"/>
      <c r="GW124" s="224"/>
      <c r="GX124" s="224"/>
      <c r="GY124" s="224"/>
      <c r="GZ124" s="289"/>
      <c r="HA124" s="224"/>
      <c r="HB124" s="224"/>
      <c r="HC124" s="289"/>
      <c r="HD124" s="224"/>
      <c r="HE124" s="224"/>
      <c r="HF124" s="289"/>
      <c r="HG124" s="224"/>
      <c r="HH124" s="224"/>
      <c r="HI124" s="224"/>
      <c r="HJ124" s="358"/>
      <c r="HK124" s="224"/>
      <c r="HL124" s="224"/>
      <c r="HM124" s="358"/>
      <c r="HN124" s="224"/>
      <c r="HO124" s="224"/>
      <c r="HP124" s="358"/>
      <c r="HQ124" s="224"/>
      <c r="HR124" s="224"/>
      <c r="HS124" s="224"/>
      <c r="HT124" s="289"/>
      <c r="HU124" s="224"/>
      <c r="HV124" s="224"/>
      <c r="HW124" s="289"/>
      <c r="HX124" s="224"/>
      <c r="HY124" s="224"/>
      <c r="HZ124" s="289"/>
      <c r="IA124" s="224"/>
      <c r="IB124" s="224"/>
      <c r="IC124" s="224"/>
      <c r="ID124" s="289"/>
      <c r="IE124" s="224"/>
      <c r="IF124" s="224"/>
      <c r="IG124" s="289"/>
      <c r="IH124" s="224"/>
      <c r="II124" s="224"/>
      <c r="IJ124" s="289"/>
    </row>
    <row r="125" spans="1:244" s="186" customFormat="1" ht="15" x14ac:dyDescent="0.2">
      <c r="A125" s="182" t="s">
        <v>197</v>
      </c>
      <c r="D125" s="223"/>
      <c r="E125" s="224"/>
      <c r="F125" s="225"/>
      <c r="G125" s="225"/>
      <c r="H125" s="213"/>
      <c r="I125" s="225"/>
      <c r="J125" s="225"/>
      <c r="K125" s="213"/>
      <c r="L125" s="225"/>
      <c r="M125" s="225"/>
      <c r="N125" s="213"/>
      <c r="O125" s="225"/>
      <c r="P125" s="225"/>
      <c r="Q125" s="225"/>
      <c r="R125" s="213"/>
      <c r="S125" s="225"/>
      <c r="T125" s="225"/>
      <c r="U125" s="213"/>
      <c r="V125" s="225"/>
      <c r="W125" s="225"/>
      <c r="X125" s="213"/>
      <c r="Y125" s="225"/>
      <c r="Z125" s="225"/>
      <c r="AA125" s="225"/>
      <c r="AB125" s="213"/>
      <c r="AC125" s="225"/>
      <c r="AD125" s="225"/>
      <c r="AE125" s="213"/>
      <c r="AF125" s="225"/>
      <c r="AG125" s="225"/>
      <c r="AH125" s="213"/>
      <c r="AI125" s="225"/>
      <c r="AJ125" s="225"/>
      <c r="AK125" s="225"/>
      <c r="AL125" s="213"/>
      <c r="AM125" s="225"/>
      <c r="AN125" s="225"/>
      <c r="AO125" s="213"/>
      <c r="AP125" s="225"/>
      <c r="AQ125" s="225"/>
      <c r="AR125" s="213"/>
      <c r="AS125" s="225"/>
      <c r="AT125" s="225"/>
      <c r="AU125" s="225"/>
      <c r="AV125" s="213"/>
      <c r="AW125" s="225"/>
      <c r="AX125" s="225"/>
      <c r="AY125" s="213"/>
      <c r="AZ125" s="225"/>
      <c r="BA125" s="225"/>
      <c r="BB125" s="213"/>
      <c r="BC125" s="225"/>
      <c r="BD125" s="225"/>
      <c r="BE125" s="225"/>
      <c r="BF125" s="213"/>
      <c r="BG125" s="225"/>
      <c r="BH125" s="225"/>
      <c r="BI125" s="213"/>
      <c r="BJ125" s="225"/>
      <c r="BK125" s="225"/>
      <c r="BL125" s="213"/>
      <c r="BM125" s="225"/>
      <c r="BN125" s="225"/>
      <c r="BO125" s="225"/>
      <c r="BP125" s="213"/>
      <c r="BQ125" s="225"/>
      <c r="BR125" s="225"/>
      <c r="BS125" s="213"/>
      <c r="BT125" s="225"/>
      <c r="BU125" s="225"/>
      <c r="BV125" s="213"/>
      <c r="BW125" s="225"/>
      <c r="BX125" s="225"/>
      <c r="BY125" s="225"/>
      <c r="BZ125" s="213"/>
      <c r="CA125" s="225"/>
      <c r="CB125" s="225"/>
      <c r="CC125" s="213"/>
      <c r="CD125" s="225"/>
      <c r="CE125" s="225"/>
      <c r="CF125" s="213"/>
      <c r="CG125" s="225"/>
      <c r="CH125" s="225"/>
      <c r="CI125" s="225"/>
      <c r="CJ125" s="213"/>
      <c r="CK125" s="225"/>
      <c r="CL125" s="225"/>
      <c r="CM125" s="213"/>
      <c r="CN125" s="225"/>
      <c r="CO125" s="225"/>
      <c r="CP125" s="213"/>
      <c r="CQ125" s="225"/>
      <c r="CR125" s="225"/>
      <c r="CS125" s="225"/>
      <c r="CT125" s="213"/>
      <c r="CU125" s="225"/>
      <c r="CV125" s="225"/>
      <c r="CW125" s="213"/>
      <c r="CX125" s="225"/>
      <c r="CY125" s="225"/>
      <c r="CZ125" s="213"/>
      <c r="DA125" s="225"/>
      <c r="DB125" s="225"/>
      <c r="DC125" s="225"/>
      <c r="DD125" s="213"/>
      <c r="DE125" s="225"/>
      <c r="DF125" s="225"/>
      <c r="DG125" s="213"/>
      <c r="DH125" s="225"/>
      <c r="DI125" s="225"/>
      <c r="DJ125" s="213"/>
      <c r="DK125" s="225"/>
      <c r="DL125" s="225"/>
      <c r="DM125" s="225"/>
      <c r="DN125" s="213"/>
      <c r="DO125" s="225"/>
      <c r="DP125" s="225"/>
      <c r="DQ125" s="213"/>
      <c r="DR125" s="225"/>
      <c r="DS125" s="225"/>
      <c r="DT125" s="213"/>
      <c r="DU125" s="224"/>
      <c r="DV125" s="224"/>
      <c r="DW125" s="224"/>
      <c r="DX125" s="289"/>
      <c r="DY125" s="224"/>
      <c r="DZ125" s="224"/>
      <c r="EA125" s="289"/>
      <c r="EB125" s="224"/>
      <c r="EC125" s="224"/>
      <c r="ED125" s="289"/>
      <c r="EE125" s="224"/>
      <c r="EF125" s="224"/>
      <c r="EG125" s="224"/>
      <c r="EH125" s="289"/>
      <c r="EI125" s="224"/>
      <c r="EJ125" s="224"/>
      <c r="EK125" s="289"/>
      <c r="EL125" s="224"/>
      <c r="EM125" s="224"/>
      <c r="EN125" s="289"/>
      <c r="EO125" s="224"/>
      <c r="EP125" s="224"/>
      <c r="EQ125" s="224"/>
      <c r="ER125" s="289"/>
      <c r="ES125" s="224"/>
      <c r="ET125" s="224"/>
      <c r="EU125" s="289"/>
      <c r="EV125" s="224"/>
      <c r="EW125" s="224"/>
      <c r="EX125" s="289"/>
      <c r="EY125" s="224"/>
      <c r="EZ125" s="224"/>
      <c r="FA125" s="224"/>
      <c r="FB125" s="289"/>
      <c r="FC125" s="224"/>
      <c r="FD125" s="224"/>
      <c r="FE125" s="289"/>
      <c r="FF125" s="224"/>
      <c r="FG125" s="224"/>
      <c r="FH125" s="289"/>
      <c r="FI125" s="224"/>
      <c r="FJ125" s="224"/>
      <c r="FK125" s="224"/>
      <c r="FL125" s="289"/>
      <c r="FM125" s="224"/>
      <c r="FN125" s="224"/>
      <c r="FO125" s="289"/>
      <c r="FP125" s="224"/>
      <c r="FQ125" s="224"/>
      <c r="FR125" s="289"/>
      <c r="FS125" s="224"/>
      <c r="FT125" s="224"/>
      <c r="FU125" s="224"/>
      <c r="FV125" s="289"/>
      <c r="FW125" s="224"/>
      <c r="FX125" s="224"/>
      <c r="FY125" s="289"/>
      <c r="FZ125" s="224"/>
      <c r="GA125" s="224"/>
      <c r="GB125" s="289"/>
      <c r="GC125" s="224"/>
      <c r="GD125" s="224"/>
      <c r="GE125" s="224"/>
      <c r="GF125" s="289"/>
      <c r="GG125" s="224"/>
      <c r="GH125" s="224"/>
      <c r="GI125" s="289"/>
      <c r="GJ125" s="224"/>
      <c r="GK125" s="224"/>
      <c r="GL125" s="289"/>
      <c r="GM125" s="224"/>
      <c r="GN125" s="224"/>
      <c r="GO125" s="224"/>
      <c r="GP125" s="289"/>
      <c r="GQ125" s="224"/>
      <c r="GR125" s="224"/>
      <c r="GS125" s="289"/>
      <c r="GT125" s="224"/>
      <c r="GU125" s="224"/>
      <c r="GV125" s="289"/>
      <c r="GW125" s="224"/>
      <c r="GX125" s="224"/>
      <c r="GY125" s="224"/>
      <c r="GZ125" s="289"/>
      <c r="HA125" s="224"/>
      <c r="HB125" s="224"/>
      <c r="HC125" s="289"/>
      <c r="HD125" s="224"/>
      <c r="HE125" s="224"/>
      <c r="HF125" s="289"/>
      <c r="HG125" s="224"/>
      <c r="HH125" s="224"/>
      <c r="HI125" s="224"/>
      <c r="HJ125" s="289"/>
      <c r="HK125" s="224"/>
      <c r="HL125" s="224"/>
      <c r="HM125" s="289"/>
      <c r="HN125" s="224"/>
      <c r="HO125" s="224"/>
      <c r="HP125" s="289"/>
      <c r="HQ125" s="224"/>
      <c r="HR125" s="224"/>
      <c r="HS125" s="224"/>
      <c r="HT125" s="289"/>
      <c r="HU125" s="224"/>
      <c r="HV125" s="224"/>
      <c r="HW125" s="289"/>
      <c r="HX125" s="224"/>
      <c r="HY125" s="224"/>
      <c r="HZ125" s="289"/>
      <c r="IA125" s="224"/>
      <c r="IB125" s="224"/>
      <c r="IC125" s="224"/>
      <c r="ID125" s="289"/>
      <c r="IE125" s="224"/>
      <c r="IF125" s="224"/>
      <c r="IG125" s="289"/>
      <c r="IH125" s="224"/>
      <c r="II125" s="224"/>
      <c r="IJ125" s="289"/>
    </row>
    <row r="126" spans="1:244" s="186" customFormat="1" x14ac:dyDescent="0.2">
      <c r="A126" s="201" t="s">
        <v>239</v>
      </c>
      <c r="D126" s="223"/>
      <c r="E126" s="224"/>
      <c r="F126" s="225"/>
      <c r="G126" s="225"/>
      <c r="H126" s="213"/>
      <c r="I126" s="225"/>
      <c r="J126" s="225"/>
      <c r="K126" s="213"/>
      <c r="L126" s="225"/>
      <c r="M126" s="225"/>
      <c r="N126" s="213"/>
      <c r="O126" s="225"/>
      <c r="P126" s="225"/>
      <c r="Q126" s="225"/>
      <c r="R126" s="213"/>
      <c r="S126" s="225"/>
      <c r="T126" s="225"/>
      <c r="U126" s="213"/>
      <c r="V126" s="225"/>
      <c r="W126" s="225"/>
      <c r="X126" s="213"/>
      <c r="Y126" s="225"/>
      <c r="Z126" s="225"/>
      <c r="AA126" s="225"/>
      <c r="AB126" s="213"/>
      <c r="AC126" s="225"/>
      <c r="AD126" s="225"/>
      <c r="AE126" s="213"/>
      <c r="AF126" s="225"/>
      <c r="AG126" s="225"/>
      <c r="AH126" s="213"/>
      <c r="AI126" s="225"/>
      <c r="AJ126" s="225"/>
      <c r="AK126" s="225"/>
      <c r="AL126" s="213"/>
      <c r="AM126" s="225"/>
      <c r="AN126" s="225"/>
      <c r="AO126" s="213"/>
      <c r="AP126" s="225"/>
      <c r="AQ126" s="225"/>
      <c r="AR126" s="213"/>
      <c r="AS126" s="225"/>
      <c r="AT126" s="225"/>
      <c r="AU126" s="225"/>
      <c r="AV126" s="213"/>
      <c r="AW126" s="225"/>
      <c r="AX126" s="225"/>
      <c r="AY126" s="213"/>
      <c r="AZ126" s="225"/>
      <c r="BA126" s="225"/>
      <c r="BB126" s="213"/>
      <c r="BC126" s="225"/>
      <c r="BD126" s="225"/>
      <c r="BE126" s="225"/>
      <c r="BF126" s="213"/>
      <c r="BG126" s="225"/>
      <c r="BH126" s="225"/>
      <c r="BI126" s="213"/>
      <c r="BJ126" s="225"/>
      <c r="BK126" s="225"/>
      <c r="BL126" s="213"/>
      <c r="BM126" s="225"/>
      <c r="BN126" s="225"/>
      <c r="BO126" s="225"/>
      <c r="BP126" s="213"/>
      <c r="BQ126" s="225"/>
      <c r="BR126" s="225"/>
      <c r="BS126" s="213"/>
      <c r="BT126" s="225"/>
      <c r="BU126" s="225"/>
      <c r="BV126" s="213"/>
      <c r="BW126" s="225"/>
      <c r="BX126" s="225"/>
      <c r="BY126" s="225"/>
      <c r="BZ126" s="213"/>
      <c r="CA126" s="225"/>
      <c r="CB126" s="225"/>
      <c r="CC126" s="213"/>
      <c r="CD126" s="225"/>
      <c r="CE126" s="225"/>
      <c r="CF126" s="213"/>
      <c r="CG126" s="225"/>
      <c r="CH126" s="225"/>
      <c r="CI126" s="225"/>
      <c r="CJ126" s="213"/>
      <c r="CK126" s="225"/>
      <c r="CL126" s="225"/>
      <c r="CM126" s="213"/>
      <c r="CN126" s="225"/>
      <c r="CO126" s="225"/>
      <c r="CP126" s="213"/>
      <c r="CQ126" s="225"/>
      <c r="CR126" s="225"/>
      <c r="CS126" s="225"/>
      <c r="CT126" s="213"/>
      <c r="CU126" s="225"/>
      <c r="CV126" s="225"/>
      <c r="CW126" s="213"/>
      <c r="CX126" s="225"/>
      <c r="CY126" s="225"/>
      <c r="CZ126" s="213"/>
      <c r="DA126" s="225"/>
      <c r="DB126" s="225"/>
      <c r="DC126" s="225"/>
      <c r="DD126" s="213"/>
      <c r="DE126" s="225"/>
      <c r="DF126" s="225"/>
      <c r="DG126" s="213"/>
      <c r="DH126" s="225"/>
      <c r="DI126" s="225"/>
      <c r="DJ126" s="213"/>
      <c r="DK126" s="225"/>
      <c r="DL126" s="225"/>
      <c r="DM126" s="225"/>
      <c r="DN126" s="213"/>
      <c r="DO126" s="225"/>
      <c r="DP126" s="225"/>
      <c r="DQ126" s="213"/>
      <c r="DR126" s="225"/>
      <c r="DS126" s="225"/>
      <c r="DT126" s="213"/>
      <c r="DU126" s="224"/>
      <c r="DV126" s="224"/>
      <c r="DW126" s="224"/>
      <c r="DX126" s="289"/>
      <c r="DY126" s="224"/>
      <c r="DZ126" s="224"/>
      <c r="EA126" s="289"/>
      <c r="EB126" s="224"/>
      <c r="EC126" s="224"/>
      <c r="ED126" s="289"/>
      <c r="EE126" s="224"/>
      <c r="EF126" s="224"/>
      <c r="EG126" s="224"/>
      <c r="EH126" s="289"/>
      <c r="EI126" s="224"/>
      <c r="EJ126" s="224"/>
      <c r="EK126" s="289"/>
      <c r="EL126" s="224"/>
      <c r="EM126" s="224"/>
      <c r="EN126" s="289"/>
      <c r="EO126" s="224"/>
      <c r="EP126" s="224"/>
      <c r="EQ126" s="224"/>
      <c r="ER126" s="289"/>
      <c r="ES126" s="224"/>
      <c r="ET126" s="224"/>
      <c r="EU126" s="289"/>
      <c r="EV126" s="224"/>
      <c r="EW126" s="224"/>
      <c r="EX126" s="289"/>
      <c r="EY126" s="224"/>
      <c r="EZ126" s="224"/>
      <c r="FA126" s="224"/>
      <c r="FB126" s="289"/>
      <c r="FC126" s="224"/>
      <c r="FD126" s="224"/>
      <c r="FE126" s="289"/>
      <c r="FF126" s="224"/>
      <c r="FG126" s="224"/>
      <c r="FH126" s="289"/>
      <c r="FI126" s="224"/>
      <c r="FJ126" s="224"/>
      <c r="FK126" s="224"/>
      <c r="FL126" s="289"/>
      <c r="FM126" s="224"/>
      <c r="FN126" s="224"/>
      <c r="FO126" s="289"/>
      <c r="FP126" s="224"/>
      <c r="FQ126" s="224"/>
      <c r="FR126" s="289"/>
      <c r="FS126" s="224"/>
      <c r="FT126" s="224"/>
      <c r="FU126" s="224"/>
      <c r="FV126" s="289"/>
      <c r="FW126" s="224"/>
      <c r="FX126" s="224"/>
      <c r="FY126" s="289"/>
      <c r="FZ126" s="224"/>
      <c r="GA126" s="224"/>
      <c r="GB126" s="289"/>
      <c r="GC126" s="224"/>
      <c r="GD126" s="224"/>
      <c r="GE126" s="224"/>
      <c r="GF126" s="289"/>
      <c r="GG126" s="224"/>
      <c r="GH126" s="224"/>
      <c r="GI126" s="289"/>
      <c r="GJ126" s="224"/>
      <c r="GK126" s="224"/>
      <c r="GL126" s="289"/>
      <c r="GM126" s="224"/>
      <c r="GN126" s="224"/>
      <c r="GO126" s="224"/>
      <c r="GP126" s="289"/>
      <c r="GQ126" s="224"/>
      <c r="GR126" s="224"/>
      <c r="GS126" s="289"/>
      <c r="GT126" s="224"/>
      <c r="GU126" s="224"/>
      <c r="GV126" s="289"/>
      <c r="GW126" s="224"/>
      <c r="GX126" s="224"/>
      <c r="GY126" s="224"/>
      <c r="GZ126" s="289"/>
      <c r="HA126" s="224"/>
      <c r="HB126" s="224"/>
      <c r="HC126" s="289"/>
      <c r="HD126" s="224"/>
      <c r="HE126" s="224"/>
      <c r="HF126" s="289"/>
      <c r="HG126" s="224"/>
      <c r="HH126" s="224"/>
      <c r="HI126" s="224"/>
      <c r="HJ126" s="289"/>
      <c r="HK126" s="224"/>
      <c r="HL126" s="224"/>
      <c r="HM126" s="289"/>
      <c r="HN126" s="224"/>
      <c r="HO126" s="224"/>
      <c r="HP126" s="289"/>
      <c r="HQ126" s="224"/>
      <c r="HR126" s="224"/>
      <c r="HS126" s="224"/>
      <c r="HT126" s="289"/>
      <c r="HU126" s="224"/>
      <c r="HV126" s="224"/>
      <c r="HW126" s="289"/>
      <c r="HX126" s="224"/>
      <c r="HY126" s="224"/>
      <c r="HZ126" s="289"/>
      <c r="IA126" s="224"/>
      <c r="IB126" s="224"/>
      <c r="IC126" s="224"/>
      <c r="ID126" s="289"/>
      <c r="IE126" s="224"/>
      <c r="IF126" s="224"/>
      <c r="IG126" s="289"/>
      <c r="IH126" s="224"/>
      <c r="II126" s="224"/>
      <c r="IJ126" s="289"/>
    </row>
    <row r="127" spans="1:244" hidden="1" x14ac:dyDescent="0.2">
      <c r="E127" s="188"/>
      <c r="F127" s="208"/>
      <c r="G127" s="208"/>
      <c r="H127" s="213"/>
      <c r="I127" s="208"/>
      <c r="J127" s="208"/>
      <c r="K127" s="213"/>
      <c r="L127" s="208"/>
      <c r="M127" s="208"/>
      <c r="N127" s="213"/>
      <c r="O127" s="208"/>
      <c r="P127" s="208"/>
      <c r="Q127" s="208"/>
      <c r="R127" s="213"/>
      <c r="S127" s="208"/>
      <c r="T127" s="208"/>
      <c r="U127" s="213"/>
      <c r="V127" s="208"/>
      <c r="W127" s="208"/>
      <c r="X127" s="213"/>
      <c r="Y127" s="208"/>
      <c r="Z127" s="208"/>
      <c r="AA127" s="208"/>
      <c r="AB127" s="213"/>
      <c r="AC127" s="208"/>
      <c r="AD127" s="208"/>
      <c r="AE127" s="213"/>
      <c r="AF127" s="208"/>
      <c r="AG127" s="208"/>
      <c r="AH127" s="213"/>
      <c r="AI127" s="208"/>
      <c r="AJ127" s="208"/>
      <c r="AK127" s="208"/>
      <c r="AL127" s="213"/>
      <c r="AM127" s="208"/>
      <c r="AN127" s="208"/>
      <c r="AO127" s="213"/>
      <c r="AP127" s="208"/>
      <c r="AQ127" s="208"/>
      <c r="AR127" s="213"/>
      <c r="AS127" s="208"/>
      <c r="AT127" s="208"/>
      <c r="AU127" s="208"/>
      <c r="AV127" s="213"/>
      <c r="AW127" s="208"/>
      <c r="AX127" s="208"/>
      <c r="AY127" s="213"/>
      <c r="AZ127" s="208"/>
      <c r="BA127" s="208"/>
      <c r="BB127" s="213"/>
      <c r="BC127" s="208"/>
      <c r="BD127" s="208"/>
      <c r="BE127" s="208"/>
      <c r="BF127" s="213"/>
      <c r="BG127" s="208"/>
      <c r="BH127" s="208"/>
      <c r="BI127" s="213"/>
      <c r="BJ127" s="208"/>
      <c r="BK127" s="208"/>
      <c r="BL127" s="213"/>
      <c r="BM127" s="208"/>
      <c r="BN127" s="208"/>
      <c r="BO127" s="208"/>
      <c r="BP127" s="213"/>
      <c r="BQ127" s="208"/>
      <c r="BR127" s="208"/>
      <c r="BS127" s="213"/>
      <c r="BT127" s="208"/>
      <c r="BU127" s="208"/>
      <c r="BV127" s="213"/>
      <c r="BW127" s="208"/>
      <c r="BX127" s="208"/>
      <c r="BY127" s="208"/>
      <c r="BZ127" s="213"/>
      <c r="CA127" s="208"/>
      <c r="CB127" s="208"/>
      <c r="CC127" s="213"/>
      <c r="CD127" s="208"/>
      <c r="CE127" s="208"/>
      <c r="CF127" s="213"/>
      <c r="CG127" s="208"/>
      <c r="CH127" s="208"/>
      <c r="CI127" s="208"/>
      <c r="CJ127" s="213"/>
      <c r="CK127" s="208"/>
      <c r="CL127" s="208"/>
      <c r="CM127" s="213"/>
      <c r="CN127" s="208"/>
      <c r="CO127" s="208"/>
      <c r="CP127" s="213"/>
      <c r="CQ127" s="208"/>
      <c r="CR127" s="208"/>
      <c r="CS127" s="208"/>
      <c r="CT127" s="213"/>
      <c r="CU127" s="208"/>
      <c r="CV127" s="208"/>
      <c r="CW127" s="213"/>
      <c r="CX127" s="208"/>
      <c r="CY127" s="208"/>
      <c r="CZ127" s="213"/>
      <c r="DA127" s="208"/>
      <c r="DB127" s="208"/>
      <c r="DC127" s="208"/>
      <c r="DD127" s="213"/>
      <c r="DE127" s="208"/>
      <c r="DF127" s="208"/>
      <c r="DG127" s="213"/>
      <c r="DH127" s="208"/>
      <c r="DI127" s="208"/>
      <c r="DJ127" s="213"/>
      <c r="DK127" s="208"/>
      <c r="DL127" s="208"/>
      <c r="DM127" s="208"/>
      <c r="DN127" s="213"/>
      <c r="DO127" s="208"/>
      <c r="DP127" s="208"/>
      <c r="DQ127" s="213"/>
      <c r="DR127" s="208"/>
      <c r="DS127" s="208"/>
      <c r="DT127" s="213"/>
      <c r="DU127" s="188"/>
      <c r="DV127" s="188"/>
      <c r="DW127" s="188"/>
      <c r="DX127" s="289"/>
      <c r="DY127" s="188"/>
      <c r="DZ127" s="188"/>
      <c r="EA127" s="289"/>
      <c r="EB127" s="188"/>
      <c r="EC127" s="188"/>
      <c r="ED127" s="289"/>
      <c r="EE127" s="188"/>
      <c r="EF127" s="188"/>
      <c r="EG127" s="188"/>
      <c r="EH127" s="289"/>
      <c r="EI127" s="188"/>
      <c r="EJ127" s="188"/>
      <c r="EK127" s="289"/>
      <c r="EL127" s="188"/>
      <c r="EM127" s="188"/>
      <c r="EN127" s="289"/>
      <c r="EO127" s="188"/>
      <c r="EP127" s="188"/>
      <c r="EQ127" s="188"/>
      <c r="ER127" s="289"/>
      <c r="ES127" s="188"/>
      <c r="ET127" s="188"/>
      <c r="EU127" s="289"/>
      <c r="EV127" s="188"/>
      <c r="EW127" s="188"/>
      <c r="EX127" s="289"/>
      <c r="EY127" s="188"/>
      <c r="EZ127" s="188"/>
      <c r="FA127" s="188"/>
      <c r="FB127" s="289"/>
      <c r="FC127" s="188"/>
      <c r="FD127" s="188"/>
      <c r="FE127" s="289"/>
      <c r="FF127" s="188"/>
      <c r="FG127" s="188"/>
      <c r="FH127" s="289"/>
      <c r="FI127" s="188"/>
      <c r="FJ127" s="188"/>
      <c r="FK127" s="188"/>
      <c r="FL127" s="289"/>
      <c r="FM127" s="188"/>
      <c r="FN127" s="188"/>
      <c r="FO127" s="289"/>
      <c r="FP127" s="188"/>
      <c r="FQ127" s="188"/>
      <c r="FR127" s="289"/>
      <c r="FS127" s="188"/>
      <c r="FT127" s="188"/>
      <c r="FU127" s="188"/>
      <c r="FV127" s="289"/>
      <c r="FW127" s="188"/>
      <c r="FX127" s="188"/>
      <c r="FY127" s="289"/>
      <c r="FZ127" s="188"/>
      <c r="GA127" s="188"/>
      <c r="GB127" s="289"/>
      <c r="GC127" s="188"/>
      <c r="GD127" s="188"/>
      <c r="GE127" s="188"/>
      <c r="GF127" s="289"/>
      <c r="GG127" s="188"/>
      <c r="GH127" s="188"/>
      <c r="GI127" s="289"/>
      <c r="GJ127" s="188"/>
      <c r="GK127" s="188"/>
      <c r="GL127" s="289"/>
      <c r="GM127" s="188"/>
      <c r="GN127" s="188"/>
      <c r="GO127" s="188"/>
      <c r="GP127" s="289"/>
      <c r="GQ127" s="188"/>
      <c r="GR127" s="188"/>
      <c r="GS127" s="289"/>
      <c r="GT127" s="188"/>
      <c r="GU127" s="188"/>
      <c r="GV127" s="289"/>
      <c r="GW127" s="188"/>
      <c r="GX127" s="188"/>
      <c r="GY127" s="188"/>
      <c r="GZ127" s="289"/>
      <c r="HA127" s="188"/>
      <c r="HB127" s="188"/>
      <c r="HC127" s="289"/>
      <c r="HD127" s="188"/>
      <c r="HE127" s="188"/>
      <c r="HF127" s="289"/>
      <c r="HG127" s="188"/>
      <c r="HH127" s="188"/>
      <c r="HI127" s="188"/>
      <c r="HJ127" s="289"/>
      <c r="HK127" s="188"/>
      <c r="HL127" s="188"/>
      <c r="HM127" s="289"/>
      <c r="HN127" s="188"/>
      <c r="HO127" s="188"/>
      <c r="HP127" s="289"/>
      <c r="HQ127" s="188"/>
      <c r="HR127" s="188"/>
      <c r="HS127" s="188"/>
      <c r="HT127" s="289"/>
      <c r="HU127" s="188"/>
      <c r="HV127" s="188"/>
      <c r="HW127" s="289"/>
      <c r="HX127" s="188"/>
      <c r="HY127" s="188"/>
      <c r="HZ127" s="289"/>
      <c r="IA127" s="188"/>
      <c r="IB127" s="188"/>
      <c r="IC127" s="188"/>
      <c r="ID127" s="289"/>
      <c r="IE127" s="188"/>
      <c r="IF127" s="188"/>
      <c r="IG127" s="289"/>
      <c r="IH127" s="188"/>
      <c r="II127" s="188"/>
      <c r="IJ127" s="289"/>
    </row>
    <row r="128" spans="1:244" hidden="1" x14ac:dyDescent="0.2">
      <c r="E128" s="188"/>
      <c r="F128" s="241"/>
      <c r="G128" s="241"/>
      <c r="H128" s="213" t="s">
        <v>175</v>
      </c>
      <c r="I128" s="241"/>
      <c r="J128" s="241"/>
      <c r="K128" s="216" t="s">
        <v>176</v>
      </c>
      <c r="L128" s="241"/>
      <c r="M128" s="241"/>
      <c r="N128" s="216" t="s">
        <v>177</v>
      </c>
      <c r="O128" s="208"/>
      <c r="P128" s="241"/>
      <c r="Q128" s="241"/>
      <c r="R128" s="213" t="s">
        <v>175</v>
      </c>
      <c r="S128" s="241"/>
      <c r="T128" s="241"/>
      <c r="U128" s="216" t="s">
        <v>176</v>
      </c>
      <c r="V128" s="241"/>
      <c r="W128" s="241"/>
      <c r="X128" s="216" t="s">
        <v>177</v>
      </c>
      <c r="Y128" s="208"/>
      <c r="Z128" s="241"/>
      <c r="AA128" s="241"/>
      <c r="AB128" s="213" t="s">
        <v>175</v>
      </c>
      <c r="AC128" s="241"/>
      <c r="AD128" s="241"/>
      <c r="AE128" s="216" t="s">
        <v>176</v>
      </c>
      <c r="AF128" s="241"/>
      <c r="AG128" s="241"/>
      <c r="AH128" s="216" t="s">
        <v>177</v>
      </c>
      <c r="AI128" s="208"/>
      <c r="AJ128" s="241"/>
      <c r="AK128" s="241"/>
      <c r="AL128" s="213" t="s">
        <v>175</v>
      </c>
      <c r="AM128" s="241"/>
      <c r="AN128" s="241"/>
      <c r="AO128" s="216" t="s">
        <v>176</v>
      </c>
      <c r="AP128" s="241"/>
      <c r="AQ128" s="241"/>
      <c r="AR128" s="216" t="s">
        <v>177</v>
      </c>
      <c r="AS128" s="208"/>
      <c r="AT128" s="241"/>
      <c r="AU128" s="241"/>
      <c r="AV128" s="213" t="s">
        <v>175</v>
      </c>
      <c r="AW128" s="241"/>
      <c r="AX128" s="241"/>
      <c r="AY128" s="216" t="s">
        <v>176</v>
      </c>
      <c r="AZ128" s="241"/>
      <c r="BA128" s="241"/>
      <c r="BB128" s="216" t="s">
        <v>177</v>
      </c>
      <c r="BC128" s="208"/>
      <c r="BD128" s="241"/>
      <c r="BE128" s="241"/>
      <c r="BF128" s="213" t="s">
        <v>175</v>
      </c>
      <c r="BG128" s="241"/>
      <c r="BH128" s="241"/>
      <c r="BI128" s="216" t="s">
        <v>176</v>
      </c>
      <c r="BJ128" s="241"/>
      <c r="BK128" s="241"/>
      <c r="BL128" s="216" t="s">
        <v>177</v>
      </c>
      <c r="BM128" s="208"/>
      <c r="BN128" s="241"/>
      <c r="BO128" s="241"/>
      <c r="BP128" s="213" t="s">
        <v>175</v>
      </c>
      <c r="BQ128" s="241"/>
      <c r="BR128" s="241"/>
      <c r="BS128" s="216" t="s">
        <v>176</v>
      </c>
      <c r="BT128" s="241"/>
      <c r="BU128" s="241"/>
      <c r="BV128" s="216" t="s">
        <v>177</v>
      </c>
      <c r="BW128" s="208"/>
      <c r="BX128" s="241"/>
      <c r="BY128" s="241"/>
      <c r="BZ128" s="213" t="s">
        <v>175</v>
      </c>
      <c r="CA128" s="241"/>
      <c r="CB128" s="241"/>
      <c r="CC128" s="216" t="s">
        <v>176</v>
      </c>
      <c r="CD128" s="241"/>
      <c r="CE128" s="241"/>
      <c r="CF128" s="216" t="s">
        <v>177</v>
      </c>
      <c r="CG128" s="208"/>
      <c r="CH128" s="241"/>
      <c r="CI128" s="241"/>
      <c r="CJ128" s="213" t="s">
        <v>175</v>
      </c>
      <c r="CK128" s="241"/>
      <c r="CL128" s="241"/>
      <c r="CM128" s="216" t="s">
        <v>176</v>
      </c>
      <c r="CN128" s="241"/>
      <c r="CO128" s="241"/>
      <c r="CP128" s="216" t="s">
        <v>177</v>
      </c>
      <c r="CQ128" s="208"/>
      <c r="CR128" s="241"/>
      <c r="CS128" s="241"/>
      <c r="CT128" s="213" t="s">
        <v>175</v>
      </c>
      <c r="CU128" s="241"/>
      <c r="CV128" s="241"/>
      <c r="CW128" s="216" t="s">
        <v>176</v>
      </c>
      <c r="CX128" s="241"/>
      <c r="CY128" s="241"/>
      <c r="CZ128" s="216" t="s">
        <v>177</v>
      </c>
      <c r="DA128" s="208"/>
      <c r="DB128" s="241"/>
      <c r="DC128" s="241"/>
      <c r="DD128" s="213" t="s">
        <v>175</v>
      </c>
      <c r="DE128" s="241"/>
      <c r="DF128" s="241"/>
      <c r="DG128" s="216" t="s">
        <v>176</v>
      </c>
      <c r="DH128" s="241"/>
      <c r="DI128" s="241"/>
      <c r="DJ128" s="216" t="s">
        <v>177</v>
      </c>
      <c r="DK128" s="208"/>
      <c r="DL128" s="241"/>
      <c r="DM128" s="241"/>
      <c r="DN128" s="213" t="s">
        <v>175</v>
      </c>
      <c r="DO128" s="241"/>
      <c r="DP128" s="241"/>
      <c r="DQ128" s="216" t="s">
        <v>176</v>
      </c>
      <c r="DR128" s="241"/>
      <c r="DS128" s="241"/>
      <c r="DT128" s="216" t="s">
        <v>177</v>
      </c>
      <c r="DU128" s="188"/>
      <c r="DV128" s="292"/>
      <c r="DW128" s="292"/>
      <c r="DX128" s="289" t="s">
        <v>175</v>
      </c>
      <c r="DY128" s="292"/>
      <c r="DZ128" s="292"/>
      <c r="EA128" s="293" t="s">
        <v>176</v>
      </c>
      <c r="EB128" s="292"/>
      <c r="EC128" s="292"/>
      <c r="ED128" s="293" t="s">
        <v>177</v>
      </c>
      <c r="EE128" s="188"/>
      <c r="EF128" s="292"/>
      <c r="EG128" s="292"/>
      <c r="EH128" s="289" t="s">
        <v>175</v>
      </c>
      <c r="EI128" s="292"/>
      <c r="EJ128" s="292"/>
      <c r="EK128" s="293" t="s">
        <v>176</v>
      </c>
      <c r="EL128" s="292"/>
      <c r="EM128" s="292"/>
      <c r="EN128" s="293" t="s">
        <v>177</v>
      </c>
      <c r="EO128" s="188"/>
      <c r="EP128" s="292"/>
      <c r="EQ128" s="292"/>
      <c r="ER128" s="289" t="s">
        <v>175</v>
      </c>
      <c r="ES128" s="292"/>
      <c r="ET128" s="292"/>
      <c r="EU128" s="293" t="s">
        <v>176</v>
      </c>
      <c r="EV128" s="292"/>
      <c r="EW128" s="292"/>
      <c r="EX128" s="293" t="s">
        <v>177</v>
      </c>
      <c r="EY128" s="188"/>
      <c r="EZ128" s="292"/>
      <c r="FA128" s="292"/>
      <c r="FB128" s="289" t="s">
        <v>175</v>
      </c>
      <c r="FC128" s="292"/>
      <c r="FD128" s="292"/>
      <c r="FE128" s="293" t="s">
        <v>176</v>
      </c>
      <c r="FF128" s="292"/>
      <c r="FG128" s="292"/>
      <c r="FH128" s="293" t="s">
        <v>177</v>
      </c>
      <c r="FI128" s="188"/>
      <c r="FJ128" s="292"/>
      <c r="FK128" s="292"/>
      <c r="FL128" s="289" t="s">
        <v>175</v>
      </c>
      <c r="FM128" s="292"/>
      <c r="FN128" s="292"/>
      <c r="FO128" s="293" t="s">
        <v>176</v>
      </c>
      <c r="FP128" s="292"/>
      <c r="FQ128" s="292"/>
      <c r="FR128" s="293" t="s">
        <v>177</v>
      </c>
      <c r="FS128" s="188"/>
      <c r="FT128" s="292"/>
      <c r="FU128" s="292"/>
      <c r="FV128" s="289" t="s">
        <v>175</v>
      </c>
      <c r="FW128" s="292"/>
      <c r="FX128" s="292"/>
      <c r="FY128" s="293" t="s">
        <v>176</v>
      </c>
      <c r="FZ128" s="292"/>
      <c r="GA128" s="292"/>
      <c r="GB128" s="293" t="s">
        <v>177</v>
      </c>
      <c r="GC128" s="188"/>
      <c r="GD128" s="292"/>
      <c r="GE128" s="292"/>
      <c r="GF128" s="289" t="s">
        <v>175</v>
      </c>
      <c r="GG128" s="292"/>
      <c r="GH128" s="292"/>
      <c r="GI128" s="293" t="s">
        <v>176</v>
      </c>
      <c r="GJ128" s="292"/>
      <c r="GK128" s="292"/>
      <c r="GL128" s="293" t="s">
        <v>177</v>
      </c>
      <c r="GM128" s="188"/>
      <c r="GN128" s="292"/>
      <c r="GO128" s="292"/>
      <c r="GP128" s="289" t="s">
        <v>175</v>
      </c>
      <c r="GQ128" s="292"/>
      <c r="GR128" s="292"/>
      <c r="GS128" s="293" t="s">
        <v>176</v>
      </c>
      <c r="GT128" s="292"/>
      <c r="GU128" s="292"/>
      <c r="GV128" s="293" t="s">
        <v>177</v>
      </c>
      <c r="GW128" s="188"/>
      <c r="GX128" s="292"/>
      <c r="GY128" s="292"/>
      <c r="GZ128" s="289" t="s">
        <v>175</v>
      </c>
      <c r="HA128" s="292"/>
      <c r="HB128" s="292"/>
      <c r="HC128" s="293" t="s">
        <v>176</v>
      </c>
      <c r="HD128" s="292"/>
      <c r="HE128" s="292"/>
      <c r="HF128" s="293" t="s">
        <v>177</v>
      </c>
      <c r="HG128" s="188"/>
      <c r="HH128" s="292"/>
      <c r="HI128" s="292"/>
      <c r="HJ128" s="289" t="s">
        <v>175</v>
      </c>
      <c r="HK128" s="292"/>
      <c r="HL128" s="292"/>
      <c r="HM128" s="293" t="s">
        <v>176</v>
      </c>
      <c r="HN128" s="292"/>
      <c r="HO128" s="292"/>
      <c r="HP128" s="293" t="s">
        <v>177</v>
      </c>
      <c r="HQ128" s="188"/>
      <c r="HR128" s="292"/>
      <c r="HS128" s="292"/>
      <c r="HT128" s="289" t="s">
        <v>175</v>
      </c>
      <c r="HU128" s="292"/>
      <c r="HV128" s="292"/>
      <c r="HW128" s="293" t="s">
        <v>176</v>
      </c>
      <c r="HX128" s="292"/>
      <c r="HY128" s="292"/>
      <c r="HZ128" s="293" t="s">
        <v>177</v>
      </c>
      <c r="IA128" s="188"/>
      <c r="IB128" s="292"/>
      <c r="IC128" s="292"/>
      <c r="ID128" s="289" t="s">
        <v>175</v>
      </c>
      <c r="IE128" s="292"/>
      <c r="IF128" s="292"/>
      <c r="IG128" s="293" t="s">
        <v>176</v>
      </c>
      <c r="IH128" s="292"/>
      <c r="II128" s="292"/>
      <c r="IJ128" s="293" t="s">
        <v>177</v>
      </c>
    </row>
    <row r="129" spans="3:244" x14ac:dyDescent="0.2">
      <c r="E129" s="188"/>
      <c r="F129" s="225"/>
      <c r="G129" s="225"/>
      <c r="H129" s="213"/>
      <c r="I129" s="225"/>
      <c r="J129" s="225"/>
      <c r="K129" s="213"/>
      <c r="L129" s="225"/>
      <c r="M129" s="225"/>
      <c r="N129" s="213"/>
      <c r="O129" s="208"/>
      <c r="P129" s="225"/>
      <c r="Q129" s="225"/>
      <c r="R129" s="213"/>
      <c r="S129" s="225"/>
      <c r="T129" s="225"/>
      <c r="U129" s="213"/>
      <c r="V129" s="225"/>
      <c r="W129" s="225"/>
      <c r="X129" s="213"/>
      <c r="Y129" s="208"/>
      <c r="Z129" s="225"/>
      <c r="AA129" s="225"/>
      <c r="AB129" s="213"/>
      <c r="AC129" s="225"/>
      <c r="AD129" s="225"/>
      <c r="AE129" s="213"/>
      <c r="AF129" s="225"/>
      <c r="AG129" s="225"/>
      <c r="AH129" s="213"/>
      <c r="AI129" s="208"/>
      <c r="AJ129" s="225"/>
      <c r="AK129" s="225"/>
      <c r="AL129" s="213"/>
      <c r="AM129" s="225"/>
      <c r="AN129" s="225"/>
      <c r="AO129" s="213"/>
      <c r="AP129" s="225"/>
      <c r="AQ129" s="225"/>
      <c r="AR129" s="213"/>
      <c r="AS129" s="208"/>
      <c r="AT129" s="225"/>
      <c r="AU129" s="225"/>
      <c r="AV129" s="213"/>
      <c r="AW129" s="225"/>
      <c r="AX129" s="225"/>
      <c r="AY129" s="213"/>
      <c r="AZ129" s="225"/>
      <c r="BA129" s="225"/>
      <c r="BB129" s="213"/>
      <c r="BC129" s="208"/>
      <c r="BD129" s="225"/>
      <c r="BE129" s="225"/>
      <c r="BF129" s="213"/>
      <c r="BG129" s="225"/>
      <c r="BH129" s="225"/>
      <c r="BI129" s="213"/>
      <c r="BJ129" s="225"/>
      <c r="BK129" s="225"/>
      <c r="BL129" s="213"/>
      <c r="BM129" s="208"/>
      <c r="BN129" s="225"/>
      <c r="BO129" s="225"/>
      <c r="BP129" s="213"/>
      <c r="BQ129" s="225"/>
      <c r="BR129" s="225"/>
      <c r="BS129" s="213"/>
      <c r="BT129" s="225"/>
      <c r="BU129" s="225"/>
      <c r="BV129" s="213"/>
      <c r="BW129" s="208"/>
      <c r="BX129" s="225"/>
      <c r="BY129" s="225"/>
      <c r="BZ129" s="213"/>
      <c r="CA129" s="225"/>
      <c r="CB129" s="225"/>
      <c r="CC129" s="213"/>
      <c r="CD129" s="225"/>
      <c r="CE129" s="225"/>
      <c r="CF129" s="213"/>
      <c r="CG129" s="208"/>
      <c r="CH129" s="225"/>
      <c r="CI129" s="225"/>
      <c r="CJ129" s="213"/>
      <c r="CK129" s="225"/>
      <c r="CL129" s="225"/>
      <c r="CM129" s="213"/>
      <c r="CN129" s="225"/>
      <c r="CO129" s="225"/>
      <c r="CP129" s="213"/>
      <c r="CQ129" s="208"/>
      <c r="CR129" s="225"/>
      <c r="CS129" s="225"/>
      <c r="CT129" s="213"/>
      <c r="CU129" s="225"/>
      <c r="CV129" s="225"/>
      <c r="CW129" s="213"/>
      <c r="CX129" s="225"/>
      <c r="CY129" s="225"/>
      <c r="CZ129" s="213"/>
      <c r="DA129" s="208"/>
      <c r="DB129" s="225"/>
      <c r="DC129" s="225"/>
      <c r="DD129" s="213"/>
      <c r="DE129" s="225"/>
      <c r="DF129" s="225"/>
      <c r="DG129" s="213"/>
      <c r="DH129" s="225"/>
      <c r="DI129" s="225"/>
      <c r="DJ129" s="213"/>
      <c r="DK129" s="208"/>
      <c r="DL129" s="225"/>
      <c r="DM129" s="225"/>
      <c r="DN129" s="213"/>
      <c r="DO129" s="225"/>
      <c r="DP129" s="225"/>
      <c r="DQ129" s="213"/>
      <c r="DR129" s="225"/>
      <c r="DS129" s="225"/>
      <c r="DT129" s="213"/>
      <c r="DU129" s="188"/>
      <c r="DV129" s="224"/>
      <c r="DW129" s="224"/>
      <c r="DX129" s="289"/>
      <c r="DY129" s="224"/>
      <c r="DZ129" s="224"/>
      <c r="EA129" s="289"/>
      <c r="EB129" s="224"/>
      <c r="EC129" s="224"/>
      <c r="ED129" s="289"/>
      <c r="EE129" s="188"/>
      <c r="EF129" s="224"/>
      <c r="EG129" s="224"/>
      <c r="EH129" s="289"/>
      <c r="EI129" s="224"/>
      <c r="EJ129" s="224"/>
      <c r="EK129" s="289"/>
      <c r="EL129" s="224"/>
      <c r="EM129" s="224"/>
      <c r="EN129" s="289"/>
      <c r="EO129" s="188"/>
      <c r="EP129" s="224"/>
      <c r="EQ129" s="224"/>
      <c r="ER129" s="289"/>
      <c r="ES129" s="224"/>
      <c r="ET129" s="224"/>
      <c r="EU129" s="289"/>
      <c r="EV129" s="224"/>
      <c r="EW129" s="224"/>
      <c r="EX129" s="289"/>
      <c r="EY129" s="188"/>
      <c r="EZ129" s="224"/>
      <c r="FA129" s="224"/>
      <c r="FB129" s="289"/>
      <c r="FC129" s="224"/>
      <c r="FD129" s="224"/>
      <c r="FE129" s="289"/>
      <c r="FF129" s="224"/>
      <c r="FG129" s="224"/>
      <c r="FH129" s="289"/>
      <c r="FI129" s="188"/>
      <c r="FJ129" s="224"/>
      <c r="FK129" s="224"/>
      <c r="FL129" s="289"/>
      <c r="FM129" s="224"/>
      <c r="FN129" s="224"/>
      <c r="FO129" s="289"/>
      <c r="FP129" s="224"/>
      <c r="FQ129" s="224"/>
      <c r="FR129" s="289"/>
      <c r="FS129" s="188"/>
      <c r="FT129" s="224"/>
      <c r="FU129" s="224"/>
      <c r="FV129" s="289"/>
      <c r="FW129" s="224"/>
      <c r="FX129" s="224"/>
      <c r="FY129" s="289"/>
      <c r="FZ129" s="224"/>
      <c r="GA129" s="224"/>
      <c r="GB129" s="289"/>
      <c r="GC129" s="188"/>
      <c r="GD129" s="224"/>
      <c r="GE129" s="224"/>
      <c r="GF129" s="289"/>
      <c r="GG129" s="224"/>
      <c r="GH129" s="224"/>
      <c r="GI129" s="289"/>
      <c r="GJ129" s="224"/>
      <c r="GK129" s="224"/>
      <c r="GL129" s="289"/>
      <c r="GM129" s="188"/>
      <c r="GN129" s="224"/>
      <c r="GO129" s="224"/>
      <c r="GP129" s="289"/>
      <c r="GQ129" s="224"/>
      <c r="GR129" s="224"/>
      <c r="GS129" s="289"/>
      <c r="GT129" s="224"/>
      <c r="GU129" s="224"/>
      <c r="GV129" s="289"/>
      <c r="GW129" s="188"/>
      <c r="GX129" s="224"/>
      <c r="GY129" s="224"/>
      <c r="GZ129" s="289"/>
      <c r="HA129" s="224"/>
      <c r="HB129" s="224"/>
      <c r="HC129" s="289"/>
      <c r="HD129" s="224"/>
      <c r="HE129" s="224"/>
      <c r="HF129" s="289"/>
      <c r="HG129" s="188"/>
      <c r="HH129" s="224"/>
      <c r="HI129" s="224"/>
      <c r="HJ129" s="289"/>
      <c r="HK129" s="224"/>
      <c r="HL129" s="224"/>
      <c r="HM129" s="289"/>
      <c r="HN129" s="224"/>
      <c r="HO129" s="224"/>
      <c r="HP129" s="289"/>
      <c r="HQ129" s="188"/>
      <c r="HR129" s="224"/>
      <c r="HS129" s="224"/>
      <c r="HT129" s="289"/>
      <c r="HU129" s="224"/>
      <c r="HV129" s="224"/>
      <c r="HW129" s="289"/>
      <c r="HX129" s="224"/>
      <c r="HY129" s="224"/>
      <c r="HZ129" s="289"/>
      <c r="IA129" s="188"/>
      <c r="IB129" s="224"/>
      <c r="IC129" s="224"/>
      <c r="ID129" s="289"/>
      <c r="IE129" s="224"/>
      <c r="IF129" s="224"/>
      <c r="IG129" s="289"/>
      <c r="IH129" s="224"/>
      <c r="II129" s="224"/>
      <c r="IJ129" s="289"/>
    </row>
    <row r="130" spans="3:244" x14ac:dyDescent="0.2">
      <c r="C130" s="205" t="s">
        <v>205</v>
      </c>
      <c r="E130" s="188"/>
      <c r="F130" s="225"/>
      <c r="G130" s="225"/>
      <c r="H130" s="213">
        <v>22405058.99000001</v>
      </c>
      <c r="I130" s="225"/>
      <c r="J130" s="225"/>
      <c r="K130" s="213">
        <v>2189515.7424240569</v>
      </c>
      <c r="L130" s="225"/>
      <c r="M130" s="225"/>
      <c r="N130" s="213">
        <v>20215543.247575909</v>
      </c>
      <c r="O130" s="208"/>
      <c r="P130" s="225"/>
      <c r="Q130" s="225"/>
      <c r="R130" s="213">
        <v>17329304.299999997</v>
      </c>
      <c r="S130" s="225"/>
      <c r="T130" s="225"/>
      <c r="U130" s="213">
        <v>1257541.6770351464</v>
      </c>
      <c r="V130" s="225"/>
      <c r="W130" s="225"/>
      <c r="X130" s="213">
        <v>16071762.622964852</v>
      </c>
      <c r="Y130" s="208"/>
      <c r="Z130" s="225"/>
      <c r="AA130" s="225"/>
      <c r="AB130" s="213">
        <v>11898505.150000006</v>
      </c>
      <c r="AC130" s="225"/>
      <c r="AD130" s="225"/>
      <c r="AE130" s="213">
        <v>1148359.3929956425</v>
      </c>
      <c r="AF130" s="225"/>
      <c r="AG130" s="225"/>
      <c r="AH130" s="213">
        <v>10750145.75700435</v>
      </c>
      <c r="AI130" s="208"/>
      <c r="AJ130" s="225"/>
      <c r="AK130" s="225"/>
      <c r="AL130" s="213">
        <v>6808410.2299999967</v>
      </c>
      <c r="AM130" s="225"/>
      <c r="AN130" s="225"/>
      <c r="AO130" s="213">
        <v>171689.22888803203</v>
      </c>
      <c r="AP130" s="225"/>
      <c r="AQ130" s="225"/>
      <c r="AR130" s="213">
        <v>6636721.0011119843</v>
      </c>
      <c r="AS130" s="208"/>
      <c r="AT130" s="225"/>
      <c r="AU130" s="225"/>
      <c r="AV130" s="213">
        <v>2657751.0499999896</v>
      </c>
      <c r="AW130" s="225"/>
      <c r="AX130" s="225"/>
      <c r="AY130" s="213">
        <v>-4040.910713577643</v>
      </c>
      <c r="AZ130" s="225"/>
      <c r="BA130" s="225"/>
      <c r="BB130" s="213">
        <v>2661791.9607135653</v>
      </c>
      <c r="BC130" s="208"/>
      <c r="BD130" s="225"/>
      <c r="BE130" s="225"/>
      <c r="BF130" s="213">
        <v>1740409.1900000013</v>
      </c>
      <c r="BG130" s="225"/>
      <c r="BH130" s="225"/>
      <c r="BI130" s="213">
        <v>101344.5650329325</v>
      </c>
      <c r="BJ130" s="225"/>
      <c r="BK130" s="225"/>
      <c r="BL130" s="213">
        <v>1639064.6249670656</v>
      </c>
      <c r="BM130" s="208"/>
      <c r="BN130" s="225"/>
      <c r="BO130" s="225"/>
      <c r="BP130" s="213">
        <v>77275.150000013411</v>
      </c>
      <c r="BQ130" s="225"/>
      <c r="BR130" s="225"/>
      <c r="BS130" s="213">
        <v>-98828.734356600326</v>
      </c>
      <c r="BT130" s="225"/>
      <c r="BU130" s="225"/>
      <c r="BV130" s="213">
        <v>176103.88435661048</v>
      </c>
      <c r="BW130" s="208"/>
      <c r="BX130" s="225"/>
      <c r="BY130" s="225"/>
      <c r="BZ130" s="213">
        <v>-280494.3900000006</v>
      </c>
      <c r="CA130" s="225"/>
      <c r="CB130" s="225"/>
      <c r="CC130" s="213">
        <v>-188352.59434119985</v>
      </c>
      <c r="CD130" s="225"/>
      <c r="CE130" s="225"/>
      <c r="CF130" s="213">
        <v>-92141.795658804476</v>
      </c>
      <c r="CG130" s="208"/>
      <c r="CH130" s="225"/>
      <c r="CI130" s="225"/>
      <c r="CJ130" s="213">
        <v>183612.75999999791</v>
      </c>
      <c r="CK130" s="225"/>
      <c r="CL130" s="225"/>
      <c r="CM130" s="213">
        <v>9250.4800052004866</v>
      </c>
      <c r="CN130" s="225"/>
      <c r="CO130" s="225"/>
      <c r="CP130" s="213">
        <v>174362.27999480814</v>
      </c>
      <c r="CQ130" s="208"/>
      <c r="CR130" s="225"/>
      <c r="CS130" s="225"/>
      <c r="CT130" s="213">
        <v>5462361.549999997</v>
      </c>
      <c r="CU130" s="225"/>
      <c r="CV130" s="225"/>
      <c r="CW130" s="213">
        <v>472180.22321182583</v>
      </c>
      <c r="CX130" s="225"/>
      <c r="CY130" s="225"/>
      <c r="CZ130" s="213">
        <v>4990181.3267881721</v>
      </c>
      <c r="DA130" s="208"/>
      <c r="DB130" s="225"/>
      <c r="DC130" s="225"/>
      <c r="DD130" s="213">
        <v>13481492.659999996</v>
      </c>
      <c r="DE130" s="225"/>
      <c r="DF130" s="225"/>
      <c r="DG130" s="213">
        <v>811302.97425246704</v>
      </c>
      <c r="DH130" s="225"/>
      <c r="DI130" s="225"/>
      <c r="DJ130" s="213">
        <v>12670189.685747534</v>
      </c>
      <c r="DK130" s="208"/>
      <c r="DL130" s="225"/>
      <c r="DM130" s="225"/>
      <c r="DN130" s="213">
        <v>22344454.769999966</v>
      </c>
      <c r="DO130" s="225"/>
      <c r="DP130" s="225"/>
      <c r="DQ130" s="213">
        <v>2706823.7231809329</v>
      </c>
      <c r="DR130" s="225"/>
      <c r="DS130" s="225"/>
      <c r="DT130" s="213">
        <v>19637631.046819061</v>
      </c>
      <c r="DU130" s="188"/>
      <c r="DV130" s="224"/>
      <c r="DW130" s="224"/>
      <c r="DX130" s="289">
        <f>+DX89</f>
        <v>20726653.160000026</v>
      </c>
      <c r="DY130" s="224"/>
      <c r="DZ130" s="224"/>
      <c r="EA130" s="289">
        <f>+EA89</f>
        <v>3269932.4310328774</v>
      </c>
      <c r="EB130" s="224"/>
      <c r="EC130" s="224"/>
      <c r="ED130" s="289">
        <f>+ED89</f>
        <v>17456720.728967115</v>
      </c>
      <c r="EE130" s="188"/>
      <c r="EF130" s="224"/>
      <c r="EG130" s="224"/>
      <c r="EH130" s="289">
        <f>+EH89</f>
        <v>16176336.25000003</v>
      </c>
      <c r="EI130" s="224"/>
      <c r="EJ130" s="224"/>
      <c r="EK130" s="289">
        <f>+EK89</f>
        <v>2010031.8043092871</v>
      </c>
      <c r="EL130" s="224"/>
      <c r="EM130" s="224"/>
      <c r="EN130" s="289">
        <f>+EN89</f>
        <v>14166304.445690766</v>
      </c>
      <c r="EO130" s="188"/>
      <c r="EP130" s="224"/>
      <c r="EQ130" s="224"/>
      <c r="ER130" s="289">
        <f>+ER89</f>
        <v>11074612.189999983</v>
      </c>
      <c r="ES130" s="224"/>
      <c r="ET130" s="224"/>
      <c r="EU130" s="289">
        <f>+EU89</f>
        <v>1530366.0279499758</v>
      </c>
      <c r="EV130" s="224"/>
      <c r="EW130" s="224"/>
      <c r="EX130" s="289">
        <f>+EX89</f>
        <v>9544246.1620500013</v>
      </c>
      <c r="EY130" s="188"/>
      <c r="EZ130" s="224"/>
      <c r="FA130" s="224"/>
      <c r="FB130" s="289">
        <f>+FB89</f>
        <v>0</v>
      </c>
      <c r="FC130" s="224"/>
      <c r="FD130" s="224"/>
      <c r="FE130" s="289">
        <f>+FE89</f>
        <v>-19428.406666666669</v>
      </c>
      <c r="FF130" s="224"/>
      <c r="FG130" s="224"/>
      <c r="FH130" s="289">
        <f>+FH89</f>
        <v>19428.406666666669</v>
      </c>
      <c r="FI130" s="188"/>
      <c r="FJ130" s="224"/>
      <c r="FK130" s="224"/>
      <c r="FL130" s="289">
        <f>+FL89</f>
        <v>0</v>
      </c>
      <c r="FM130" s="224"/>
      <c r="FN130" s="224"/>
      <c r="FO130" s="289">
        <f>+FO89</f>
        <v>-19428.406666666669</v>
      </c>
      <c r="FP130" s="224"/>
      <c r="FQ130" s="224"/>
      <c r="FR130" s="289">
        <f>+FR89</f>
        <v>19428.406666666669</v>
      </c>
      <c r="FS130" s="188"/>
      <c r="FT130" s="224"/>
      <c r="FU130" s="224"/>
      <c r="FV130" s="289">
        <f>+FV89</f>
        <v>0</v>
      </c>
      <c r="FW130" s="224"/>
      <c r="FX130" s="224"/>
      <c r="FY130" s="289">
        <f>+FY89</f>
        <v>-19428.406666666669</v>
      </c>
      <c r="FZ130" s="224"/>
      <c r="GA130" s="224"/>
      <c r="GB130" s="289">
        <f>+GB89</f>
        <v>19428.406666666669</v>
      </c>
      <c r="GC130" s="188"/>
      <c r="GD130" s="224"/>
      <c r="GE130" s="224"/>
      <c r="GF130" s="289" t="e">
        <f>+GF89</f>
        <v>#REF!</v>
      </c>
      <c r="GG130" s="224"/>
      <c r="GH130" s="224"/>
      <c r="GI130" s="289">
        <f>+GI89</f>
        <v>-19428.406666666669</v>
      </c>
      <c r="GJ130" s="224"/>
      <c r="GK130" s="224"/>
      <c r="GL130" s="289" t="e">
        <f>+GL89</f>
        <v>#REF!</v>
      </c>
      <c r="GM130" s="188"/>
      <c r="GN130" s="224"/>
      <c r="GO130" s="224"/>
      <c r="GP130" s="289" t="e">
        <f>+GP89</f>
        <v>#REF!</v>
      </c>
      <c r="GQ130" s="224"/>
      <c r="GR130" s="224"/>
      <c r="GS130" s="289">
        <f>+GS89</f>
        <v>-19428.406666666669</v>
      </c>
      <c r="GT130" s="224"/>
      <c r="GU130" s="224"/>
      <c r="GV130" s="289" t="e">
        <f>+GV89</f>
        <v>#REF!</v>
      </c>
      <c r="GW130" s="188"/>
      <c r="GX130" s="224"/>
      <c r="GY130" s="224"/>
      <c r="GZ130" s="289">
        <f>+GZ89</f>
        <v>0</v>
      </c>
      <c r="HA130" s="224"/>
      <c r="HB130" s="224"/>
      <c r="HC130" s="289">
        <f>+HC89</f>
        <v>-19428.406666666669</v>
      </c>
      <c r="HD130" s="224"/>
      <c r="HE130" s="224"/>
      <c r="HF130" s="289">
        <f>+HF89</f>
        <v>19428.406666666669</v>
      </c>
      <c r="HG130" s="188"/>
      <c r="HH130" s="224"/>
      <c r="HI130" s="224"/>
      <c r="HJ130" s="289" t="e">
        <f>+HJ89</f>
        <v>#REF!</v>
      </c>
      <c r="HK130" s="224"/>
      <c r="HL130" s="224"/>
      <c r="HM130" s="289">
        <f>+HM89</f>
        <v>-19428.406666666669</v>
      </c>
      <c r="HN130" s="224"/>
      <c r="HO130" s="224"/>
      <c r="HP130" s="289" t="e">
        <f>+HP89</f>
        <v>#REF!</v>
      </c>
      <c r="HQ130" s="188"/>
      <c r="HR130" s="224"/>
      <c r="HS130" s="224"/>
      <c r="HT130" s="289" t="e">
        <f>+HT89</f>
        <v>#REF!</v>
      </c>
      <c r="HU130" s="224"/>
      <c r="HV130" s="224"/>
      <c r="HW130" s="289">
        <f>+HW89</f>
        <v>-19428.406666666669</v>
      </c>
      <c r="HX130" s="224"/>
      <c r="HY130" s="224"/>
      <c r="HZ130" s="289" t="e">
        <f>+HZ89</f>
        <v>#REF!</v>
      </c>
      <c r="IA130" s="188"/>
      <c r="IB130" s="224"/>
      <c r="IC130" s="224"/>
      <c r="ID130" s="289" t="e">
        <f>+ID89</f>
        <v>#REF!</v>
      </c>
      <c r="IE130" s="224"/>
      <c r="IF130" s="224"/>
      <c r="IG130" s="289">
        <f>+IG89</f>
        <v>-19428.406666666669</v>
      </c>
      <c r="IH130" s="224"/>
      <c r="II130" s="224"/>
      <c r="IJ130" s="289" t="e">
        <f>+IJ89</f>
        <v>#REF!</v>
      </c>
    </row>
    <row r="131" spans="3:244" x14ac:dyDescent="0.2">
      <c r="E131" s="188"/>
      <c r="F131" s="225"/>
      <c r="G131" s="225"/>
      <c r="H131" s="213"/>
      <c r="I131" s="225"/>
      <c r="J131" s="225"/>
      <c r="K131" s="213"/>
      <c r="L131" s="225"/>
      <c r="M131" s="225"/>
      <c r="N131" s="213"/>
      <c r="O131" s="208"/>
      <c r="P131" s="225"/>
      <c r="Q131" s="225"/>
      <c r="R131" s="213"/>
      <c r="S131" s="225"/>
      <c r="T131" s="225"/>
      <c r="U131" s="213"/>
      <c r="V131" s="225"/>
      <c r="W131" s="225"/>
      <c r="X131" s="213"/>
      <c r="Y131" s="208"/>
      <c r="Z131" s="225"/>
      <c r="AA131" s="225"/>
      <c r="AB131" s="213"/>
      <c r="AC131" s="225"/>
      <c r="AD131" s="225"/>
      <c r="AE131" s="213"/>
      <c r="AF131" s="225"/>
      <c r="AG131" s="225"/>
      <c r="AH131" s="213"/>
      <c r="AI131" s="208"/>
      <c r="AJ131" s="225"/>
      <c r="AK131" s="225"/>
      <c r="AL131" s="213"/>
      <c r="AM131" s="225"/>
      <c r="AN131" s="225"/>
      <c r="AO131" s="213"/>
      <c r="AP131" s="225"/>
      <c r="AQ131" s="225"/>
      <c r="AR131" s="213"/>
      <c r="AS131" s="208"/>
      <c r="AT131" s="225"/>
      <c r="AU131" s="225"/>
      <c r="AV131" s="213"/>
      <c r="AW131" s="225"/>
      <c r="AX131" s="225"/>
      <c r="AY131" s="213"/>
      <c r="AZ131" s="225"/>
      <c r="BA131" s="225"/>
      <c r="BB131" s="213"/>
      <c r="BC131" s="208"/>
      <c r="BD131" s="225"/>
      <c r="BE131" s="225"/>
      <c r="BF131" s="213"/>
      <c r="BG131" s="225"/>
      <c r="BH131" s="225"/>
      <c r="BI131" s="213"/>
      <c r="BJ131" s="225"/>
      <c r="BK131" s="225"/>
      <c r="BL131" s="213"/>
      <c r="BM131" s="208"/>
      <c r="BN131" s="225"/>
      <c r="BO131" s="225"/>
      <c r="BP131" s="213"/>
      <c r="BQ131" s="225"/>
      <c r="BR131" s="225"/>
      <c r="BS131" s="213"/>
      <c r="BT131" s="225"/>
      <c r="BU131" s="225"/>
      <c r="BV131" s="213"/>
      <c r="BW131" s="208"/>
      <c r="BX131" s="225"/>
      <c r="BY131" s="225"/>
      <c r="BZ131" s="213"/>
      <c r="CA131" s="225"/>
      <c r="CB131" s="225"/>
      <c r="CC131" s="213"/>
      <c r="CD131" s="225"/>
      <c r="CE131" s="225"/>
      <c r="CF131" s="213"/>
      <c r="CG131" s="208"/>
      <c r="CH131" s="225"/>
      <c r="CI131" s="225"/>
      <c r="CJ131" s="213"/>
      <c r="CK131" s="225"/>
      <c r="CL131" s="225"/>
      <c r="CM131" s="213"/>
      <c r="CN131" s="225"/>
      <c r="CO131" s="225"/>
      <c r="CP131" s="213"/>
      <c r="CQ131" s="208"/>
      <c r="CR131" s="225"/>
      <c r="CS131" s="225"/>
      <c r="CT131" s="213"/>
      <c r="CU131" s="225"/>
      <c r="CV131" s="225"/>
      <c r="CW131" s="213"/>
      <c r="CX131" s="225"/>
      <c r="CY131" s="225"/>
      <c r="CZ131" s="213"/>
      <c r="DA131" s="208"/>
      <c r="DB131" s="225"/>
      <c r="DC131" s="225"/>
      <c r="DD131" s="213"/>
      <c r="DE131" s="225"/>
      <c r="DF131" s="225"/>
      <c r="DG131" s="213"/>
      <c r="DH131" s="225"/>
      <c r="DI131" s="225"/>
      <c r="DJ131" s="213"/>
      <c r="DK131" s="208"/>
      <c r="DL131" s="225"/>
      <c r="DM131" s="225"/>
      <c r="DN131" s="213"/>
      <c r="DO131" s="225"/>
      <c r="DP131" s="225"/>
      <c r="DQ131" s="213"/>
      <c r="DR131" s="225"/>
      <c r="DS131" s="225"/>
      <c r="DT131" s="213"/>
      <c r="DU131" s="188"/>
      <c r="DV131" s="224"/>
      <c r="DW131" s="224"/>
      <c r="DX131" s="289"/>
      <c r="DY131" s="224"/>
      <c r="DZ131" s="224"/>
      <c r="EA131" s="289"/>
      <c r="EB131" s="224"/>
      <c r="EC131" s="224"/>
      <c r="ED131" s="289"/>
      <c r="EE131" s="188"/>
      <c r="EF131" s="224"/>
      <c r="EG131" s="224"/>
      <c r="EH131" s="289"/>
      <c r="EI131" s="224"/>
      <c r="EJ131" s="224"/>
      <c r="EK131" s="289"/>
      <c r="EL131" s="224"/>
      <c r="EM131" s="224"/>
      <c r="EN131" s="289"/>
      <c r="EO131" s="188"/>
      <c r="EP131" s="224"/>
      <c r="EQ131" s="224"/>
      <c r="ER131" s="289"/>
      <c r="ES131" s="224"/>
      <c r="ET131" s="224"/>
      <c r="EU131" s="289"/>
      <c r="EV131" s="224"/>
      <c r="EW131" s="224"/>
      <c r="EX131" s="289"/>
      <c r="EY131" s="188"/>
      <c r="EZ131" s="224"/>
      <c r="FA131" s="224"/>
      <c r="FB131" s="289"/>
      <c r="FC131" s="224"/>
      <c r="FD131" s="224"/>
      <c r="FE131" s="289"/>
      <c r="FF131" s="224"/>
      <c r="FG131" s="224"/>
      <c r="FH131" s="289"/>
      <c r="FI131" s="188"/>
      <c r="FJ131" s="224"/>
      <c r="FK131" s="224"/>
      <c r="FL131" s="289"/>
      <c r="FM131" s="224"/>
      <c r="FN131" s="224"/>
      <c r="FO131" s="289"/>
      <c r="FP131" s="224"/>
      <c r="FQ131" s="224"/>
      <c r="FR131" s="289"/>
      <c r="FS131" s="188"/>
      <c r="FT131" s="224"/>
      <c r="FU131" s="224"/>
      <c r="FV131" s="289"/>
      <c r="FW131" s="224"/>
      <c r="FX131" s="224"/>
      <c r="FY131" s="289"/>
      <c r="FZ131" s="224"/>
      <c r="GA131" s="224"/>
      <c r="GB131" s="289"/>
      <c r="GC131" s="188"/>
      <c r="GD131" s="224"/>
      <c r="GE131" s="224"/>
      <c r="GF131" s="289"/>
      <c r="GG131" s="224"/>
      <c r="GH131" s="224"/>
      <c r="GI131" s="289"/>
      <c r="GJ131" s="224"/>
      <c r="GK131" s="224"/>
      <c r="GL131" s="289"/>
      <c r="GM131" s="188"/>
      <c r="GN131" s="224"/>
      <c r="GO131" s="224"/>
      <c r="GP131" s="289"/>
      <c r="GQ131" s="224"/>
      <c r="GR131" s="224"/>
      <c r="GS131" s="289"/>
      <c r="GT131" s="224"/>
      <c r="GU131" s="224"/>
      <c r="GV131" s="289"/>
      <c r="GW131" s="188"/>
      <c r="GX131" s="224"/>
      <c r="GY131" s="224"/>
      <c r="GZ131" s="289"/>
      <c r="HA131" s="224"/>
      <c r="HB131" s="224"/>
      <c r="HC131" s="289"/>
      <c r="HD131" s="224"/>
      <c r="HE131" s="224"/>
      <c r="HF131" s="289"/>
      <c r="HG131" s="188"/>
      <c r="HH131" s="224"/>
      <c r="HI131" s="224"/>
      <c r="HJ131" s="289"/>
      <c r="HK131" s="224"/>
      <c r="HL131" s="224"/>
      <c r="HM131" s="289"/>
      <c r="HN131" s="224"/>
      <c r="HO131" s="224"/>
      <c r="HP131" s="289"/>
      <c r="HQ131" s="188"/>
      <c r="HR131" s="224"/>
      <c r="HS131" s="224"/>
      <c r="HT131" s="289"/>
      <c r="HU131" s="224"/>
      <c r="HV131" s="224"/>
      <c r="HW131" s="289"/>
      <c r="HX131" s="224"/>
      <c r="HY131" s="224"/>
      <c r="HZ131" s="289"/>
      <c r="IA131" s="188"/>
      <c r="IB131" s="224"/>
      <c r="IC131" s="224"/>
      <c r="ID131" s="289"/>
      <c r="IE131" s="224"/>
      <c r="IF131" s="224"/>
      <c r="IG131" s="289"/>
      <c r="IH131" s="224"/>
      <c r="II131" s="224"/>
      <c r="IJ131" s="289"/>
    </row>
    <row r="132" spans="3:244" x14ac:dyDescent="0.2">
      <c r="C132" s="211" t="s">
        <v>72</v>
      </c>
      <c r="E132" s="188"/>
      <c r="F132" s="225"/>
      <c r="G132" s="225"/>
      <c r="H132" s="242">
        <v>1127128404.9819798</v>
      </c>
      <c r="I132" s="225"/>
      <c r="J132" s="225"/>
      <c r="K132" s="242">
        <v>123774975.44286475</v>
      </c>
      <c r="L132" s="225"/>
      <c r="M132" s="225"/>
      <c r="N132" s="242">
        <v>1003353429.5391151</v>
      </c>
      <c r="O132" s="208"/>
      <c r="P132" s="225"/>
      <c r="Q132" s="225"/>
      <c r="R132" s="242">
        <v>1108837755.2751851</v>
      </c>
      <c r="S132" s="225"/>
      <c r="T132" s="225"/>
      <c r="U132" s="242">
        <v>121963860.3845042</v>
      </c>
      <c r="V132" s="225"/>
      <c r="W132" s="225"/>
      <c r="X132" s="242">
        <v>986873894.89068079</v>
      </c>
      <c r="Y132" s="208"/>
      <c r="Z132" s="225"/>
      <c r="AA132" s="225"/>
      <c r="AB132" s="242">
        <v>1085504991.3268886</v>
      </c>
      <c r="AC132" s="225"/>
      <c r="AD132" s="225"/>
      <c r="AE132" s="242">
        <v>119436771.5761898</v>
      </c>
      <c r="AF132" s="225"/>
      <c r="AG132" s="225"/>
      <c r="AH132" s="242">
        <v>966068219.75069869</v>
      </c>
      <c r="AI132" s="208"/>
      <c r="AJ132" s="225"/>
      <c r="AK132" s="225"/>
      <c r="AL132" s="242">
        <v>1072501385.6283559</v>
      </c>
      <c r="AM132" s="225"/>
      <c r="AN132" s="225"/>
      <c r="AO132" s="242">
        <v>118265197.41008225</v>
      </c>
      <c r="AP132" s="225"/>
      <c r="AQ132" s="225"/>
      <c r="AR132" s="242">
        <v>954236188.21827328</v>
      </c>
      <c r="AS132" s="208"/>
      <c r="AT132" s="225"/>
      <c r="AU132" s="225"/>
      <c r="AV132" s="242">
        <v>1075119558.5210397</v>
      </c>
      <c r="AW132" s="225"/>
      <c r="AX132" s="225"/>
      <c r="AY132" s="242">
        <v>118511640.12944819</v>
      </c>
      <c r="AZ132" s="225"/>
      <c r="BA132" s="225"/>
      <c r="BB132" s="242">
        <v>956607918.39159203</v>
      </c>
      <c r="BC132" s="208"/>
      <c r="BD132" s="225"/>
      <c r="BE132" s="225"/>
      <c r="BF132" s="242">
        <v>1086285107.431036</v>
      </c>
      <c r="BG132" s="225"/>
      <c r="BH132" s="225"/>
      <c r="BI132" s="242">
        <v>119849188.1139566</v>
      </c>
      <c r="BJ132" s="225"/>
      <c r="BK132" s="225"/>
      <c r="BL132" s="242">
        <v>966435919.31707954</v>
      </c>
      <c r="BM132" s="208"/>
      <c r="BN132" s="225"/>
      <c r="BO132" s="225"/>
      <c r="BP132" s="242">
        <v>1160785069.5435107</v>
      </c>
      <c r="BQ132" s="225"/>
      <c r="BR132" s="225"/>
      <c r="BS132" s="242">
        <v>131159041.35529593</v>
      </c>
      <c r="BT132" s="225"/>
      <c r="BU132" s="225"/>
      <c r="BV132" s="242">
        <v>1029626028.188215</v>
      </c>
      <c r="BW132" s="208"/>
      <c r="BX132" s="225"/>
      <c r="BY132" s="225"/>
      <c r="BZ132" s="242">
        <v>1178826909.4644771</v>
      </c>
      <c r="CA132" s="225"/>
      <c r="CB132" s="225"/>
      <c r="CC132" s="242">
        <v>138494096.57799774</v>
      </c>
      <c r="CD132" s="225"/>
      <c r="CE132" s="225"/>
      <c r="CF132" s="242">
        <v>1040332812.8864791</v>
      </c>
      <c r="CG132" s="208"/>
      <c r="CH132" s="225"/>
      <c r="CI132" s="225"/>
      <c r="CJ132" s="242">
        <v>1185180832.0232067</v>
      </c>
      <c r="CK132" s="225"/>
      <c r="CL132" s="225"/>
      <c r="CM132" s="242">
        <v>139129440.2686598</v>
      </c>
      <c r="CN132" s="225"/>
      <c r="CO132" s="225"/>
      <c r="CP132" s="242">
        <v>1046051391.7545469</v>
      </c>
      <c r="CQ132" s="208"/>
      <c r="CR132" s="225"/>
      <c r="CS132" s="225"/>
      <c r="CT132" s="242">
        <v>1268192691.29</v>
      </c>
      <c r="CU132" s="225"/>
      <c r="CV132" s="225"/>
      <c r="CW132" s="242">
        <v>144902946.40368906</v>
      </c>
      <c r="CX132" s="225"/>
      <c r="CY132" s="225"/>
      <c r="CZ132" s="242">
        <v>1123289744.8863113</v>
      </c>
      <c r="DA132" s="208"/>
      <c r="DB132" s="225"/>
      <c r="DC132" s="225"/>
      <c r="DD132" s="242">
        <v>1307243114.0999999</v>
      </c>
      <c r="DE132" s="225"/>
      <c r="DF132" s="225"/>
      <c r="DG132" s="242">
        <v>149664704.10580599</v>
      </c>
      <c r="DH132" s="225"/>
      <c r="DI132" s="225"/>
      <c r="DJ132" s="242">
        <v>1157578409.9941938</v>
      </c>
      <c r="DK132" s="208"/>
      <c r="DL132" s="225"/>
      <c r="DM132" s="225"/>
      <c r="DN132" s="242">
        <v>1317400751.26</v>
      </c>
      <c r="DO132" s="225"/>
      <c r="DP132" s="225"/>
      <c r="DQ132" s="242">
        <v>153453010.91373587</v>
      </c>
      <c r="DR132" s="225"/>
      <c r="DS132" s="225"/>
      <c r="DT132" s="242">
        <v>1163947740.3462644</v>
      </c>
      <c r="DU132" s="188"/>
      <c r="DV132" s="224"/>
      <c r="DW132" s="224"/>
      <c r="DX132" s="294">
        <f>+DX113</f>
        <v>1290280567.8167679</v>
      </c>
      <c r="DY132" s="224"/>
      <c r="DZ132" s="224"/>
      <c r="EA132" s="294">
        <f>+EA113</f>
        <v>150622208.51580983</v>
      </c>
      <c r="EB132" s="224"/>
      <c r="EC132" s="224"/>
      <c r="ED132" s="294">
        <f>+ED113</f>
        <v>1139658359.3009579</v>
      </c>
      <c r="EE132" s="188"/>
      <c r="EF132" s="224"/>
      <c r="EG132" s="224"/>
      <c r="EH132" s="294">
        <f>+EH113</f>
        <v>1289020404.592602</v>
      </c>
      <c r="EI132" s="224"/>
      <c r="EJ132" s="224"/>
      <c r="EK132" s="294">
        <f>+EK113</f>
        <v>150026943.97281596</v>
      </c>
      <c r="EL132" s="224"/>
      <c r="EM132" s="224"/>
      <c r="EN132" s="294">
        <f>+EN113</f>
        <v>1138993460.619786</v>
      </c>
      <c r="EO132" s="188"/>
      <c r="EP132" s="224"/>
      <c r="EQ132" s="224"/>
      <c r="ER132" s="294">
        <f>+ER113</f>
        <v>1273633993.7816985</v>
      </c>
      <c r="ES132" s="224"/>
      <c r="ET132" s="224"/>
      <c r="EU132" s="294">
        <f>+EU113</f>
        <v>148878746.43162537</v>
      </c>
      <c r="EV132" s="224"/>
      <c r="EW132" s="224"/>
      <c r="EX132" s="294">
        <f>+EX113</f>
        <v>1124755247.3500731</v>
      </c>
      <c r="EY132" s="188"/>
      <c r="EZ132" s="224"/>
      <c r="FA132" s="224"/>
      <c r="FB132" s="294">
        <f>+FB113</f>
        <v>-428292306.56999999</v>
      </c>
      <c r="FC132" s="224"/>
      <c r="FD132" s="224"/>
      <c r="FE132" s="294">
        <f>+FE113</f>
        <v>0</v>
      </c>
      <c r="FF132" s="224"/>
      <c r="FG132" s="224"/>
      <c r="FH132" s="294">
        <f>+FH113</f>
        <v>-428292306.56999999</v>
      </c>
      <c r="FI132" s="188"/>
      <c r="FJ132" s="224"/>
      <c r="FK132" s="224"/>
      <c r="FL132" s="294">
        <f>+FL113</f>
        <v>-426314704.56999999</v>
      </c>
      <c r="FM132" s="224"/>
      <c r="FN132" s="224"/>
      <c r="FO132" s="294">
        <f>+FO113</f>
        <v>0</v>
      </c>
      <c r="FP132" s="224"/>
      <c r="FQ132" s="224"/>
      <c r="FR132" s="294">
        <f>+FR113</f>
        <v>-426314704.56999999</v>
      </c>
      <c r="FS132" s="188"/>
      <c r="FT132" s="224"/>
      <c r="FU132" s="224"/>
      <c r="FV132" s="294">
        <f>+FV113</f>
        <v>-426576830.56999999</v>
      </c>
      <c r="FW132" s="224"/>
      <c r="FX132" s="224"/>
      <c r="FY132" s="294">
        <f>+FY113</f>
        <v>0</v>
      </c>
      <c r="FZ132" s="224"/>
      <c r="GA132" s="224"/>
      <c r="GB132" s="294">
        <f>+GB113</f>
        <v>-426576830.56999999</v>
      </c>
      <c r="GC132" s="188"/>
      <c r="GD132" s="224"/>
      <c r="GE132" s="224"/>
      <c r="GF132" s="294">
        <f>+GF113</f>
        <v>-424809756.56999999</v>
      </c>
      <c r="GG132" s="224"/>
      <c r="GH132" s="224"/>
      <c r="GI132" s="294">
        <f>+GI113</f>
        <v>0</v>
      </c>
      <c r="GJ132" s="224"/>
      <c r="GK132" s="224"/>
      <c r="GL132" s="294">
        <f>+GL113</f>
        <v>-424809756.56999999</v>
      </c>
      <c r="GM132" s="188"/>
      <c r="GN132" s="224"/>
      <c r="GO132" s="224"/>
      <c r="GP132" s="294">
        <f>+GP113</f>
        <v>-423696411.56999999</v>
      </c>
      <c r="GQ132" s="224"/>
      <c r="GR132" s="224"/>
      <c r="GS132" s="294">
        <f>+GS113</f>
        <v>0</v>
      </c>
      <c r="GT132" s="224"/>
      <c r="GU132" s="224"/>
      <c r="GV132" s="294">
        <f>+GV113</f>
        <v>-423696411.56999999</v>
      </c>
      <c r="GW132" s="188"/>
      <c r="GX132" s="224"/>
      <c r="GY132" s="224"/>
      <c r="GZ132" s="294">
        <f>+GZ113</f>
        <v>-417824046.56999999</v>
      </c>
      <c r="HA132" s="224"/>
      <c r="HB132" s="224"/>
      <c r="HC132" s="294">
        <f>+HC113</f>
        <v>0</v>
      </c>
      <c r="HD132" s="224"/>
      <c r="HE132" s="224"/>
      <c r="HF132" s="294">
        <f>+HF113</f>
        <v>-417824046.56999999</v>
      </c>
      <c r="HG132" s="188"/>
      <c r="HH132" s="224"/>
      <c r="HI132" s="224"/>
      <c r="HJ132" s="294">
        <f>+HJ113</f>
        <v>-418402817.56999999</v>
      </c>
      <c r="HK132" s="224"/>
      <c r="HL132" s="224"/>
      <c r="HM132" s="294">
        <f>+HM113</f>
        <v>0</v>
      </c>
      <c r="HN132" s="224"/>
      <c r="HO132" s="224"/>
      <c r="HP132" s="294">
        <f>+HP113</f>
        <v>-418402817.56999999</v>
      </c>
      <c r="HQ132" s="188"/>
      <c r="HR132" s="224"/>
      <c r="HS132" s="224"/>
      <c r="HT132" s="294">
        <f>+HT113</f>
        <v>-422617699.56999999</v>
      </c>
      <c r="HU132" s="224"/>
      <c r="HV132" s="224"/>
      <c r="HW132" s="294">
        <f>+HW113</f>
        <v>0</v>
      </c>
      <c r="HX132" s="224"/>
      <c r="HY132" s="224"/>
      <c r="HZ132" s="294">
        <f>+HZ113</f>
        <v>-422617699.56999999</v>
      </c>
      <c r="IA132" s="188"/>
      <c r="IB132" s="224"/>
      <c r="IC132" s="224"/>
      <c r="ID132" s="294">
        <f>+ID113</f>
        <v>-428167464.47000003</v>
      </c>
      <c r="IE132" s="224"/>
      <c r="IF132" s="224"/>
      <c r="IG132" s="294">
        <f>+IG113</f>
        <v>0</v>
      </c>
      <c r="IH132" s="224"/>
      <c r="II132" s="224"/>
      <c r="IJ132" s="294">
        <f>+IJ113</f>
        <v>-428167464.47000003</v>
      </c>
    </row>
    <row r="133" spans="3:244" x14ac:dyDescent="0.2">
      <c r="E133" s="188"/>
      <c r="F133" s="225"/>
      <c r="G133" s="225"/>
      <c r="H133" s="213"/>
      <c r="I133" s="225"/>
      <c r="J133" s="225"/>
      <c r="K133" s="213"/>
      <c r="L133" s="225"/>
      <c r="M133" s="225"/>
      <c r="N133" s="213"/>
      <c r="O133" s="208"/>
      <c r="P133" s="225"/>
      <c r="Q133" s="225"/>
      <c r="R133" s="213"/>
      <c r="S133" s="225"/>
      <c r="T133" s="225"/>
      <c r="U133" s="213"/>
      <c r="V133" s="225"/>
      <c r="W133" s="225"/>
      <c r="X133" s="213"/>
      <c r="Y133" s="208"/>
      <c r="Z133" s="225"/>
      <c r="AA133" s="225"/>
      <c r="AB133" s="213"/>
      <c r="AC133" s="225"/>
      <c r="AD133" s="225"/>
      <c r="AE133" s="213"/>
      <c r="AF133" s="225"/>
      <c r="AG133" s="225"/>
      <c r="AH133" s="213"/>
      <c r="AI133" s="208"/>
      <c r="AJ133" s="225"/>
      <c r="AK133" s="225"/>
      <c r="AL133" s="213"/>
      <c r="AM133" s="225"/>
      <c r="AN133" s="225"/>
      <c r="AO133" s="213"/>
      <c r="AP133" s="225"/>
      <c r="AQ133" s="225"/>
      <c r="AR133" s="213"/>
      <c r="AS133" s="208"/>
      <c r="AT133" s="225"/>
      <c r="AU133" s="225"/>
      <c r="AV133" s="213"/>
      <c r="AW133" s="225"/>
      <c r="AX133" s="225"/>
      <c r="AY133" s="213"/>
      <c r="AZ133" s="225"/>
      <c r="BA133" s="225"/>
      <c r="BB133" s="213"/>
      <c r="BC133" s="208"/>
      <c r="BD133" s="225"/>
      <c r="BE133" s="225"/>
      <c r="BF133" s="213"/>
      <c r="BG133" s="225"/>
      <c r="BH133" s="225"/>
      <c r="BI133" s="213"/>
      <c r="BJ133" s="225"/>
      <c r="BK133" s="225"/>
      <c r="BL133" s="213"/>
      <c r="BM133" s="208"/>
      <c r="BN133" s="225"/>
      <c r="BO133" s="225"/>
      <c r="BP133" s="213"/>
      <c r="BQ133" s="225"/>
      <c r="BR133" s="225"/>
      <c r="BS133" s="213"/>
      <c r="BT133" s="225"/>
      <c r="BU133" s="225"/>
      <c r="BV133" s="213"/>
      <c r="BW133" s="208"/>
      <c r="BX133" s="225"/>
      <c r="BY133" s="225"/>
      <c r="BZ133" s="213"/>
      <c r="CA133" s="225"/>
      <c r="CB133" s="225"/>
      <c r="CC133" s="213"/>
      <c r="CD133" s="225"/>
      <c r="CE133" s="225"/>
      <c r="CF133" s="213"/>
      <c r="CG133" s="208"/>
      <c r="CH133" s="225"/>
      <c r="CI133" s="225"/>
      <c r="CJ133" s="213"/>
      <c r="CK133" s="225"/>
      <c r="CL133" s="225"/>
      <c r="CM133" s="213"/>
      <c r="CN133" s="225"/>
      <c r="CO133" s="225"/>
      <c r="CP133" s="213"/>
      <c r="CQ133" s="208"/>
      <c r="CR133" s="225"/>
      <c r="CS133" s="225"/>
      <c r="CT133" s="213"/>
      <c r="CU133" s="225"/>
      <c r="CV133" s="225"/>
      <c r="CW133" s="213"/>
      <c r="CX133" s="225"/>
      <c r="CY133" s="225"/>
      <c r="CZ133" s="213"/>
      <c r="DA133" s="208"/>
      <c r="DB133" s="225"/>
      <c r="DC133" s="225"/>
      <c r="DD133" s="213"/>
      <c r="DE133" s="225"/>
      <c r="DF133" s="225"/>
      <c r="DG133" s="213"/>
      <c r="DH133" s="225"/>
      <c r="DI133" s="225"/>
      <c r="DJ133" s="213"/>
      <c r="DK133" s="208"/>
      <c r="DL133" s="225"/>
      <c r="DM133" s="225"/>
      <c r="DN133" s="213"/>
      <c r="DO133" s="225"/>
      <c r="DP133" s="225"/>
      <c r="DQ133" s="213"/>
      <c r="DR133" s="225"/>
      <c r="DS133" s="225"/>
      <c r="DT133" s="213"/>
      <c r="DU133" s="188"/>
      <c r="DV133" s="224"/>
      <c r="DW133" s="224"/>
      <c r="DX133" s="289"/>
      <c r="DY133" s="224"/>
      <c r="DZ133" s="224"/>
      <c r="EA133" s="289"/>
      <c r="EB133" s="224"/>
      <c r="EC133" s="224"/>
      <c r="ED133" s="289"/>
      <c r="EE133" s="188"/>
      <c r="EF133" s="224"/>
      <c r="EG133" s="224"/>
      <c r="EH133" s="289"/>
      <c r="EI133" s="224"/>
      <c r="EJ133" s="224"/>
      <c r="EK133" s="289"/>
      <c r="EL133" s="224"/>
      <c r="EM133" s="224"/>
      <c r="EN133" s="289"/>
      <c r="EO133" s="188"/>
      <c r="EP133" s="224"/>
      <c r="EQ133" s="224"/>
      <c r="ER133" s="289"/>
      <c r="ES133" s="224"/>
      <c r="ET133" s="224"/>
      <c r="EU133" s="289"/>
      <c r="EV133" s="224"/>
      <c r="EW133" s="224"/>
      <c r="EX133" s="289"/>
      <c r="EY133" s="188"/>
      <c r="EZ133" s="224"/>
      <c r="FA133" s="224"/>
      <c r="FB133" s="289"/>
      <c r="FC133" s="224"/>
      <c r="FD133" s="224"/>
      <c r="FE133" s="289"/>
      <c r="FF133" s="224"/>
      <c r="FG133" s="224"/>
      <c r="FH133" s="289"/>
      <c r="FI133" s="188"/>
      <c r="FJ133" s="224"/>
      <c r="FK133" s="224"/>
      <c r="FL133" s="289"/>
      <c r="FM133" s="224"/>
      <c r="FN133" s="224"/>
      <c r="FO133" s="289"/>
      <c r="FP133" s="224"/>
      <c r="FQ133" s="224"/>
      <c r="FR133" s="289"/>
      <c r="FS133" s="188"/>
      <c r="FT133" s="224"/>
      <c r="FU133" s="224"/>
      <c r="FV133" s="289"/>
      <c r="FW133" s="224"/>
      <c r="FX133" s="224"/>
      <c r="FY133" s="289"/>
      <c r="FZ133" s="224"/>
      <c r="GA133" s="224"/>
      <c r="GB133" s="289"/>
      <c r="GC133" s="188"/>
      <c r="GD133" s="224"/>
      <c r="GE133" s="224"/>
      <c r="GF133" s="289"/>
      <c r="GG133" s="224"/>
      <c r="GH133" s="224"/>
      <c r="GI133" s="289"/>
      <c r="GJ133" s="224"/>
      <c r="GK133" s="224"/>
      <c r="GL133" s="289"/>
      <c r="GM133" s="188"/>
      <c r="GN133" s="224"/>
      <c r="GO133" s="224"/>
      <c r="GP133" s="289"/>
      <c r="GQ133" s="224"/>
      <c r="GR133" s="224"/>
      <c r="GS133" s="289"/>
      <c r="GT133" s="224"/>
      <c r="GU133" s="224"/>
      <c r="GV133" s="289"/>
      <c r="GW133" s="188"/>
      <c r="GX133" s="224"/>
      <c r="GY133" s="224"/>
      <c r="GZ133" s="289"/>
      <c r="HA133" s="224"/>
      <c r="HB133" s="224"/>
      <c r="HC133" s="289"/>
      <c r="HD133" s="224"/>
      <c r="HE133" s="224"/>
      <c r="HF133" s="289"/>
      <c r="HG133" s="188"/>
      <c r="HH133" s="224"/>
      <c r="HI133" s="224"/>
      <c r="HJ133" s="289"/>
      <c r="HK133" s="224"/>
      <c r="HL133" s="224"/>
      <c r="HM133" s="289"/>
      <c r="HN133" s="224"/>
      <c r="HO133" s="224"/>
      <c r="HP133" s="289"/>
      <c r="HQ133" s="188"/>
      <c r="HR133" s="224"/>
      <c r="HS133" s="224"/>
      <c r="HT133" s="289"/>
      <c r="HU133" s="224"/>
      <c r="HV133" s="224"/>
      <c r="HW133" s="289"/>
      <c r="HX133" s="224"/>
      <c r="HY133" s="224"/>
      <c r="HZ133" s="289"/>
      <c r="IA133" s="188"/>
      <c r="IB133" s="224"/>
      <c r="IC133" s="224"/>
      <c r="ID133" s="289"/>
      <c r="IE133" s="224"/>
      <c r="IF133" s="224"/>
      <c r="IG133" s="289"/>
      <c r="IH133" s="224"/>
      <c r="II133" s="224"/>
      <c r="IJ133" s="289"/>
    </row>
    <row r="134" spans="3:244" s="227" customFormat="1" ht="13.5" thickBot="1" x14ac:dyDescent="0.25">
      <c r="C134" s="228" t="s">
        <v>57</v>
      </c>
      <c r="D134" s="229"/>
      <c r="F134" s="230"/>
      <c r="G134" s="230"/>
      <c r="H134" s="231">
        <v>1.9878000493083317E-2</v>
      </c>
      <c r="I134" s="230"/>
      <c r="J134" s="230"/>
      <c r="K134" s="231">
        <v>1.7689486381152628E-2</v>
      </c>
      <c r="L134" s="230"/>
      <c r="M134" s="230"/>
      <c r="N134" s="231">
        <v>2.0147978421583519E-2</v>
      </c>
      <c r="O134" s="232"/>
      <c r="P134" s="230"/>
      <c r="Q134" s="230"/>
      <c r="R134" s="231">
        <v>1.5628349790181257E-2</v>
      </c>
      <c r="S134" s="230"/>
      <c r="T134" s="230"/>
      <c r="U134" s="231">
        <v>1.0310772986937368E-2</v>
      </c>
      <c r="V134" s="230"/>
      <c r="W134" s="230"/>
      <c r="X134" s="231">
        <v>1.6285528177584607E-2</v>
      </c>
      <c r="Y134" s="232"/>
      <c r="Z134" s="230"/>
      <c r="AA134" s="230"/>
      <c r="AB134" s="231">
        <v>1.0961262495399153E-2</v>
      </c>
      <c r="AC134" s="230"/>
      <c r="AD134" s="230"/>
      <c r="AE134" s="231">
        <v>9.6147892968045743E-3</v>
      </c>
      <c r="AF134" s="230"/>
      <c r="AG134" s="230"/>
      <c r="AH134" s="231">
        <v>1.1127729426580774E-2</v>
      </c>
      <c r="AI134" s="232"/>
      <c r="AJ134" s="230"/>
      <c r="AK134" s="230"/>
      <c r="AL134" s="231">
        <v>6.3481598450440165E-3</v>
      </c>
      <c r="AM134" s="230"/>
      <c r="AN134" s="230"/>
      <c r="AO134" s="231">
        <v>1.4517307935715271E-3</v>
      </c>
      <c r="AP134" s="230"/>
      <c r="AQ134" s="230"/>
      <c r="AR134" s="231">
        <v>6.9550087106881884E-3</v>
      </c>
      <c r="AS134" s="232"/>
      <c r="AT134" s="230"/>
      <c r="AU134" s="230"/>
      <c r="AV134" s="231">
        <v>2.4720516234083357E-3</v>
      </c>
      <c r="AW134" s="230"/>
      <c r="AX134" s="230"/>
      <c r="AY134" s="231">
        <v>-3.4097163022668717E-5</v>
      </c>
      <c r="AZ134" s="230"/>
      <c r="BA134" s="230"/>
      <c r="BB134" s="231">
        <v>2.7825318080044871E-3</v>
      </c>
      <c r="BC134" s="232"/>
      <c r="BD134" s="230"/>
      <c r="BE134" s="230"/>
      <c r="BF134" s="231">
        <v>1.60216611467307E-3</v>
      </c>
      <c r="BG134" s="230"/>
      <c r="BH134" s="230"/>
      <c r="BI134" s="231">
        <v>8.4560076399158176E-4</v>
      </c>
      <c r="BJ134" s="230"/>
      <c r="BK134" s="230"/>
      <c r="BL134" s="231">
        <v>1.6959889343985592E-3</v>
      </c>
      <c r="BM134" s="232"/>
      <c r="BN134" s="230"/>
      <c r="BO134" s="230"/>
      <c r="BP134" s="231">
        <v>6.6571454119755834E-5</v>
      </c>
      <c r="BQ134" s="230"/>
      <c r="BR134" s="230"/>
      <c r="BS134" s="231">
        <v>-7.5350302453708676E-4</v>
      </c>
      <c r="BT134" s="230"/>
      <c r="BU134" s="230"/>
      <c r="BV134" s="231">
        <v>1.7103674493009106E-4</v>
      </c>
      <c r="BW134" s="232"/>
      <c r="BX134" s="230"/>
      <c r="BY134" s="230"/>
      <c r="BZ134" s="231">
        <v>-2.3794366055609036E-4</v>
      </c>
      <c r="CA134" s="230"/>
      <c r="CB134" s="230"/>
      <c r="CC134" s="231">
        <v>-1.3600044983514698E-3</v>
      </c>
      <c r="CD134" s="230"/>
      <c r="CE134" s="230"/>
      <c r="CF134" s="231">
        <v>-8.8569537091837326E-5</v>
      </c>
      <c r="CG134" s="232"/>
      <c r="CH134" s="230"/>
      <c r="CI134" s="230"/>
      <c r="CJ134" s="231">
        <v>1.5492383528221173E-4</v>
      </c>
      <c r="CK134" s="230"/>
      <c r="CL134" s="230"/>
      <c r="CM134" s="231">
        <v>6.6488300300337254E-5</v>
      </c>
      <c r="CN134" s="230"/>
      <c r="CO134" s="230"/>
      <c r="CP134" s="231">
        <v>1.6668615076583329E-4</v>
      </c>
      <c r="CQ134" s="232"/>
      <c r="CR134" s="230"/>
      <c r="CS134" s="230"/>
      <c r="CT134" s="231">
        <v>4.307201569221872E-3</v>
      </c>
      <c r="CU134" s="230"/>
      <c r="CV134" s="230"/>
      <c r="CW134" s="231">
        <v>3.2585964256128105E-3</v>
      </c>
      <c r="CX134" s="230"/>
      <c r="CY134" s="230"/>
      <c r="CZ134" s="231">
        <v>4.4424702971834137E-3</v>
      </c>
      <c r="DA134" s="232"/>
      <c r="DB134" s="230"/>
      <c r="DC134" s="230"/>
      <c r="DD134" s="231">
        <v>1.0312919237889139E-2</v>
      </c>
      <c r="DE134" s="230"/>
      <c r="DF134" s="230"/>
      <c r="DG134" s="231">
        <v>5.4208036497296885E-3</v>
      </c>
      <c r="DH134" s="230"/>
      <c r="DI134" s="230"/>
      <c r="DJ134" s="231">
        <v>1.094542674289432E-2</v>
      </c>
      <c r="DK134" s="232"/>
      <c r="DL134" s="230"/>
      <c r="DM134" s="230"/>
      <c r="DN134" s="231">
        <v>1.6961015658013771E-2</v>
      </c>
      <c r="DO134" s="230"/>
      <c r="DP134" s="230"/>
      <c r="DQ134" s="231">
        <v>1.7639430514026101E-2</v>
      </c>
      <c r="DR134" s="230"/>
      <c r="DS134" s="230"/>
      <c r="DT134" s="231">
        <v>1.6871574527029053E-2</v>
      </c>
      <c r="DV134" s="230"/>
      <c r="DW134" s="230"/>
      <c r="DX134" s="231">
        <f>+DX130/DX132</f>
        <v>1.6063679231464182E-2</v>
      </c>
      <c r="DY134" s="230"/>
      <c r="DZ134" s="230"/>
      <c r="EA134" s="231">
        <f>+EA130/EA132</f>
        <v>2.1709497312872382E-2</v>
      </c>
      <c r="EB134" s="230"/>
      <c r="EC134" s="230"/>
      <c r="ED134" s="231">
        <f>+ED130/ED132</f>
        <v>1.5317503343435918E-2</v>
      </c>
      <c r="EF134" s="230"/>
      <c r="EG134" s="230"/>
      <c r="EH134" s="231">
        <f>+EH130/EH132</f>
        <v>1.2549325202584826E-2</v>
      </c>
      <c r="EI134" s="230"/>
      <c r="EJ134" s="230"/>
      <c r="EK134" s="231">
        <f>+EK130/EK132</f>
        <v>1.3397805428026939E-2</v>
      </c>
      <c r="EL134" s="230"/>
      <c r="EM134" s="230"/>
      <c r="EN134" s="231">
        <f>+EN130/EN132</f>
        <v>1.24375643368331E-2</v>
      </c>
      <c r="EP134" s="230"/>
      <c r="EQ134" s="230"/>
      <c r="ER134" s="231">
        <f>+ER130/ER132</f>
        <v>8.6952862785304834E-3</v>
      </c>
      <c r="ES134" s="230"/>
      <c r="ET134" s="230"/>
      <c r="EU134" s="231">
        <f>+EU130/EU132</f>
        <v>1.0279278034174057E-2</v>
      </c>
      <c r="EV134" s="230"/>
      <c r="EW134" s="230"/>
      <c r="EX134" s="231">
        <f>+EX130/EX132</f>
        <v>8.4856204801322561E-3</v>
      </c>
      <c r="EZ134" s="230"/>
      <c r="FA134" s="230"/>
      <c r="FB134" s="231">
        <f>+FB130/FB132</f>
        <v>0</v>
      </c>
      <c r="FC134" s="230"/>
      <c r="FD134" s="230"/>
      <c r="FE134" s="231" t="e">
        <f>+FE130/FE132</f>
        <v>#DIV/0!</v>
      </c>
      <c r="FF134" s="230"/>
      <c r="FG134" s="230"/>
      <c r="FH134" s="231">
        <f>+FH130/FH132</f>
        <v>-4.5362492785032774E-5</v>
      </c>
      <c r="FJ134" s="230"/>
      <c r="FK134" s="230"/>
      <c r="FL134" s="231">
        <f>+FL130/FL132</f>
        <v>0</v>
      </c>
      <c r="FM134" s="230"/>
      <c r="FN134" s="230"/>
      <c r="FO134" s="231" t="e">
        <f>+FO130/FO132</f>
        <v>#DIV/0!</v>
      </c>
      <c r="FP134" s="230"/>
      <c r="FQ134" s="230"/>
      <c r="FR134" s="231">
        <f>+FR130/FR132</f>
        <v>-4.5572921736919738E-5</v>
      </c>
      <c r="FT134" s="230"/>
      <c r="FU134" s="230"/>
      <c r="FV134" s="231">
        <f>+FV130/FV132</f>
        <v>0</v>
      </c>
      <c r="FW134" s="230"/>
      <c r="FX134" s="230"/>
      <c r="FY134" s="231" t="e">
        <f>+FY130/FY132</f>
        <v>#DIV/0!</v>
      </c>
      <c r="FZ134" s="230"/>
      <c r="GA134" s="230"/>
      <c r="GB134" s="231">
        <f>+GB130/GB132</f>
        <v>-4.5544917760081029E-5</v>
      </c>
      <c r="GD134" s="230"/>
      <c r="GE134" s="230"/>
      <c r="GF134" s="231" t="e">
        <f>+GF130/GF132</f>
        <v>#REF!</v>
      </c>
      <c r="GG134" s="230"/>
      <c r="GH134" s="230"/>
      <c r="GI134" s="231" t="e">
        <f>+GI130/GI132</f>
        <v>#DIV/0!</v>
      </c>
      <c r="GJ134" s="230"/>
      <c r="GK134" s="230"/>
      <c r="GL134" s="231" t="e">
        <f>+GL130/GL132</f>
        <v>#REF!</v>
      </c>
      <c r="GN134" s="230"/>
      <c r="GO134" s="230"/>
      <c r="GP134" s="231" t="e">
        <f>+GP130/GP132</f>
        <v>#REF!</v>
      </c>
      <c r="GQ134" s="230"/>
      <c r="GR134" s="230"/>
      <c r="GS134" s="231" t="e">
        <f>+GS130/GS132</f>
        <v>#DIV/0!</v>
      </c>
      <c r="GT134" s="230"/>
      <c r="GU134" s="230"/>
      <c r="GV134" s="231" t="e">
        <f>+GV130/GV132</f>
        <v>#REF!</v>
      </c>
      <c r="GX134" s="230"/>
      <c r="GY134" s="230"/>
      <c r="GZ134" s="231">
        <f>+GZ130/GZ132</f>
        <v>0</v>
      </c>
      <c r="HA134" s="230"/>
      <c r="HB134" s="230"/>
      <c r="HC134" s="231" t="e">
        <f>+HC130/HC132</f>
        <v>#DIV/0!</v>
      </c>
      <c r="HD134" s="230"/>
      <c r="HE134" s="230"/>
      <c r="HF134" s="231">
        <f>+HF130/HF132</f>
        <v>-4.6499015138449525E-5</v>
      </c>
      <c r="HH134" s="230"/>
      <c r="HI134" s="230"/>
      <c r="HJ134" s="231" t="e">
        <f>+HJ130/HJ132</f>
        <v>#REF!</v>
      </c>
      <c r="HK134" s="230"/>
      <c r="HL134" s="230"/>
      <c r="HM134" s="231" t="e">
        <f>+HM130/HM132</f>
        <v>#DIV/0!</v>
      </c>
      <c r="HN134" s="230"/>
      <c r="HO134" s="230"/>
      <c r="HP134" s="231" t="e">
        <f>+HP130/HP132</f>
        <v>#REF!</v>
      </c>
      <c r="HR134" s="230"/>
      <c r="HS134" s="230"/>
      <c r="HT134" s="231" t="e">
        <f>+HT130/HT132</f>
        <v>#REF!</v>
      </c>
      <c r="HU134" s="230"/>
      <c r="HV134" s="230"/>
      <c r="HW134" s="231" t="e">
        <f>+HW130/HW132</f>
        <v>#DIV/0!</v>
      </c>
      <c r="HX134" s="230"/>
      <c r="HY134" s="230"/>
      <c r="HZ134" s="231" t="e">
        <f>+HZ130/HZ132</f>
        <v>#REF!</v>
      </c>
      <c r="IB134" s="230"/>
      <c r="IC134" s="230"/>
      <c r="ID134" s="231" t="e">
        <f>+ID130/ID132</f>
        <v>#REF!</v>
      </c>
      <c r="IE134" s="230"/>
      <c r="IF134" s="230"/>
      <c r="IG134" s="231" t="e">
        <f>+IG130/IG132</f>
        <v>#DIV/0!</v>
      </c>
      <c r="IH134" s="230"/>
      <c r="II134" s="230"/>
      <c r="IJ134" s="231" t="e">
        <f>+IJ130/IJ132</f>
        <v>#REF!</v>
      </c>
    </row>
    <row r="135" spans="3:244" s="186" customFormat="1" ht="13.5" thickTop="1" x14ac:dyDescent="0.2">
      <c r="D135" s="223"/>
      <c r="E135" s="224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25"/>
      <c r="AX135" s="225"/>
      <c r="AY135" s="225"/>
      <c r="AZ135" s="225"/>
      <c r="BA135" s="225"/>
      <c r="BB135" s="225"/>
      <c r="BC135" s="225"/>
      <c r="BD135" s="225"/>
      <c r="BE135" s="225"/>
      <c r="BF135" s="225"/>
      <c r="BG135" s="225"/>
      <c r="BH135" s="225"/>
      <c r="BI135" s="225"/>
      <c r="BJ135" s="225"/>
      <c r="BK135" s="225"/>
      <c r="BL135" s="225"/>
      <c r="BM135" s="225"/>
      <c r="BN135" s="225"/>
      <c r="BO135" s="225"/>
      <c r="BP135" s="225"/>
      <c r="BQ135" s="225"/>
      <c r="BR135" s="225"/>
      <c r="BS135" s="225"/>
      <c r="BT135" s="225"/>
      <c r="BU135" s="225"/>
      <c r="BV135" s="225"/>
      <c r="BW135" s="225"/>
      <c r="BX135" s="225"/>
      <c r="BY135" s="225"/>
      <c r="BZ135" s="225"/>
      <c r="CA135" s="225"/>
      <c r="CB135" s="225"/>
      <c r="CC135" s="225"/>
      <c r="CD135" s="225"/>
      <c r="CE135" s="225"/>
      <c r="CF135" s="225"/>
      <c r="CG135" s="225"/>
      <c r="CH135" s="225"/>
      <c r="CI135" s="225"/>
      <c r="CJ135" s="225"/>
      <c r="CK135" s="225"/>
      <c r="CL135" s="225"/>
      <c r="CM135" s="225"/>
      <c r="CN135" s="225"/>
      <c r="CO135" s="225"/>
      <c r="CP135" s="225"/>
      <c r="CQ135" s="225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225"/>
      <c r="DC135" s="225"/>
      <c r="DD135" s="225"/>
      <c r="DE135" s="225"/>
      <c r="DF135" s="225"/>
      <c r="DG135" s="225"/>
      <c r="DH135" s="225"/>
      <c r="DI135" s="225"/>
      <c r="DJ135" s="225"/>
      <c r="DK135" s="225"/>
      <c r="DL135" s="225"/>
      <c r="DM135" s="225"/>
      <c r="DN135" s="225"/>
      <c r="DO135" s="225"/>
      <c r="DP135" s="225"/>
      <c r="DQ135" s="225"/>
      <c r="DR135" s="225"/>
      <c r="DS135" s="225"/>
      <c r="DT135" s="225"/>
      <c r="DU135" s="224"/>
      <c r="DV135" s="224"/>
      <c r="DW135" s="224"/>
      <c r="DX135" s="224"/>
      <c r="DY135" s="224"/>
      <c r="DZ135" s="224"/>
      <c r="EA135" s="224"/>
      <c r="EB135" s="224"/>
      <c r="EC135" s="224"/>
      <c r="ED135" s="224"/>
      <c r="EE135" s="224"/>
      <c r="EF135" s="224"/>
      <c r="EG135" s="224"/>
      <c r="EH135" s="224"/>
      <c r="EI135" s="224"/>
      <c r="EJ135" s="224"/>
      <c r="EK135" s="224"/>
      <c r="EL135" s="224"/>
      <c r="EM135" s="224"/>
      <c r="EN135" s="224"/>
      <c r="EO135" s="224"/>
      <c r="EP135" s="224"/>
      <c r="EQ135" s="224"/>
      <c r="ER135" s="224"/>
      <c r="ES135" s="224"/>
      <c r="ET135" s="224"/>
      <c r="EU135" s="224"/>
      <c r="EV135" s="224"/>
      <c r="EW135" s="224"/>
      <c r="EX135" s="224"/>
      <c r="EY135" s="224"/>
      <c r="EZ135" s="224"/>
      <c r="FA135" s="224"/>
      <c r="FB135" s="224"/>
      <c r="FC135" s="224"/>
      <c r="FD135" s="224"/>
      <c r="FE135" s="224"/>
      <c r="FF135" s="224"/>
      <c r="FG135" s="224"/>
      <c r="FH135" s="224"/>
      <c r="FI135" s="224"/>
      <c r="FJ135" s="224"/>
      <c r="FK135" s="224"/>
      <c r="FL135" s="224"/>
      <c r="FM135" s="224"/>
      <c r="FN135" s="224"/>
      <c r="FO135" s="224"/>
      <c r="FP135" s="224"/>
      <c r="FQ135" s="224"/>
      <c r="FR135" s="224"/>
      <c r="FS135" s="224"/>
      <c r="FT135" s="224"/>
      <c r="FU135" s="224"/>
      <c r="FV135" s="224"/>
      <c r="FW135" s="224"/>
      <c r="FX135" s="224"/>
      <c r="FY135" s="224"/>
      <c r="FZ135" s="224"/>
      <c r="GA135" s="224"/>
      <c r="GB135" s="224"/>
      <c r="GC135" s="224"/>
      <c r="GD135" s="224"/>
      <c r="GE135" s="224"/>
      <c r="GF135" s="224"/>
      <c r="GG135" s="224"/>
      <c r="GH135" s="224"/>
      <c r="GI135" s="224"/>
      <c r="GJ135" s="224"/>
      <c r="GK135" s="224"/>
      <c r="GL135" s="224"/>
      <c r="GM135" s="224"/>
      <c r="GN135" s="224"/>
      <c r="GO135" s="224"/>
      <c r="GP135" s="224"/>
      <c r="GQ135" s="224"/>
      <c r="GR135" s="224"/>
      <c r="GS135" s="224"/>
      <c r="GT135" s="224"/>
      <c r="GU135" s="224"/>
      <c r="GV135" s="224"/>
      <c r="GW135" s="224"/>
      <c r="GX135" s="224"/>
      <c r="GY135" s="224"/>
      <c r="GZ135" s="224"/>
      <c r="HA135" s="224"/>
      <c r="HB135" s="224"/>
      <c r="HC135" s="224"/>
      <c r="HD135" s="224"/>
      <c r="HE135" s="224"/>
      <c r="HF135" s="224"/>
      <c r="HG135" s="224"/>
      <c r="HH135" s="224"/>
      <c r="HI135" s="224"/>
      <c r="HJ135" s="224"/>
      <c r="HK135" s="224"/>
      <c r="HL135" s="224"/>
      <c r="HM135" s="224"/>
      <c r="HN135" s="224"/>
      <c r="HO135" s="224"/>
      <c r="HP135" s="224"/>
      <c r="HQ135" s="224"/>
      <c r="HR135" s="224"/>
      <c r="HS135" s="224"/>
      <c r="HT135" s="224"/>
      <c r="HU135" s="224"/>
      <c r="HV135" s="224"/>
      <c r="HW135" s="224"/>
      <c r="HX135" s="224"/>
      <c r="HY135" s="224"/>
      <c r="HZ135" s="224"/>
      <c r="IA135" s="224"/>
      <c r="IB135" s="224"/>
      <c r="IC135" s="224"/>
      <c r="ID135" s="224"/>
      <c r="IE135" s="224"/>
      <c r="IF135" s="224"/>
      <c r="IG135" s="224"/>
      <c r="IH135" s="224"/>
      <c r="II135" s="224"/>
      <c r="IJ135" s="224"/>
    </row>
    <row r="136" spans="3:244" hidden="1" x14ac:dyDescent="0.2">
      <c r="E136" s="188"/>
      <c r="F136" s="208"/>
      <c r="G136" s="208"/>
      <c r="H136" s="213"/>
      <c r="I136" s="208"/>
      <c r="J136" s="208"/>
      <c r="K136" s="213"/>
      <c r="L136" s="208"/>
      <c r="M136" s="208"/>
      <c r="N136" s="213"/>
      <c r="O136" s="208"/>
      <c r="P136" s="208"/>
      <c r="Q136" s="208"/>
      <c r="R136" s="213"/>
      <c r="S136" s="208"/>
      <c r="T136" s="208"/>
      <c r="U136" s="213"/>
      <c r="V136" s="208"/>
      <c r="W136" s="208"/>
      <c r="X136" s="213"/>
      <c r="Y136" s="208"/>
      <c r="Z136" s="208"/>
      <c r="AA136" s="208"/>
      <c r="AB136" s="213"/>
      <c r="AC136" s="208"/>
      <c r="AD136" s="208"/>
      <c r="AE136" s="213"/>
      <c r="AF136" s="208"/>
      <c r="AG136" s="208"/>
      <c r="AH136" s="213"/>
      <c r="AI136" s="208"/>
      <c r="AJ136" s="208"/>
      <c r="AK136" s="208"/>
      <c r="AL136" s="213"/>
      <c r="AM136" s="208"/>
      <c r="AN136" s="208"/>
      <c r="AO136" s="213"/>
      <c r="AP136" s="208"/>
      <c r="AQ136" s="208"/>
      <c r="AR136" s="213"/>
      <c r="AS136" s="208"/>
      <c r="AT136" s="208"/>
      <c r="AU136" s="208"/>
      <c r="AV136" s="213"/>
      <c r="AW136" s="208"/>
      <c r="AX136" s="208"/>
      <c r="AY136" s="213"/>
      <c r="AZ136" s="208"/>
      <c r="BA136" s="208"/>
      <c r="BB136" s="213"/>
      <c r="BC136" s="208"/>
      <c r="BD136" s="208"/>
      <c r="BE136" s="208"/>
      <c r="BF136" s="213"/>
      <c r="BG136" s="208"/>
      <c r="BH136" s="208"/>
      <c r="BI136" s="213"/>
      <c r="BJ136" s="208"/>
      <c r="BK136" s="208"/>
      <c r="BL136" s="213"/>
      <c r="BM136" s="208"/>
      <c r="BN136" s="208"/>
      <c r="BO136" s="208"/>
      <c r="BP136" s="213"/>
      <c r="BQ136" s="208"/>
      <c r="BR136" s="208"/>
      <c r="BS136" s="213"/>
      <c r="BT136" s="208"/>
      <c r="BU136" s="208"/>
      <c r="BV136" s="213"/>
      <c r="BW136" s="208"/>
      <c r="BX136" s="208"/>
      <c r="BY136" s="208"/>
      <c r="BZ136" s="213"/>
      <c r="CA136" s="208"/>
      <c r="CB136" s="208"/>
      <c r="CC136" s="213"/>
      <c r="CD136" s="208"/>
      <c r="CE136" s="208"/>
      <c r="CF136" s="213"/>
      <c r="CG136" s="208"/>
      <c r="CH136" s="208"/>
      <c r="CI136" s="208"/>
      <c r="CJ136" s="213"/>
      <c r="CK136" s="208"/>
      <c r="CL136" s="208"/>
      <c r="CM136" s="213"/>
      <c r="CN136" s="208"/>
      <c r="CO136" s="208"/>
      <c r="CP136" s="213"/>
      <c r="CQ136" s="208"/>
      <c r="CR136" s="208"/>
      <c r="CS136" s="208"/>
      <c r="CT136" s="213"/>
      <c r="CU136" s="208"/>
      <c r="CV136" s="208"/>
      <c r="CW136" s="213"/>
      <c r="CX136" s="208"/>
      <c r="CY136" s="208"/>
      <c r="CZ136" s="213"/>
      <c r="DA136" s="208"/>
      <c r="DB136" s="208"/>
      <c r="DC136" s="208"/>
      <c r="DD136" s="213"/>
      <c r="DE136" s="208"/>
      <c r="DF136" s="208"/>
      <c r="DG136" s="213"/>
      <c r="DH136" s="208"/>
      <c r="DI136" s="208"/>
      <c r="DJ136" s="213"/>
      <c r="DK136" s="208"/>
      <c r="DL136" s="208"/>
      <c r="DM136" s="208"/>
      <c r="DN136" s="213"/>
      <c r="DO136" s="208"/>
      <c r="DP136" s="208"/>
      <c r="DQ136" s="213"/>
      <c r="DR136" s="208"/>
      <c r="DS136" s="208"/>
      <c r="DT136" s="213"/>
      <c r="DU136" s="188"/>
      <c r="DV136" s="188"/>
      <c r="DW136" s="188"/>
      <c r="DX136" s="289"/>
      <c r="DY136" s="188"/>
      <c r="DZ136" s="188"/>
      <c r="EA136" s="289"/>
      <c r="EB136" s="188"/>
      <c r="EC136" s="188"/>
      <c r="ED136" s="289"/>
      <c r="EE136" s="188"/>
      <c r="EF136" s="188"/>
      <c r="EG136" s="188"/>
      <c r="EH136" s="289"/>
      <c r="EI136" s="188"/>
      <c r="EJ136" s="188"/>
      <c r="EK136" s="289"/>
      <c r="EL136" s="188"/>
      <c r="EM136" s="188"/>
      <c r="EN136" s="289"/>
      <c r="EO136" s="188"/>
      <c r="EP136" s="188"/>
      <c r="EQ136" s="188"/>
      <c r="ER136" s="289"/>
      <c r="ES136" s="188"/>
      <c r="ET136" s="188"/>
      <c r="EU136" s="289"/>
      <c r="EV136" s="188"/>
      <c r="EW136" s="188"/>
      <c r="EX136" s="289"/>
      <c r="EY136" s="188"/>
      <c r="EZ136" s="188"/>
      <c r="FA136" s="188"/>
      <c r="FB136" s="289"/>
      <c r="FC136" s="188"/>
      <c r="FD136" s="188"/>
      <c r="FE136" s="289"/>
      <c r="FF136" s="188"/>
      <c r="FG136" s="188"/>
      <c r="FH136" s="289"/>
      <c r="FI136" s="188"/>
      <c r="FJ136" s="188"/>
      <c r="FK136" s="188"/>
      <c r="FL136" s="289"/>
      <c r="FM136" s="188"/>
      <c r="FN136" s="188"/>
      <c r="FO136" s="289"/>
      <c r="FP136" s="188"/>
      <c r="FQ136" s="188"/>
      <c r="FR136" s="289"/>
      <c r="FS136" s="188"/>
      <c r="FT136" s="188"/>
      <c r="FU136" s="188"/>
      <c r="FV136" s="289"/>
      <c r="FW136" s="188"/>
      <c r="FX136" s="188"/>
      <c r="FY136" s="289"/>
      <c r="FZ136" s="188"/>
      <c r="GA136" s="188"/>
      <c r="GB136" s="289"/>
      <c r="GC136" s="188"/>
      <c r="GD136" s="188"/>
      <c r="GE136" s="188"/>
      <c r="GF136" s="289"/>
      <c r="GG136" s="188"/>
      <c r="GH136" s="188"/>
      <c r="GI136" s="289"/>
      <c r="GJ136" s="188"/>
      <c r="GK136" s="188"/>
      <c r="GL136" s="289"/>
      <c r="GM136" s="188"/>
      <c r="GN136" s="188"/>
      <c r="GO136" s="188"/>
      <c r="GP136" s="289"/>
      <c r="GQ136" s="188"/>
      <c r="GR136" s="188"/>
      <c r="GS136" s="289"/>
      <c r="GT136" s="188"/>
      <c r="GU136" s="188"/>
      <c r="GV136" s="289"/>
      <c r="GW136" s="188"/>
      <c r="GX136" s="188"/>
      <c r="GY136" s="188"/>
      <c r="GZ136" s="289"/>
      <c r="HA136" s="188"/>
      <c r="HB136" s="188"/>
      <c r="HC136" s="289"/>
      <c r="HD136" s="188"/>
      <c r="HE136" s="188"/>
      <c r="HF136" s="289"/>
      <c r="HG136" s="188"/>
      <c r="HH136" s="188"/>
      <c r="HI136" s="188"/>
      <c r="HJ136" s="289"/>
      <c r="HK136" s="188"/>
      <c r="HL136" s="188"/>
      <c r="HM136" s="289"/>
      <c r="HN136" s="188"/>
      <c r="HO136" s="188"/>
      <c r="HP136" s="289"/>
      <c r="HQ136" s="188"/>
      <c r="HR136" s="188"/>
      <c r="HS136" s="188"/>
      <c r="HT136" s="289"/>
      <c r="HU136" s="188"/>
      <c r="HV136" s="188"/>
      <c r="HW136" s="289"/>
      <c r="HX136" s="188"/>
      <c r="HY136" s="188"/>
      <c r="HZ136" s="289"/>
      <c r="IA136" s="188"/>
      <c r="IB136" s="188"/>
      <c r="IC136" s="188"/>
      <c r="ID136" s="289"/>
      <c r="IE136" s="188"/>
      <c r="IF136" s="188"/>
      <c r="IG136" s="289"/>
      <c r="IH136" s="188"/>
      <c r="II136" s="188"/>
      <c r="IJ136" s="289"/>
    </row>
    <row r="137" spans="3:244" hidden="1" x14ac:dyDescent="0.2">
      <c r="E137" s="188"/>
      <c r="F137" s="208"/>
      <c r="G137" s="208"/>
      <c r="H137" s="213"/>
      <c r="I137" s="208"/>
      <c r="J137" s="208"/>
      <c r="K137" s="213"/>
      <c r="L137" s="208"/>
      <c r="M137" s="208"/>
      <c r="N137" s="213"/>
      <c r="O137" s="208"/>
      <c r="P137" s="208"/>
      <c r="Q137" s="208"/>
      <c r="R137" s="213"/>
      <c r="S137" s="208"/>
      <c r="T137" s="208"/>
      <c r="U137" s="213"/>
      <c r="V137" s="208"/>
      <c r="W137" s="208"/>
      <c r="X137" s="213"/>
      <c r="Y137" s="208"/>
      <c r="Z137" s="208"/>
      <c r="AA137" s="208"/>
      <c r="AB137" s="213"/>
      <c r="AC137" s="208"/>
      <c r="AD137" s="208"/>
      <c r="AE137" s="213"/>
      <c r="AF137" s="208"/>
      <c r="AG137" s="208"/>
      <c r="AH137" s="213"/>
      <c r="AI137" s="208"/>
      <c r="AJ137" s="208"/>
      <c r="AK137" s="208"/>
      <c r="AL137" s="213"/>
      <c r="AM137" s="208"/>
      <c r="AN137" s="208"/>
      <c r="AO137" s="213"/>
      <c r="AP137" s="208"/>
      <c r="AQ137" s="208"/>
      <c r="AR137" s="213"/>
      <c r="AS137" s="208"/>
      <c r="AT137" s="208"/>
      <c r="AU137" s="208"/>
      <c r="AV137" s="213"/>
      <c r="AW137" s="208"/>
      <c r="AX137" s="208"/>
      <c r="AY137" s="213"/>
      <c r="AZ137" s="208"/>
      <c r="BA137" s="208"/>
      <c r="BB137" s="213"/>
      <c r="BC137" s="208"/>
      <c r="BD137" s="208"/>
      <c r="BE137" s="208"/>
      <c r="BF137" s="213"/>
      <c r="BG137" s="208"/>
      <c r="BH137" s="208"/>
      <c r="BI137" s="213"/>
      <c r="BJ137" s="208"/>
      <c r="BK137" s="208"/>
      <c r="BL137" s="213"/>
      <c r="BM137" s="208"/>
      <c r="BN137" s="208"/>
      <c r="BO137" s="208"/>
      <c r="BP137" s="213"/>
      <c r="BQ137" s="208"/>
      <c r="BR137" s="208"/>
      <c r="BS137" s="213"/>
      <c r="BT137" s="208"/>
      <c r="BU137" s="208"/>
      <c r="BV137" s="213"/>
      <c r="BW137" s="208"/>
      <c r="BX137" s="208"/>
      <c r="BY137" s="208"/>
      <c r="BZ137" s="213"/>
      <c r="CA137" s="208"/>
      <c r="CB137" s="208"/>
      <c r="CC137" s="213"/>
      <c r="CD137" s="208"/>
      <c r="CE137" s="208"/>
      <c r="CF137" s="213"/>
      <c r="CG137" s="208"/>
      <c r="CH137" s="208"/>
      <c r="CI137" s="208"/>
      <c r="CJ137" s="213"/>
      <c r="CK137" s="208"/>
      <c r="CL137" s="208"/>
      <c r="CM137" s="213"/>
      <c r="CN137" s="208"/>
      <c r="CO137" s="208"/>
      <c r="CP137" s="213"/>
      <c r="CQ137" s="208"/>
      <c r="CR137" s="208"/>
      <c r="CS137" s="208"/>
      <c r="CT137" s="213"/>
      <c r="CU137" s="208"/>
      <c r="CV137" s="208"/>
      <c r="CW137" s="213"/>
      <c r="CX137" s="208"/>
      <c r="CY137" s="208"/>
      <c r="CZ137" s="213"/>
      <c r="DA137" s="208"/>
      <c r="DB137" s="208"/>
      <c r="DC137" s="208"/>
      <c r="DD137" s="213"/>
      <c r="DE137" s="208"/>
      <c r="DF137" s="208"/>
      <c r="DG137" s="213"/>
      <c r="DH137" s="208"/>
      <c r="DI137" s="208"/>
      <c r="DJ137" s="213"/>
      <c r="DK137" s="208"/>
      <c r="DL137" s="208"/>
      <c r="DM137" s="208"/>
      <c r="DN137" s="213"/>
      <c r="DO137" s="208"/>
      <c r="DP137" s="208"/>
      <c r="DQ137" s="213"/>
      <c r="DR137" s="208"/>
      <c r="DS137" s="208"/>
      <c r="DT137" s="213"/>
      <c r="DU137" s="188"/>
      <c r="DV137" s="188"/>
      <c r="DW137" s="188"/>
      <c r="DX137" s="289"/>
      <c r="DY137" s="188"/>
      <c r="DZ137" s="188"/>
      <c r="EA137" s="289"/>
      <c r="EB137" s="188"/>
      <c r="EC137" s="188"/>
      <c r="ED137" s="289"/>
      <c r="EE137" s="188"/>
      <c r="EF137" s="188"/>
      <c r="EG137" s="188"/>
      <c r="EH137" s="289"/>
      <c r="EI137" s="188"/>
      <c r="EJ137" s="188"/>
      <c r="EK137" s="289"/>
      <c r="EL137" s="188"/>
      <c r="EM137" s="188"/>
      <c r="EN137" s="289"/>
      <c r="EO137" s="188"/>
      <c r="EP137" s="188"/>
      <c r="EQ137" s="188"/>
      <c r="ER137" s="289"/>
      <c r="ES137" s="188"/>
      <c r="ET137" s="188"/>
      <c r="EU137" s="289"/>
      <c r="EV137" s="188"/>
      <c r="EW137" s="188"/>
      <c r="EX137" s="289"/>
      <c r="EY137" s="188"/>
      <c r="EZ137" s="188"/>
      <c r="FA137" s="188"/>
      <c r="FB137" s="289"/>
      <c r="FC137" s="188"/>
      <c r="FD137" s="188"/>
      <c r="FE137" s="289"/>
      <c r="FF137" s="188"/>
      <c r="FG137" s="188"/>
      <c r="FH137" s="289"/>
      <c r="FI137" s="188"/>
      <c r="FJ137" s="188"/>
      <c r="FK137" s="188"/>
      <c r="FL137" s="289"/>
      <c r="FM137" s="188"/>
      <c r="FN137" s="188"/>
      <c r="FO137" s="289"/>
      <c r="FP137" s="188"/>
      <c r="FQ137" s="188"/>
      <c r="FR137" s="289"/>
      <c r="FS137" s="188"/>
      <c r="FT137" s="188"/>
      <c r="FU137" s="188"/>
      <c r="FV137" s="289"/>
      <c r="FW137" s="188"/>
      <c r="FX137" s="188"/>
      <c r="FY137" s="289"/>
      <c r="FZ137" s="188"/>
      <c r="GA137" s="188"/>
      <c r="GB137" s="289"/>
      <c r="GC137" s="188"/>
      <c r="GD137" s="188"/>
      <c r="GE137" s="188"/>
      <c r="GF137" s="289"/>
      <c r="GG137" s="188"/>
      <c r="GH137" s="188"/>
      <c r="GI137" s="289"/>
      <c r="GJ137" s="188"/>
      <c r="GK137" s="188"/>
      <c r="GL137" s="289"/>
      <c r="GM137" s="188"/>
      <c r="GN137" s="188"/>
      <c r="GO137" s="188"/>
      <c r="GP137" s="289"/>
      <c r="GQ137" s="188"/>
      <c r="GR137" s="188"/>
      <c r="GS137" s="289"/>
      <c r="GT137" s="188"/>
      <c r="GU137" s="188"/>
      <c r="GV137" s="289"/>
      <c r="GW137" s="188"/>
      <c r="GX137" s="188"/>
      <c r="GY137" s="188"/>
      <c r="GZ137" s="289"/>
      <c r="HA137" s="188"/>
      <c r="HB137" s="188"/>
      <c r="HC137" s="289"/>
      <c r="HD137" s="188"/>
      <c r="HE137" s="188"/>
      <c r="HF137" s="289"/>
      <c r="HG137" s="188"/>
      <c r="HH137" s="188"/>
      <c r="HI137" s="188"/>
      <c r="HJ137" s="289"/>
      <c r="HK137" s="188"/>
      <c r="HL137" s="188"/>
      <c r="HM137" s="289"/>
      <c r="HN137" s="188"/>
      <c r="HO137" s="188"/>
      <c r="HP137" s="289"/>
      <c r="HQ137" s="188"/>
      <c r="HR137" s="188"/>
      <c r="HS137" s="188"/>
      <c r="HT137" s="289"/>
      <c r="HU137" s="188"/>
      <c r="HV137" s="188"/>
      <c r="HW137" s="289"/>
      <c r="HX137" s="188"/>
      <c r="HY137" s="188"/>
      <c r="HZ137" s="289"/>
      <c r="IA137" s="188"/>
      <c r="IB137" s="188"/>
      <c r="IC137" s="188"/>
      <c r="ID137" s="289"/>
      <c r="IE137" s="188"/>
      <c r="IF137" s="188"/>
      <c r="IG137" s="289"/>
      <c r="IH137" s="188"/>
      <c r="II137" s="188"/>
      <c r="IJ137" s="289"/>
    </row>
    <row r="138" spans="3:244" hidden="1" x14ac:dyDescent="0.2">
      <c r="E138" s="188"/>
      <c r="F138" s="208"/>
      <c r="G138" s="208"/>
      <c r="H138" s="213"/>
      <c r="I138" s="208"/>
      <c r="J138" s="208"/>
      <c r="K138" s="213"/>
      <c r="L138" s="208"/>
      <c r="M138" s="208"/>
      <c r="N138" s="213"/>
      <c r="O138" s="208"/>
      <c r="P138" s="208"/>
      <c r="Q138" s="208"/>
      <c r="R138" s="213"/>
      <c r="S138" s="208"/>
      <c r="T138" s="208"/>
      <c r="U138" s="213"/>
      <c r="V138" s="208"/>
      <c r="W138" s="208"/>
      <c r="X138" s="213"/>
      <c r="Y138" s="208"/>
      <c r="Z138" s="208"/>
      <c r="AA138" s="208"/>
      <c r="AB138" s="213"/>
      <c r="AC138" s="208"/>
      <c r="AD138" s="208"/>
      <c r="AE138" s="213"/>
      <c r="AF138" s="208"/>
      <c r="AG138" s="208"/>
      <c r="AH138" s="213"/>
      <c r="AI138" s="208"/>
      <c r="AJ138" s="208"/>
      <c r="AK138" s="208"/>
      <c r="AL138" s="213"/>
      <c r="AM138" s="208"/>
      <c r="AN138" s="208"/>
      <c r="AO138" s="213"/>
      <c r="AP138" s="208"/>
      <c r="AQ138" s="208"/>
      <c r="AR138" s="213"/>
      <c r="AS138" s="208"/>
      <c r="AT138" s="208"/>
      <c r="AU138" s="208"/>
      <c r="AV138" s="213"/>
      <c r="AW138" s="208"/>
      <c r="AX138" s="208"/>
      <c r="AY138" s="213"/>
      <c r="AZ138" s="208"/>
      <c r="BA138" s="208"/>
      <c r="BB138" s="213"/>
      <c r="BC138" s="208"/>
      <c r="BD138" s="208"/>
      <c r="BE138" s="208"/>
      <c r="BF138" s="213"/>
      <c r="BG138" s="208"/>
      <c r="BH138" s="208"/>
      <c r="BI138" s="213"/>
      <c r="BJ138" s="208"/>
      <c r="BK138" s="208"/>
      <c r="BL138" s="213"/>
      <c r="BM138" s="208"/>
      <c r="BN138" s="208"/>
      <c r="BO138" s="208"/>
      <c r="BP138" s="213"/>
      <c r="BQ138" s="208"/>
      <c r="BR138" s="208"/>
      <c r="BS138" s="213"/>
      <c r="BT138" s="208"/>
      <c r="BU138" s="208"/>
      <c r="BV138" s="213"/>
      <c r="BW138" s="208"/>
      <c r="BX138" s="208"/>
      <c r="BY138" s="208"/>
      <c r="BZ138" s="213"/>
      <c r="CA138" s="208"/>
      <c r="CB138" s="208"/>
      <c r="CC138" s="213"/>
      <c r="CD138" s="208"/>
      <c r="CE138" s="208"/>
      <c r="CF138" s="213"/>
      <c r="CG138" s="208"/>
      <c r="CH138" s="208"/>
      <c r="CI138" s="208"/>
      <c r="CJ138" s="213"/>
      <c r="CK138" s="208"/>
      <c r="CL138" s="208"/>
      <c r="CM138" s="213"/>
      <c r="CN138" s="208"/>
      <c r="CO138" s="208"/>
      <c r="CP138" s="213"/>
      <c r="CQ138" s="208"/>
      <c r="CR138" s="208"/>
      <c r="CS138" s="208"/>
      <c r="CT138" s="213"/>
      <c r="CU138" s="208"/>
      <c r="CV138" s="208"/>
      <c r="CW138" s="213"/>
      <c r="CX138" s="208"/>
      <c r="CY138" s="208"/>
      <c r="CZ138" s="213"/>
      <c r="DA138" s="208"/>
      <c r="DB138" s="208"/>
      <c r="DC138" s="208"/>
      <c r="DD138" s="213"/>
      <c r="DE138" s="208"/>
      <c r="DF138" s="208"/>
      <c r="DG138" s="213"/>
      <c r="DH138" s="208"/>
      <c r="DI138" s="208"/>
      <c r="DJ138" s="213"/>
      <c r="DK138" s="208"/>
      <c r="DL138" s="208"/>
      <c r="DM138" s="208"/>
      <c r="DN138" s="213"/>
      <c r="DO138" s="208"/>
      <c r="DP138" s="208"/>
      <c r="DQ138" s="213"/>
      <c r="DR138" s="208"/>
      <c r="DS138" s="208"/>
      <c r="DT138" s="213"/>
      <c r="DU138" s="188"/>
      <c r="DV138" s="188"/>
      <c r="DW138" s="188"/>
      <c r="DX138" s="289"/>
      <c r="DY138" s="188"/>
      <c r="DZ138" s="188"/>
      <c r="EA138" s="289"/>
      <c r="EB138" s="188"/>
      <c r="EC138" s="188"/>
      <c r="ED138" s="289"/>
      <c r="EE138" s="188"/>
      <c r="EF138" s="188"/>
      <c r="EG138" s="188"/>
      <c r="EH138" s="289"/>
      <c r="EI138" s="188"/>
      <c r="EJ138" s="188"/>
      <c r="EK138" s="289"/>
      <c r="EL138" s="188"/>
      <c r="EM138" s="188"/>
      <c r="EN138" s="289"/>
      <c r="EO138" s="188"/>
      <c r="EP138" s="188"/>
      <c r="EQ138" s="188"/>
      <c r="ER138" s="289"/>
      <c r="ES138" s="188"/>
      <c r="ET138" s="188"/>
      <c r="EU138" s="289"/>
      <c r="EV138" s="188"/>
      <c r="EW138" s="188"/>
      <c r="EX138" s="289"/>
      <c r="EY138" s="188"/>
      <c r="EZ138" s="188"/>
      <c r="FA138" s="188"/>
      <c r="FB138" s="289"/>
      <c r="FC138" s="188"/>
      <c r="FD138" s="188"/>
      <c r="FE138" s="289"/>
      <c r="FF138" s="188"/>
      <c r="FG138" s="188"/>
      <c r="FH138" s="289"/>
      <c r="FI138" s="188"/>
      <c r="FJ138" s="188"/>
      <c r="FK138" s="188"/>
      <c r="FL138" s="289"/>
      <c r="FM138" s="188"/>
      <c r="FN138" s="188"/>
      <c r="FO138" s="289"/>
      <c r="FP138" s="188"/>
      <c r="FQ138" s="188"/>
      <c r="FR138" s="289"/>
      <c r="FS138" s="188"/>
      <c r="FT138" s="188"/>
      <c r="FU138" s="188"/>
      <c r="FV138" s="289"/>
      <c r="FW138" s="188"/>
      <c r="FX138" s="188"/>
      <c r="FY138" s="289"/>
      <c r="FZ138" s="188"/>
      <c r="GA138" s="188"/>
      <c r="GB138" s="289"/>
      <c r="GC138" s="188"/>
      <c r="GD138" s="188"/>
      <c r="GE138" s="188"/>
      <c r="GF138" s="289"/>
      <c r="GG138" s="188"/>
      <c r="GH138" s="188"/>
      <c r="GI138" s="289"/>
      <c r="GJ138" s="188"/>
      <c r="GK138" s="188"/>
      <c r="GL138" s="289"/>
      <c r="GM138" s="188"/>
      <c r="GN138" s="188"/>
      <c r="GO138" s="188"/>
      <c r="GP138" s="289"/>
      <c r="GQ138" s="188"/>
      <c r="GR138" s="188"/>
      <c r="GS138" s="289"/>
      <c r="GT138" s="188"/>
      <c r="GU138" s="188"/>
      <c r="GV138" s="289"/>
      <c r="GW138" s="188"/>
      <c r="GX138" s="188"/>
      <c r="GY138" s="188"/>
      <c r="GZ138" s="289"/>
      <c r="HA138" s="188"/>
      <c r="HB138" s="188"/>
      <c r="HC138" s="289"/>
      <c r="HD138" s="188"/>
      <c r="HE138" s="188"/>
      <c r="HF138" s="289"/>
      <c r="HG138" s="188"/>
      <c r="HH138" s="188"/>
      <c r="HI138" s="188"/>
      <c r="HJ138" s="289"/>
      <c r="HK138" s="188"/>
      <c r="HL138" s="188"/>
      <c r="HM138" s="289"/>
      <c r="HN138" s="188"/>
      <c r="HO138" s="188"/>
      <c r="HP138" s="289"/>
      <c r="HQ138" s="188"/>
      <c r="HR138" s="188"/>
      <c r="HS138" s="188"/>
      <c r="HT138" s="289"/>
      <c r="HU138" s="188"/>
      <c r="HV138" s="188"/>
      <c r="HW138" s="289"/>
      <c r="HX138" s="188"/>
      <c r="HY138" s="188"/>
      <c r="HZ138" s="289"/>
      <c r="IA138" s="188"/>
      <c r="IB138" s="188"/>
      <c r="IC138" s="188"/>
      <c r="ID138" s="289"/>
      <c r="IE138" s="188"/>
      <c r="IF138" s="188"/>
      <c r="IG138" s="289"/>
      <c r="IH138" s="188"/>
      <c r="II138" s="188"/>
      <c r="IJ138" s="289"/>
    </row>
    <row r="139" spans="3:244" hidden="1" x14ac:dyDescent="0.2">
      <c r="E139" s="188"/>
      <c r="F139" s="208"/>
      <c r="G139" s="208"/>
      <c r="H139" s="213"/>
      <c r="I139" s="208"/>
      <c r="J139" s="208"/>
      <c r="K139" s="213"/>
      <c r="L139" s="208"/>
      <c r="M139" s="208"/>
      <c r="N139" s="213"/>
      <c r="O139" s="208"/>
      <c r="P139" s="208"/>
      <c r="Q139" s="208"/>
      <c r="R139" s="213"/>
      <c r="S139" s="208"/>
      <c r="T139" s="208"/>
      <c r="U139" s="213"/>
      <c r="V139" s="208"/>
      <c r="W139" s="208"/>
      <c r="X139" s="213"/>
      <c r="Y139" s="208"/>
      <c r="Z139" s="208"/>
      <c r="AA139" s="208"/>
      <c r="AB139" s="213"/>
      <c r="AC139" s="208"/>
      <c r="AD139" s="208"/>
      <c r="AE139" s="213"/>
      <c r="AF139" s="208"/>
      <c r="AG139" s="208"/>
      <c r="AH139" s="213"/>
      <c r="AI139" s="208"/>
      <c r="AJ139" s="208"/>
      <c r="AK139" s="208"/>
      <c r="AL139" s="213"/>
      <c r="AM139" s="208"/>
      <c r="AN139" s="208"/>
      <c r="AO139" s="213"/>
      <c r="AP139" s="208"/>
      <c r="AQ139" s="208"/>
      <c r="AR139" s="213"/>
      <c r="AS139" s="208"/>
      <c r="AT139" s="208"/>
      <c r="AU139" s="208"/>
      <c r="AV139" s="213"/>
      <c r="AW139" s="208"/>
      <c r="AX139" s="208"/>
      <c r="AY139" s="213"/>
      <c r="AZ139" s="208"/>
      <c r="BA139" s="208"/>
      <c r="BB139" s="213"/>
      <c r="BC139" s="208"/>
      <c r="BD139" s="208"/>
      <c r="BE139" s="208"/>
      <c r="BF139" s="213"/>
      <c r="BG139" s="208"/>
      <c r="BH139" s="208"/>
      <c r="BI139" s="213"/>
      <c r="BJ139" s="208"/>
      <c r="BK139" s="208"/>
      <c r="BL139" s="213"/>
      <c r="BM139" s="208"/>
      <c r="BN139" s="208"/>
      <c r="BO139" s="208"/>
      <c r="BP139" s="213"/>
      <c r="BQ139" s="208"/>
      <c r="BR139" s="208"/>
      <c r="BS139" s="213"/>
      <c r="BT139" s="208"/>
      <c r="BU139" s="208"/>
      <c r="BV139" s="213"/>
      <c r="BW139" s="208"/>
      <c r="BX139" s="208"/>
      <c r="BY139" s="208"/>
      <c r="BZ139" s="213"/>
      <c r="CA139" s="208"/>
      <c r="CB139" s="208"/>
      <c r="CC139" s="213"/>
      <c r="CD139" s="208"/>
      <c r="CE139" s="208"/>
      <c r="CF139" s="213"/>
      <c r="CG139" s="208"/>
      <c r="CH139" s="208"/>
      <c r="CI139" s="208"/>
      <c r="CJ139" s="213"/>
      <c r="CK139" s="208"/>
      <c r="CL139" s="208"/>
      <c r="CM139" s="213"/>
      <c r="CN139" s="208"/>
      <c r="CO139" s="208"/>
      <c r="CP139" s="213"/>
      <c r="CQ139" s="208"/>
      <c r="CR139" s="208"/>
      <c r="CS139" s="208"/>
      <c r="CT139" s="213"/>
      <c r="CU139" s="208"/>
      <c r="CV139" s="208"/>
      <c r="CW139" s="213"/>
      <c r="CX139" s="208"/>
      <c r="CY139" s="208"/>
      <c r="CZ139" s="213"/>
      <c r="DA139" s="208"/>
      <c r="DB139" s="208"/>
      <c r="DC139" s="208"/>
      <c r="DD139" s="213"/>
      <c r="DE139" s="208"/>
      <c r="DF139" s="208"/>
      <c r="DG139" s="213"/>
      <c r="DH139" s="208"/>
      <c r="DI139" s="208"/>
      <c r="DJ139" s="213"/>
      <c r="DK139" s="208"/>
      <c r="DL139" s="208"/>
      <c r="DM139" s="208"/>
      <c r="DN139" s="213"/>
      <c r="DO139" s="208"/>
      <c r="DP139" s="208"/>
      <c r="DQ139" s="213"/>
      <c r="DR139" s="208"/>
      <c r="DS139" s="208"/>
      <c r="DT139" s="213"/>
      <c r="DU139" s="188"/>
      <c r="DV139" s="188"/>
      <c r="DW139" s="188"/>
      <c r="DX139" s="289"/>
      <c r="DY139" s="188"/>
      <c r="DZ139" s="188"/>
      <c r="EA139" s="289"/>
      <c r="EB139" s="188"/>
      <c r="EC139" s="188"/>
      <c r="ED139" s="289"/>
      <c r="EE139" s="188"/>
      <c r="EF139" s="188"/>
      <c r="EG139" s="188"/>
      <c r="EH139" s="289"/>
      <c r="EI139" s="188"/>
      <c r="EJ139" s="188"/>
      <c r="EK139" s="289"/>
      <c r="EL139" s="188"/>
      <c r="EM139" s="188"/>
      <c r="EN139" s="289"/>
      <c r="EO139" s="188"/>
      <c r="EP139" s="188"/>
      <c r="EQ139" s="188"/>
      <c r="ER139" s="289"/>
      <c r="ES139" s="188"/>
      <c r="ET139" s="188"/>
      <c r="EU139" s="289"/>
      <c r="EV139" s="188"/>
      <c r="EW139" s="188"/>
      <c r="EX139" s="289"/>
      <c r="EY139" s="188"/>
      <c r="EZ139" s="188"/>
      <c r="FA139" s="188"/>
      <c r="FB139" s="289"/>
      <c r="FC139" s="188"/>
      <c r="FD139" s="188"/>
      <c r="FE139" s="289"/>
      <c r="FF139" s="188"/>
      <c r="FG139" s="188"/>
      <c r="FH139" s="289"/>
      <c r="FI139" s="188"/>
      <c r="FJ139" s="188"/>
      <c r="FK139" s="188"/>
      <c r="FL139" s="289"/>
      <c r="FM139" s="188"/>
      <c r="FN139" s="188"/>
      <c r="FO139" s="289"/>
      <c r="FP139" s="188"/>
      <c r="FQ139" s="188"/>
      <c r="FR139" s="289"/>
      <c r="FS139" s="188"/>
      <c r="FT139" s="188"/>
      <c r="FU139" s="188"/>
      <c r="FV139" s="289"/>
      <c r="FW139" s="188"/>
      <c r="FX139" s="188"/>
      <c r="FY139" s="289"/>
      <c r="FZ139" s="188"/>
      <c r="GA139" s="188"/>
      <c r="GB139" s="289"/>
      <c r="GC139" s="188"/>
      <c r="GD139" s="188"/>
      <c r="GE139" s="188"/>
      <c r="GF139" s="289"/>
      <c r="GG139" s="188"/>
      <c r="GH139" s="188"/>
      <c r="GI139" s="289"/>
      <c r="GJ139" s="188"/>
      <c r="GK139" s="188"/>
      <c r="GL139" s="289"/>
      <c r="GM139" s="188"/>
      <c r="GN139" s="188"/>
      <c r="GO139" s="188"/>
      <c r="GP139" s="289"/>
      <c r="GQ139" s="188"/>
      <c r="GR139" s="188"/>
      <c r="GS139" s="289"/>
      <c r="GT139" s="188"/>
      <c r="GU139" s="188"/>
      <c r="GV139" s="289"/>
      <c r="GW139" s="188"/>
      <c r="GX139" s="188"/>
      <c r="GY139" s="188"/>
      <c r="GZ139" s="289"/>
      <c r="HA139" s="188"/>
      <c r="HB139" s="188"/>
      <c r="HC139" s="289"/>
      <c r="HD139" s="188"/>
      <c r="HE139" s="188"/>
      <c r="HF139" s="289"/>
      <c r="HG139" s="188"/>
      <c r="HH139" s="188"/>
      <c r="HI139" s="188"/>
      <c r="HJ139" s="289"/>
      <c r="HK139" s="188"/>
      <c r="HL139" s="188"/>
      <c r="HM139" s="289"/>
      <c r="HN139" s="188"/>
      <c r="HO139" s="188"/>
      <c r="HP139" s="289"/>
      <c r="HQ139" s="188"/>
      <c r="HR139" s="188"/>
      <c r="HS139" s="188"/>
      <c r="HT139" s="289"/>
      <c r="HU139" s="188"/>
      <c r="HV139" s="188"/>
      <c r="HW139" s="289"/>
      <c r="HX139" s="188"/>
      <c r="HY139" s="188"/>
      <c r="HZ139" s="289"/>
      <c r="IA139" s="188"/>
      <c r="IB139" s="188"/>
      <c r="IC139" s="188"/>
      <c r="ID139" s="289"/>
      <c r="IE139" s="188"/>
      <c r="IF139" s="188"/>
      <c r="IG139" s="289"/>
      <c r="IH139" s="188"/>
      <c r="II139" s="188"/>
      <c r="IJ139" s="289"/>
    </row>
    <row r="140" spans="3:244" hidden="1" x14ac:dyDescent="0.2">
      <c r="E140" s="188"/>
      <c r="F140" s="208"/>
      <c r="G140" s="208"/>
      <c r="H140" s="213"/>
      <c r="I140" s="208"/>
      <c r="J140" s="208"/>
      <c r="K140" s="213"/>
      <c r="L140" s="208"/>
      <c r="M140" s="208"/>
      <c r="N140" s="213"/>
      <c r="O140" s="208"/>
      <c r="P140" s="208"/>
      <c r="Q140" s="208"/>
      <c r="R140" s="213"/>
      <c r="S140" s="208"/>
      <c r="T140" s="208"/>
      <c r="U140" s="213"/>
      <c r="V140" s="208"/>
      <c r="W140" s="208"/>
      <c r="X140" s="213"/>
      <c r="Y140" s="208"/>
      <c r="Z140" s="208"/>
      <c r="AA140" s="208"/>
      <c r="AB140" s="213"/>
      <c r="AC140" s="208"/>
      <c r="AD140" s="208"/>
      <c r="AE140" s="213"/>
      <c r="AF140" s="208"/>
      <c r="AG140" s="208"/>
      <c r="AH140" s="213"/>
      <c r="AI140" s="208"/>
      <c r="AJ140" s="208"/>
      <c r="AK140" s="208"/>
      <c r="AL140" s="213"/>
      <c r="AM140" s="208"/>
      <c r="AN140" s="208"/>
      <c r="AO140" s="213"/>
      <c r="AP140" s="208"/>
      <c r="AQ140" s="208"/>
      <c r="AR140" s="213"/>
      <c r="AS140" s="208"/>
      <c r="AT140" s="208"/>
      <c r="AU140" s="208"/>
      <c r="AV140" s="213"/>
      <c r="AW140" s="208"/>
      <c r="AX140" s="208"/>
      <c r="AY140" s="213"/>
      <c r="AZ140" s="208"/>
      <c r="BA140" s="208"/>
      <c r="BB140" s="213"/>
      <c r="BC140" s="208"/>
      <c r="BD140" s="208"/>
      <c r="BE140" s="208"/>
      <c r="BF140" s="213"/>
      <c r="BG140" s="208"/>
      <c r="BH140" s="208"/>
      <c r="BI140" s="213"/>
      <c r="BJ140" s="208"/>
      <c r="BK140" s="208"/>
      <c r="BL140" s="213"/>
      <c r="BM140" s="208"/>
      <c r="BN140" s="208"/>
      <c r="BO140" s="208"/>
      <c r="BP140" s="213"/>
      <c r="BQ140" s="208"/>
      <c r="BR140" s="208"/>
      <c r="BS140" s="213"/>
      <c r="BT140" s="208"/>
      <c r="BU140" s="208"/>
      <c r="BV140" s="213"/>
      <c r="BW140" s="208"/>
      <c r="BX140" s="208"/>
      <c r="BY140" s="208"/>
      <c r="BZ140" s="213"/>
      <c r="CA140" s="208"/>
      <c r="CB140" s="208"/>
      <c r="CC140" s="213"/>
      <c r="CD140" s="208"/>
      <c r="CE140" s="208"/>
      <c r="CF140" s="213"/>
      <c r="CG140" s="208"/>
      <c r="CH140" s="208"/>
      <c r="CI140" s="208"/>
      <c r="CJ140" s="213"/>
      <c r="CK140" s="208"/>
      <c r="CL140" s="208"/>
      <c r="CM140" s="213"/>
      <c r="CN140" s="208"/>
      <c r="CO140" s="208"/>
      <c r="CP140" s="213"/>
      <c r="CQ140" s="208"/>
      <c r="CR140" s="208"/>
      <c r="CS140" s="208"/>
      <c r="CT140" s="213"/>
      <c r="CU140" s="208"/>
      <c r="CV140" s="208"/>
      <c r="CW140" s="213"/>
      <c r="CX140" s="208"/>
      <c r="CY140" s="208"/>
      <c r="CZ140" s="213"/>
      <c r="DA140" s="208"/>
      <c r="DB140" s="208"/>
      <c r="DC140" s="208"/>
      <c r="DD140" s="213"/>
      <c r="DE140" s="208"/>
      <c r="DF140" s="208"/>
      <c r="DG140" s="213"/>
      <c r="DH140" s="208"/>
      <c r="DI140" s="208"/>
      <c r="DJ140" s="213"/>
      <c r="DK140" s="208"/>
      <c r="DL140" s="208"/>
      <c r="DM140" s="208"/>
      <c r="DN140" s="213"/>
      <c r="DO140" s="208"/>
      <c r="DP140" s="208"/>
      <c r="DQ140" s="213"/>
      <c r="DR140" s="208"/>
      <c r="DS140" s="208"/>
      <c r="DT140" s="213"/>
      <c r="DU140" s="188"/>
      <c r="DV140" s="188"/>
      <c r="DW140" s="188"/>
      <c r="DX140" s="289"/>
      <c r="DY140" s="188"/>
      <c r="DZ140" s="188"/>
      <c r="EA140" s="289"/>
      <c r="EB140" s="188"/>
      <c r="EC140" s="188"/>
      <c r="ED140" s="289"/>
      <c r="EE140" s="188"/>
      <c r="EF140" s="188"/>
      <c r="EG140" s="188"/>
      <c r="EH140" s="289"/>
      <c r="EI140" s="188"/>
      <c r="EJ140" s="188"/>
      <c r="EK140" s="289"/>
      <c r="EL140" s="188"/>
      <c r="EM140" s="188"/>
      <c r="EN140" s="289"/>
      <c r="EO140" s="188"/>
      <c r="EP140" s="188"/>
      <c r="EQ140" s="188"/>
      <c r="ER140" s="289"/>
      <c r="ES140" s="188"/>
      <c r="ET140" s="188"/>
      <c r="EU140" s="289"/>
      <c r="EV140" s="188"/>
      <c r="EW140" s="188"/>
      <c r="EX140" s="289"/>
      <c r="EY140" s="188"/>
      <c r="EZ140" s="188"/>
      <c r="FA140" s="188"/>
      <c r="FB140" s="289"/>
      <c r="FC140" s="188"/>
      <c r="FD140" s="188"/>
      <c r="FE140" s="289"/>
      <c r="FF140" s="188"/>
      <c r="FG140" s="188"/>
      <c r="FH140" s="289"/>
      <c r="FI140" s="188"/>
      <c r="FJ140" s="188"/>
      <c r="FK140" s="188"/>
      <c r="FL140" s="289"/>
      <c r="FM140" s="188"/>
      <c r="FN140" s="188"/>
      <c r="FO140" s="289"/>
      <c r="FP140" s="188"/>
      <c r="FQ140" s="188"/>
      <c r="FR140" s="289"/>
      <c r="FS140" s="188"/>
      <c r="FT140" s="188"/>
      <c r="FU140" s="188"/>
      <c r="FV140" s="289"/>
      <c r="FW140" s="188"/>
      <c r="FX140" s="188"/>
      <c r="FY140" s="289"/>
      <c r="FZ140" s="188"/>
      <c r="GA140" s="188"/>
      <c r="GB140" s="289"/>
      <c r="GC140" s="188"/>
      <c r="GD140" s="188"/>
      <c r="GE140" s="188"/>
      <c r="GF140" s="289"/>
      <c r="GG140" s="188"/>
      <c r="GH140" s="188"/>
      <c r="GI140" s="289"/>
      <c r="GJ140" s="188"/>
      <c r="GK140" s="188"/>
      <c r="GL140" s="289"/>
      <c r="GM140" s="188"/>
      <c r="GN140" s="188"/>
      <c r="GO140" s="188"/>
      <c r="GP140" s="289"/>
      <c r="GQ140" s="188"/>
      <c r="GR140" s="188"/>
      <c r="GS140" s="289"/>
      <c r="GT140" s="188"/>
      <c r="GU140" s="188"/>
      <c r="GV140" s="289"/>
      <c r="GW140" s="188"/>
      <c r="GX140" s="188"/>
      <c r="GY140" s="188"/>
      <c r="GZ140" s="289"/>
      <c r="HA140" s="188"/>
      <c r="HB140" s="188"/>
      <c r="HC140" s="289"/>
      <c r="HD140" s="188"/>
      <c r="HE140" s="188"/>
      <c r="HF140" s="289"/>
      <c r="HG140" s="188"/>
      <c r="HH140" s="188"/>
      <c r="HI140" s="188"/>
      <c r="HJ140" s="289"/>
      <c r="HK140" s="188"/>
      <c r="HL140" s="188"/>
      <c r="HM140" s="289"/>
      <c r="HN140" s="188"/>
      <c r="HO140" s="188"/>
      <c r="HP140" s="289"/>
      <c r="HQ140" s="188"/>
      <c r="HR140" s="188"/>
      <c r="HS140" s="188"/>
      <c r="HT140" s="289"/>
      <c r="HU140" s="188"/>
      <c r="HV140" s="188"/>
      <c r="HW140" s="289"/>
      <c r="HX140" s="188"/>
      <c r="HY140" s="188"/>
      <c r="HZ140" s="289"/>
      <c r="IA140" s="188"/>
      <c r="IB140" s="188"/>
      <c r="IC140" s="188"/>
      <c r="ID140" s="289"/>
      <c r="IE140" s="188"/>
      <c r="IF140" s="188"/>
      <c r="IG140" s="289"/>
      <c r="IH140" s="188"/>
      <c r="II140" s="188"/>
      <c r="IJ140" s="289"/>
    </row>
    <row r="141" spans="3:244" hidden="1" x14ac:dyDescent="0.2">
      <c r="E141" s="188"/>
      <c r="F141" s="208"/>
      <c r="G141" s="208"/>
      <c r="H141" s="213"/>
      <c r="I141" s="208"/>
      <c r="J141" s="208"/>
      <c r="K141" s="213"/>
      <c r="L141" s="208"/>
      <c r="M141" s="208"/>
      <c r="N141" s="213"/>
      <c r="O141" s="208"/>
      <c r="P141" s="208"/>
      <c r="Q141" s="208"/>
      <c r="R141" s="213"/>
      <c r="S141" s="208"/>
      <c r="T141" s="208"/>
      <c r="U141" s="213"/>
      <c r="V141" s="208"/>
      <c r="W141" s="208"/>
      <c r="X141" s="213"/>
      <c r="Y141" s="208"/>
      <c r="Z141" s="208"/>
      <c r="AA141" s="208"/>
      <c r="AB141" s="213"/>
      <c r="AC141" s="208"/>
      <c r="AD141" s="208"/>
      <c r="AE141" s="213"/>
      <c r="AF141" s="208"/>
      <c r="AG141" s="208"/>
      <c r="AH141" s="213"/>
      <c r="AI141" s="208"/>
      <c r="AJ141" s="208"/>
      <c r="AK141" s="208"/>
      <c r="AL141" s="213"/>
      <c r="AM141" s="208"/>
      <c r="AN141" s="208"/>
      <c r="AO141" s="213"/>
      <c r="AP141" s="208"/>
      <c r="AQ141" s="208"/>
      <c r="AR141" s="213"/>
      <c r="AS141" s="208"/>
      <c r="AT141" s="208"/>
      <c r="AU141" s="208"/>
      <c r="AV141" s="213"/>
      <c r="AW141" s="208"/>
      <c r="AX141" s="208"/>
      <c r="AY141" s="213"/>
      <c r="AZ141" s="208"/>
      <c r="BA141" s="208"/>
      <c r="BB141" s="213"/>
      <c r="BC141" s="208"/>
      <c r="BD141" s="208"/>
      <c r="BE141" s="208"/>
      <c r="BF141" s="213"/>
      <c r="BG141" s="208"/>
      <c r="BH141" s="208"/>
      <c r="BI141" s="213"/>
      <c r="BJ141" s="208"/>
      <c r="BK141" s="208"/>
      <c r="BL141" s="213"/>
      <c r="BM141" s="208"/>
      <c r="BN141" s="208"/>
      <c r="BO141" s="208"/>
      <c r="BP141" s="213"/>
      <c r="BQ141" s="208"/>
      <c r="BR141" s="208"/>
      <c r="BS141" s="213"/>
      <c r="BT141" s="208"/>
      <c r="BU141" s="208"/>
      <c r="BV141" s="213"/>
      <c r="BW141" s="208"/>
      <c r="BX141" s="208"/>
      <c r="BY141" s="208"/>
      <c r="BZ141" s="213"/>
      <c r="CA141" s="208"/>
      <c r="CB141" s="208"/>
      <c r="CC141" s="213"/>
      <c r="CD141" s="208"/>
      <c r="CE141" s="208"/>
      <c r="CF141" s="213"/>
      <c r="CG141" s="208"/>
      <c r="CH141" s="208"/>
      <c r="CI141" s="208"/>
      <c r="CJ141" s="213"/>
      <c r="CK141" s="208"/>
      <c r="CL141" s="208"/>
      <c r="CM141" s="213"/>
      <c r="CN141" s="208"/>
      <c r="CO141" s="208"/>
      <c r="CP141" s="213"/>
      <c r="CQ141" s="208"/>
      <c r="CR141" s="208"/>
      <c r="CS141" s="208"/>
      <c r="CT141" s="213"/>
      <c r="CU141" s="208"/>
      <c r="CV141" s="208"/>
      <c r="CW141" s="213"/>
      <c r="CX141" s="208"/>
      <c r="CY141" s="208"/>
      <c r="CZ141" s="213"/>
      <c r="DA141" s="208"/>
      <c r="DB141" s="208"/>
      <c r="DC141" s="208"/>
      <c r="DD141" s="213"/>
      <c r="DE141" s="208"/>
      <c r="DF141" s="208"/>
      <c r="DG141" s="213"/>
      <c r="DH141" s="208"/>
      <c r="DI141" s="208"/>
      <c r="DJ141" s="213"/>
      <c r="DK141" s="208"/>
      <c r="DL141" s="208"/>
      <c r="DM141" s="208"/>
      <c r="DN141" s="213"/>
      <c r="DO141" s="208"/>
      <c r="DP141" s="208"/>
      <c r="DQ141" s="213"/>
      <c r="DR141" s="208"/>
      <c r="DS141" s="208"/>
      <c r="DT141" s="213"/>
      <c r="DU141" s="188"/>
      <c r="DV141" s="188"/>
      <c r="DW141" s="188"/>
      <c r="DX141" s="289"/>
      <c r="DY141" s="188"/>
      <c r="DZ141" s="188"/>
      <c r="EA141" s="289"/>
      <c r="EB141" s="188"/>
      <c r="EC141" s="188"/>
      <c r="ED141" s="289"/>
      <c r="EE141" s="188"/>
      <c r="EF141" s="188"/>
      <c r="EG141" s="188"/>
      <c r="EH141" s="289"/>
      <c r="EI141" s="188"/>
      <c r="EJ141" s="188"/>
      <c r="EK141" s="289"/>
      <c r="EL141" s="188"/>
      <c r="EM141" s="188"/>
      <c r="EN141" s="289"/>
      <c r="EO141" s="188"/>
      <c r="EP141" s="188"/>
      <c r="EQ141" s="188"/>
      <c r="ER141" s="289"/>
      <c r="ES141" s="188"/>
      <c r="ET141" s="188"/>
      <c r="EU141" s="289"/>
      <c r="EV141" s="188"/>
      <c r="EW141" s="188"/>
      <c r="EX141" s="289"/>
      <c r="EY141" s="188"/>
      <c r="EZ141" s="188"/>
      <c r="FA141" s="188"/>
      <c r="FB141" s="289"/>
      <c r="FC141" s="188"/>
      <c r="FD141" s="188"/>
      <c r="FE141" s="289"/>
      <c r="FF141" s="188"/>
      <c r="FG141" s="188"/>
      <c r="FH141" s="289"/>
      <c r="FI141" s="188"/>
      <c r="FJ141" s="188"/>
      <c r="FK141" s="188"/>
      <c r="FL141" s="289"/>
      <c r="FM141" s="188"/>
      <c r="FN141" s="188"/>
      <c r="FO141" s="289"/>
      <c r="FP141" s="188"/>
      <c r="FQ141" s="188"/>
      <c r="FR141" s="289"/>
      <c r="FS141" s="188"/>
      <c r="FT141" s="188"/>
      <c r="FU141" s="188"/>
      <c r="FV141" s="289"/>
      <c r="FW141" s="188"/>
      <c r="FX141" s="188"/>
      <c r="FY141" s="289"/>
      <c r="FZ141" s="188"/>
      <c r="GA141" s="188"/>
      <c r="GB141" s="289"/>
      <c r="GC141" s="188"/>
      <c r="GD141" s="188"/>
      <c r="GE141" s="188"/>
      <c r="GF141" s="289"/>
      <c r="GG141" s="188"/>
      <c r="GH141" s="188"/>
      <c r="GI141" s="289"/>
      <c r="GJ141" s="188"/>
      <c r="GK141" s="188"/>
      <c r="GL141" s="289"/>
      <c r="GM141" s="188"/>
      <c r="GN141" s="188"/>
      <c r="GO141" s="188"/>
      <c r="GP141" s="289"/>
      <c r="GQ141" s="188"/>
      <c r="GR141" s="188"/>
      <c r="GS141" s="289"/>
      <c r="GT141" s="188"/>
      <c r="GU141" s="188"/>
      <c r="GV141" s="289"/>
      <c r="GW141" s="188"/>
      <c r="GX141" s="188"/>
      <c r="GY141" s="188"/>
      <c r="GZ141" s="289"/>
      <c r="HA141" s="188"/>
      <c r="HB141" s="188"/>
      <c r="HC141" s="289"/>
      <c r="HD141" s="188"/>
      <c r="HE141" s="188"/>
      <c r="HF141" s="289"/>
      <c r="HG141" s="188"/>
      <c r="HH141" s="188"/>
      <c r="HI141" s="188"/>
      <c r="HJ141" s="289"/>
      <c r="HK141" s="188"/>
      <c r="HL141" s="188"/>
      <c r="HM141" s="289"/>
      <c r="HN141" s="188"/>
      <c r="HO141" s="188"/>
      <c r="HP141" s="289"/>
      <c r="HQ141" s="188"/>
      <c r="HR141" s="188"/>
      <c r="HS141" s="188"/>
      <c r="HT141" s="289"/>
      <c r="HU141" s="188"/>
      <c r="HV141" s="188"/>
      <c r="HW141" s="289"/>
      <c r="HX141" s="188"/>
      <c r="HY141" s="188"/>
      <c r="HZ141" s="289"/>
      <c r="IA141" s="188"/>
      <c r="IB141" s="188"/>
      <c r="IC141" s="188"/>
      <c r="ID141" s="289"/>
      <c r="IE141" s="188"/>
      <c r="IF141" s="188"/>
      <c r="IG141" s="289"/>
      <c r="IH141" s="188"/>
      <c r="II141" s="188"/>
      <c r="IJ141" s="289"/>
    </row>
    <row r="142" spans="3:244" hidden="1" x14ac:dyDescent="0.2">
      <c r="E142" s="188"/>
      <c r="F142" s="208"/>
      <c r="G142" s="208"/>
      <c r="H142" s="213"/>
      <c r="I142" s="208"/>
      <c r="J142" s="208"/>
      <c r="K142" s="213"/>
      <c r="L142" s="208"/>
      <c r="M142" s="208"/>
      <c r="N142" s="213"/>
      <c r="O142" s="208"/>
      <c r="P142" s="208"/>
      <c r="Q142" s="208"/>
      <c r="R142" s="213"/>
      <c r="S142" s="208"/>
      <c r="T142" s="208"/>
      <c r="U142" s="213"/>
      <c r="V142" s="208"/>
      <c r="W142" s="208"/>
      <c r="X142" s="213"/>
      <c r="Y142" s="208"/>
      <c r="Z142" s="208"/>
      <c r="AA142" s="208"/>
      <c r="AB142" s="213"/>
      <c r="AC142" s="208"/>
      <c r="AD142" s="208"/>
      <c r="AE142" s="213"/>
      <c r="AF142" s="208"/>
      <c r="AG142" s="208"/>
      <c r="AH142" s="213"/>
      <c r="AI142" s="208"/>
      <c r="AJ142" s="208"/>
      <c r="AK142" s="208"/>
      <c r="AL142" s="213"/>
      <c r="AM142" s="208"/>
      <c r="AN142" s="208"/>
      <c r="AO142" s="213"/>
      <c r="AP142" s="208"/>
      <c r="AQ142" s="208"/>
      <c r="AR142" s="213"/>
      <c r="AS142" s="208"/>
      <c r="AT142" s="208"/>
      <c r="AU142" s="208"/>
      <c r="AV142" s="213"/>
      <c r="AW142" s="208"/>
      <c r="AX142" s="208"/>
      <c r="AY142" s="213"/>
      <c r="AZ142" s="208"/>
      <c r="BA142" s="208"/>
      <c r="BB142" s="213"/>
      <c r="BC142" s="208"/>
      <c r="BD142" s="208"/>
      <c r="BE142" s="208"/>
      <c r="BF142" s="213"/>
      <c r="BG142" s="208"/>
      <c r="BH142" s="208"/>
      <c r="BI142" s="213"/>
      <c r="BJ142" s="208"/>
      <c r="BK142" s="208"/>
      <c r="BL142" s="213"/>
      <c r="BM142" s="208"/>
      <c r="BN142" s="208"/>
      <c r="BO142" s="208"/>
      <c r="BP142" s="213"/>
      <c r="BQ142" s="208"/>
      <c r="BR142" s="208"/>
      <c r="BS142" s="213"/>
      <c r="BT142" s="208"/>
      <c r="BU142" s="208"/>
      <c r="BV142" s="213"/>
      <c r="BW142" s="208"/>
      <c r="BX142" s="208"/>
      <c r="BY142" s="208"/>
      <c r="BZ142" s="213"/>
      <c r="CA142" s="208"/>
      <c r="CB142" s="208"/>
      <c r="CC142" s="213"/>
      <c r="CD142" s="208"/>
      <c r="CE142" s="208"/>
      <c r="CF142" s="213"/>
      <c r="CG142" s="208"/>
      <c r="CH142" s="208"/>
      <c r="CI142" s="208"/>
      <c r="CJ142" s="213"/>
      <c r="CK142" s="208"/>
      <c r="CL142" s="208"/>
      <c r="CM142" s="213"/>
      <c r="CN142" s="208"/>
      <c r="CO142" s="208"/>
      <c r="CP142" s="213"/>
      <c r="CQ142" s="208"/>
      <c r="CR142" s="208"/>
      <c r="CS142" s="208"/>
      <c r="CT142" s="213"/>
      <c r="CU142" s="208"/>
      <c r="CV142" s="208"/>
      <c r="CW142" s="213"/>
      <c r="CX142" s="208"/>
      <c r="CY142" s="208"/>
      <c r="CZ142" s="213"/>
      <c r="DA142" s="208"/>
      <c r="DB142" s="208"/>
      <c r="DC142" s="208"/>
      <c r="DD142" s="213"/>
      <c r="DE142" s="208"/>
      <c r="DF142" s="208"/>
      <c r="DG142" s="213"/>
      <c r="DH142" s="208"/>
      <c r="DI142" s="208"/>
      <c r="DJ142" s="213"/>
      <c r="DK142" s="208"/>
      <c r="DL142" s="208"/>
      <c r="DM142" s="208"/>
      <c r="DN142" s="213"/>
      <c r="DO142" s="208"/>
      <c r="DP142" s="208"/>
      <c r="DQ142" s="213"/>
      <c r="DR142" s="208"/>
      <c r="DS142" s="208"/>
      <c r="DT142" s="213"/>
      <c r="DU142" s="188"/>
      <c r="DV142" s="188"/>
      <c r="DW142" s="188"/>
      <c r="DX142" s="289"/>
      <c r="DY142" s="188"/>
      <c r="DZ142" s="188"/>
      <c r="EA142" s="289"/>
      <c r="EB142" s="188"/>
      <c r="EC142" s="188"/>
      <c r="ED142" s="289"/>
      <c r="EE142" s="188"/>
      <c r="EF142" s="188"/>
      <c r="EG142" s="188"/>
      <c r="EH142" s="289"/>
      <c r="EI142" s="188"/>
      <c r="EJ142" s="188"/>
      <c r="EK142" s="289"/>
      <c r="EL142" s="188"/>
      <c r="EM142" s="188"/>
      <c r="EN142" s="289"/>
      <c r="EO142" s="188"/>
      <c r="EP142" s="188"/>
      <c r="EQ142" s="188"/>
      <c r="ER142" s="289"/>
      <c r="ES142" s="188"/>
      <c r="ET142" s="188"/>
      <c r="EU142" s="289"/>
      <c r="EV142" s="188"/>
      <c r="EW142" s="188"/>
      <c r="EX142" s="289"/>
      <c r="EY142" s="188"/>
      <c r="EZ142" s="188"/>
      <c r="FA142" s="188"/>
      <c r="FB142" s="289"/>
      <c r="FC142" s="188"/>
      <c r="FD142" s="188"/>
      <c r="FE142" s="289"/>
      <c r="FF142" s="188"/>
      <c r="FG142" s="188"/>
      <c r="FH142" s="289"/>
      <c r="FI142" s="188"/>
      <c r="FJ142" s="188"/>
      <c r="FK142" s="188"/>
      <c r="FL142" s="289"/>
      <c r="FM142" s="188"/>
      <c r="FN142" s="188"/>
      <c r="FO142" s="289"/>
      <c r="FP142" s="188"/>
      <c r="FQ142" s="188"/>
      <c r="FR142" s="289"/>
      <c r="FS142" s="188"/>
      <c r="FT142" s="188"/>
      <c r="FU142" s="188"/>
      <c r="FV142" s="289"/>
      <c r="FW142" s="188"/>
      <c r="FX142" s="188"/>
      <c r="FY142" s="289"/>
      <c r="FZ142" s="188"/>
      <c r="GA142" s="188"/>
      <c r="GB142" s="289"/>
      <c r="GC142" s="188"/>
      <c r="GD142" s="188"/>
      <c r="GE142" s="188"/>
      <c r="GF142" s="289"/>
      <c r="GG142" s="188"/>
      <c r="GH142" s="188"/>
      <c r="GI142" s="289"/>
      <c r="GJ142" s="188"/>
      <c r="GK142" s="188"/>
      <c r="GL142" s="289"/>
      <c r="GM142" s="188"/>
      <c r="GN142" s="188"/>
      <c r="GO142" s="188"/>
      <c r="GP142" s="289"/>
      <c r="GQ142" s="188"/>
      <c r="GR142" s="188"/>
      <c r="GS142" s="289"/>
      <c r="GT142" s="188"/>
      <c r="GU142" s="188"/>
      <c r="GV142" s="289"/>
      <c r="GW142" s="188"/>
      <c r="GX142" s="188"/>
      <c r="GY142" s="188"/>
      <c r="GZ142" s="289"/>
      <c r="HA142" s="188"/>
      <c r="HB142" s="188"/>
      <c r="HC142" s="289"/>
      <c r="HD142" s="188"/>
      <c r="HE142" s="188"/>
      <c r="HF142" s="289"/>
      <c r="HG142" s="188"/>
      <c r="HH142" s="188"/>
      <c r="HI142" s="188"/>
      <c r="HJ142" s="289"/>
      <c r="HK142" s="188"/>
      <c r="HL142" s="188"/>
      <c r="HM142" s="289"/>
      <c r="HN142" s="188"/>
      <c r="HO142" s="188"/>
      <c r="HP142" s="289"/>
      <c r="HQ142" s="188"/>
      <c r="HR142" s="188"/>
      <c r="HS142" s="188"/>
      <c r="HT142" s="289"/>
      <c r="HU142" s="188"/>
      <c r="HV142" s="188"/>
      <c r="HW142" s="289"/>
      <c r="HX142" s="188"/>
      <c r="HY142" s="188"/>
      <c r="HZ142" s="289"/>
      <c r="IA142" s="188"/>
      <c r="IB142" s="188"/>
      <c r="IC142" s="188"/>
      <c r="ID142" s="289"/>
      <c r="IE142" s="188"/>
      <c r="IF142" s="188"/>
      <c r="IG142" s="289"/>
      <c r="IH142" s="188"/>
      <c r="II142" s="188"/>
      <c r="IJ142" s="289"/>
    </row>
    <row r="143" spans="3:244" hidden="1" x14ac:dyDescent="0.2">
      <c r="E143" s="188"/>
      <c r="F143" s="208"/>
      <c r="G143" s="208"/>
      <c r="H143" s="213"/>
      <c r="I143" s="208"/>
      <c r="J143" s="208"/>
      <c r="K143" s="213"/>
      <c r="L143" s="208"/>
      <c r="M143" s="208"/>
      <c r="N143" s="213"/>
      <c r="O143" s="208"/>
      <c r="P143" s="208"/>
      <c r="Q143" s="208"/>
      <c r="R143" s="213"/>
      <c r="S143" s="208"/>
      <c r="T143" s="208"/>
      <c r="U143" s="213"/>
      <c r="V143" s="208"/>
      <c r="W143" s="208"/>
      <c r="X143" s="213"/>
      <c r="Y143" s="208"/>
      <c r="Z143" s="208"/>
      <c r="AA143" s="208"/>
      <c r="AB143" s="213"/>
      <c r="AC143" s="208"/>
      <c r="AD143" s="208"/>
      <c r="AE143" s="213"/>
      <c r="AF143" s="208"/>
      <c r="AG143" s="208"/>
      <c r="AH143" s="213"/>
      <c r="AI143" s="208"/>
      <c r="AJ143" s="208"/>
      <c r="AK143" s="208"/>
      <c r="AL143" s="213"/>
      <c r="AM143" s="208"/>
      <c r="AN143" s="208"/>
      <c r="AO143" s="213"/>
      <c r="AP143" s="208"/>
      <c r="AQ143" s="208"/>
      <c r="AR143" s="213"/>
      <c r="AS143" s="208"/>
      <c r="AT143" s="208"/>
      <c r="AU143" s="208"/>
      <c r="AV143" s="213"/>
      <c r="AW143" s="208"/>
      <c r="AX143" s="208"/>
      <c r="AY143" s="213"/>
      <c r="AZ143" s="208"/>
      <c r="BA143" s="208"/>
      <c r="BB143" s="213"/>
      <c r="BC143" s="208"/>
      <c r="BD143" s="208"/>
      <c r="BE143" s="208"/>
      <c r="BF143" s="213"/>
      <c r="BG143" s="208"/>
      <c r="BH143" s="208"/>
      <c r="BI143" s="213"/>
      <c r="BJ143" s="208"/>
      <c r="BK143" s="208"/>
      <c r="BL143" s="213"/>
      <c r="BM143" s="208"/>
      <c r="BN143" s="208"/>
      <c r="BO143" s="208"/>
      <c r="BP143" s="213"/>
      <c r="BQ143" s="208"/>
      <c r="BR143" s="208"/>
      <c r="BS143" s="213"/>
      <c r="BT143" s="208"/>
      <c r="BU143" s="208"/>
      <c r="BV143" s="213"/>
      <c r="BW143" s="208"/>
      <c r="BX143" s="208"/>
      <c r="BY143" s="208"/>
      <c r="BZ143" s="213"/>
      <c r="CA143" s="208"/>
      <c r="CB143" s="208"/>
      <c r="CC143" s="213"/>
      <c r="CD143" s="208"/>
      <c r="CE143" s="208"/>
      <c r="CF143" s="213"/>
      <c r="CG143" s="208"/>
      <c r="CH143" s="208"/>
      <c r="CI143" s="208"/>
      <c r="CJ143" s="213"/>
      <c r="CK143" s="208"/>
      <c r="CL143" s="208"/>
      <c r="CM143" s="213"/>
      <c r="CN143" s="208"/>
      <c r="CO143" s="208"/>
      <c r="CP143" s="213"/>
      <c r="CQ143" s="208"/>
      <c r="CR143" s="208"/>
      <c r="CS143" s="208"/>
      <c r="CT143" s="213"/>
      <c r="CU143" s="208"/>
      <c r="CV143" s="208"/>
      <c r="CW143" s="213"/>
      <c r="CX143" s="208"/>
      <c r="CY143" s="208"/>
      <c r="CZ143" s="213"/>
      <c r="DA143" s="208"/>
      <c r="DB143" s="208"/>
      <c r="DC143" s="208"/>
      <c r="DD143" s="213"/>
      <c r="DE143" s="208"/>
      <c r="DF143" s="208"/>
      <c r="DG143" s="213"/>
      <c r="DH143" s="208"/>
      <c r="DI143" s="208"/>
      <c r="DJ143" s="213"/>
      <c r="DK143" s="208"/>
      <c r="DL143" s="208"/>
      <c r="DM143" s="208"/>
      <c r="DN143" s="213"/>
      <c r="DO143" s="208"/>
      <c r="DP143" s="208"/>
      <c r="DQ143" s="213"/>
      <c r="DR143" s="208"/>
      <c r="DS143" s="208"/>
      <c r="DT143" s="213"/>
      <c r="DU143" s="188"/>
      <c r="DV143" s="188"/>
      <c r="DW143" s="188"/>
      <c r="DX143" s="289"/>
      <c r="DY143" s="188"/>
      <c r="DZ143" s="188"/>
      <c r="EA143" s="289"/>
      <c r="EB143" s="188"/>
      <c r="EC143" s="188"/>
      <c r="ED143" s="289"/>
      <c r="EE143" s="188"/>
      <c r="EF143" s="188"/>
      <c r="EG143" s="188"/>
      <c r="EH143" s="289"/>
      <c r="EI143" s="188"/>
      <c r="EJ143" s="188"/>
      <c r="EK143" s="289"/>
      <c r="EL143" s="188"/>
      <c r="EM143" s="188"/>
      <c r="EN143" s="289"/>
      <c r="EO143" s="188"/>
      <c r="EP143" s="188"/>
      <c r="EQ143" s="188"/>
      <c r="ER143" s="289"/>
      <c r="ES143" s="188"/>
      <c r="ET143" s="188"/>
      <c r="EU143" s="289"/>
      <c r="EV143" s="188"/>
      <c r="EW143" s="188"/>
      <c r="EX143" s="289"/>
      <c r="EY143" s="188"/>
      <c r="EZ143" s="188"/>
      <c r="FA143" s="188"/>
      <c r="FB143" s="289"/>
      <c r="FC143" s="188"/>
      <c r="FD143" s="188"/>
      <c r="FE143" s="289"/>
      <c r="FF143" s="188"/>
      <c r="FG143" s="188"/>
      <c r="FH143" s="289"/>
      <c r="FI143" s="188"/>
      <c r="FJ143" s="188"/>
      <c r="FK143" s="188"/>
      <c r="FL143" s="289"/>
      <c r="FM143" s="188"/>
      <c r="FN143" s="188"/>
      <c r="FO143" s="289"/>
      <c r="FP143" s="188"/>
      <c r="FQ143" s="188"/>
      <c r="FR143" s="289"/>
      <c r="FS143" s="188"/>
      <c r="FT143" s="188"/>
      <c r="FU143" s="188"/>
      <c r="FV143" s="289"/>
      <c r="FW143" s="188"/>
      <c r="FX143" s="188"/>
      <c r="FY143" s="289"/>
      <c r="FZ143" s="188"/>
      <c r="GA143" s="188"/>
      <c r="GB143" s="289"/>
      <c r="GC143" s="188"/>
      <c r="GD143" s="188"/>
      <c r="GE143" s="188"/>
      <c r="GF143" s="289"/>
      <c r="GG143" s="188"/>
      <c r="GH143" s="188"/>
      <c r="GI143" s="289"/>
      <c r="GJ143" s="188"/>
      <c r="GK143" s="188"/>
      <c r="GL143" s="289"/>
      <c r="GM143" s="188"/>
      <c r="GN143" s="188"/>
      <c r="GO143" s="188"/>
      <c r="GP143" s="289"/>
      <c r="GQ143" s="188"/>
      <c r="GR143" s="188"/>
      <c r="GS143" s="289"/>
      <c r="GT143" s="188"/>
      <c r="GU143" s="188"/>
      <c r="GV143" s="289"/>
      <c r="GW143" s="188"/>
      <c r="GX143" s="188"/>
      <c r="GY143" s="188"/>
      <c r="GZ143" s="289"/>
      <c r="HA143" s="188"/>
      <c r="HB143" s="188"/>
      <c r="HC143" s="289"/>
      <c r="HD143" s="188"/>
      <c r="HE143" s="188"/>
      <c r="HF143" s="289"/>
      <c r="HG143" s="188"/>
      <c r="HH143" s="188"/>
      <c r="HI143" s="188"/>
      <c r="HJ143" s="289"/>
      <c r="HK143" s="188"/>
      <c r="HL143" s="188"/>
      <c r="HM143" s="289"/>
      <c r="HN143" s="188"/>
      <c r="HO143" s="188"/>
      <c r="HP143" s="289"/>
      <c r="HQ143" s="188"/>
      <c r="HR143" s="188"/>
      <c r="HS143" s="188"/>
      <c r="HT143" s="289"/>
      <c r="HU143" s="188"/>
      <c r="HV143" s="188"/>
      <c r="HW143" s="289"/>
      <c r="HX143" s="188"/>
      <c r="HY143" s="188"/>
      <c r="HZ143" s="289"/>
      <c r="IA143" s="188"/>
      <c r="IB143" s="188"/>
      <c r="IC143" s="188"/>
      <c r="ID143" s="289"/>
      <c r="IE143" s="188"/>
      <c r="IF143" s="188"/>
      <c r="IG143" s="289"/>
      <c r="IH143" s="188"/>
      <c r="II143" s="188"/>
      <c r="IJ143" s="289"/>
    </row>
    <row r="144" spans="3:244" hidden="1" x14ac:dyDescent="0.2">
      <c r="E144" s="188"/>
      <c r="F144" s="208"/>
      <c r="G144" s="208"/>
      <c r="H144" s="213"/>
      <c r="I144" s="208"/>
      <c r="J144" s="208"/>
      <c r="K144" s="213"/>
      <c r="L144" s="208"/>
      <c r="M144" s="208"/>
      <c r="N144" s="213"/>
      <c r="O144" s="208"/>
      <c r="P144" s="208"/>
      <c r="Q144" s="208"/>
      <c r="R144" s="213"/>
      <c r="S144" s="208"/>
      <c r="T144" s="208"/>
      <c r="U144" s="213"/>
      <c r="V144" s="208"/>
      <c r="W144" s="208"/>
      <c r="X144" s="213"/>
      <c r="Y144" s="208"/>
      <c r="Z144" s="208"/>
      <c r="AA144" s="208"/>
      <c r="AB144" s="213"/>
      <c r="AC144" s="208"/>
      <c r="AD144" s="208"/>
      <c r="AE144" s="213"/>
      <c r="AF144" s="208"/>
      <c r="AG144" s="208"/>
      <c r="AH144" s="213"/>
      <c r="AI144" s="208"/>
      <c r="AJ144" s="208"/>
      <c r="AK144" s="208"/>
      <c r="AL144" s="213"/>
      <c r="AM144" s="208"/>
      <c r="AN144" s="208"/>
      <c r="AO144" s="213"/>
      <c r="AP144" s="208"/>
      <c r="AQ144" s="208"/>
      <c r="AR144" s="213"/>
      <c r="AS144" s="208"/>
      <c r="AT144" s="208"/>
      <c r="AU144" s="208"/>
      <c r="AV144" s="213"/>
      <c r="AW144" s="208"/>
      <c r="AX144" s="208"/>
      <c r="AY144" s="213"/>
      <c r="AZ144" s="208"/>
      <c r="BA144" s="208"/>
      <c r="BB144" s="213"/>
      <c r="BC144" s="208"/>
      <c r="BD144" s="208"/>
      <c r="BE144" s="208"/>
      <c r="BF144" s="213"/>
      <c r="BG144" s="208"/>
      <c r="BH144" s="208"/>
      <c r="BI144" s="213"/>
      <c r="BJ144" s="208"/>
      <c r="BK144" s="208"/>
      <c r="BL144" s="213"/>
      <c r="BM144" s="208"/>
      <c r="BN144" s="208"/>
      <c r="BO144" s="208"/>
      <c r="BP144" s="213"/>
      <c r="BQ144" s="208"/>
      <c r="BR144" s="208"/>
      <c r="BS144" s="213"/>
      <c r="BT144" s="208"/>
      <c r="BU144" s="208"/>
      <c r="BV144" s="213"/>
      <c r="BW144" s="208"/>
      <c r="BX144" s="208"/>
      <c r="BY144" s="208"/>
      <c r="BZ144" s="213"/>
      <c r="CA144" s="208"/>
      <c r="CB144" s="208"/>
      <c r="CC144" s="213"/>
      <c r="CD144" s="208"/>
      <c r="CE144" s="208"/>
      <c r="CF144" s="213"/>
      <c r="CG144" s="208"/>
      <c r="CH144" s="208"/>
      <c r="CI144" s="208"/>
      <c r="CJ144" s="213"/>
      <c r="CK144" s="208"/>
      <c r="CL144" s="208"/>
      <c r="CM144" s="213"/>
      <c r="CN144" s="208"/>
      <c r="CO144" s="208"/>
      <c r="CP144" s="213"/>
      <c r="CQ144" s="208"/>
      <c r="CR144" s="208"/>
      <c r="CS144" s="208"/>
      <c r="CT144" s="213"/>
      <c r="CU144" s="208"/>
      <c r="CV144" s="208"/>
      <c r="CW144" s="213"/>
      <c r="CX144" s="208"/>
      <c r="CY144" s="208"/>
      <c r="CZ144" s="213"/>
      <c r="DA144" s="208"/>
      <c r="DB144" s="208"/>
      <c r="DC144" s="208"/>
      <c r="DD144" s="213"/>
      <c r="DE144" s="208"/>
      <c r="DF144" s="208"/>
      <c r="DG144" s="213"/>
      <c r="DH144" s="208"/>
      <c r="DI144" s="208"/>
      <c r="DJ144" s="213"/>
      <c r="DK144" s="208"/>
      <c r="DL144" s="208"/>
      <c r="DM144" s="208"/>
      <c r="DN144" s="213"/>
      <c r="DO144" s="208"/>
      <c r="DP144" s="208"/>
      <c r="DQ144" s="213"/>
      <c r="DR144" s="208"/>
      <c r="DS144" s="208"/>
      <c r="DT144" s="213"/>
      <c r="DU144" s="188"/>
      <c r="DV144" s="188"/>
      <c r="DW144" s="188"/>
      <c r="DX144" s="289"/>
      <c r="DY144" s="188"/>
      <c r="DZ144" s="188"/>
      <c r="EA144" s="289"/>
      <c r="EB144" s="188"/>
      <c r="EC144" s="188"/>
      <c r="ED144" s="289"/>
      <c r="EE144" s="188"/>
      <c r="EF144" s="188"/>
      <c r="EG144" s="188"/>
      <c r="EH144" s="289"/>
      <c r="EI144" s="188"/>
      <c r="EJ144" s="188"/>
      <c r="EK144" s="289"/>
      <c r="EL144" s="188"/>
      <c r="EM144" s="188"/>
      <c r="EN144" s="289"/>
      <c r="EO144" s="188"/>
      <c r="EP144" s="188"/>
      <c r="EQ144" s="188"/>
      <c r="ER144" s="289"/>
      <c r="ES144" s="188"/>
      <c r="ET144" s="188"/>
      <c r="EU144" s="289"/>
      <c r="EV144" s="188"/>
      <c r="EW144" s="188"/>
      <c r="EX144" s="289"/>
      <c r="EY144" s="188"/>
      <c r="EZ144" s="188"/>
      <c r="FA144" s="188"/>
      <c r="FB144" s="289"/>
      <c r="FC144" s="188"/>
      <c r="FD144" s="188"/>
      <c r="FE144" s="289"/>
      <c r="FF144" s="188"/>
      <c r="FG144" s="188"/>
      <c r="FH144" s="289"/>
      <c r="FI144" s="188"/>
      <c r="FJ144" s="188"/>
      <c r="FK144" s="188"/>
      <c r="FL144" s="289"/>
      <c r="FM144" s="188"/>
      <c r="FN144" s="188"/>
      <c r="FO144" s="289"/>
      <c r="FP144" s="188"/>
      <c r="FQ144" s="188"/>
      <c r="FR144" s="289"/>
      <c r="FS144" s="188"/>
      <c r="FT144" s="188"/>
      <c r="FU144" s="188"/>
      <c r="FV144" s="289"/>
      <c r="FW144" s="188"/>
      <c r="FX144" s="188"/>
      <c r="FY144" s="289"/>
      <c r="FZ144" s="188"/>
      <c r="GA144" s="188"/>
      <c r="GB144" s="289"/>
      <c r="GC144" s="188"/>
      <c r="GD144" s="188"/>
      <c r="GE144" s="188"/>
      <c r="GF144" s="289"/>
      <c r="GG144" s="188"/>
      <c r="GH144" s="188"/>
      <c r="GI144" s="289"/>
      <c r="GJ144" s="188"/>
      <c r="GK144" s="188"/>
      <c r="GL144" s="289"/>
      <c r="GM144" s="188"/>
      <c r="GN144" s="188"/>
      <c r="GO144" s="188"/>
      <c r="GP144" s="289"/>
      <c r="GQ144" s="188"/>
      <c r="GR144" s="188"/>
      <c r="GS144" s="289"/>
      <c r="GT144" s="188"/>
      <c r="GU144" s="188"/>
      <c r="GV144" s="289"/>
      <c r="GW144" s="188"/>
      <c r="GX144" s="188"/>
      <c r="GY144" s="188"/>
      <c r="GZ144" s="289"/>
      <c r="HA144" s="188"/>
      <c r="HB144" s="188"/>
      <c r="HC144" s="289"/>
      <c r="HD144" s="188"/>
      <c r="HE144" s="188"/>
      <c r="HF144" s="289"/>
      <c r="HG144" s="188"/>
      <c r="HH144" s="188"/>
      <c r="HI144" s="188"/>
      <c r="HJ144" s="289"/>
      <c r="HK144" s="188"/>
      <c r="HL144" s="188"/>
      <c r="HM144" s="289"/>
      <c r="HN144" s="188"/>
      <c r="HO144" s="188"/>
      <c r="HP144" s="289"/>
      <c r="HQ144" s="188"/>
      <c r="HR144" s="188"/>
      <c r="HS144" s="188"/>
      <c r="HT144" s="289"/>
      <c r="HU144" s="188"/>
      <c r="HV144" s="188"/>
      <c r="HW144" s="289"/>
      <c r="HX144" s="188"/>
      <c r="HY144" s="188"/>
      <c r="HZ144" s="289"/>
      <c r="IA144" s="188"/>
      <c r="IB144" s="188"/>
      <c r="IC144" s="188"/>
      <c r="ID144" s="289"/>
      <c r="IE144" s="188"/>
      <c r="IF144" s="188"/>
      <c r="IG144" s="289"/>
      <c r="IH144" s="188"/>
      <c r="II144" s="188"/>
      <c r="IJ144" s="289"/>
    </row>
    <row r="145" spans="5:244" hidden="1" x14ac:dyDescent="0.2">
      <c r="E145" s="188"/>
      <c r="F145" s="208"/>
      <c r="G145" s="208"/>
      <c r="H145" s="213"/>
      <c r="I145" s="208"/>
      <c r="J145" s="208"/>
      <c r="K145" s="213"/>
      <c r="L145" s="208"/>
      <c r="M145" s="208"/>
      <c r="N145" s="213"/>
      <c r="O145" s="208"/>
      <c r="P145" s="208"/>
      <c r="Q145" s="208"/>
      <c r="R145" s="213"/>
      <c r="S145" s="208"/>
      <c r="T145" s="208"/>
      <c r="U145" s="213"/>
      <c r="V145" s="208"/>
      <c r="W145" s="208"/>
      <c r="X145" s="213"/>
      <c r="Y145" s="208"/>
      <c r="Z145" s="208"/>
      <c r="AA145" s="208"/>
      <c r="AB145" s="213"/>
      <c r="AC145" s="208"/>
      <c r="AD145" s="208"/>
      <c r="AE145" s="213"/>
      <c r="AF145" s="208"/>
      <c r="AG145" s="208"/>
      <c r="AH145" s="213"/>
      <c r="AI145" s="208"/>
      <c r="AJ145" s="208"/>
      <c r="AK145" s="208"/>
      <c r="AL145" s="213"/>
      <c r="AM145" s="208"/>
      <c r="AN145" s="208"/>
      <c r="AO145" s="213"/>
      <c r="AP145" s="208"/>
      <c r="AQ145" s="208"/>
      <c r="AR145" s="213"/>
      <c r="AS145" s="208"/>
      <c r="AT145" s="208"/>
      <c r="AU145" s="208"/>
      <c r="AV145" s="213"/>
      <c r="AW145" s="208"/>
      <c r="AX145" s="208"/>
      <c r="AY145" s="213"/>
      <c r="AZ145" s="208"/>
      <c r="BA145" s="208"/>
      <c r="BB145" s="213"/>
      <c r="BC145" s="208"/>
      <c r="BD145" s="208"/>
      <c r="BE145" s="208"/>
      <c r="BF145" s="213"/>
      <c r="BG145" s="208"/>
      <c r="BH145" s="208"/>
      <c r="BI145" s="213"/>
      <c r="BJ145" s="208"/>
      <c r="BK145" s="208"/>
      <c r="BL145" s="213"/>
      <c r="BM145" s="208"/>
      <c r="BN145" s="208"/>
      <c r="BO145" s="208"/>
      <c r="BP145" s="213"/>
      <c r="BQ145" s="208"/>
      <c r="BR145" s="208"/>
      <c r="BS145" s="213"/>
      <c r="BT145" s="208"/>
      <c r="BU145" s="208"/>
      <c r="BV145" s="213"/>
      <c r="BW145" s="208"/>
      <c r="BX145" s="208"/>
      <c r="BY145" s="208"/>
      <c r="BZ145" s="213"/>
      <c r="CA145" s="208"/>
      <c r="CB145" s="208"/>
      <c r="CC145" s="213"/>
      <c r="CD145" s="208"/>
      <c r="CE145" s="208"/>
      <c r="CF145" s="213"/>
      <c r="CG145" s="208"/>
      <c r="CH145" s="208"/>
      <c r="CI145" s="208"/>
      <c r="CJ145" s="213"/>
      <c r="CK145" s="208"/>
      <c r="CL145" s="208"/>
      <c r="CM145" s="213"/>
      <c r="CN145" s="208"/>
      <c r="CO145" s="208"/>
      <c r="CP145" s="213"/>
      <c r="CQ145" s="208"/>
      <c r="CR145" s="208"/>
      <c r="CS145" s="208"/>
      <c r="CT145" s="213"/>
      <c r="CU145" s="208"/>
      <c r="CV145" s="208"/>
      <c r="CW145" s="213"/>
      <c r="CX145" s="208"/>
      <c r="CY145" s="208"/>
      <c r="CZ145" s="213"/>
      <c r="DA145" s="208"/>
      <c r="DB145" s="208"/>
      <c r="DC145" s="208"/>
      <c r="DD145" s="213"/>
      <c r="DE145" s="208"/>
      <c r="DF145" s="208"/>
      <c r="DG145" s="213"/>
      <c r="DH145" s="208"/>
      <c r="DI145" s="208"/>
      <c r="DJ145" s="213"/>
      <c r="DK145" s="208"/>
      <c r="DL145" s="208"/>
      <c r="DM145" s="208"/>
      <c r="DN145" s="213"/>
      <c r="DO145" s="208"/>
      <c r="DP145" s="208"/>
      <c r="DQ145" s="213"/>
      <c r="DR145" s="208"/>
      <c r="DS145" s="208"/>
      <c r="DT145" s="213"/>
      <c r="DU145" s="188"/>
      <c r="DV145" s="188"/>
      <c r="DW145" s="188"/>
      <c r="DX145" s="289"/>
      <c r="DY145" s="188"/>
      <c r="DZ145" s="188"/>
      <c r="EA145" s="289"/>
      <c r="EB145" s="188"/>
      <c r="EC145" s="188"/>
      <c r="ED145" s="289"/>
      <c r="EE145" s="188"/>
      <c r="EF145" s="188"/>
      <c r="EG145" s="188"/>
      <c r="EH145" s="289"/>
      <c r="EI145" s="188"/>
      <c r="EJ145" s="188"/>
      <c r="EK145" s="289"/>
      <c r="EL145" s="188"/>
      <c r="EM145" s="188"/>
      <c r="EN145" s="289"/>
      <c r="EO145" s="188"/>
      <c r="EP145" s="188"/>
      <c r="EQ145" s="188"/>
      <c r="ER145" s="289"/>
      <c r="ES145" s="188"/>
      <c r="ET145" s="188"/>
      <c r="EU145" s="289"/>
      <c r="EV145" s="188"/>
      <c r="EW145" s="188"/>
      <c r="EX145" s="289"/>
      <c r="EY145" s="188"/>
      <c r="EZ145" s="188"/>
      <c r="FA145" s="188"/>
      <c r="FB145" s="289"/>
      <c r="FC145" s="188"/>
      <c r="FD145" s="188"/>
      <c r="FE145" s="289"/>
      <c r="FF145" s="188"/>
      <c r="FG145" s="188"/>
      <c r="FH145" s="289"/>
      <c r="FI145" s="188"/>
      <c r="FJ145" s="188"/>
      <c r="FK145" s="188"/>
      <c r="FL145" s="289"/>
      <c r="FM145" s="188"/>
      <c r="FN145" s="188"/>
      <c r="FO145" s="289"/>
      <c r="FP145" s="188"/>
      <c r="FQ145" s="188"/>
      <c r="FR145" s="289"/>
      <c r="FS145" s="188"/>
      <c r="FT145" s="188"/>
      <c r="FU145" s="188"/>
      <c r="FV145" s="289"/>
      <c r="FW145" s="188"/>
      <c r="FX145" s="188"/>
      <c r="FY145" s="289"/>
      <c r="FZ145" s="188"/>
      <c r="GA145" s="188"/>
      <c r="GB145" s="289"/>
      <c r="GC145" s="188"/>
      <c r="GD145" s="188"/>
      <c r="GE145" s="188"/>
      <c r="GF145" s="289"/>
      <c r="GG145" s="188"/>
      <c r="GH145" s="188"/>
      <c r="GI145" s="289"/>
      <c r="GJ145" s="188"/>
      <c r="GK145" s="188"/>
      <c r="GL145" s="289"/>
      <c r="GM145" s="188"/>
      <c r="GN145" s="188"/>
      <c r="GO145" s="188"/>
      <c r="GP145" s="289"/>
      <c r="GQ145" s="188"/>
      <c r="GR145" s="188"/>
      <c r="GS145" s="289"/>
      <c r="GT145" s="188"/>
      <c r="GU145" s="188"/>
      <c r="GV145" s="289"/>
      <c r="GW145" s="188"/>
      <c r="GX145" s="188"/>
      <c r="GY145" s="188"/>
      <c r="GZ145" s="289"/>
      <c r="HA145" s="188"/>
      <c r="HB145" s="188"/>
      <c r="HC145" s="289"/>
      <c r="HD145" s="188"/>
      <c r="HE145" s="188"/>
      <c r="HF145" s="289"/>
      <c r="HG145" s="188"/>
      <c r="HH145" s="188"/>
      <c r="HI145" s="188"/>
      <c r="HJ145" s="289"/>
      <c r="HK145" s="188"/>
      <c r="HL145" s="188"/>
      <c r="HM145" s="289"/>
      <c r="HN145" s="188"/>
      <c r="HO145" s="188"/>
      <c r="HP145" s="289"/>
      <c r="HQ145" s="188"/>
      <c r="HR145" s="188"/>
      <c r="HS145" s="188"/>
      <c r="HT145" s="289"/>
      <c r="HU145" s="188"/>
      <c r="HV145" s="188"/>
      <c r="HW145" s="289"/>
      <c r="HX145" s="188"/>
      <c r="HY145" s="188"/>
      <c r="HZ145" s="289"/>
      <c r="IA145" s="188"/>
      <c r="IB145" s="188"/>
      <c r="IC145" s="188"/>
      <c r="ID145" s="289"/>
      <c r="IE145" s="188"/>
      <c r="IF145" s="188"/>
      <c r="IG145" s="289"/>
      <c r="IH145" s="188"/>
      <c r="II145" s="188"/>
      <c r="IJ145" s="289"/>
    </row>
    <row r="146" spans="5:244" hidden="1" x14ac:dyDescent="0.2">
      <c r="E146" s="188"/>
      <c r="F146" s="208"/>
      <c r="G146" s="208"/>
      <c r="H146" s="213"/>
      <c r="I146" s="208"/>
      <c r="J146" s="208"/>
      <c r="K146" s="213"/>
      <c r="L146" s="208"/>
      <c r="M146" s="208"/>
      <c r="N146" s="213"/>
      <c r="O146" s="208"/>
      <c r="P146" s="208"/>
      <c r="Q146" s="208"/>
      <c r="R146" s="213"/>
      <c r="S146" s="208"/>
      <c r="T146" s="208"/>
      <c r="U146" s="213"/>
      <c r="V146" s="208"/>
      <c r="W146" s="208"/>
      <c r="X146" s="213"/>
      <c r="Y146" s="208"/>
      <c r="Z146" s="208"/>
      <c r="AA146" s="208"/>
      <c r="AB146" s="213"/>
      <c r="AC146" s="208"/>
      <c r="AD146" s="208"/>
      <c r="AE146" s="213"/>
      <c r="AF146" s="208"/>
      <c r="AG146" s="208"/>
      <c r="AH146" s="213"/>
      <c r="AI146" s="208"/>
      <c r="AJ146" s="208"/>
      <c r="AK146" s="208"/>
      <c r="AL146" s="213"/>
      <c r="AM146" s="208"/>
      <c r="AN146" s="208"/>
      <c r="AO146" s="213"/>
      <c r="AP146" s="208"/>
      <c r="AQ146" s="208"/>
      <c r="AR146" s="213"/>
      <c r="AS146" s="208"/>
      <c r="AT146" s="208"/>
      <c r="AU146" s="208"/>
      <c r="AV146" s="213"/>
      <c r="AW146" s="208"/>
      <c r="AX146" s="208"/>
      <c r="AY146" s="213"/>
      <c r="AZ146" s="208"/>
      <c r="BA146" s="208"/>
      <c r="BB146" s="213"/>
      <c r="BC146" s="208"/>
      <c r="BD146" s="208"/>
      <c r="BE146" s="208"/>
      <c r="BF146" s="213"/>
      <c r="BG146" s="208"/>
      <c r="BH146" s="208"/>
      <c r="BI146" s="213"/>
      <c r="BJ146" s="208"/>
      <c r="BK146" s="208"/>
      <c r="BL146" s="213"/>
      <c r="BM146" s="208"/>
      <c r="BN146" s="208"/>
      <c r="BO146" s="208"/>
      <c r="BP146" s="213"/>
      <c r="BQ146" s="208"/>
      <c r="BR146" s="208"/>
      <c r="BS146" s="213"/>
      <c r="BT146" s="208"/>
      <c r="BU146" s="208"/>
      <c r="BV146" s="213"/>
      <c r="BW146" s="208"/>
      <c r="BX146" s="208"/>
      <c r="BY146" s="208"/>
      <c r="BZ146" s="213"/>
      <c r="CA146" s="208"/>
      <c r="CB146" s="208"/>
      <c r="CC146" s="213"/>
      <c r="CD146" s="208"/>
      <c r="CE146" s="208"/>
      <c r="CF146" s="213"/>
      <c r="CG146" s="208"/>
      <c r="CH146" s="208"/>
      <c r="CI146" s="208"/>
      <c r="CJ146" s="213"/>
      <c r="CK146" s="208"/>
      <c r="CL146" s="208"/>
      <c r="CM146" s="213"/>
      <c r="CN146" s="208"/>
      <c r="CO146" s="208"/>
      <c r="CP146" s="213"/>
      <c r="CQ146" s="208"/>
      <c r="CR146" s="208"/>
      <c r="CS146" s="208"/>
      <c r="CT146" s="213"/>
      <c r="CU146" s="208"/>
      <c r="CV146" s="208"/>
      <c r="CW146" s="213"/>
      <c r="CX146" s="208"/>
      <c r="CY146" s="208"/>
      <c r="CZ146" s="213"/>
      <c r="DA146" s="208"/>
      <c r="DB146" s="208"/>
      <c r="DC146" s="208"/>
      <c r="DD146" s="213"/>
      <c r="DE146" s="208"/>
      <c r="DF146" s="208"/>
      <c r="DG146" s="213"/>
      <c r="DH146" s="208"/>
      <c r="DI146" s="208"/>
      <c r="DJ146" s="213"/>
      <c r="DK146" s="208"/>
      <c r="DL146" s="208"/>
      <c r="DM146" s="208"/>
      <c r="DN146" s="213"/>
      <c r="DO146" s="208"/>
      <c r="DP146" s="208"/>
      <c r="DQ146" s="213"/>
      <c r="DR146" s="208"/>
      <c r="DS146" s="208"/>
      <c r="DT146" s="213"/>
      <c r="DU146" s="188"/>
      <c r="DV146" s="188"/>
      <c r="DW146" s="188"/>
      <c r="DX146" s="289"/>
      <c r="DY146" s="188"/>
      <c r="DZ146" s="188"/>
      <c r="EA146" s="289"/>
      <c r="EB146" s="188"/>
      <c r="EC146" s="188"/>
      <c r="ED146" s="289"/>
      <c r="EE146" s="188"/>
      <c r="EF146" s="188"/>
      <c r="EG146" s="188"/>
      <c r="EH146" s="289"/>
      <c r="EI146" s="188"/>
      <c r="EJ146" s="188"/>
      <c r="EK146" s="289"/>
      <c r="EL146" s="188"/>
      <c r="EM146" s="188"/>
      <c r="EN146" s="289"/>
      <c r="EO146" s="188"/>
      <c r="EP146" s="188"/>
      <c r="EQ146" s="188"/>
      <c r="ER146" s="289"/>
      <c r="ES146" s="188"/>
      <c r="ET146" s="188"/>
      <c r="EU146" s="289"/>
      <c r="EV146" s="188"/>
      <c r="EW146" s="188"/>
      <c r="EX146" s="289"/>
      <c r="EY146" s="188"/>
      <c r="EZ146" s="188"/>
      <c r="FA146" s="188"/>
      <c r="FB146" s="289"/>
      <c r="FC146" s="188"/>
      <c r="FD146" s="188"/>
      <c r="FE146" s="289"/>
      <c r="FF146" s="188"/>
      <c r="FG146" s="188"/>
      <c r="FH146" s="289"/>
      <c r="FI146" s="188"/>
      <c r="FJ146" s="188"/>
      <c r="FK146" s="188"/>
      <c r="FL146" s="289"/>
      <c r="FM146" s="188"/>
      <c r="FN146" s="188"/>
      <c r="FO146" s="289"/>
      <c r="FP146" s="188"/>
      <c r="FQ146" s="188"/>
      <c r="FR146" s="289"/>
      <c r="FS146" s="188"/>
      <c r="FT146" s="188"/>
      <c r="FU146" s="188"/>
      <c r="FV146" s="289"/>
      <c r="FW146" s="188"/>
      <c r="FX146" s="188"/>
      <c r="FY146" s="289"/>
      <c r="FZ146" s="188"/>
      <c r="GA146" s="188"/>
      <c r="GB146" s="289"/>
      <c r="GC146" s="188"/>
      <c r="GD146" s="188"/>
      <c r="GE146" s="188"/>
      <c r="GF146" s="289"/>
      <c r="GG146" s="188"/>
      <c r="GH146" s="188"/>
      <c r="GI146" s="289"/>
      <c r="GJ146" s="188"/>
      <c r="GK146" s="188"/>
      <c r="GL146" s="289"/>
      <c r="GM146" s="188"/>
      <c r="GN146" s="188"/>
      <c r="GO146" s="188"/>
      <c r="GP146" s="289"/>
      <c r="GQ146" s="188"/>
      <c r="GR146" s="188"/>
      <c r="GS146" s="289"/>
      <c r="GT146" s="188"/>
      <c r="GU146" s="188"/>
      <c r="GV146" s="289"/>
      <c r="GW146" s="188"/>
      <c r="GX146" s="188"/>
      <c r="GY146" s="188"/>
      <c r="GZ146" s="289"/>
      <c r="HA146" s="188"/>
      <c r="HB146" s="188"/>
      <c r="HC146" s="289"/>
      <c r="HD146" s="188"/>
      <c r="HE146" s="188"/>
      <c r="HF146" s="289"/>
      <c r="HG146" s="188"/>
      <c r="HH146" s="188"/>
      <c r="HI146" s="188"/>
      <c r="HJ146" s="289"/>
      <c r="HK146" s="188"/>
      <c r="HL146" s="188"/>
      <c r="HM146" s="289"/>
      <c r="HN146" s="188"/>
      <c r="HO146" s="188"/>
      <c r="HP146" s="289"/>
      <c r="HQ146" s="188"/>
      <c r="HR146" s="188"/>
      <c r="HS146" s="188"/>
      <c r="HT146" s="289"/>
      <c r="HU146" s="188"/>
      <c r="HV146" s="188"/>
      <c r="HW146" s="289"/>
      <c r="HX146" s="188"/>
      <c r="HY146" s="188"/>
      <c r="HZ146" s="289"/>
      <c r="IA146" s="188"/>
      <c r="IB146" s="188"/>
      <c r="IC146" s="188"/>
      <c r="ID146" s="289"/>
      <c r="IE146" s="188"/>
      <c r="IF146" s="188"/>
      <c r="IG146" s="289"/>
      <c r="IH146" s="188"/>
      <c r="II146" s="188"/>
      <c r="IJ146" s="289"/>
    </row>
    <row r="147" spans="5:244" hidden="1" x14ac:dyDescent="0.2">
      <c r="E147" s="188"/>
      <c r="F147" s="208"/>
      <c r="G147" s="208"/>
      <c r="H147" s="213"/>
      <c r="I147" s="208"/>
      <c r="J147" s="208"/>
      <c r="K147" s="213"/>
      <c r="L147" s="208"/>
      <c r="M147" s="208"/>
      <c r="N147" s="213"/>
      <c r="O147" s="208"/>
      <c r="P147" s="208"/>
      <c r="Q147" s="208"/>
      <c r="R147" s="213"/>
      <c r="S147" s="208"/>
      <c r="T147" s="208"/>
      <c r="U147" s="213"/>
      <c r="V147" s="208"/>
      <c r="W147" s="208"/>
      <c r="X147" s="213"/>
      <c r="Y147" s="208"/>
      <c r="Z147" s="208"/>
      <c r="AA147" s="208"/>
      <c r="AB147" s="213"/>
      <c r="AC147" s="208"/>
      <c r="AD147" s="208"/>
      <c r="AE147" s="213"/>
      <c r="AF147" s="208"/>
      <c r="AG147" s="208"/>
      <c r="AH147" s="213"/>
      <c r="AI147" s="208"/>
      <c r="AJ147" s="208"/>
      <c r="AK147" s="208"/>
      <c r="AL147" s="213"/>
      <c r="AM147" s="208"/>
      <c r="AN147" s="208"/>
      <c r="AO147" s="213"/>
      <c r="AP147" s="208"/>
      <c r="AQ147" s="208"/>
      <c r="AR147" s="213"/>
      <c r="AS147" s="208"/>
      <c r="AT147" s="208"/>
      <c r="AU147" s="208"/>
      <c r="AV147" s="213"/>
      <c r="AW147" s="208"/>
      <c r="AX147" s="208"/>
      <c r="AY147" s="213"/>
      <c r="AZ147" s="208"/>
      <c r="BA147" s="208"/>
      <c r="BB147" s="213"/>
      <c r="BC147" s="208"/>
      <c r="BD147" s="208"/>
      <c r="BE147" s="208"/>
      <c r="BF147" s="213"/>
      <c r="BG147" s="208"/>
      <c r="BH147" s="208"/>
      <c r="BI147" s="213"/>
      <c r="BJ147" s="208"/>
      <c r="BK147" s="208"/>
      <c r="BL147" s="213"/>
      <c r="BM147" s="208"/>
      <c r="BN147" s="208"/>
      <c r="BO147" s="208"/>
      <c r="BP147" s="213"/>
      <c r="BQ147" s="208"/>
      <c r="BR147" s="208"/>
      <c r="BS147" s="213"/>
      <c r="BT147" s="208"/>
      <c r="BU147" s="208"/>
      <c r="BV147" s="213"/>
      <c r="BW147" s="208"/>
      <c r="BX147" s="208"/>
      <c r="BY147" s="208"/>
      <c r="BZ147" s="213"/>
      <c r="CA147" s="208"/>
      <c r="CB147" s="208"/>
      <c r="CC147" s="213"/>
      <c r="CD147" s="208"/>
      <c r="CE147" s="208"/>
      <c r="CF147" s="213"/>
      <c r="CG147" s="208"/>
      <c r="CH147" s="208"/>
      <c r="CI147" s="208"/>
      <c r="CJ147" s="213"/>
      <c r="CK147" s="208"/>
      <c r="CL147" s="208"/>
      <c r="CM147" s="213"/>
      <c r="CN147" s="208"/>
      <c r="CO147" s="208"/>
      <c r="CP147" s="213"/>
      <c r="CQ147" s="208"/>
      <c r="CR147" s="208"/>
      <c r="CS147" s="208"/>
      <c r="CT147" s="213"/>
      <c r="CU147" s="208"/>
      <c r="CV147" s="208"/>
      <c r="CW147" s="213"/>
      <c r="CX147" s="208"/>
      <c r="CY147" s="208"/>
      <c r="CZ147" s="213"/>
      <c r="DA147" s="208"/>
      <c r="DB147" s="208"/>
      <c r="DC147" s="208"/>
      <c r="DD147" s="213"/>
      <c r="DE147" s="208"/>
      <c r="DF147" s="208"/>
      <c r="DG147" s="213"/>
      <c r="DH147" s="208"/>
      <c r="DI147" s="208"/>
      <c r="DJ147" s="213"/>
      <c r="DK147" s="208"/>
      <c r="DL147" s="208"/>
      <c r="DM147" s="208"/>
      <c r="DN147" s="213"/>
      <c r="DO147" s="208"/>
      <c r="DP147" s="208"/>
      <c r="DQ147" s="213"/>
      <c r="DR147" s="208"/>
      <c r="DS147" s="208"/>
      <c r="DT147" s="213"/>
      <c r="DU147" s="188"/>
      <c r="DV147" s="188"/>
      <c r="DW147" s="188"/>
      <c r="DX147" s="289"/>
      <c r="DY147" s="188"/>
      <c r="DZ147" s="188"/>
      <c r="EA147" s="289"/>
      <c r="EB147" s="188"/>
      <c r="EC147" s="188"/>
      <c r="ED147" s="289"/>
      <c r="EE147" s="188"/>
      <c r="EF147" s="188"/>
      <c r="EG147" s="188"/>
      <c r="EH147" s="289"/>
      <c r="EI147" s="188"/>
      <c r="EJ147" s="188"/>
      <c r="EK147" s="289"/>
      <c r="EL147" s="188"/>
      <c r="EM147" s="188"/>
      <c r="EN147" s="289"/>
      <c r="EO147" s="188"/>
      <c r="EP147" s="188"/>
      <c r="EQ147" s="188"/>
      <c r="ER147" s="289"/>
      <c r="ES147" s="188"/>
      <c r="ET147" s="188"/>
      <c r="EU147" s="289"/>
      <c r="EV147" s="188"/>
      <c r="EW147" s="188"/>
      <c r="EX147" s="289"/>
      <c r="EY147" s="188"/>
      <c r="EZ147" s="188"/>
      <c r="FA147" s="188"/>
      <c r="FB147" s="289"/>
      <c r="FC147" s="188"/>
      <c r="FD147" s="188"/>
      <c r="FE147" s="289"/>
      <c r="FF147" s="188"/>
      <c r="FG147" s="188"/>
      <c r="FH147" s="289"/>
      <c r="FI147" s="188"/>
      <c r="FJ147" s="188"/>
      <c r="FK147" s="188"/>
      <c r="FL147" s="289"/>
      <c r="FM147" s="188"/>
      <c r="FN147" s="188"/>
      <c r="FO147" s="289"/>
      <c r="FP147" s="188"/>
      <c r="FQ147" s="188"/>
      <c r="FR147" s="289"/>
      <c r="FS147" s="188"/>
      <c r="FT147" s="188"/>
      <c r="FU147" s="188"/>
      <c r="FV147" s="289"/>
      <c r="FW147" s="188"/>
      <c r="FX147" s="188"/>
      <c r="FY147" s="289"/>
      <c r="FZ147" s="188"/>
      <c r="GA147" s="188"/>
      <c r="GB147" s="289"/>
      <c r="GC147" s="188"/>
      <c r="GD147" s="188"/>
      <c r="GE147" s="188"/>
      <c r="GF147" s="289"/>
      <c r="GG147" s="188"/>
      <c r="GH147" s="188"/>
      <c r="GI147" s="289"/>
      <c r="GJ147" s="188"/>
      <c r="GK147" s="188"/>
      <c r="GL147" s="289"/>
      <c r="GM147" s="188"/>
      <c r="GN147" s="188"/>
      <c r="GO147" s="188"/>
      <c r="GP147" s="289"/>
      <c r="GQ147" s="188"/>
      <c r="GR147" s="188"/>
      <c r="GS147" s="289"/>
      <c r="GT147" s="188"/>
      <c r="GU147" s="188"/>
      <c r="GV147" s="289"/>
      <c r="GW147" s="188"/>
      <c r="GX147" s="188"/>
      <c r="GY147" s="188"/>
      <c r="GZ147" s="289"/>
      <c r="HA147" s="188"/>
      <c r="HB147" s="188"/>
      <c r="HC147" s="289"/>
      <c r="HD147" s="188"/>
      <c r="HE147" s="188"/>
      <c r="HF147" s="289"/>
      <c r="HG147" s="188"/>
      <c r="HH147" s="188"/>
      <c r="HI147" s="188"/>
      <c r="HJ147" s="289"/>
      <c r="HK147" s="188"/>
      <c r="HL147" s="188"/>
      <c r="HM147" s="289"/>
      <c r="HN147" s="188"/>
      <c r="HO147" s="188"/>
      <c r="HP147" s="289"/>
      <c r="HQ147" s="188"/>
      <c r="HR147" s="188"/>
      <c r="HS147" s="188"/>
      <c r="HT147" s="289"/>
      <c r="HU147" s="188"/>
      <c r="HV147" s="188"/>
      <c r="HW147" s="289"/>
      <c r="HX147" s="188"/>
      <c r="HY147" s="188"/>
      <c r="HZ147" s="289"/>
      <c r="IA147" s="188"/>
      <c r="IB147" s="188"/>
      <c r="IC147" s="188"/>
      <c r="ID147" s="289"/>
      <c r="IE147" s="188"/>
      <c r="IF147" s="188"/>
      <c r="IG147" s="289"/>
      <c r="IH147" s="188"/>
      <c r="II147" s="188"/>
      <c r="IJ147" s="289"/>
    </row>
    <row r="148" spans="5:244" hidden="1" x14ac:dyDescent="0.2">
      <c r="E148" s="188"/>
      <c r="F148" s="208"/>
      <c r="G148" s="208"/>
      <c r="H148" s="213"/>
      <c r="I148" s="208"/>
      <c r="J148" s="208"/>
      <c r="K148" s="213"/>
      <c r="L148" s="208"/>
      <c r="M148" s="208"/>
      <c r="N148" s="213"/>
      <c r="O148" s="208"/>
      <c r="P148" s="208"/>
      <c r="Q148" s="208"/>
      <c r="R148" s="213"/>
      <c r="S148" s="208"/>
      <c r="T148" s="208"/>
      <c r="U148" s="213"/>
      <c r="V148" s="208"/>
      <c r="W148" s="208"/>
      <c r="X148" s="213"/>
      <c r="Y148" s="208"/>
      <c r="Z148" s="208"/>
      <c r="AA148" s="208"/>
      <c r="AB148" s="213"/>
      <c r="AC148" s="208"/>
      <c r="AD148" s="208"/>
      <c r="AE148" s="213"/>
      <c r="AF148" s="208"/>
      <c r="AG148" s="208"/>
      <c r="AH148" s="213"/>
      <c r="AI148" s="208"/>
      <c r="AJ148" s="208"/>
      <c r="AK148" s="208"/>
      <c r="AL148" s="213"/>
      <c r="AM148" s="208"/>
      <c r="AN148" s="208"/>
      <c r="AO148" s="213"/>
      <c r="AP148" s="208"/>
      <c r="AQ148" s="208"/>
      <c r="AR148" s="213"/>
      <c r="AS148" s="208"/>
      <c r="AT148" s="208"/>
      <c r="AU148" s="208"/>
      <c r="AV148" s="213"/>
      <c r="AW148" s="208"/>
      <c r="AX148" s="208"/>
      <c r="AY148" s="213"/>
      <c r="AZ148" s="208"/>
      <c r="BA148" s="208"/>
      <c r="BB148" s="213"/>
      <c r="BC148" s="208"/>
      <c r="BD148" s="208"/>
      <c r="BE148" s="208"/>
      <c r="BF148" s="213"/>
      <c r="BG148" s="208"/>
      <c r="BH148" s="208"/>
      <c r="BI148" s="213"/>
      <c r="BJ148" s="208"/>
      <c r="BK148" s="208"/>
      <c r="BL148" s="213"/>
      <c r="BM148" s="208"/>
      <c r="BN148" s="208"/>
      <c r="BO148" s="208"/>
      <c r="BP148" s="213"/>
      <c r="BQ148" s="208"/>
      <c r="BR148" s="208"/>
      <c r="BS148" s="213"/>
      <c r="BT148" s="208"/>
      <c r="BU148" s="208"/>
      <c r="BV148" s="213"/>
      <c r="BW148" s="208"/>
      <c r="BX148" s="208"/>
      <c r="BY148" s="208"/>
      <c r="BZ148" s="213"/>
      <c r="CA148" s="208"/>
      <c r="CB148" s="208"/>
      <c r="CC148" s="213"/>
      <c r="CD148" s="208"/>
      <c r="CE148" s="208"/>
      <c r="CF148" s="213"/>
      <c r="CG148" s="208"/>
      <c r="CH148" s="208"/>
      <c r="CI148" s="208"/>
      <c r="CJ148" s="213"/>
      <c r="CK148" s="208"/>
      <c r="CL148" s="208"/>
      <c r="CM148" s="213"/>
      <c r="CN148" s="208"/>
      <c r="CO148" s="208"/>
      <c r="CP148" s="213"/>
      <c r="CQ148" s="208"/>
      <c r="CR148" s="208"/>
      <c r="CS148" s="208"/>
      <c r="CT148" s="213"/>
      <c r="CU148" s="208"/>
      <c r="CV148" s="208"/>
      <c r="CW148" s="213"/>
      <c r="CX148" s="208"/>
      <c r="CY148" s="208"/>
      <c r="CZ148" s="213"/>
      <c r="DA148" s="208"/>
      <c r="DB148" s="208"/>
      <c r="DC148" s="208"/>
      <c r="DD148" s="213"/>
      <c r="DE148" s="208"/>
      <c r="DF148" s="208"/>
      <c r="DG148" s="213"/>
      <c r="DH148" s="208"/>
      <c r="DI148" s="208"/>
      <c r="DJ148" s="213"/>
      <c r="DK148" s="208"/>
      <c r="DL148" s="208"/>
      <c r="DM148" s="208"/>
      <c r="DN148" s="213"/>
      <c r="DO148" s="208"/>
      <c r="DP148" s="208"/>
      <c r="DQ148" s="213"/>
      <c r="DR148" s="208"/>
      <c r="DS148" s="208"/>
      <c r="DT148" s="213"/>
      <c r="DU148" s="188"/>
      <c r="DV148" s="188"/>
      <c r="DW148" s="188"/>
      <c r="DX148" s="289"/>
      <c r="DY148" s="188"/>
      <c r="DZ148" s="188"/>
      <c r="EA148" s="289"/>
      <c r="EB148" s="188"/>
      <c r="EC148" s="188"/>
      <c r="ED148" s="289"/>
      <c r="EE148" s="188"/>
      <c r="EF148" s="188"/>
      <c r="EG148" s="188"/>
      <c r="EH148" s="289"/>
      <c r="EI148" s="188"/>
      <c r="EJ148" s="188"/>
      <c r="EK148" s="289"/>
      <c r="EL148" s="188"/>
      <c r="EM148" s="188"/>
      <c r="EN148" s="289"/>
      <c r="EO148" s="188"/>
      <c r="EP148" s="188"/>
      <c r="EQ148" s="188"/>
      <c r="ER148" s="289"/>
      <c r="ES148" s="188"/>
      <c r="ET148" s="188"/>
      <c r="EU148" s="289"/>
      <c r="EV148" s="188"/>
      <c r="EW148" s="188"/>
      <c r="EX148" s="289"/>
      <c r="EY148" s="188"/>
      <c r="EZ148" s="188"/>
      <c r="FA148" s="188"/>
      <c r="FB148" s="289"/>
      <c r="FC148" s="188"/>
      <c r="FD148" s="188"/>
      <c r="FE148" s="289"/>
      <c r="FF148" s="188"/>
      <c r="FG148" s="188"/>
      <c r="FH148" s="289"/>
      <c r="FI148" s="188"/>
      <c r="FJ148" s="188"/>
      <c r="FK148" s="188"/>
      <c r="FL148" s="289"/>
      <c r="FM148" s="188"/>
      <c r="FN148" s="188"/>
      <c r="FO148" s="289"/>
      <c r="FP148" s="188"/>
      <c r="FQ148" s="188"/>
      <c r="FR148" s="289"/>
      <c r="FS148" s="188"/>
      <c r="FT148" s="188"/>
      <c r="FU148" s="188"/>
      <c r="FV148" s="289"/>
      <c r="FW148" s="188"/>
      <c r="FX148" s="188"/>
      <c r="FY148" s="289"/>
      <c r="FZ148" s="188"/>
      <c r="GA148" s="188"/>
      <c r="GB148" s="289"/>
      <c r="GC148" s="188"/>
      <c r="GD148" s="188"/>
      <c r="GE148" s="188"/>
      <c r="GF148" s="289"/>
      <c r="GG148" s="188"/>
      <c r="GH148" s="188"/>
      <c r="GI148" s="289"/>
      <c r="GJ148" s="188"/>
      <c r="GK148" s="188"/>
      <c r="GL148" s="289"/>
      <c r="GM148" s="188"/>
      <c r="GN148" s="188"/>
      <c r="GO148" s="188"/>
      <c r="GP148" s="289"/>
      <c r="GQ148" s="188"/>
      <c r="GR148" s="188"/>
      <c r="GS148" s="289"/>
      <c r="GT148" s="188"/>
      <c r="GU148" s="188"/>
      <c r="GV148" s="289"/>
      <c r="GW148" s="188"/>
      <c r="GX148" s="188"/>
      <c r="GY148" s="188"/>
      <c r="GZ148" s="289"/>
      <c r="HA148" s="188"/>
      <c r="HB148" s="188"/>
      <c r="HC148" s="289"/>
      <c r="HD148" s="188"/>
      <c r="HE148" s="188"/>
      <c r="HF148" s="289"/>
      <c r="HG148" s="188"/>
      <c r="HH148" s="188"/>
      <c r="HI148" s="188"/>
      <c r="HJ148" s="289"/>
      <c r="HK148" s="188"/>
      <c r="HL148" s="188"/>
      <c r="HM148" s="289"/>
      <c r="HN148" s="188"/>
      <c r="HO148" s="188"/>
      <c r="HP148" s="289"/>
      <c r="HQ148" s="188"/>
      <c r="HR148" s="188"/>
      <c r="HS148" s="188"/>
      <c r="HT148" s="289"/>
      <c r="HU148" s="188"/>
      <c r="HV148" s="188"/>
      <c r="HW148" s="289"/>
      <c r="HX148" s="188"/>
      <c r="HY148" s="188"/>
      <c r="HZ148" s="289"/>
      <c r="IA148" s="188"/>
      <c r="IB148" s="188"/>
      <c r="IC148" s="188"/>
      <c r="ID148" s="289"/>
      <c r="IE148" s="188"/>
      <c r="IF148" s="188"/>
      <c r="IG148" s="289"/>
      <c r="IH148" s="188"/>
      <c r="II148" s="188"/>
      <c r="IJ148" s="289"/>
    </row>
    <row r="149" spans="5:244" hidden="1" x14ac:dyDescent="0.2">
      <c r="E149" s="188"/>
      <c r="F149" s="208"/>
      <c r="G149" s="208"/>
      <c r="H149" s="213"/>
      <c r="I149" s="208"/>
      <c r="J149" s="208"/>
      <c r="K149" s="213"/>
      <c r="L149" s="208"/>
      <c r="M149" s="208"/>
      <c r="N149" s="213"/>
      <c r="O149" s="208"/>
      <c r="P149" s="208"/>
      <c r="Q149" s="208"/>
      <c r="R149" s="213"/>
      <c r="S149" s="208"/>
      <c r="T149" s="208"/>
      <c r="U149" s="213"/>
      <c r="V149" s="208"/>
      <c r="W149" s="208"/>
      <c r="X149" s="213"/>
      <c r="Y149" s="208"/>
      <c r="Z149" s="208"/>
      <c r="AA149" s="208"/>
      <c r="AB149" s="213"/>
      <c r="AC149" s="208"/>
      <c r="AD149" s="208"/>
      <c r="AE149" s="213"/>
      <c r="AF149" s="208"/>
      <c r="AG149" s="208"/>
      <c r="AH149" s="213"/>
      <c r="AI149" s="208"/>
      <c r="AJ149" s="208"/>
      <c r="AK149" s="208"/>
      <c r="AL149" s="213"/>
      <c r="AM149" s="208"/>
      <c r="AN149" s="208"/>
      <c r="AO149" s="213"/>
      <c r="AP149" s="208"/>
      <c r="AQ149" s="208"/>
      <c r="AR149" s="213"/>
      <c r="AS149" s="208"/>
      <c r="AT149" s="208"/>
      <c r="AU149" s="208"/>
      <c r="AV149" s="213"/>
      <c r="AW149" s="208"/>
      <c r="AX149" s="208"/>
      <c r="AY149" s="213"/>
      <c r="AZ149" s="208"/>
      <c r="BA149" s="208"/>
      <c r="BB149" s="213"/>
      <c r="BC149" s="208"/>
      <c r="BD149" s="208"/>
      <c r="BE149" s="208"/>
      <c r="BF149" s="213"/>
      <c r="BG149" s="208"/>
      <c r="BH149" s="208"/>
      <c r="BI149" s="213"/>
      <c r="BJ149" s="208"/>
      <c r="BK149" s="208"/>
      <c r="BL149" s="213"/>
      <c r="BM149" s="208"/>
      <c r="BN149" s="208"/>
      <c r="BO149" s="208"/>
      <c r="BP149" s="213"/>
      <c r="BQ149" s="208"/>
      <c r="BR149" s="208"/>
      <c r="BS149" s="213"/>
      <c r="BT149" s="208"/>
      <c r="BU149" s="208"/>
      <c r="BV149" s="213"/>
      <c r="BW149" s="208"/>
      <c r="BX149" s="208"/>
      <c r="BY149" s="208"/>
      <c r="BZ149" s="213"/>
      <c r="CA149" s="208"/>
      <c r="CB149" s="208"/>
      <c r="CC149" s="213"/>
      <c r="CD149" s="208"/>
      <c r="CE149" s="208"/>
      <c r="CF149" s="213"/>
      <c r="CG149" s="208"/>
      <c r="CH149" s="208"/>
      <c r="CI149" s="208"/>
      <c r="CJ149" s="213"/>
      <c r="CK149" s="208"/>
      <c r="CL149" s="208"/>
      <c r="CM149" s="213"/>
      <c r="CN149" s="208"/>
      <c r="CO149" s="208"/>
      <c r="CP149" s="213"/>
      <c r="CQ149" s="208"/>
      <c r="CR149" s="208"/>
      <c r="CS149" s="208"/>
      <c r="CT149" s="213"/>
      <c r="CU149" s="208"/>
      <c r="CV149" s="208"/>
      <c r="CW149" s="213"/>
      <c r="CX149" s="208"/>
      <c r="CY149" s="208"/>
      <c r="CZ149" s="213"/>
      <c r="DA149" s="208"/>
      <c r="DB149" s="208"/>
      <c r="DC149" s="208"/>
      <c r="DD149" s="213"/>
      <c r="DE149" s="208"/>
      <c r="DF149" s="208"/>
      <c r="DG149" s="213"/>
      <c r="DH149" s="208"/>
      <c r="DI149" s="208"/>
      <c r="DJ149" s="213"/>
      <c r="DK149" s="208"/>
      <c r="DL149" s="208"/>
      <c r="DM149" s="208"/>
      <c r="DN149" s="213"/>
      <c r="DO149" s="208"/>
      <c r="DP149" s="208"/>
      <c r="DQ149" s="213"/>
      <c r="DR149" s="208"/>
      <c r="DS149" s="208"/>
      <c r="DT149" s="213"/>
      <c r="DU149" s="188"/>
      <c r="DV149" s="188"/>
      <c r="DW149" s="188"/>
      <c r="DX149" s="289"/>
      <c r="DY149" s="188"/>
      <c r="DZ149" s="188"/>
      <c r="EA149" s="289"/>
      <c r="EB149" s="188"/>
      <c r="EC149" s="188"/>
      <c r="ED149" s="289"/>
      <c r="EE149" s="188"/>
      <c r="EF149" s="188"/>
      <c r="EG149" s="188"/>
      <c r="EH149" s="289"/>
      <c r="EI149" s="188"/>
      <c r="EJ149" s="188"/>
      <c r="EK149" s="289"/>
      <c r="EL149" s="188"/>
      <c r="EM149" s="188"/>
      <c r="EN149" s="289"/>
      <c r="EO149" s="188"/>
      <c r="EP149" s="188"/>
      <c r="EQ149" s="188"/>
      <c r="ER149" s="289"/>
      <c r="ES149" s="188"/>
      <c r="ET149" s="188"/>
      <c r="EU149" s="289"/>
      <c r="EV149" s="188"/>
      <c r="EW149" s="188"/>
      <c r="EX149" s="289"/>
      <c r="EY149" s="188"/>
      <c r="EZ149" s="188"/>
      <c r="FA149" s="188"/>
      <c r="FB149" s="289"/>
      <c r="FC149" s="188"/>
      <c r="FD149" s="188"/>
      <c r="FE149" s="289"/>
      <c r="FF149" s="188"/>
      <c r="FG149" s="188"/>
      <c r="FH149" s="289"/>
      <c r="FI149" s="188"/>
      <c r="FJ149" s="188"/>
      <c r="FK149" s="188"/>
      <c r="FL149" s="289"/>
      <c r="FM149" s="188"/>
      <c r="FN149" s="188"/>
      <c r="FO149" s="289"/>
      <c r="FP149" s="188"/>
      <c r="FQ149" s="188"/>
      <c r="FR149" s="289"/>
      <c r="FS149" s="188"/>
      <c r="FT149" s="188"/>
      <c r="FU149" s="188"/>
      <c r="FV149" s="289"/>
      <c r="FW149" s="188"/>
      <c r="FX149" s="188"/>
      <c r="FY149" s="289"/>
      <c r="FZ149" s="188"/>
      <c r="GA149" s="188"/>
      <c r="GB149" s="289"/>
      <c r="GC149" s="188"/>
      <c r="GD149" s="188"/>
      <c r="GE149" s="188"/>
      <c r="GF149" s="289"/>
      <c r="GG149" s="188"/>
      <c r="GH149" s="188"/>
      <c r="GI149" s="289"/>
      <c r="GJ149" s="188"/>
      <c r="GK149" s="188"/>
      <c r="GL149" s="289"/>
      <c r="GM149" s="188"/>
      <c r="GN149" s="188"/>
      <c r="GO149" s="188"/>
      <c r="GP149" s="289"/>
      <c r="GQ149" s="188"/>
      <c r="GR149" s="188"/>
      <c r="GS149" s="289"/>
      <c r="GT149" s="188"/>
      <c r="GU149" s="188"/>
      <c r="GV149" s="289"/>
      <c r="GW149" s="188"/>
      <c r="GX149" s="188"/>
      <c r="GY149" s="188"/>
      <c r="GZ149" s="289"/>
      <c r="HA149" s="188"/>
      <c r="HB149" s="188"/>
      <c r="HC149" s="289"/>
      <c r="HD149" s="188"/>
      <c r="HE149" s="188"/>
      <c r="HF149" s="289"/>
      <c r="HG149" s="188"/>
      <c r="HH149" s="188"/>
      <c r="HI149" s="188"/>
      <c r="HJ149" s="289"/>
      <c r="HK149" s="188"/>
      <c r="HL149" s="188"/>
      <c r="HM149" s="289"/>
      <c r="HN149" s="188"/>
      <c r="HO149" s="188"/>
      <c r="HP149" s="289"/>
      <c r="HQ149" s="188"/>
      <c r="HR149" s="188"/>
      <c r="HS149" s="188"/>
      <c r="HT149" s="289"/>
      <c r="HU149" s="188"/>
      <c r="HV149" s="188"/>
      <c r="HW149" s="289"/>
      <c r="HX149" s="188"/>
      <c r="HY149" s="188"/>
      <c r="HZ149" s="289"/>
      <c r="IA149" s="188"/>
      <c r="IB149" s="188"/>
      <c r="IC149" s="188"/>
      <c r="ID149" s="289"/>
      <c r="IE149" s="188"/>
      <c r="IF149" s="188"/>
      <c r="IG149" s="289"/>
      <c r="IH149" s="188"/>
      <c r="II149" s="188"/>
      <c r="IJ149" s="289"/>
    </row>
    <row r="150" spans="5:244" hidden="1" x14ac:dyDescent="0.2">
      <c r="E150" s="188"/>
      <c r="F150" s="208"/>
      <c r="G150" s="208"/>
      <c r="H150" s="213"/>
      <c r="I150" s="208"/>
      <c r="J150" s="208"/>
      <c r="K150" s="213"/>
      <c r="L150" s="208"/>
      <c r="M150" s="208"/>
      <c r="N150" s="213"/>
      <c r="O150" s="208"/>
      <c r="P150" s="208"/>
      <c r="Q150" s="208"/>
      <c r="R150" s="213"/>
      <c r="S150" s="208"/>
      <c r="T150" s="208"/>
      <c r="U150" s="213"/>
      <c r="V150" s="208"/>
      <c r="W150" s="208"/>
      <c r="X150" s="213"/>
      <c r="Y150" s="208"/>
      <c r="Z150" s="208"/>
      <c r="AA150" s="208"/>
      <c r="AB150" s="213"/>
      <c r="AC150" s="208"/>
      <c r="AD150" s="208"/>
      <c r="AE150" s="213"/>
      <c r="AF150" s="208"/>
      <c r="AG150" s="208"/>
      <c r="AH150" s="213"/>
      <c r="AI150" s="208"/>
      <c r="AJ150" s="208"/>
      <c r="AK150" s="208"/>
      <c r="AL150" s="213"/>
      <c r="AM150" s="208"/>
      <c r="AN150" s="208"/>
      <c r="AO150" s="213"/>
      <c r="AP150" s="208"/>
      <c r="AQ150" s="208"/>
      <c r="AR150" s="213"/>
      <c r="AS150" s="208"/>
      <c r="AT150" s="208"/>
      <c r="AU150" s="208"/>
      <c r="AV150" s="213"/>
      <c r="AW150" s="208"/>
      <c r="AX150" s="208"/>
      <c r="AY150" s="213"/>
      <c r="AZ150" s="208"/>
      <c r="BA150" s="208"/>
      <c r="BB150" s="213"/>
      <c r="BC150" s="208"/>
      <c r="BD150" s="208"/>
      <c r="BE150" s="208"/>
      <c r="BF150" s="213"/>
      <c r="BG150" s="208"/>
      <c r="BH150" s="208"/>
      <c r="BI150" s="213"/>
      <c r="BJ150" s="208"/>
      <c r="BK150" s="208"/>
      <c r="BL150" s="213"/>
      <c r="BM150" s="208"/>
      <c r="BN150" s="208"/>
      <c r="BO150" s="208"/>
      <c r="BP150" s="213"/>
      <c r="BQ150" s="208"/>
      <c r="BR150" s="208"/>
      <c r="BS150" s="213"/>
      <c r="BT150" s="208"/>
      <c r="BU150" s="208"/>
      <c r="BV150" s="213"/>
      <c r="BW150" s="208"/>
      <c r="BX150" s="208"/>
      <c r="BY150" s="208"/>
      <c r="BZ150" s="213"/>
      <c r="CA150" s="208"/>
      <c r="CB150" s="208"/>
      <c r="CC150" s="213"/>
      <c r="CD150" s="208"/>
      <c r="CE150" s="208"/>
      <c r="CF150" s="213"/>
      <c r="CG150" s="208"/>
      <c r="CH150" s="208"/>
      <c r="CI150" s="208"/>
      <c r="CJ150" s="213"/>
      <c r="CK150" s="208"/>
      <c r="CL150" s="208"/>
      <c r="CM150" s="213"/>
      <c r="CN150" s="208"/>
      <c r="CO150" s="208"/>
      <c r="CP150" s="213"/>
      <c r="CQ150" s="208"/>
      <c r="CR150" s="208"/>
      <c r="CS150" s="208"/>
      <c r="CT150" s="213"/>
      <c r="CU150" s="208"/>
      <c r="CV150" s="208"/>
      <c r="CW150" s="213"/>
      <c r="CX150" s="208"/>
      <c r="CY150" s="208"/>
      <c r="CZ150" s="213"/>
      <c r="DA150" s="208"/>
      <c r="DB150" s="208"/>
      <c r="DC150" s="208"/>
      <c r="DD150" s="213"/>
      <c r="DE150" s="208"/>
      <c r="DF150" s="208"/>
      <c r="DG150" s="213"/>
      <c r="DH150" s="208"/>
      <c r="DI150" s="208"/>
      <c r="DJ150" s="213"/>
      <c r="DK150" s="208"/>
      <c r="DL150" s="208"/>
      <c r="DM150" s="208"/>
      <c r="DN150" s="213"/>
      <c r="DO150" s="208"/>
      <c r="DP150" s="208"/>
      <c r="DQ150" s="213"/>
      <c r="DR150" s="208"/>
      <c r="DS150" s="208"/>
      <c r="DT150" s="213"/>
      <c r="DU150" s="188"/>
      <c r="DV150" s="188"/>
      <c r="DW150" s="188"/>
      <c r="DX150" s="289"/>
      <c r="DY150" s="188"/>
      <c r="DZ150" s="188"/>
      <c r="EA150" s="289"/>
      <c r="EB150" s="188"/>
      <c r="EC150" s="188"/>
      <c r="ED150" s="289"/>
      <c r="EE150" s="188"/>
      <c r="EF150" s="188"/>
      <c r="EG150" s="188"/>
      <c r="EH150" s="289"/>
      <c r="EI150" s="188"/>
      <c r="EJ150" s="188"/>
      <c r="EK150" s="289"/>
      <c r="EL150" s="188"/>
      <c r="EM150" s="188"/>
      <c r="EN150" s="289"/>
      <c r="EO150" s="188"/>
      <c r="EP150" s="188"/>
      <c r="EQ150" s="188"/>
      <c r="ER150" s="289"/>
      <c r="ES150" s="188"/>
      <c r="ET150" s="188"/>
      <c r="EU150" s="289"/>
      <c r="EV150" s="188"/>
      <c r="EW150" s="188"/>
      <c r="EX150" s="289"/>
      <c r="EY150" s="188"/>
      <c r="EZ150" s="188"/>
      <c r="FA150" s="188"/>
      <c r="FB150" s="289"/>
      <c r="FC150" s="188"/>
      <c r="FD150" s="188"/>
      <c r="FE150" s="289"/>
      <c r="FF150" s="188"/>
      <c r="FG150" s="188"/>
      <c r="FH150" s="289"/>
      <c r="FI150" s="188"/>
      <c r="FJ150" s="188"/>
      <c r="FK150" s="188"/>
      <c r="FL150" s="289"/>
      <c r="FM150" s="188"/>
      <c r="FN150" s="188"/>
      <c r="FO150" s="289"/>
      <c r="FP150" s="188"/>
      <c r="FQ150" s="188"/>
      <c r="FR150" s="289"/>
      <c r="FS150" s="188"/>
      <c r="FT150" s="188"/>
      <c r="FU150" s="188"/>
      <c r="FV150" s="289"/>
      <c r="FW150" s="188"/>
      <c r="FX150" s="188"/>
      <c r="FY150" s="289"/>
      <c r="FZ150" s="188"/>
      <c r="GA150" s="188"/>
      <c r="GB150" s="289"/>
      <c r="GC150" s="188"/>
      <c r="GD150" s="188"/>
      <c r="GE150" s="188"/>
      <c r="GF150" s="289"/>
      <c r="GG150" s="188"/>
      <c r="GH150" s="188"/>
      <c r="GI150" s="289"/>
      <c r="GJ150" s="188"/>
      <c r="GK150" s="188"/>
      <c r="GL150" s="289"/>
      <c r="GM150" s="188"/>
      <c r="GN150" s="188"/>
      <c r="GO150" s="188"/>
      <c r="GP150" s="289"/>
      <c r="GQ150" s="188"/>
      <c r="GR150" s="188"/>
      <c r="GS150" s="289"/>
      <c r="GT150" s="188"/>
      <c r="GU150" s="188"/>
      <c r="GV150" s="289"/>
      <c r="GW150" s="188"/>
      <c r="GX150" s="188"/>
      <c r="GY150" s="188"/>
      <c r="GZ150" s="289"/>
      <c r="HA150" s="188"/>
      <c r="HB150" s="188"/>
      <c r="HC150" s="289"/>
      <c r="HD150" s="188"/>
      <c r="HE150" s="188"/>
      <c r="HF150" s="289"/>
      <c r="HG150" s="188"/>
      <c r="HH150" s="188"/>
      <c r="HI150" s="188"/>
      <c r="HJ150" s="289"/>
      <c r="HK150" s="188"/>
      <c r="HL150" s="188"/>
      <c r="HM150" s="289"/>
      <c r="HN150" s="188"/>
      <c r="HO150" s="188"/>
      <c r="HP150" s="289"/>
      <c r="HQ150" s="188"/>
      <c r="HR150" s="188"/>
      <c r="HS150" s="188"/>
      <c r="HT150" s="289"/>
      <c r="HU150" s="188"/>
      <c r="HV150" s="188"/>
      <c r="HW150" s="289"/>
      <c r="HX150" s="188"/>
      <c r="HY150" s="188"/>
      <c r="HZ150" s="289"/>
      <c r="IA150" s="188"/>
      <c r="IB150" s="188"/>
      <c r="IC150" s="188"/>
      <c r="ID150" s="289"/>
      <c r="IE150" s="188"/>
      <c r="IF150" s="188"/>
      <c r="IG150" s="289"/>
      <c r="IH150" s="188"/>
      <c r="II150" s="188"/>
      <c r="IJ150" s="289"/>
    </row>
    <row r="151" spans="5:244" hidden="1" x14ac:dyDescent="0.2">
      <c r="E151" s="188"/>
      <c r="F151" s="208"/>
      <c r="G151" s="208"/>
      <c r="H151" s="213"/>
      <c r="I151" s="208"/>
      <c r="J151" s="208"/>
      <c r="K151" s="213"/>
      <c r="L151" s="208"/>
      <c r="M151" s="208"/>
      <c r="N151" s="213"/>
      <c r="O151" s="208"/>
      <c r="P151" s="208"/>
      <c r="Q151" s="208"/>
      <c r="R151" s="213"/>
      <c r="S151" s="208"/>
      <c r="T151" s="208"/>
      <c r="U151" s="213"/>
      <c r="V151" s="208"/>
      <c r="W151" s="208"/>
      <c r="X151" s="213"/>
      <c r="Y151" s="208"/>
      <c r="Z151" s="208"/>
      <c r="AA151" s="208"/>
      <c r="AB151" s="213"/>
      <c r="AC151" s="208"/>
      <c r="AD151" s="208"/>
      <c r="AE151" s="213"/>
      <c r="AF151" s="208"/>
      <c r="AG151" s="208"/>
      <c r="AH151" s="213"/>
      <c r="AI151" s="208"/>
      <c r="AJ151" s="208"/>
      <c r="AK151" s="208"/>
      <c r="AL151" s="213"/>
      <c r="AM151" s="208"/>
      <c r="AN151" s="208"/>
      <c r="AO151" s="213"/>
      <c r="AP151" s="208"/>
      <c r="AQ151" s="208"/>
      <c r="AR151" s="213"/>
      <c r="AS151" s="208"/>
      <c r="AT151" s="208"/>
      <c r="AU151" s="208"/>
      <c r="AV151" s="213"/>
      <c r="AW151" s="208"/>
      <c r="AX151" s="208"/>
      <c r="AY151" s="213"/>
      <c r="AZ151" s="208"/>
      <c r="BA151" s="208"/>
      <c r="BB151" s="213"/>
      <c r="BC151" s="208"/>
      <c r="BD151" s="208"/>
      <c r="BE151" s="208"/>
      <c r="BF151" s="213"/>
      <c r="BG151" s="208"/>
      <c r="BH151" s="208"/>
      <c r="BI151" s="213"/>
      <c r="BJ151" s="208"/>
      <c r="BK151" s="208"/>
      <c r="BL151" s="213"/>
      <c r="BM151" s="208"/>
      <c r="BN151" s="208"/>
      <c r="BO151" s="208"/>
      <c r="BP151" s="213"/>
      <c r="BQ151" s="208"/>
      <c r="BR151" s="208"/>
      <c r="BS151" s="213"/>
      <c r="BT151" s="208"/>
      <c r="BU151" s="208"/>
      <c r="BV151" s="213"/>
      <c r="BW151" s="208"/>
      <c r="BX151" s="208"/>
      <c r="BY151" s="208"/>
      <c r="BZ151" s="213"/>
      <c r="CA151" s="208"/>
      <c r="CB151" s="208"/>
      <c r="CC151" s="213"/>
      <c r="CD151" s="208"/>
      <c r="CE151" s="208"/>
      <c r="CF151" s="213"/>
      <c r="CG151" s="208"/>
      <c r="CH151" s="208"/>
      <c r="CI151" s="208"/>
      <c r="CJ151" s="213"/>
      <c r="CK151" s="208"/>
      <c r="CL151" s="208"/>
      <c r="CM151" s="213"/>
      <c r="CN151" s="208"/>
      <c r="CO151" s="208"/>
      <c r="CP151" s="213"/>
      <c r="CQ151" s="208"/>
      <c r="CR151" s="208"/>
      <c r="CS151" s="208"/>
      <c r="CT151" s="213"/>
      <c r="CU151" s="208"/>
      <c r="CV151" s="208"/>
      <c r="CW151" s="213"/>
      <c r="CX151" s="208"/>
      <c r="CY151" s="208"/>
      <c r="CZ151" s="213"/>
      <c r="DA151" s="208"/>
      <c r="DB151" s="208"/>
      <c r="DC151" s="208"/>
      <c r="DD151" s="213"/>
      <c r="DE151" s="208"/>
      <c r="DF151" s="208"/>
      <c r="DG151" s="213"/>
      <c r="DH151" s="208"/>
      <c r="DI151" s="208"/>
      <c r="DJ151" s="213"/>
      <c r="DK151" s="208"/>
      <c r="DL151" s="208"/>
      <c r="DM151" s="208"/>
      <c r="DN151" s="213"/>
      <c r="DO151" s="208"/>
      <c r="DP151" s="208"/>
      <c r="DQ151" s="213"/>
      <c r="DR151" s="208"/>
      <c r="DS151" s="208"/>
      <c r="DT151" s="213"/>
      <c r="DU151" s="188"/>
      <c r="DV151" s="188"/>
      <c r="DW151" s="188"/>
      <c r="DX151" s="289"/>
      <c r="DY151" s="188"/>
      <c r="DZ151" s="188"/>
      <c r="EA151" s="289"/>
      <c r="EB151" s="188"/>
      <c r="EC151" s="188"/>
      <c r="ED151" s="289"/>
      <c r="EE151" s="188"/>
      <c r="EF151" s="188"/>
      <c r="EG151" s="188"/>
      <c r="EH151" s="289"/>
      <c r="EI151" s="188"/>
      <c r="EJ151" s="188"/>
      <c r="EK151" s="289"/>
      <c r="EL151" s="188"/>
      <c r="EM151" s="188"/>
      <c r="EN151" s="289"/>
      <c r="EO151" s="188"/>
      <c r="EP151" s="188"/>
      <c r="EQ151" s="188"/>
      <c r="ER151" s="289"/>
      <c r="ES151" s="188"/>
      <c r="ET151" s="188"/>
      <c r="EU151" s="289"/>
      <c r="EV151" s="188"/>
      <c r="EW151" s="188"/>
      <c r="EX151" s="289"/>
      <c r="EY151" s="188"/>
      <c r="EZ151" s="188"/>
      <c r="FA151" s="188"/>
      <c r="FB151" s="289"/>
      <c r="FC151" s="188"/>
      <c r="FD151" s="188"/>
      <c r="FE151" s="289"/>
      <c r="FF151" s="188"/>
      <c r="FG151" s="188"/>
      <c r="FH151" s="289"/>
      <c r="FI151" s="188"/>
      <c r="FJ151" s="188"/>
      <c r="FK151" s="188"/>
      <c r="FL151" s="289"/>
      <c r="FM151" s="188"/>
      <c r="FN151" s="188"/>
      <c r="FO151" s="289"/>
      <c r="FP151" s="188"/>
      <c r="FQ151" s="188"/>
      <c r="FR151" s="289"/>
      <c r="FS151" s="188"/>
      <c r="FT151" s="188"/>
      <c r="FU151" s="188"/>
      <c r="FV151" s="289"/>
      <c r="FW151" s="188"/>
      <c r="FX151" s="188"/>
      <c r="FY151" s="289"/>
      <c r="FZ151" s="188"/>
      <c r="GA151" s="188"/>
      <c r="GB151" s="289"/>
      <c r="GC151" s="188"/>
      <c r="GD151" s="188"/>
      <c r="GE151" s="188"/>
      <c r="GF151" s="289"/>
      <c r="GG151" s="188"/>
      <c r="GH151" s="188"/>
      <c r="GI151" s="289"/>
      <c r="GJ151" s="188"/>
      <c r="GK151" s="188"/>
      <c r="GL151" s="289"/>
      <c r="GM151" s="188"/>
      <c r="GN151" s="188"/>
      <c r="GO151" s="188"/>
      <c r="GP151" s="289"/>
      <c r="GQ151" s="188"/>
      <c r="GR151" s="188"/>
      <c r="GS151" s="289"/>
      <c r="GT151" s="188"/>
      <c r="GU151" s="188"/>
      <c r="GV151" s="289"/>
      <c r="GW151" s="188"/>
      <c r="GX151" s="188"/>
      <c r="GY151" s="188"/>
      <c r="GZ151" s="289"/>
      <c r="HA151" s="188"/>
      <c r="HB151" s="188"/>
      <c r="HC151" s="289"/>
      <c r="HD151" s="188"/>
      <c r="HE151" s="188"/>
      <c r="HF151" s="289"/>
      <c r="HG151" s="188"/>
      <c r="HH151" s="188"/>
      <c r="HI151" s="188"/>
      <c r="HJ151" s="289"/>
      <c r="HK151" s="188"/>
      <c r="HL151" s="188"/>
      <c r="HM151" s="289"/>
      <c r="HN151" s="188"/>
      <c r="HO151" s="188"/>
      <c r="HP151" s="289"/>
      <c r="HQ151" s="188"/>
      <c r="HR151" s="188"/>
      <c r="HS151" s="188"/>
      <c r="HT151" s="289"/>
      <c r="HU151" s="188"/>
      <c r="HV151" s="188"/>
      <c r="HW151" s="289"/>
      <c r="HX151" s="188"/>
      <c r="HY151" s="188"/>
      <c r="HZ151" s="289"/>
      <c r="IA151" s="188"/>
      <c r="IB151" s="188"/>
      <c r="IC151" s="188"/>
      <c r="ID151" s="289"/>
      <c r="IE151" s="188"/>
      <c r="IF151" s="188"/>
      <c r="IG151" s="289"/>
      <c r="IH151" s="188"/>
      <c r="II151" s="188"/>
      <c r="IJ151" s="289"/>
    </row>
    <row r="152" spans="5:244" hidden="1" x14ac:dyDescent="0.2">
      <c r="E152" s="188"/>
      <c r="F152" s="208"/>
      <c r="G152" s="208"/>
      <c r="H152" s="213"/>
      <c r="I152" s="208"/>
      <c r="J152" s="208"/>
      <c r="K152" s="213"/>
      <c r="L152" s="208"/>
      <c r="M152" s="208"/>
      <c r="N152" s="213"/>
      <c r="O152" s="208"/>
      <c r="P152" s="208"/>
      <c r="Q152" s="208"/>
      <c r="R152" s="213"/>
      <c r="S152" s="208"/>
      <c r="T152" s="208"/>
      <c r="U152" s="213"/>
      <c r="V152" s="208"/>
      <c r="W152" s="208"/>
      <c r="X152" s="213"/>
      <c r="Y152" s="208"/>
      <c r="Z152" s="208"/>
      <c r="AA152" s="208"/>
      <c r="AB152" s="213"/>
      <c r="AC152" s="208"/>
      <c r="AD152" s="208"/>
      <c r="AE152" s="213"/>
      <c r="AF152" s="208"/>
      <c r="AG152" s="208"/>
      <c r="AH152" s="213"/>
      <c r="AI152" s="208"/>
      <c r="AJ152" s="208"/>
      <c r="AK152" s="208"/>
      <c r="AL152" s="213"/>
      <c r="AM152" s="208"/>
      <c r="AN152" s="208"/>
      <c r="AO152" s="213"/>
      <c r="AP152" s="208"/>
      <c r="AQ152" s="208"/>
      <c r="AR152" s="213"/>
      <c r="AS152" s="208"/>
      <c r="AT152" s="208"/>
      <c r="AU152" s="208"/>
      <c r="AV152" s="213"/>
      <c r="AW152" s="208"/>
      <c r="AX152" s="208"/>
      <c r="AY152" s="213"/>
      <c r="AZ152" s="208"/>
      <c r="BA152" s="208"/>
      <c r="BB152" s="213"/>
      <c r="BC152" s="208"/>
      <c r="BD152" s="208"/>
      <c r="BE152" s="208"/>
      <c r="BF152" s="213"/>
      <c r="BG152" s="208"/>
      <c r="BH152" s="208"/>
      <c r="BI152" s="213"/>
      <c r="BJ152" s="208"/>
      <c r="BK152" s="208"/>
      <c r="BL152" s="213"/>
      <c r="BM152" s="208"/>
      <c r="BN152" s="208"/>
      <c r="BO152" s="208"/>
      <c r="BP152" s="213"/>
      <c r="BQ152" s="208"/>
      <c r="BR152" s="208"/>
      <c r="BS152" s="213"/>
      <c r="BT152" s="208"/>
      <c r="BU152" s="208"/>
      <c r="BV152" s="213"/>
      <c r="BW152" s="208"/>
      <c r="BX152" s="208"/>
      <c r="BY152" s="208"/>
      <c r="BZ152" s="213"/>
      <c r="CA152" s="208"/>
      <c r="CB152" s="208"/>
      <c r="CC152" s="213"/>
      <c r="CD152" s="208"/>
      <c r="CE152" s="208"/>
      <c r="CF152" s="213"/>
      <c r="CG152" s="208"/>
      <c r="CH152" s="208"/>
      <c r="CI152" s="208"/>
      <c r="CJ152" s="213"/>
      <c r="CK152" s="208"/>
      <c r="CL152" s="208"/>
      <c r="CM152" s="213"/>
      <c r="CN152" s="208"/>
      <c r="CO152" s="208"/>
      <c r="CP152" s="213"/>
      <c r="CQ152" s="208"/>
      <c r="CR152" s="208"/>
      <c r="CS152" s="208"/>
      <c r="CT152" s="213"/>
      <c r="CU152" s="208"/>
      <c r="CV152" s="208"/>
      <c r="CW152" s="213"/>
      <c r="CX152" s="208"/>
      <c r="CY152" s="208"/>
      <c r="CZ152" s="213"/>
      <c r="DA152" s="208"/>
      <c r="DB152" s="208"/>
      <c r="DC152" s="208"/>
      <c r="DD152" s="213"/>
      <c r="DE152" s="208"/>
      <c r="DF152" s="208"/>
      <c r="DG152" s="213"/>
      <c r="DH152" s="208"/>
      <c r="DI152" s="208"/>
      <c r="DJ152" s="213"/>
      <c r="DK152" s="208"/>
      <c r="DL152" s="208"/>
      <c r="DM152" s="208"/>
      <c r="DN152" s="213"/>
      <c r="DO152" s="208"/>
      <c r="DP152" s="208"/>
      <c r="DQ152" s="213"/>
      <c r="DR152" s="208"/>
      <c r="DS152" s="208"/>
      <c r="DT152" s="213"/>
      <c r="DU152" s="188"/>
      <c r="DV152" s="188"/>
      <c r="DW152" s="188"/>
      <c r="DX152" s="289"/>
      <c r="DY152" s="188"/>
      <c r="DZ152" s="188"/>
      <c r="EA152" s="289"/>
      <c r="EB152" s="188"/>
      <c r="EC152" s="188"/>
      <c r="ED152" s="289"/>
      <c r="EE152" s="188"/>
      <c r="EF152" s="188"/>
      <c r="EG152" s="188"/>
      <c r="EH152" s="289"/>
      <c r="EI152" s="188"/>
      <c r="EJ152" s="188"/>
      <c r="EK152" s="289"/>
      <c r="EL152" s="188"/>
      <c r="EM152" s="188"/>
      <c r="EN152" s="289"/>
      <c r="EO152" s="188"/>
      <c r="EP152" s="188"/>
      <c r="EQ152" s="188"/>
      <c r="ER152" s="289"/>
      <c r="ES152" s="188"/>
      <c r="ET152" s="188"/>
      <c r="EU152" s="289"/>
      <c r="EV152" s="188"/>
      <c r="EW152" s="188"/>
      <c r="EX152" s="289"/>
      <c r="EY152" s="188"/>
      <c r="EZ152" s="188"/>
      <c r="FA152" s="188"/>
      <c r="FB152" s="289"/>
      <c r="FC152" s="188"/>
      <c r="FD152" s="188"/>
      <c r="FE152" s="289"/>
      <c r="FF152" s="188"/>
      <c r="FG152" s="188"/>
      <c r="FH152" s="289"/>
      <c r="FI152" s="188"/>
      <c r="FJ152" s="188"/>
      <c r="FK152" s="188"/>
      <c r="FL152" s="289"/>
      <c r="FM152" s="188"/>
      <c r="FN152" s="188"/>
      <c r="FO152" s="289"/>
      <c r="FP152" s="188"/>
      <c r="FQ152" s="188"/>
      <c r="FR152" s="289"/>
      <c r="FS152" s="188"/>
      <c r="FT152" s="188"/>
      <c r="FU152" s="188"/>
      <c r="FV152" s="289"/>
      <c r="FW152" s="188"/>
      <c r="FX152" s="188"/>
      <c r="FY152" s="289"/>
      <c r="FZ152" s="188"/>
      <c r="GA152" s="188"/>
      <c r="GB152" s="289"/>
      <c r="GC152" s="188"/>
      <c r="GD152" s="188"/>
      <c r="GE152" s="188"/>
      <c r="GF152" s="289"/>
      <c r="GG152" s="188"/>
      <c r="GH152" s="188"/>
      <c r="GI152" s="289"/>
      <c r="GJ152" s="188"/>
      <c r="GK152" s="188"/>
      <c r="GL152" s="289"/>
      <c r="GM152" s="188"/>
      <c r="GN152" s="188"/>
      <c r="GO152" s="188"/>
      <c r="GP152" s="289"/>
      <c r="GQ152" s="188"/>
      <c r="GR152" s="188"/>
      <c r="GS152" s="289"/>
      <c r="GT152" s="188"/>
      <c r="GU152" s="188"/>
      <c r="GV152" s="289"/>
      <c r="GW152" s="188"/>
      <c r="GX152" s="188"/>
      <c r="GY152" s="188"/>
      <c r="GZ152" s="289"/>
      <c r="HA152" s="188"/>
      <c r="HB152" s="188"/>
      <c r="HC152" s="289"/>
      <c r="HD152" s="188"/>
      <c r="HE152" s="188"/>
      <c r="HF152" s="289"/>
      <c r="HG152" s="188"/>
      <c r="HH152" s="188"/>
      <c r="HI152" s="188"/>
      <c r="HJ152" s="289"/>
      <c r="HK152" s="188"/>
      <c r="HL152" s="188"/>
      <c r="HM152" s="289"/>
      <c r="HN152" s="188"/>
      <c r="HO152" s="188"/>
      <c r="HP152" s="289"/>
      <c r="HQ152" s="188"/>
      <c r="HR152" s="188"/>
      <c r="HS152" s="188"/>
      <c r="HT152" s="289"/>
      <c r="HU152" s="188"/>
      <c r="HV152" s="188"/>
      <c r="HW152" s="289"/>
      <c r="HX152" s="188"/>
      <c r="HY152" s="188"/>
      <c r="HZ152" s="289"/>
      <c r="IA152" s="188"/>
      <c r="IB152" s="188"/>
      <c r="IC152" s="188"/>
      <c r="ID152" s="289"/>
      <c r="IE152" s="188"/>
      <c r="IF152" s="188"/>
      <c r="IG152" s="289"/>
      <c r="IH152" s="188"/>
      <c r="II152" s="188"/>
      <c r="IJ152" s="289"/>
    </row>
    <row r="153" spans="5:244" hidden="1" x14ac:dyDescent="0.2">
      <c r="E153" s="188"/>
      <c r="F153" s="208"/>
      <c r="G153" s="208"/>
      <c r="H153" s="213"/>
      <c r="I153" s="208"/>
      <c r="J153" s="208"/>
      <c r="K153" s="213"/>
      <c r="L153" s="208"/>
      <c r="M153" s="208"/>
      <c r="N153" s="213"/>
      <c r="O153" s="208"/>
      <c r="P153" s="208"/>
      <c r="Q153" s="208"/>
      <c r="R153" s="213"/>
      <c r="S153" s="208"/>
      <c r="T153" s="208"/>
      <c r="U153" s="213"/>
      <c r="V153" s="208"/>
      <c r="W153" s="208"/>
      <c r="X153" s="213"/>
      <c r="Y153" s="208"/>
      <c r="Z153" s="208"/>
      <c r="AA153" s="208"/>
      <c r="AB153" s="213"/>
      <c r="AC153" s="208"/>
      <c r="AD153" s="208"/>
      <c r="AE153" s="213"/>
      <c r="AF153" s="208"/>
      <c r="AG153" s="208"/>
      <c r="AH153" s="213"/>
      <c r="AI153" s="208"/>
      <c r="AJ153" s="208"/>
      <c r="AK153" s="208"/>
      <c r="AL153" s="213"/>
      <c r="AM153" s="208"/>
      <c r="AN153" s="208"/>
      <c r="AO153" s="213"/>
      <c r="AP153" s="208"/>
      <c r="AQ153" s="208"/>
      <c r="AR153" s="213"/>
      <c r="AS153" s="208"/>
      <c r="AT153" s="208"/>
      <c r="AU153" s="208"/>
      <c r="AV153" s="213"/>
      <c r="AW153" s="208"/>
      <c r="AX153" s="208"/>
      <c r="AY153" s="213"/>
      <c r="AZ153" s="208"/>
      <c r="BA153" s="208"/>
      <c r="BB153" s="213"/>
      <c r="BC153" s="208"/>
      <c r="BD153" s="208"/>
      <c r="BE153" s="208"/>
      <c r="BF153" s="213"/>
      <c r="BG153" s="208"/>
      <c r="BH153" s="208"/>
      <c r="BI153" s="213"/>
      <c r="BJ153" s="208"/>
      <c r="BK153" s="208"/>
      <c r="BL153" s="213"/>
      <c r="BM153" s="208"/>
      <c r="BN153" s="208"/>
      <c r="BO153" s="208"/>
      <c r="BP153" s="213"/>
      <c r="BQ153" s="208"/>
      <c r="BR153" s="208"/>
      <c r="BS153" s="213"/>
      <c r="BT153" s="208"/>
      <c r="BU153" s="208"/>
      <c r="BV153" s="213"/>
      <c r="BW153" s="208"/>
      <c r="BX153" s="208"/>
      <c r="BY153" s="208"/>
      <c r="BZ153" s="213"/>
      <c r="CA153" s="208"/>
      <c r="CB153" s="208"/>
      <c r="CC153" s="213"/>
      <c r="CD153" s="208"/>
      <c r="CE153" s="208"/>
      <c r="CF153" s="213"/>
      <c r="CG153" s="208"/>
      <c r="CH153" s="208"/>
      <c r="CI153" s="208"/>
      <c r="CJ153" s="213"/>
      <c r="CK153" s="208"/>
      <c r="CL153" s="208"/>
      <c r="CM153" s="213"/>
      <c r="CN153" s="208"/>
      <c r="CO153" s="208"/>
      <c r="CP153" s="213"/>
      <c r="CQ153" s="208"/>
      <c r="CR153" s="208"/>
      <c r="CS153" s="208"/>
      <c r="CT153" s="213"/>
      <c r="CU153" s="208"/>
      <c r="CV153" s="208"/>
      <c r="CW153" s="213"/>
      <c r="CX153" s="208"/>
      <c r="CY153" s="208"/>
      <c r="CZ153" s="213"/>
      <c r="DA153" s="208"/>
      <c r="DB153" s="208"/>
      <c r="DC153" s="208"/>
      <c r="DD153" s="213"/>
      <c r="DE153" s="208"/>
      <c r="DF153" s="208"/>
      <c r="DG153" s="213"/>
      <c r="DH153" s="208"/>
      <c r="DI153" s="208"/>
      <c r="DJ153" s="213"/>
      <c r="DK153" s="208"/>
      <c r="DL153" s="208"/>
      <c r="DM153" s="208"/>
      <c r="DN153" s="213"/>
      <c r="DO153" s="208"/>
      <c r="DP153" s="208"/>
      <c r="DQ153" s="213"/>
      <c r="DR153" s="208"/>
      <c r="DS153" s="208"/>
      <c r="DT153" s="213"/>
      <c r="DU153" s="188"/>
      <c r="DV153" s="188"/>
      <c r="DW153" s="188"/>
      <c r="DX153" s="289"/>
      <c r="DY153" s="188"/>
      <c r="DZ153" s="188"/>
      <c r="EA153" s="289"/>
      <c r="EB153" s="188"/>
      <c r="EC153" s="188"/>
      <c r="ED153" s="289"/>
      <c r="EE153" s="188"/>
      <c r="EF153" s="188"/>
      <c r="EG153" s="188"/>
      <c r="EH153" s="289"/>
      <c r="EI153" s="188"/>
      <c r="EJ153" s="188"/>
      <c r="EK153" s="289"/>
      <c r="EL153" s="188"/>
      <c r="EM153" s="188"/>
      <c r="EN153" s="289"/>
      <c r="EO153" s="188"/>
      <c r="EP153" s="188"/>
      <c r="EQ153" s="188"/>
      <c r="ER153" s="289"/>
      <c r="ES153" s="188"/>
      <c r="ET153" s="188"/>
      <c r="EU153" s="289"/>
      <c r="EV153" s="188"/>
      <c r="EW153" s="188"/>
      <c r="EX153" s="289"/>
      <c r="EY153" s="188"/>
      <c r="EZ153" s="188"/>
      <c r="FA153" s="188"/>
      <c r="FB153" s="289"/>
      <c r="FC153" s="188"/>
      <c r="FD153" s="188"/>
      <c r="FE153" s="289"/>
      <c r="FF153" s="188"/>
      <c r="FG153" s="188"/>
      <c r="FH153" s="289"/>
      <c r="FI153" s="188"/>
      <c r="FJ153" s="188"/>
      <c r="FK153" s="188"/>
      <c r="FL153" s="289"/>
      <c r="FM153" s="188"/>
      <c r="FN153" s="188"/>
      <c r="FO153" s="289"/>
      <c r="FP153" s="188"/>
      <c r="FQ153" s="188"/>
      <c r="FR153" s="289"/>
      <c r="FS153" s="188"/>
      <c r="FT153" s="188"/>
      <c r="FU153" s="188"/>
      <c r="FV153" s="289"/>
      <c r="FW153" s="188"/>
      <c r="FX153" s="188"/>
      <c r="FY153" s="289"/>
      <c r="FZ153" s="188"/>
      <c r="GA153" s="188"/>
      <c r="GB153" s="289"/>
      <c r="GC153" s="188"/>
      <c r="GD153" s="188"/>
      <c r="GE153" s="188"/>
      <c r="GF153" s="289"/>
      <c r="GG153" s="188"/>
      <c r="GH153" s="188"/>
      <c r="GI153" s="289"/>
      <c r="GJ153" s="188"/>
      <c r="GK153" s="188"/>
      <c r="GL153" s="289"/>
      <c r="GM153" s="188"/>
      <c r="GN153" s="188"/>
      <c r="GO153" s="188"/>
      <c r="GP153" s="289"/>
      <c r="GQ153" s="188"/>
      <c r="GR153" s="188"/>
      <c r="GS153" s="289"/>
      <c r="GT153" s="188"/>
      <c r="GU153" s="188"/>
      <c r="GV153" s="289"/>
      <c r="GW153" s="188"/>
      <c r="GX153" s="188"/>
      <c r="GY153" s="188"/>
      <c r="GZ153" s="289"/>
      <c r="HA153" s="188"/>
      <c r="HB153" s="188"/>
      <c r="HC153" s="289"/>
      <c r="HD153" s="188"/>
      <c r="HE153" s="188"/>
      <c r="HF153" s="289"/>
      <c r="HG153" s="188"/>
      <c r="HH153" s="188"/>
      <c r="HI153" s="188"/>
      <c r="HJ153" s="289"/>
      <c r="HK153" s="188"/>
      <c r="HL153" s="188"/>
      <c r="HM153" s="289"/>
      <c r="HN153" s="188"/>
      <c r="HO153" s="188"/>
      <c r="HP153" s="289"/>
      <c r="HQ153" s="188"/>
      <c r="HR153" s="188"/>
      <c r="HS153" s="188"/>
      <c r="HT153" s="289"/>
      <c r="HU153" s="188"/>
      <c r="HV153" s="188"/>
      <c r="HW153" s="289"/>
      <c r="HX153" s="188"/>
      <c r="HY153" s="188"/>
      <c r="HZ153" s="289"/>
      <c r="IA153" s="188"/>
      <c r="IB153" s="188"/>
      <c r="IC153" s="188"/>
      <c r="ID153" s="289"/>
      <c r="IE153" s="188"/>
      <c r="IF153" s="188"/>
      <c r="IG153" s="289"/>
      <c r="IH153" s="188"/>
      <c r="II153" s="188"/>
      <c r="IJ153" s="289"/>
    </row>
    <row r="154" spans="5:244" hidden="1" x14ac:dyDescent="0.2">
      <c r="E154" s="188"/>
      <c r="F154" s="208"/>
      <c r="G154" s="208"/>
      <c r="H154" s="213"/>
      <c r="I154" s="208"/>
      <c r="J154" s="208"/>
      <c r="K154" s="213"/>
      <c r="L154" s="208"/>
      <c r="M154" s="208"/>
      <c r="N154" s="213"/>
      <c r="O154" s="208"/>
      <c r="P154" s="208"/>
      <c r="Q154" s="208"/>
      <c r="R154" s="213"/>
      <c r="S154" s="208"/>
      <c r="T154" s="208"/>
      <c r="U154" s="213"/>
      <c r="V154" s="208"/>
      <c r="W154" s="208"/>
      <c r="X154" s="213"/>
      <c r="Y154" s="208"/>
      <c r="Z154" s="208"/>
      <c r="AA154" s="208"/>
      <c r="AB154" s="213"/>
      <c r="AC154" s="208"/>
      <c r="AD154" s="208"/>
      <c r="AE154" s="213"/>
      <c r="AF154" s="208"/>
      <c r="AG154" s="208"/>
      <c r="AH154" s="213"/>
      <c r="AI154" s="208"/>
      <c r="AJ154" s="208"/>
      <c r="AK154" s="208"/>
      <c r="AL154" s="213"/>
      <c r="AM154" s="208"/>
      <c r="AN154" s="208"/>
      <c r="AO154" s="213"/>
      <c r="AP154" s="208"/>
      <c r="AQ154" s="208"/>
      <c r="AR154" s="213"/>
      <c r="AS154" s="208"/>
      <c r="AT154" s="208"/>
      <c r="AU154" s="208"/>
      <c r="AV154" s="213"/>
      <c r="AW154" s="208"/>
      <c r="AX154" s="208"/>
      <c r="AY154" s="213"/>
      <c r="AZ154" s="208"/>
      <c r="BA154" s="208"/>
      <c r="BB154" s="213"/>
      <c r="BC154" s="208"/>
      <c r="BD154" s="208"/>
      <c r="BE154" s="208"/>
      <c r="BF154" s="213"/>
      <c r="BG154" s="208"/>
      <c r="BH154" s="208"/>
      <c r="BI154" s="213"/>
      <c r="BJ154" s="208"/>
      <c r="BK154" s="208"/>
      <c r="BL154" s="213"/>
      <c r="BM154" s="208"/>
      <c r="BN154" s="208"/>
      <c r="BO154" s="208"/>
      <c r="BP154" s="213"/>
      <c r="BQ154" s="208"/>
      <c r="BR154" s="208"/>
      <c r="BS154" s="213"/>
      <c r="BT154" s="208"/>
      <c r="BU154" s="208"/>
      <c r="BV154" s="213"/>
      <c r="BW154" s="208"/>
      <c r="BX154" s="208"/>
      <c r="BY154" s="208"/>
      <c r="BZ154" s="213"/>
      <c r="CA154" s="208"/>
      <c r="CB154" s="208"/>
      <c r="CC154" s="213"/>
      <c r="CD154" s="208"/>
      <c r="CE154" s="208"/>
      <c r="CF154" s="213"/>
      <c r="CG154" s="208"/>
      <c r="CH154" s="208"/>
      <c r="CI154" s="208"/>
      <c r="CJ154" s="213"/>
      <c r="CK154" s="208"/>
      <c r="CL154" s="208"/>
      <c r="CM154" s="213"/>
      <c r="CN154" s="208"/>
      <c r="CO154" s="208"/>
      <c r="CP154" s="213"/>
      <c r="CQ154" s="208"/>
      <c r="CR154" s="208"/>
      <c r="CS154" s="208"/>
      <c r="CT154" s="213"/>
      <c r="CU154" s="208"/>
      <c r="CV154" s="208"/>
      <c r="CW154" s="213"/>
      <c r="CX154" s="208"/>
      <c r="CY154" s="208"/>
      <c r="CZ154" s="213"/>
      <c r="DA154" s="208"/>
      <c r="DB154" s="208"/>
      <c r="DC154" s="208"/>
      <c r="DD154" s="213"/>
      <c r="DE154" s="208"/>
      <c r="DF154" s="208"/>
      <c r="DG154" s="213"/>
      <c r="DH154" s="208"/>
      <c r="DI154" s="208"/>
      <c r="DJ154" s="213"/>
      <c r="DK154" s="208"/>
      <c r="DL154" s="208"/>
      <c r="DM154" s="208"/>
      <c r="DN154" s="213"/>
      <c r="DO154" s="208"/>
      <c r="DP154" s="208"/>
      <c r="DQ154" s="213"/>
      <c r="DR154" s="208"/>
      <c r="DS154" s="208"/>
      <c r="DT154" s="213"/>
      <c r="DU154" s="188"/>
      <c r="DV154" s="188"/>
      <c r="DW154" s="188"/>
      <c r="DX154" s="289"/>
      <c r="DY154" s="188"/>
      <c r="DZ154" s="188"/>
      <c r="EA154" s="289"/>
      <c r="EB154" s="188"/>
      <c r="EC154" s="188"/>
      <c r="ED154" s="289"/>
      <c r="EE154" s="188"/>
      <c r="EF154" s="188"/>
      <c r="EG154" s="188"/>
      <c r="EH154" s="289"/>
      <c r="EI154" s="188"/>
      <c r="EJ154" s="188"/>
      <c r="EK154" s="289"/>
      <c r="EL154" s="188"/>
      <c r="EM154" s="188"/>
      <c r="EN154" s="289"/>
      <c r="EO154" s="188"/>
      <c r="EP154" s="188"/>
      <c r="EQ154" s="188"/>
      <c r="ER154" s="289"/>
      <c r="ES154" s="188"/>
      <c r="ET154" s="188"/>
      <c r="EU154" s="289"/>
      <c r="EV154" s="188"/>
      <c r="EW154" s="188"/>
      <c r="EX154" s="289"/>
      <c r="EY154" s="188"/>
      <c r="EZ154" s="188"/>
      <c r="FA154" s="188"/>
      <c r="FB154" s="289"/>
      <c r="FC154" s="188"/>
      <c r="FD154" s="188"/>
      <c r="FE154" s="289"/>
      <c r="FF154" s="188"/>
      <c r="FG154" s="188"/>
      <c r="FH154" s="289"/>
      <c r="FI154" s="188"/>
      <c r="FJ154" s="188"/>
      <c r="FK154" s="188"/>
      <c r="FL154" s="289"/>
      <c r="FM154" s="188"/>
      <c r="FN154" s="188"/>
      <c r="FO154" s="289"/>
      <c r="FP154" s="188"/>
      <c r="FQ154" s="188"/>
      <c r="FR154" s="289"/>
      <c r="FS154" s="188"/>
      <c r="FT154" s="188"/>
      <c r="FU154" s="188"/>
      <c r="FV154" s="289"/>
      <c r="FW154" s="188"/>
      <c r="FX154" s="188"/>
      <c r="FY154" s="289"/>
      <c r="FZ154" s="188"/>
      <c r="GA154" s="188"/>
      <c r="GB154" s="289"/>
      <c r="GC154" s="188"/>
      <c r="GD154" s="188"/>
      <c r="GE154" s="188"/>
      <c r="GF154" s="289"/>
      <c r="GG154" s="188"/>
      <c r="GH154" s="188"/>
      <c r="GI154" s="289"/>
      <c r="GJ154" s="188"/>
      <c r="GK154" s="188"/>
      <c r="GL154" s="289"/>
      <c r="GM154" s="188"/>
      <c r="GN154" s="188"/>
      <c r="GO154" s="188"/>
      <c r="GP154" s="289"/>
      <c r="GQ154" s="188"/>
      <c r="GR154" s="188"/>
      <c r="GS154" s="289"/>
      <c r="GT154" s="188"/>
      <c r="GU154" s="188"/>
      <c r="GV154" s="289"/>
      <c r="GW154" s="188"/>
      <c r="GX154" s="188"/>
      <c r="GY154" s="188"/>
      <c r="GZ154" s="289"/>
      <c r="HA154" s="188"/>
      <c r="HB154" s="188"/>
      <c r="HC154" s="289"/>
      <c r="HD154" s="188"/>
      <c r="HE154" s="188"/>
      <c r="HF154" s="289"/>
      <c r="HG154" s="188"/>
      <c r="HH154" s="188"/>
      <c r="HI154" s="188"/>
      <c r="HJ154" s="289"/>
      <c r="HK154" s="188"/>
      <c r="HL154" s="188"/>
      <c r="HM154" s="289"/>
      <c r="HN154" s="188"/>
      <c r="HO154" s="188"/>
      <c r="HP154" s="289"/>
      <c r="HQ154" s="188"/>
      <c r="HR154" s="188"/>
      <c r="HS154" s="188"/>
      <c r="HT154" s="289"/>
      <c r="HU154" s="188"/>
      <c r="HV154" s="188"/>
      <c r="HW154" s="289"/>
      <c r="HX154" s="188"/>
      <c r="HY154" s="188"/>
      <c r="HZ154" s="289"/>
      <c r="IA154" s="188"/>
      <c r="IB154" s="188"/>
      <c r="IC154" s="188"/>
      <c r="ID154" s="289"/>
      <c r="IE154" s="188"/>
      <c r="IF154" s="188"/>
      <c r="IG154" s="289"/>
      <c r="IH154" s="188"/>
      <c r="II154" s="188"/>
      <c r="IJ154" s="289"/>
    </row>
    <row r="155" spans="5:244" hidden="1" x14ac:dyDescent="0.2">
      <c r="E155" s="188"/>
      <c r="F155" s="208"/>
      <c r="G155" s="208"/>
      <c r="H155" s="213"/>
      <c r="I155" s="208"/>
      <c r="J155" s="208"/>
      <c r="K155" s="213"/>
      <c r="L155" s="208"/>
      <c r="M155" s="208"/>
      <c r="N155" s="213"/>
      <c r="O155" s="208"/>
      <c r="P155" s="208"/>
      <c r="Q155" s="208"/>
      <c r="R155" s="213"/>
      <c r="S155" s="208"/>
      <c r="T155" s="208"/>
      <c r="U155" s="213"/>
      <c r="V155" s="208"/>
      <c r="W155" s="208"/>
      <c r="X155" s="213"/>
      <c r="Y155" s="208"/>
      <c r="Z155" s="208"/>
      <c r="AA155" s="208"/>
      <c r="AB155" s="213"/>
      <c r="AC155" s="208"/>
      <c r="AD155" s="208"/>
      <c r="AE155" s="213"/>
      <c r="AF155" s="208"/>
      <c r="AG155" s="208"/>
      <c r="AH155" s="213"/>
      <c r="AI155" s="208"/>
      <c r="AJ155" s="208"/>
      <c r="AK155" s="208"/>
      <c r="AL155" s="213"/>
      <c r="AM155" s="208"/>
      <c r="AN155" s="208"/>
      <c r="AO155" s="213"/>
      <c r="AP155" s="208"/>
      <c r="AQ155" s="208"/>
      <c r="AR155" s="213"/>
      <c r="AS155" s="208"/>
      <c r="AT155" s="208"/>
      <c r="AU155" s="208"/>
      <c r="AV155" s="213"/>
      <c r="AW155" s="208"/>
      <c r="AX155" s="208"/>
      <c r="AY155" s="213"/>
      <c r="AZ155" s="208"/>
      <c r="BA155" s="208"/>
      <c r="BB155" s="213"/>
      <c r="BC155" s="208"/>
      <c r="BD155" s="208"/>
      <c r="BE155" s="208"/>
      <c r="BF155" s="213"/>
      <c r="BG155" s="208"/>
      <c r="BH155" s="208"/>
      <c r="BI155" s="213"/>
      <c r="BJ155" s="208"/>
      <c r="BK155" s="208"/>
      <c r="BL155" s="213"/>
      <c r="BM155" s="208"/>
      <c r="BN155" s="208"/>
      <c r="BO155" s="208"/>
      <c r="BP155" s="213"/>
      <c r="BQ155" s="208"/>
      <c r="BR155" s="208"/>
      <c r="BS155" s="213"/>
      <c r="BT155" s="208"/>
      <c r="BU155" s="208"/>
      <c r="BV155" s="213"/>
      <c r="BW155" s="208"/>
      <c r="BX155" s="208"/>
      <c r="BY155" s="208"/>
      <c r="BZ155" s="213"/>
      <c r="CA155" s="208"/>
      <c r="CB155" s="208"/>
      <c r="CC155" s="213"/>
      <c r="CD155" s="208"/>
      <c r="CE155" s="208"/>
      <c r="CF155" s="213"/>
      <c r="CG155" s="208"/>
      <c r="CH155" s="208"/>
      <c r="CI155" s="208"/>
      <c r="CJ155" s="213"/>
      <c r="CK155" s="208"/>
      <c r="CL155" s="208"/>
      <c r="CM155" s="213"/>
      <c r="CN155" s="208"/>
      <c r="CO155" s="208"/>
      <c r="CP155" s="213"/>
      <c r="CQ155" s="208"/>
      <c r="CR155" s="208"/>
      <c r="CS155" s="208"/>
      <c r="CT155" s="213"/>
      <c r="CU155" s="208"/>
      <c r="CV155" s="208"/>
      <c r="CW155" s="213"/>
      <c r="CX155" s="208"/>
      <c r="CY155" s="208"/>
      <c r="CZ155" s="213"/>
      <c r="DA155" s="208"/>
      <c r="DB155" s="208"/>
      <c r="DC155" s="208"/>
      <c r="DD155" s="213"/>
      <c r="DE155" s="208"/>
      <c r="DF155" s="208"/>
      <c r="DG155" s="213"/>
      <c r="DH155" s="208"/>
      <c r="DI155" s="208"/>
      <c r="DJ155" s="213"/>
      <c r="DK155" s="208"/>
      <c r="DL155" s="208"/>
      <c r="DM155" s="208"/>
      <c r="DN155" s="213"/>
      <c r="DO155" s="208"/>
      <c r="DP155" s="208"/>
      <c r="DQ155" s="213"/>
      <c r="DR155" s="208"/>
      <c r="DS155" s="208"/>
      <c r="DT155" s="213"/>
      <c r="DU155" s="188"/>
      <c r="DV155" s="188"/>
      <c r="DW155" s="188"/>
      <c r="DX155" s="289"/>
      <c r="DY155" s="188"/>
      <c r="DZ155" s="188"/>
      <c r="EA155" s="289"/>
      <c r="EB155" s="188"/>
      <c r="EC155" s="188"/>
      <c r="ED155" s="289"/>
      <c r="EE155" s="188"/>
      <c r="EF155" s="188"/>
      <c r="EG155" s="188"/>
      <c r="EH155" s="289"/>
      <c r="EI155" s="188"/>
      <c r="EJ155" s="188"/>
      <c r="EK155" s="289"/>
      <c r="EL155" s="188"/>
      <c r="EM155" s="188"/>
      <c r="EN155" s="289"/>
      <c r="EO155" s="188"/>
      <c r="EP155" s="188"/>
      <c r="EQ155" s="188"/>
      <c r="ER155" s="289"/>
      <c r="ES155" s="188"/>
      <c r="ET155" s="188"/>
      <c r="EU155" s="289"/>
      <c r="EV155" s="188"/>
      <c r="EW155" s="188"/>
      <c r="EX155" s="289"/>
      <c r="EY155" s="188"/>
      <c r="EZ155" s="188"/>
      <c r="FA155" s="188"/>
      <c r="FB155" s="289"/>
      <c r="FC155" s="188"/>
      <c r="FD155" s="188"/>
      <c r="FE155" s="289"/>
      <c r="FF155" s="188"/>
      <c r="FG155" s="188"/>
      <c r="FH155" s="289"/>
      <c r="FI155" s="188"/>
      <c r="FJ155" s="188"/>
      <c r="FK155" s="188"/>
      <c r="FL155" s="289"/>
      <c r="FM155" s="188"/>
      <c r="FN155" s="188"/>
      <c r="FO155" s="289"/>
      <c r="FP155" s="188"/>
      <c r="FQ155" s="188"/>
      <c r="FR155" s="289"/>
      <c r="FS155" s="188"/>
      <c r="FT155" s="188"/>
      <c r="FU155" s="188"/>
      <c r="FV155" s="289"/>
      <c r="FW155" s="188"/>
      <c r="FX155" s="188"/>
      <c r="FY155" s="289"/>
      <c r="FZ155" s="188"/>
      <c r="GA155" s="188"/>
      <c r="GB155" s="289"/>
      <c r="GC155" s="188"/>
      <c r="GD155" s="188"/>
      <c r="GE155" s="188"/>
      <c r="GF155" s="289"/>
      <c r="GG155" s="188"/>
      <c r="GH155" s="188"/>
      <c r="GI155" s="289"/>
      <c r="GJ155" s="188"/>
      <c r="GK155" s="188"/>
      <c r="GL155" s="289"/>
      <c r="GM155" s="188"/>
      <c r="GN155" s="188"/>
      <c r="GO155" s="188"/>
      <c r="GP155" s="289"/>
      <c r="GQ155" s="188"/>
      <c r="GR155" s="188"/>
      <c r="GS155" s="289"/>
      <c r="GT155" s="188"/>
      <c r="GU155" s="188"/>
      <c r="GV155" s="289"/>
      <c r="GW155" s="188"/>
      <c r="GX155" s="188"/>
      <c r="GY155" s="188"/>
      <c r="GZ155" s="289"/>
      <c r="HA155" s="188"/>
      <c r="HB155" s="188"/>
      <c r="HC155" s="289"/>
      <c r="HD155" s="188"/>
      <c r="HE155" s="188"/>
      <c r="HF155" s="289"/>
      <c r="HG155" s="188"/>
      <c r="HH155" s="188"/>
      <c r="HI155" s="188"/>
      <c r="HJ155" s="289"/>
      <c r="HK155" s="188"/>
      <c r="HL155" s="188"/>
      <c r="HM155" s="289"/>
      <c r="HN155" s="188"/>
      <c r="HO155" s="188"/>
      <c r="HP155" s="289"/>
      <c r="HQ155" s="188"/>
      <c r="HR155" s="188"/>
      <c r="HS155" s="188"/>
      <c r="HT155" s="289"/>
      <c r="HU155" s="188"/>
      <c r="HV155" s="188"/>
      <c r="HW155" s="289"/>
      <c r="HX155" s="188"/>
      <c r="HY155" s="188"/>
      <c r="HZ155" s="289"/>
      <c r="IA155" s="188"/>
      <c r="IB155" s="188"/>
      <c r="IC155" s="188"/>
      <c r="ID155" s="289"/>
      <c r="IE155" s="188"/>
      <c r="IF155" s="188"/>
      <c r="IG155" s="289"/>
      <c r="IH155" s="188"/>
      <c r="II155" s="188"/>
      <c r="IJ155" s="289"/>
    </row>
    <row r="156" spans="5:244" hidden="1" x14ac:dyDescent="0.2">
      <c r="E156" s="188"/>
      <c r="F156" s="208"/>
      <c r="G156" s="208"/>
      <c r="H156" s="213"/>
      <c r="I156" s="208"/>
      <c r="J156" s="208"/>
      <c r="K156" s="213"/>
      <c r="L156" s="208"/>
      <c r="M156" s="208"/>
      <c r="N156" s="213"/>
      <c r="O156" s="208"/>
      <c r="P156" s="208"/>
      <c r="Q156" s="208"/>
      <c r="R156" s="213"/>
      <c r="S156" s="208"/>
      <c r="T156" s="208"/>
      <c r="U156" s="213"/>
      <c r="V156" s="208"/>
      <c r="W156" s="208"/>
      <c r="X156" s="213"/>
      <c r="Y156" s="208"/>
      <c r="Z156" s="208"/>
      <c r="AA156" s="208"/>
      <c r="AB156" s="213"/>
      <c r="AC156" s="208"/>
      <c r="AD156" s="208"/>
      <c r="AE156" s="213"/>
      <c r="AF156" s="208"/>
      <c r="AG156" s="208"/>
      <c r="AH156" s="213"/>
      <c r="AI156" s="208"/>
      <c r="AJ156" s="208"/>
      <c r="AK156" s="208"/>
      <c r="AL156" s="213"/>
      <c r="AM156" s="208"/>
      <c r="AN156" s="208"/>
      <c r="AO156" s="213"/>
      <c r="AP156" s="208"/>
      <c r="AQ156" s="208"/>
      <c r="AR156" s="213"/>
      <c r="AS156" s="208"/>
      <c r="AT156" s="208"/>
      <c r="AU156" s="208"/>
      <c r="AV156" s="213"/>
      <c r="AW156" s="208"/>
      <c r="AX156" s="208"/>
      <c r="AY156" s="213"/>
      <c r="AZ156" s="208"/>
      <c r="BA156" s="208"/>
      <c r="BB156" s="213"/>
      <c r="BC156" s="208"/>
      <c r="BD156" s="208"/>
      <c r="BE156" s="208"/>
      <c r="BF156" s="213"/>
      <c r="BG156" s="208"/>
      <c r="BH156" s="208"/>
      <c r="BI156" s="213"/>
      <c r="BJ156" s="208"/>
      <c r="BK156" s="208"/>
      <c r="BL156" s="213"/>
      <c r="BM156" s="208"/>
      <c r="BN156" s="208"/>
      <c r="BO156" s="208"/>
      <c r="BP156" s="213"/>
      <c r="BQ156" s="208"/>
      <c r="BR156" s="208"/>
      <c r="BS156" s="213"/>
      <c r="BT156" s="208"/>
      <c r="BU156" s="208"/>
      <c r="BV156" s="213"/>
      <c r="BW156" s="208"/>
      <c r="BX156" s="208"/>
      <c r="BY156" s="208"/>
      <c r="BZ156" s="213"/>
      <c r="CA156" s="208"/>
      <c r="CB156" s="208"/>
      <c r="CC156" s="213"/>
      <c r="CD156" s="208"/>
      <c r="CE156" s="208"/>
      <c r="CF156" s="213"/>
      <c r="CG156" s="208"/>
      <c r="CH156" s="208"/>
      <c r="CI156" s="208"/>
      <c r="CJ156" s="213"/>
      <c r="CK156" s="208"/>
      <c r="CL156" s="208"/>
      <c r="CM156" s="213"/>
      <c r="CN156" s="208"/>
      <c r="CO156" s="208"/>
      <c r="CP156" s="213"/>
      <c r="CQ156" s="208"/>
      <c r="CR156" s="208"/>
      <c r="CS156" s="208"/>
      <c r="CT156" s="213"/>
      <c r="CU156" s="208"/>
      <c r="CV156" s="208"/>
      <c r="CW156" s="213"/>
      <c r="CX156" s="208"/>
      <c r="CY156" s="208"/>
      <c r="CZ156" s="213"/>
      <c r="DA156" s="208"/>
      <c r="DB156" s="208"/>
      <c r="DC156" s="208"/>
      <c r="DD156" s="213"/>
      <c r="DE156" s="208"/>
      <c r="DF156" s="208"/>
      <c r="DG156" s="213"/>
      <c r="DH156" s="208"/>
      <c r="DI156" s="208"/>
      <c r="DJ156" s="213"/>
      <c r="DK156" s="208"/>
      <c r="DL156" s="208"/>
      <c r="DM156" s="208"/>
      <c r="DN156" s="213"/>
      <c r="DO156" s="208"/>
      <c r="DP156" s="208"/>
      <c r="DQ156" s="213"/>
      <c r="DR156" s="208"/>
      <c r="DS156" s="208"/>
      <c r="DT156" s="213"/>
      <c r="DU156" s="188"/>
      <c r="DV156" s="188"/>
      <c r="DW156" s="188"/>
      <c r="DX156" s="289"/>
      <c r="DY156" s="188"/>
      <c r="DZ156" s="188"/>
      <c r="EA156" s="289"/>
      <c r="EB156" s="188"/>
      <c r="EC156" s="188"/>
      <c r="ED156" s="289"/>
      <c r="EE156" s="188"/>
      <c r="EF156" s="188"/>
      <c r="EG156" s="188"/>
      <c r="EH156" s="289"/>
      <c r="EI156" s="188"/>
      <c r="EJ156" s="188"/>
      <c r="EK156" s="289"/>
      <c r="EL156" s="188"/>
      <c r="EM156" s="188"/>
      <c r="EN156" s="289"/>
      <c r="EO156" s="188"/>
      <c r="EP156" s="188"/>
      <c r="EQ156" s="188"/>
      <c r="ER156" s="289"/>
      <c r="ES156" s="188"/>
      <c r="ET156" s="188"/>
      <c r="EU156" s="289"/>
      <c r="EV156" s="188"/>
      <c r="EW156" s="188"/>
      <c r="EX156" s="289"/>
      <c r="EY156" s="188"/>
      <c r="EZ156" s="188"/>
      <c r="FA156" s="188"/>
      <c r="FB156" s="289"/>
      <c r="FC156" s="188"/>
      <c r="FD156" s="188"/>
      <c r="FE156" s="289"/>
      <c r="FF156" s="188"/>
      <c r="FG156" s="188"/>
      <c r="FH156" s="289"/>
      <c r="FI156" s="188"/>
      <c r="FJ156" s="188"/>
      <c r="FK156" s="188"/>
      <c r="FL156" s="289"/>
      <c r="FM156" s="188"/>
      <c r="FN156" s="188"/>
      <c r="FO156" s="289"/>
      <c r="FP156" s="188"/>
      <c r="FQ156" s="188"/>
      <c r="FR156" s="289"/>
      <c r="FS156" s="188"/>
      <c r="FT156" s="188"/>
      <c r="FU156" s="188"/>
      <c r="FV156" s="289"/>
      <c r="FW156" s="188"/>
      <c r="FX156" s="188"/>
      <c r="FY156" s="289"/>
      <c r="FZ156" s="188"/>
      <c r="GA156" s="188"/>
      <c r="GB156" s="289"/>
      <c r="GC156" s="188"/>
      <c r="GD156" s="188"/>
      <c r="GE156" s="188"/>
      <c r="GF156" s="289"/>
      <c r="GG156" s="188"/>
      <c r="GH156" s="188"/>
      <c r="GI156" s="289"/>
      <c r="GJ156" s="188"/>
      <c r="GK156" s="188"/>
      <c r="GL156" s="289"/>
      <c r="GM156" s="188"/>
      <c r="GN156" s="188"/>
      <c r="GO156" s="188"/>
      <c r="GP156" s="289"/>
      <c r="GQ156" s="188"/>
      <c r="GR156" s="188"/>
      <c r="GS156" s="289"/>
      <c r="GT156" s="188"/>
      <c r="GU156" s="188"/>
      <c r="GV156" s="289"/>
      <c r="GW156" s="188"/>
      <c r="GX156" s="188"/>
      <c r="GY156" s="188"/>
      <c r="GZ156" s="289"/>
      <c r="HA156" s="188"/>
      <c r="HB156" s="188"/>
      <c r="HC156" s="289"/>
      <c r="HD156" s="188"/>
      <c r="HE156" s="188"/>
      <c r="HF156" s="289"/>
      <c r="HG156" s="188"/>
      <c r="HH156" s="188"/>
      <c r="HI156" s="188"/>
      <c r="HJ156" s="289"/>
      <c r="HK156" s="188"/>
      <c r="HL156" s="188"/>
      <c r="HM156" s="289"/>
      <c r="HN156" s="188"/>
      <c r="HO156" s="188"/>
      <c r="HP156" s="289"/>
      <c r="HQ156" s="188"/>
      <c r="HR156" s="188"/>
      <c r="HS156" s="188"/>
      <c r="HT156" s="289"/>
      <c r="HU156" s="188"/>
      <c r="HV156" s="188"/>
      <c r="HW156" s="289"/>
      <c r="HX156" s="188"/>
      <c r="HY156" s="188"/>
      <c r="HZ156" s="289"/>
      <c r="IA156" s="188"/>
      <c r="IB156" s="188"/>
      <c r="IC156" s="188"/>
      <c r="ID156" s="289"/>
      <c r="IE156" s="188"/>
      <c r="IF156" s="188"/>
      <c r="IG156" s="289"/>
      <c r="IH156" s="188"/>
      <c r="II156" s="188"/>
      <c r="IJ156" s="289"/>
    </row>
    <row r="157" spans="5:244" hidden="1" x14ac:dyDescent="0.2">
      <c r="E157" s="188"/>
      <c r="F157" s="208"/>
      <c r="G157" s="208"/>
      <c r="H157" s="213"/>
      <c r="I157" s="208"/>
      <c r="J157" s="208"/>
      <c r="K157" s="213"/>
      <c r="L157" s="208"/>
      <c r="M157" s="208"/>
      <c r="N157" s="213"/>
      <c r="O157" s="208"/>
      <c r="P157" s="208"/>
      <c r="Q157" s="208"/>
      <c r="R157" s="213"/>
      <c r="S157" s="208"/>
      <c r="T157" s="208"/>
      <c r="U157" s="213"/>
      <c r="V157" s="208"/>
      <c r="W157" s="208"/>
      <c r="X157" s="213"/>
      <c r="Y157" s="208"/>
      <c r="Z157" s="208"/>
      <c r="AA157" s="208"/>
      <c r="AB157" s="213"/>
      <c r="AC157" s="208"/>
      <c r="AD157" s="208"/>
      <c r="AE157" s="213"/>
      <c r="AF157" s="208"/>
      <c r="AG157" s="208"/>
      <c r="AH157" s="213"/>
      <c r="AI157" s="208"/>
      <c r="AJ157" s="208"/>
      <c r="AK157" s="208"/>
      <c r="AL157" s="213"/>
      <c r="AM157" s="208"/>
      <c r="AN157" s="208"/>
      <c r="AO157" s="213"/>
      <c r="AP157" s="208"/>
      <c r="AQ157" s="208"/>
      <c r="AR157" s="213"/>
      <c r="AS157" s="208"/>
      <c r="AT157" s="208"/>
      <c r="AU157" s="208"/>
      <c r="AV157" s="213"/>
      <c r="AW157" s="208"/>
      <c r="AX157" s="208"/>
      <c r="AY157" s="213"/>
      <c r="AZ157" s="208"/>
      <c r="BA157" s="208"/>
      <c r="BB157" s="213"/>
      <c r="BC157" s="208"/>
      <c r="BD157" s="208"/>
      <c r="BE157" s="208"/>
      <c r="BF157" s="213"/>
      <c r="BG157" s="208"/>
      <c r="BH157" s="208"/>
      <c r="BI157" s="213"/>
      <c r="BJ157" s="208"/>
      <c r="BK157" s="208"/>
      <c r="BL157" s="213"/>
      <c r="BM157" s="208"/>
      <c r="BN157" s="208"/>
      <c r="BO157" s="208"/>
      <c r="BP157" s="213"/>
      <c r="BQ157" s="208"/>
      <c r="BR157" s="208"/>
      <c r="BS157" s="213"/>
      <c r="BT157" s="208"/>
      <c r="BU157" s="208"/>
      <c r="BV157" s="213"/>
      <c r="BW157" s="208"/>
      <c r="BX157" s="208"/>
      <c r="BY157" s="208"/>
      <c r="BZ157" s="213"/>
      <c r="CA157" s="208"/>
      <c r="CB157" s="208"/>
      <c r="CC157" s="213"/>
      <c r="CD157" s="208"/>
      <c r="CE157" s="208"/>
      <c r="CF157" s="213"/>
      <c r="CG157" s="208"/>
      <c r="CH157" s="208"/>
      <c r="CI157" s="208"/>
      <c r="CJ157" s="213"/>
      <c r="CK157" s="208"/>
      <c r="CL157" s="208"/>
      <c r="CM157" s="213"/>
      <c r="CN157" s="208"/>
      <c r="CO157" s="208"/>
      <c r="CP157" s="213"/>
      <c r="CQ157" s="208"/>
      <c r="CR157" s="208"/>
      <c r="CS157" s="208"/>
      <c r="CT157" s="213"/>
      <c r="CU157" s="208"/>
      <c r="CV157" s="208"/>
      <c r="CW157" s="213"/>
      <c r="CX157" s="208"/>
      <c r="CY157" s="208"/>
      <c r="CZ157" s="213"/>
      <c r="DA157" s="208"/>
      <c r="DB157" s="208"/>
      <c r="DC157" s="208"/>
      <c r="DD157" s="213"/>
      <c r="DE157" s="208"/>
      <c r="DF157" s="208"/>
      <c r="DG157" s="213"/>
      <c r="DH157" s="208"/>
      <c r="DI157" s="208"/>
      <c r="DJ157" s="213"/>
      <c r="DK157" s="208"/>
      <c r="DL157" s="208"/>
      <c r="DM157" s="208"/>
      <c r="DN157" s="213"/>
      <c r="DO157" s="208"/>
      <c r="DP157" s="208"/>
      <c r="DQ157" s="213"/>
      <c r="DR157" s="208"/>
      <c r="DS157" s="208"/>
      <c r="DT157" s="213"/>
      <c r="DU157" s="188"/>
      <c r="DV157" s="188"/>
      <c r="DW157" s="188"/>
      <c r="DX157" s="289"/>
      <c r="DY157" s="188"/>
      <c r="DZ157" s="188"/>
      <c r="EA157" s="289"/>
      <c r="EB157" s="188"/>
      <c r="EC157" s="188"/>
      <c r="ED157" s="289"/>
      <c r="EE157" s="188"/>
      <c r="EF157" s="188"/>
      <c r="EG157" s="188"/>
      <c r="EH157" s="289"/>
      <c r="EI157" s="188"/>
      <c r="EJ157" s="188"/>
      <c r="EK157" s="289"/>
      <c r="EL157" s="188"/>
      <c r="EM157" s="188"/>
      <c r="EN157" s="289"/>
      <c r="EO157" s="188"/>
      <c r="EP157" s="188"/>
      <c r="EQ157" s="188"/>
      <c r="ER157" s="289"/>
      <c r="ES157" s="188"/>
      <c r="ET157" s="188"/>
      <c r="EU157" s="289"/>
      <c r="EV157" s="188"/>
      <c r="EW157" s="188"/>
      <c r="EX157" s="289"/>
      <c r="EY157" s="188"/>
      <c r="EZ157" s="188"/>
      <c r="FA157" s="188"/>
      <c r="FB157" s="289"/>
      <c r="FC157" s="188"/>
      <c r="FD157" s="188"/>
      <c r="FE157" s="289"/>
      <c r="FF157" s="188"/>
      <c r="FG157" s="188"/>
      <c r="FH157" s="289"/>
      <c r="FI157" s="188"/>
      <c r="FJ157" s="188"/>
      <c r="FK157" s="188"/>
      <c r="FL157" s="289"/>
      <c r="FM157" s="188"/>
      <c r="FN157" s="188"/>
      <c r="FO157" s="289"/>
      <c r="FP157" s="188"/>
      <c r="FQ157" s="188"/>
      <c r="FR157" s="289"/>
      <c r="FS157" s="188"/>
      <c r="FT157" s="188"/>
      <c r="FU157" s="188"/>
      <c r="FV157" s="289"/>
      <c r="FW157" s="188"/>
      <c r="FX157" s="188"/>
      <c r="FY157" s="289"/>
      <c r="FZ157" s="188"/>
      <c r="GA157" s="188"/>
      <c r="GB157" s="289"/>
      <c r="GC157" s="188"/>
      <c r="GD157" s="188"/>
      <c r="GE157" s="188"/>
      <c r="GF157" s="289"/>
      <c r="GG157" s="188"/>
      <c r="GH157" s="188"/>
      <c r="GI157" s="289"/>
      <c r="GJ157" s="188"/>
      <c r="GK157" s="188"/>
      <c r="GL157" s="289"/>
      <c r="GM157" s="188"/>
      <c r="GN157" s="188"/>
      <c r="GO157" s="188"/>
      <c r="GP157" s="289"/>
      <c r="GQ157" s="188"/>
      <c r="GR157" s="188"/>
      <c r="GS157" s="289"/>
      <c r="GT157" s="188"/>
      <c r="GU157" s="188"/>
      <c r="GV157" s="289"/>
      <c r="GW157" s="188"/>
      <c r="GX157" s="188"/>
      <c r="GY157" s="188"/>
      <c r="GZ157" s="289"/>
      <c r="HA157" s="188"/>
      <c r="HB157" s="188"/>
      <c r="HC157" s="289"/>
      <c r="HD157" s="188"/>
      <c r="HE157" s="188"/>
      <c r="HF157" s="289"/>
      <c r="HG157" s="188"/>
      <c r="HH157" s="188"/>
      <c r="HI157" s="188"/>
      <c r="HJ157" s="289"/>
      <c r="HK157" s="188"/>
      <c r="HL157" s="188"/>
      <c r="HM157" s="289"/>
      <c r="HN157" s="188"/>
      <c r="HO157" s="188"/>
      <c r="HP157" s="289"/>
      <c r="HQ157" s="188"/>
      <c r="HR157" s="188"/>
      <c r="HS157" s="188"/>
      <c r="HT157" s="289"/>
      <c r="HU157" s="188"/>
      <c r="HV157" s="188"/>
      <c r="HW157" s="289"/>
      <c r="HX157" s="188"/>
      <c r="HY157" s="188"/>
      <c r="HZ157" s="289"/>
      <c r="IA157" s="188"/>
      <c r="IB157" s="188"/>
      <c r="IC157" s="188"/>
      <c r="ID157" s="289"/>
      <c r="IE157" s="188"/>
      <c r="IF157" s="188"/>
      <c r="IG157" s="289"/>
      <c r="IH157" s="188"/>
      <c r="II157" s="188"/>
      <c r="IJ157" s="289"/>
    </row>
    <row r="158" spans="5:244" hidden="1" x14ac:dyDescent="0.2">
      <c r="E158" s="188"/>
      <c r="F158" s="208"/>
      <c r="G158" s="208"/>
      <c r="H158" s="213"/>
      <c r="I158" s="208"/>
      <c r="J158" s="208"/>
      <c r="K158" s="213"/>
      <c r="L158" s="208"/>
      <c r="M158" s="208"/>
      <c r="N158" s="213"/>
      <c r="O158" s="208"/>
      <c r="P158" s="208"/>
      <c r="Q158" s="208"/>
      <c r="R158" s="213"/>
      <c r="S158" s="208"/>
      <c r="T158" s="208"/>
      <c r="U158" s="213"/>
      <c r="V158" s="208"/>
      <c r="W158" s="208"/>
      <c r="X158" s="213"/>
      <c r="Y158" s="208"/>
      <c r="Z158" s="208"/>
      <c r="AA158" s="208"/>
      <c r="AB158" s="213"/>
      <c r="AC158" s="208"/>
      <c r="AD158" s="208"/>
      <c r="AE158" s="213"/>
      <c r="AF158" s="208"/>
      <c r="AG158" s="208"/>
      <c r="AH158" s="213"/>
      <c r="AI158" s="208"/>
      <c r="AJ158" s="208"/>
      <c r="AK158" s="208"/>
      <c r="AL158" s="213"/>
      <c r="AM158" s="208"/>
      <c r="AN158" s="208"/>
      <c r="AO158" s="213"/>
      <c r="AP158" s="208"/>
      <c r="AQ158" s="208"/>
      <c r="AR158" s="213"/>
      <c r="AS158" s="208"/>
      <c r="AT158" s="208"/>
      <c r="AU158" s="208"/>
      <c r="AV158" s="213"/>
      <c r="AW158" s="208"/>
      <c r="AX158" s="208"/>
      <c r="AY158" s="213"/>
      <c r="AZ158" s="208"/>
      <c r="BA158" s="208"/>
      <c r="BB158" s="213"/>
      <c r="BC158" s="208"/>
      <c r="BD158" s="208"/>
      <c r="BE158" s="208"/>
      <c r="BF158" s="213"/>
      <c r="BG158" s="208"/>
      <c r="BH158" s="208"/>
      <c r="BI158" s="213"/>
      <c r="BJ158" s="208"/>
      <c r="BK158" s="208"/>
      <c r="BL158" s="213"/>
      <c r="BM158" s="208"/>
      <c r="BN158" s="208"/>
      <c r="BO158" s="208"/>
      <c r="BP158" s="213"/>
      <c r="BQ158" s="208"/>
      <c r="BR158" s="208"/>
      <c r="BS158" s="213"/>
      <c r="BT158" s="208"/>
      <c r="BU158" s="208"/>
      <c r="BV158" s="213"/>
      <c r="BW158" s="208"/>
      <c r="BX158" s="208"/>
      <c r="BY158" s="208"/>
      <c r="BZ158" s="213"/>
      <c r="CA158" s="208"/>
      <c r="CB158" s="208"/>
      <c r="CC158" s="213"/>
      <c r="CD158" s="208"/>
      <c r="CE158" s="208"/>
      <c r="CF158" s="213"/>
      <c r="CG158" s="208"/>
      <c r="CH158" s="208"/>
      <c r="CI158" s="208"/>
      <c r="CJ158" s="213"/>
      <c r="CK158" s="208"/>
      <c r="CL158" s="208"/>
      <c r="CM158" s="213"/>
      <c r="CN158" s="208"/>
      <c r="CO158" s="208"/>
      <c r="CP158" s="213"/>
      <c r="CQ158" s="208"/>
      <c r="CR158" s="208"/>
      <c r="CS158" s="208"/>
      <c r="CT158" s="213"/>
      <c r="CU158" s="208"/>
      <c r="CV158" s="208"/>
      <c r="CW158" s="213"/>
      <c r="CX158" s="208"/>
      <c r="CY158" s="208"/>
      <c r="CZ158" s="213"/>
      <c r="DA158" s="208"/>
      <c r="DB158" s="208"/>
      <c r="DC158" s="208"/>
      <c r="DD158" s="213"/>
      <c r="DE158" s="208"/>
      <c r="DF158" s="208"/>
      <c r="DG158" s="213"/>
      <c r="DH158" s="208"/>
      <c r="DI158" s="208"/>
      <c r="DJ158" s="213"/>
      <c r="DK158" s="208"/>
      <c r="DL158" s="208"/>
      <c r="DM158" s="208"/>
      <c r="DN158" s="213"/>
      <c r="DO158" s="208"/>
      <c r="DP158" s="208"/>
      <c r="DQ158" s="213"/>
      <c r="DR158" s="208"/>
      <c r="DS158" s="208"/>
      <c r="DT158" s="213"/>
      <c r="DU158" s="188"/>
      <c r="DV158" s="188"/>
      <c r="DW158" s="188"/>
      <c r="DX158" s="289"/>
      <c r="DY158" s="188"/>
      <c r="DZ158" s="188"/>
      <c r="EA158" s="289"/>
      <c r="EB158" s="188"/>
      <c r="EC158" s="188"/>
      <c r="ED158" s="289"/>
      <c r="EE158" s="188"/>
      <c r="EF158" s="188"/>
      <c r="EG158" s="188"/>
      <c r="EH158" s="289"/>
      <c r="EI158" s="188"/>
      <c r="EJ158" s="188"/>
      <c r="EK158" s="289"/>
      <c r="EL158" s="188"/>
      <c r="EM158" s="188"/>
      <c r="EN158" s="289"/>
      <c r="EO158" s="188"/>
      <c r="EP158" s="188"/>
      <c r="EQ158" s="188"/>
      <c r="ER158" s="289"/>
      <c r="ES158" s="188"/>
      <c r="ET158" s="188"/>
      <c r="EU158" s="289"/>
      <c r="EV158" s="188"/>
      <c r="EW158" s="188"/>
      <c r="EX158" s="289"/>
      <c r="EY158" s="188"/>
      <c r="EZ158" s="188"/>
      <c r="FA158" s="188"/>
      <c r="FB158" s="289"/>
      <c r="FC158" s="188"/>
      <c r="FD158" s="188"/>
      <c r="FE158" s="289"/>
      <c r="FF158" s="188"/>
      <c r="FG158" s="188"/>
      <c r="FH158" s="289"/>
      <c r="FI158" s="188"/>
      <c r="FJ158" s="188"/>
      <c r="FK158" s="188"/>
      <c r="FL158" s="289"/>
      <c r="FM158" s="188"/>
      <c r="FN158" s="188"/>
      <c r="FO158" s="289"/>
      <c r="FP158" s="188"/>
      <c r="FQ158" s="188"/>
      <c r="FR158" s="289"/>
      <c r="FS158" s="188"/>
      <c r="FT158" s="188"/>
      <c r="FU158" s="188"/>
      <c r="FV158" s="289"/>
      <c r="FW158" s="188"/>
      <c r="FX158" s="188"/>
      <c r="FY158" s="289"/>
      <c r="FZ158" s="188"/>
      <c r="GA158" s="188"/>
      <c r="GB158" s="289"/>
      <c r="GC158" s="188"/>
      <c r="GD158" s="188"/>
      <c r="GE158" s="188"/>
      <c r="GF158" s="289"/>
      <c r="GG158" s="188"/>
      <c r="GH158" s="188"/>
      <c r="GI158" s="289"/>
      <c r="GJ158" s="188"/>
      <c r="GK158" s="188"/>
      <c r="GL158" s="289"/>
      <c r="GM158" s="188"/>
      <c r="GN158" s="188"/>
      <c r="GO158" s="188"/>
      <c r="GP158" s="289"/>
      <c r="GQ158" s="188"/>
      <c r="GR158" s="188"/>
      <c r="GS158" s="289"/>
      <c r="GT158" s="188"/>
      <c r="GU158" s="188"/>
      <c r="GV158" s="289"/>
      <c r="GW158" s="188"/>
      <c r="GX158" s="188"/>
      <c r="GY158" s="188"/>
      <c r="GZ158" s="289"/>
      <c r="HA158" s="188"/>
      <c r="HB158" s="188"/>
      <c r="HC158" s="289"/>
      <c r="HD158" s="188"/>
      <c r="HE158" s="188"/>
      <c r="HF158" s="289"/>
      <c r="HG158" s="188"/>
      <c r="HH158" s="188"/>
      <c r="HI158" s="188"/>
      <c r="HJ158" s="289"/>
      <c r="HK158" s="188"/>
      <c r="HL158" s="188"/>
      <c r="HM158" s="289"/>
      <c r="HN158" s="188"/>
      <c r="HO158" s="188"/>
      <c r="HP158" s="289"/>
      <c r="HQ158" s="188"/>
      <c r="HR158" s="188"/>
      <c r="HS158" s="188"/>
      <c r="HT158" s="289"/>
      <c r="HU158" s="188"/>
      <c r="HV158" s="188"/>
      <c r="HW158" s="289"/>
      <c r="HX158" s="188"/>
      <c r="HY158" s="188"/>
      <c r="HZ158" s="289"/>
      <c r="IA158" s="188"/>
      <c r="IB158" s="188"/>
      <c r="IC158" s="188"/>
      <c r="ID158" s="289"/>
      <c r="IE158" s="188"/>
      <c r="IF158" s="188"/>
      <c r="IG158" s="289"/>
      <c r="IH158" s="188"/>
      <c r="II158" s="188"/>
      <c r="IJ158" s="289"/>
    </row>
    <row r="159" spans="5:244" hidden="1" x14ac:dyDescent="0.2">
      <c r="E159" s="188"/>
      <c r="F159" s="208"/>
      <c r="G159" s="208"/>
      <c r="H159" s="213"/>
      <c r="I159" s="208"/>
      <c r="J159" s="208"/>
      <c r="K159" s="213"/>
      <c r="L159" s="208"/>
      <c r="M159" s="208"/>
      <c r="N159" s="213"/>
      <c r="O159" s="208"/>
      <c r="P159" s="208"/>
      <c r="Q159" s="208"/>
      <c r="R159" s="213"/>
      <c r="S159" s="208"/>
      <c r="T159" s="208"/>
      <c r="U159" s="213"/>
      <c r="V159" s="208"/>
      <c r="W159" s="208"/>
      <c r="X159" s="213"/>
      <c r="Y159" s="208"/>
      <c r="Z159" s="208"/>
      <c r="AA159" s="208"/>
      <c r="AB159" s="213"/>
      <c r="AC159" s="208"/>
      <c r="AD159" s="208"/>
      <c r="AE159" s="213"/>
      <c r="AF159" s="208"/>
      <c r="AG159" s="208"/>
      <c r="AH159" s="213"/>
      <c r="AI159" s="208"/>
      <c r="AJ159" s="208"/>
      <c r="AK159" s="208"/>
      <c r="AL159" s="213"/>
      <c r="AM159" s="208"/>
      <c r="AN159" s="208"/>
      <c r="AO159" s="213"/>
      <c r="AP159" s="208"/>
      <c r="AQ159" s="208"/>
      <c r="AR159" s="213"/>
      <c r="AS159" s="208"/>
      <c r="AT159" s="208"/>
      <c r="AU159" s="208"/>
      <c r="AV159" s="213"/>
      <c r="AW159" s="208"/>
      <c r="AX159" s="208"/>
      <c r="AY159" s="213"/>
      <c r="AZ159" s="208"/>
      <c r="BA159" s="208"/>
      <c r="BB159" s="213"/>
      <c r="BC159" s="208"/>
      <c r="BD159" s="208"/>
      <c r="BE159" s="208"/>
      <c r="BF159" s="213"/>
      <c r="BG159" s="208"/>
      <c r="BH159" s="208"/>
      <c r="BI159" s="213"/>
      <c r="BJ159" s="208"/>
      <c r="BK159" s="208"/>
      <c r="BL159" s="213"/>
      <c r="BM159" s="208"/>
      <c r="BN159" s="208"/>
      <c r="BO159" s="208"/>
      <c r="BP159" s="213"/>
      <c r="BQ159" s="208"/>
      <c r="BR159" s="208"/>
      <c r="BS159" s="213"/>
      <c r="BT159" s="208"/>
      <c r="BU159" s="208"/>
      <c r="BV159" s="213"/>
      <c r="BW159" s="208"/>
      <c r="BX159" s="208"/>
      <c r="BY159" s="208"/>
      <c r="BZ159" s="213"/>
      <c r="CA159" s="208"/>
      <c r="CB159" s="208"/>
      <c r="CC159" s="213"/>
      <c r="CD159" s="208"/>
      <c r="CE159" s="208"/>
      <c r="CF159" s="213"/>
      <c r="CG159" s="208"/>
      <c r="CH159" s="208"/>
      <c r="CI159" s="208"/>
      <c r="CJ159" s="213"/>
      <c r="CK159" s="208"/>
      <c r="CL159" s="208"/>
      <c r="CM159" s="213"/>
      <c r="CN159" s="208"/>
      <c r="CO159" s="208"/>
      <c r="CP159" s="213"/>
      <c r="CQ159" s="208"/>
      <c r="CR159" s="208"/>
      <c r="CS159" s="208"/>
      <c r="CT159" s="213"/>
      <c r="CU159" s="208"/>
      <c r="CV159" s="208"/>
      <c r="CW159" s="213"/>
      <c r="CX159" s="208"/>
      <c r="CY159" s="208"/>
      <c r="CZ159" s="213"/>
      <c r="DA159" s="208"/>
      <c r="DB159" s="208"/>
      <c r="DC159" s="208"/>
      <c r="DD159" s="213"/>
      <c r="DE159" s="208"/>
      <c r="DF159" s="208"/>
      <c r="DG159" s="213"/>
      <c r="DH159" s="208"/>
      <c r="DI159" s="208"/>
      <c r="DJ159" s="213"/>
      <c r="DK159" s="208"/>
      <c r="DL159" s="208"/>
      <c r="DM159" s="208"/>
      <c r="DN159" s="213"/>
      <c r="DO159" s="208"/>
      <c r="DP159" s="208"/>
      <c r="DQ159" s="213"/>
      <c r="DR159" s="208"/>
      <c r="DS159" s="208"/>
      <c r="DT159" s="213"/>
      <c r="DU159" s="188"/>
      <c r="DV159" s="188"/>
      <c r="DW159" s="188"/>
      <c r="DX159" s="289"/>
      <c r="DY159" s="188"/>
      <c r="DZ159" s="188"/>
      <c r="EA159" s="289"/>
      <c r="EB159" s="188"/>
      <c r="EC159" s="188"/>
      <c r="ED159" s="289"/>
      <c r="EE159" s="188"/>
      <c r="EF159" s="188"/>
      <c r="EG159" s="188"/>
      <c r="EH159" s="289"/>
      <c r="EI159" s="188"/>
      <c r="EJ159" s="188"/>
      <c r="EK159" s="289"/>
      <c r="EL159" s="188"/>
      <c r="EM159" s="188"/>
      <c r="EN159" s="289"/>
      <c r="EO159" s="188"/>
      <c r="EP159" s="188"/>
      <c r="EQ159" s="188"/>
      <c r="ER159" s="289"/>
      <c r="ES159" s="188"/>
      <c r="ET159" s="188"/>
      <c r="EU159" s="289"/>
      <c r="EV159" s="188"/>
      <c r="EW159" s="188"/>
      <c r="EX159" s="289"/>
      <c r="EY159" s="188"/>
      <c r="EZ159" s="188"/>
      <c r="FA159" s="188"/>
      <c r="FB159" s="289"/>
      <c r="FC159" s="188"/>
      <c r="FD159" s="188"/>
      <c r="FE159" s="289"/>
      <c r="FF159" s="188"/>
      <c r="FG159" s="188"/>
      <c r="FH159" s="289"/>
      <c r="FI159" s="188"/>
      <c r="FJ159" s="188"/>
      <c r="FK159" s="188"/>
      <c r="FL159" s="289"/>
      <c r="FM159" s="188"/>
      <c r="FN159" s="188"/>
      <c r="FO159" s="289"/>
      <c r="FP159" s="188"/>
      <c r="FQ159" s="188"/>
      <c r="FR159" s="289"/>
      <c r="FS159" s="188"/>
      <c r="FT159" s="188"/>
      <c r="FU159" s="188"/>
      <c r="FV159" s="289"/>
      <c r="FW159" s="188"/>
      <c r="FX159" s="188"/>
      <c r="FY159" s="289"/>
      <c r="FZ159" s="188"/>
      <c r="GA159" s="188"/>
      <c r="GB159" s="289"/>
      <c r="GC159" s="188"/>
      <c r="GD159" s="188"/>
      <c r="GE159" s="188"/>
      <c r="GF159" s="289"/>
      <c r="GG159" s="188"/>
      <c r="GH159" s="188"/>
      <c r="GI159" s="289"/>
      <c r="GJ159" s="188"/>
      <c r="GK159" s="188"/>
      <c r="GL159" s="289"/>
      <c r="GM159" s="188"/>
      <c r="GN159" s="188"/>
      <c r="GO159" s="188"/>
      <c r="GP159" s="289"/>
      <c r="GQ159" s="188"/>
      <c r="GR159" s="188"/>
      <c r="GS159" s="289"/>
      <c r="GT159" s="188"/>
      <c r="GU159" s="188"/>
      <c r="GV159" s="289"/>
      <c r="GW159" s="188"/>
      <c r="GX159" s="188"/>
      <c r="GY159" s="188"/>
      <c r="GZ159" s="289"/>
      <c r="HA159" s="188"/>
      <c r="HB159" s="188"/>
      <c r="HC159" s="289"/>
      <c r="HD159" s="188"/>
      <c r="HE159" s="188"/>
      <c r="HF159" s="289"/>
      <c r="HG159" s="188"/>
      <c r="HH159" s="188"/>
      <c r="HI159" s="188"/>
      <c r="HJ159" s="289"/>
      <c r="HK159" s="188"/>
      <c r="HL159" s="188"/>
      <c r="HM159" s="289"/>
      <c r="HN159" s="188"/>
      <c r="HO159" s="188"/>
      <c r="HP159" s="289"/>
      <c r="HQ159" s="188"/>
      <c r="HR159" s="188"/>
      <c r="HS159" s="188"/>
      <c r="HT159" s="289"/>
      <c r="HU159" s="188"/>
      <c r="HV159" s="188"/>
      <c r="HW159" s="289"/>
      <c r="HX159" s="188"/>
      <c r="HY159" s="188"/>
      <c r="HZ159" s="289"/>
      <c r="IA159" s="188"/>
      <c r="IB159" s="188"/>
      <c r="IC159" s="188"/>
      <c r="ID159" s="289"/>
      <c r="IE159" s="188"/>
      <c r="IF159" s="188"/>
      <c r="IG159" s="289"/>
      <c r="IH159" s="188"/>
      <c r="II159" s="188"/>
      <c r="IJ159" s="289"/>
    </row>
    <row r="160" spans="5:244" hidden="1" x14ac:dyDescent="0.2">
      <c r="E160" s="188"/>
      <c r="F160" s="208"/>
      <c r="G160" s="208"/>
      <c r="H160" s="213"/>
      <c r="I160" s="208"/>
      <c r="J160" s="208"/>
      <c r="K160" s="213"/>
      <c r="L160" s="208"/>
      <c r="M160" s="208"/>
      <c r="N160" s="213"/>
      <c r="O160" s="208"/>
      <c r="P160" s="208"/>
      <c r="Q160" s="208"/>
      <c r="R160" s="213"/>
      <c r="S160" s="208"/>
      <c r="T160" s="208"/>
      <c r="U160" s="213"/>
      <c r="V160" s="208"/>
      <c r="W160" s="208"/>
      <c r="X160" s="213"/>
      <c r="Y160" s="208"/>
      <c r="Z160" s="208"/>
      <c r="AA160" s="208"/>
      <c r="AB160" s="213"/>
      <c r="AC160" s="208"/>
      <c r="AD160" s="208"/>
      <c r="AE160" s="213"/>
      <c r="AF160" s="208"/>
      <c r="AG160" s="208"/>
      <c r="AH160" s="213"/>
      <c r="AI160" s="208"/>
      <c r="AJ160" s="208"/>
      <c r="AK160" s="208"/>
      <c r="AL160" s="213"/>
      <c r="AM160" s="208"/>
      <c r="AN160" s="208"/>
      <c r="AO160" s="213"/>
      <c r="AP160" s="208"/>
      <c r="AQ160" s="208"/>
      <c r="AR160" s="213"/>
      <c r="AS160" s="208"/>
      <c r="AT160" s="208"/>
      <c r="AU160" s="208"/>
      <c r="AV160" s="213"/>
      <c r="AW160" s="208"/>
      <c r="AX160" s="208"/>
      <c r="AY160" s="213"/>
      <c r="AZ160" s="208"/>
      <c r="BA160" s="208"/>
      <c r="BB160" s="213"/>
      <c r="BC160" s="208"/>
      <c r="BD160" s="208"/>
      <c r="BE160" s="208"/>
      <c r="BF160" s="213"/>
      <c r="BG160" s="208"/>
      <c r="BH160" s="208"/>
      <c r="BI160" s="213"/>
      <c r="BJ160" s="208"/>
      <c r="BK160" s="208"/>
      <c r="BL160" s="213"/>
      <c r="BM160" s="208"/>
      <c r="BN160" s="208"/>
      <c r="BO160" s="208"/>
      <c r="BP160" s="213"/>
      <c r="BQ160" s="208"/>
      <c r="BR160" s="208"/>
      <c r="BS160" s="213"/>
      <c r="BT160" s="208"/>
      <c r="BU160" s="208"/>
      <c r="BV160" s="213"/>
      <c r="BW160" s="208"/>
      <c r="BX160" s="208"/>
      <c r="BY160" s="208"/>
      <c r="BZ160" s="213"/>
      <c r="CA160" s="208"/>
      <c r="CB160" s="208"/>
      <c r="CC160" s="213"/>
      <c r="CD160" s="208"/>
      <c r="CE160" s="208"/>
      <c r="CF160" s="213"/>
      <c r="CG160" s="208"/>
      <c r="CH160" s="208"/>
      <c r="CI160" s="208"/>
      <c r="CJ160" s="213"/>
      <c r="CK160" s="208"/>
      <c r="CL160" s="208"/>
      <c r="CM160" s="213"/>
      <c r="CN160" s="208"/>
      <c r="CO160" s="208"/>
      <c r="CP160" s="213"/>
      <c r="CQ160" s="208"/>
      <c r="CR160" s="208"/>
      <c r="CS160" s="208"/>
      <c r="CT160" s="213"/>
      <c r="CU160" s="208"/>
      <c r="CV160" s="208"/>
      <c r="CW160" s="213"/>
      <c r="CX160" s="208"/>
      <c r="CY160" s="208"/>
      <c r="CZ160" s="213"/>
      <c r="DA160" s="208"/>
      <c r="DB160" s="208"/>
      <c r="DC160" s="208"/>
      <c r="DD160" s="213"/>
      <c r="DE160" s="208"/>
      <c r="DF160" s="208"/>
      <c r="DG160" s="213"/>
      <c r="DH160" s="208"/>
      <c r="DI160" s="208"/>
      <c r="DJ160" s="213"/>
      <c r="DK160" s="208"/>
      <c r="DL160" s="208"/>
      <c r="DM160" s="208"/>
      <c r="DN160" s="213"/>
      <c r="DO160" s="208"/>
      <c r="DP160" s="208"/>
      <c r="DQ160" s="213"/>
      <c r="DR160" s="208"/>
      <c r="DS160" s="208"/>
      <c r="DT160" s="213"/>
      <c r="DU160" s="188"/>
      <c r="DV160" s="188"/>
      <c r="DW160" s="188"/>
      <c r="DX160" s="289"/>
      <c r="DY160" s="188"/>
      <c r="DZ160" s="188"/>
      <c r="EA160" s="289"/>
      <c r="EB160" s="188"/>
      <c r="EC160" s="188"/>
      <c r="ED160" s="289"/>
      <c r="EE160" s="188"/>
      <c r="EF160" s="188"/>
      <c r="EG160" s="188"/>
      <c r="EH160" s="289"/>
      <c r="EI160" s="188"/>
      <c r="EJ160" s="188"/>
      <c r="EK160" s="289"/>
      <c r="EL160" s="188"/>
      <c r="EM160" s="188"/>
      <c r="EN160" s="289"/>
      <c r="EO160" s="188"/>
      <c r="EP160" s="188"/>
      <c r="EQ160" s="188"/>
      <c r="ER160" s="289"/>
      <c r="ES160" s="188"/>
      <c r="ET160" s="188"/>
      <c r="EU160" s="289"/>
      <c r="EV160" s="188"/>
      <c r="EW160" s="188"/>
      <c r="EX160" s="289"/>
      <c r="EY160" s="188"/>
      <c r="EZ160" s="188"/>
      <c r="FA160" s="188"/>
      <c r="FB160" s="289"/>
      <c r="FC160" s="188"/>
      <c r="FD160" s="188"/>
      <c r="FE160" s="289"/>
      <c r="FF160" s="188"/>
      <c r="FG160" s="188"/>
      <c r="FH160" s="289"/>
      <c r="FI160" s="188"/>
      <c r="FJ160" s="188"/>
      <c r="FK160" s="188"/>
      <c r="FL160" s="289"/>
      <c r="FM160" s="188"/>
      <c r="FN160" s="188"/>
      <c r="FO160" s="289"/>
      <c r="FP160" s="188"/>
      <c r="FQ160" s="188"/>
      <c r="FR160" s="289"/>
      <c r="FS160" s="188"/>
      <c r="FT160" s="188"/>
      <c r="FU160" s="188"/>
      <c r="FV160" s="289"/>
      <c r="FW160" s="188"/>
      <c r="FX160" s="188"/>
      <c r="FY160" s="289"/>
      <c r="FZ160" s="188"/>
      <c r="GA160" s="188"/>
      <c r="GB160" s="289"/>
      <c r="GC160" s="188"/>
      <c r="GD160" s="188"/>
      <c r="GE160" s="188"/>
      <c r="GF160" s="289"/>
      <c r="GG160" s="188"/>
      <c r="GH160" s="188"/>
      <c r="GI160" s="289"/>
      <c r="GJ160" s="188"/>
      <c r="GK160" s="188"/>
      <c r="GL160" s="289"/>
      <c r="GM160" s="188"/>
      <c r="GN160" s="188"/>
      <c r="GO160" s="188"/>
      <c r="GP160" s="289"/>
      <c r="GQ160" s="188"/>
      <c r="GR160" s="188"/>
      <c r="GS160" s="289"/>
      <c r="GT160" s="188"/>
      <c r="GU160" s="188"/>
      <c r="GV160" s="289"/>
      <c r="GW160" s="188"/>
      <c r="GX160" s="188"/>
      <c r="GY160" s="188"/>
      <c r="GZ160" s="289"/>
      <c r="HA160" s="188"/>
      <c r="HB160" s="188"/>
      <c r="HC160" s="289"/>
      <c r="HD160" s="188"/>
      <c r="HE160" s="188"/>
      <c r="HF160" s="289"/>
      <c r="HG160" s="188"/>
      <c r="HH160" s="188"/>
      <c r="HI160" s="188"/>
      <c r="HJ160" s="289"/>
      <c r="HK160" s="188"/>
      <c r="HL160" s="188"/>
      <c r="HM160" s="289"/>
      <c r="HN160" s="188"/>
      <c r="HO160" s="188"/>
      <c r="HP160" s="289"/>
      <c r="HQ160" s="188"/>
      <c r="HR160" s="188"/>
      <c r="HS160" s="188"/>
      <c r="HT160" s="289"/>
      <c r="HU160" s="188"/>
      <c r="HV160" s="188"/>
      <c r="HW160" s="289"/>
      <c r="HX160" s="188"/>
      <c r="HY160" s="188"/>
      <c r="HZ160" s="289"/>
      <c r="IA160" s="188"/>
      <c r="IB160" s="188"/>
      <c r="IC160" s="188"/>
      <c r="ID160" s="289"/>
      <c r="IE160" s="188"/>
      <c r="IF160" s="188"/>
      <c r="IG160" s="289"/>
      <c r="IH160" s="188"/>
      <c r="II160" s="188"/>
      <c r="IJ160" s="289"/>
    </row>
    <row r="161" spans="1:244" hidden="1" x14ac:dyDescent="0.2">
      <c r="E161" s="188"/>
      <c r="F161" s="208"/>
      <c r="G161" s="208"/>
      <c r="H161" s="213"/>
      <c r="I161" s="208"/>
      <c r="J161" s="208"/>
      <c r="K161" s="213"/>
      <c r="L161" s="208"/>
      <c r="M161" s="208"/>
      <c r="N161" s="213"/>
      <c r="O161" s="208"/>
      <c r="P161" s="208"/>
      <c r="Q161" s="208"/>
      <c r="R161" s="213"/>
      <c r="S161" s="208"/>
      <c r="T161" s="208"/>
      <c r="U161" s="213"/>
      <c r="V161" s="208"/>
      <c r="W161" s="208"/>
      <c r="X161" s="213"/>
      <c r="Y161" s="208"/>
      <c r="Z161" s="208"/>
      <c r="AA161" s="208"/>
      <c r="AB161" s="213"/>
      <c r="AC161" s="208"/>
      <c r="AD161" s="208"/>
      <c r="AE161" s="213"/>
      <c r="AF161" s="208"/>
      <c r="AG161" s="208"/>
      <c r="AH161" s="213"/>
      <c r="AI161" s="208"/>
      <c r="AJ161" s="208"/>
      <c r="AK161" s="208"/>
      <c r="AL161" s="213"/>
      <c r="AM161" s="208"/>
      <c r="AN161" s="208"/>
      <c r="AO161" s="213"/>
      <c r="AP161" s="208"/>
      <c r="AQ161" s="208"/>
      <c r="AR161" s="213"/>
      <c r="AS161" s="208"/>
      <c r="AT161" s="208"/>
      <c r="AU161" s="208"/>
      <c r="AV161" s="213"/>
      <c r="AW161" s="208"/>
      <c r="AX161" s="208"/>
      <c r="AY161" s="213"/>
      <c r="AZ161" s="208"/>
      <c r="BA161" s="208"/>
      <c r="BB161" s="213"/>
      <c r="BC161" s="208"/>
      <c r="BD161" s="208"/>
      <c r="BE161" s="208"/>
      <c r="BF161" s="213"/>
      <c r="BG161" s="208"/>
      <c r="BH161" s="208"/>
      <c r="BI161" s="213"/>
      <c r="BJ161" s="208"/>
      <c r="BK161" s="208"/>
      <c r="BL161" s="213"/>
      <c r="BM161" s="208"/>
      <c r="BN161" s="208"/>
      <c r="BO161" s="208"/>
      <c r="BP161" s="213"/>
      <c r="BQ161" s="208"/>
      <c r="BR161" s="208"/>
      <c r="BS161" s="213"/>
      <c r="BT161" s="208"/>
      <c r="BU161" s="208"/>
      <c r="BV161" s="213"/>
      <c r="BW161" s="208"/>
      <c r="BX161" s="208"/>
      <c r="BY161" s="208"/>
      <c r="BZ161" s="213"/>
      <c r="CA161" s="208"/>
      <c r="CB161" s="208"/>
      <c r="CC161" s="213"/>
      <c r="CD161" s="208"/>
      <c r="CE161" s="208"/>
      <c r="CF161" s="213"/>
      <c r="CG161" s="208"/>
      <c r="CH161" s="208"/>
      <c r="CI161" s="208"/>
      <c r="CJ161" s="213"/>
      <c r="CK161" s="208"/>
      <c r="CL161" s="208"/>
      <c r="CM161" s="213"/>
      <c r="CN161" s="208"/>
      <c r="CO161" s="208"/>
      <c r="CP161" s="213"/>
      <c r="CQ161" s="208"/>
      <c r="CR161" s="208"/>
      <c r="CS161" s="208"/>
      <c r="CT161" s="213"/>
      <c r="CU161" s="208"/>
      <c r="CV161" s="208"/>
      <c r="CW161" s="213"/>
      <c r="CX161" s="208"/>
      <c r="CY161" s="208"/>
      <c r="CZ161" s="213"/>
      <c r="DA161" s="208"/>
      <c r="DB161" s="208"/>
      <c r="DC161" s="208"/>
      <c r="DD161" s="213"/>
      <c r="DE161" s="208"/>
      <c r="DF161" s="208"/>
      <c r="DG161" s="213"/>
      <c r="DH161" s="208"/>
      <c r="DI161" s="208"/>
      <c r="DJ161" s="213"/>
      <c r="DK161" s="208"/>
      <c r="DL161" s="208"/>
      <c r="DM161" s="208"/>
      <c r="DN161" s="213"/>
      <c r="DO161" s="208"/>
      <c r="DP161" s="208"/>
      <c r="DQ161" s="213"/>
      <c r="DR161" s="208"/>
      <c r="DS161" s="208"/>
      <c r="DT161" s="213"/>
      <c r="DU161" s="188"/>
      <c r="DV161" s="188"/>
      <c r="DW161" s="188"/>
      <c r="DX161" s="289"/>
      <c r="DY161" s="188"/>
      <c r="DZ161" s="188"/>
      <c r="EA161" s="289"/>
      <c r="EB161" s="188"/>
      <c r="EC161" s="188"/>
      <c r="ED161" s="289"/>
      <c r="EE161" s="188"/>
      <c r="EF161" s="188"/>
      <c r="EG161" s="188"/>
      <c r="EH161" s="289"/>
      <c r="EI161" s="188"/>
      <c r="EJ161" s="188"/>
      <c r="EK161" s="289"/>
      <c r="EL161" s="188"/>
      <c r="EM161" s="188"/>
      <c r="EN161" s="289"/>
      <c r="EO161" s="188"/>
      <c r="EP161" s="188"/>
      <c r="EQ161" s="188"/>
      <c r="ER161" s="289"/>
      <c r="ES161" s="188"/>
      <c r="ET161" s="188"/>
      <c r="EU161" s="289"/>
      <c r="EV161" s="188"/>
      <c r="EW161" s="188"/>
      <c r="EX161" s="289"/>
      <c r="EY161" s="188"/>
      <c r="EZ161" s="188"/>
      <c r="FA161" s="188"/>
      <c r="FB161" s="289"/>
      <c r="FC161" s="188"/>
      <c r="FD161" s="188"/>
      <c r="FE161" s="289"/>
      <c r="FF161" s="188"/>
      <c r="FG161" s="188"/>
      <c r="FH161" s="289"/>
      <c r="FI161" s="188"/>
      <c r="FJ161" s="188"/>
      <c r="FK161" s="188"/>
      <c r="FL161" s="289"/>
      <c r="FM161" s="188"/>
      <c r="FN161" s="188"/>
      <c r="FO161" s="289"/>
      <c r="FP161" s="188"/>
      <c r="FQ161" s="188"/>
      <c r="FR161" s="289"/>
      <c r="FS161" s="188"/>
      <c r="FT161" s="188"/>
      <c r="FU161" s="188"/>
      <c r="FV161" s="289"/>
      <c r="FW161" s="188"/>
      <c r="FX161" s="188"/>
      <c r="FY161" s="289"/>
      <c r="FZ161" s="188"/>
      <c r="GA161" s="188"/>
      <c r="GB161" s="289"/>
      <c r="GC161" s="188"/>
      <c r="GD161" s="188"/>
      <c r="GE161" s="188"/>
      <c r="GF161" s="289"/>
      <c r="GG161" s="188"/>
      <c r="GH161" s="188"/>
      <c r="GI161" s="289"/>
      <c r="GJ161" s="188"/>
      <c r="GK161" s="188"/>
      <c r="GL161" s="289"/>
      <c r="GM161" s="188"/>
      <c r="GN161" s="188"/>
      <c r="GO161" s="188"/>
      <c r="GP161" s="289"/>
      <c r="GQ161" s="188"/>
      <c r="GR161" s="188"/>
      <c r="GS161" s="289"/>
      <c r="GT161" s="188"/>
      <c r="GU161" s="188"/>
      <c r="GV161" s="289"/>
      <c r="GW161" s="188"/>
      <c r="GX161" s="188"/>
      <c r="GY161" s="188"/>
      <c r="GZ161" s="289"/>
      <c r="HA161" s="188"/>
      <c r="HB161" s="188"/>
      <c r="HC161" s="289"/>
      <c r="HD161" s="188"/>
      <c r="HE161" s="188"/>
      <c r="HF161" s="289"/>
      <c r="HG161" s="188"/>
      <c r="HH161" s="188"/>
      <c r="HI161" s="188"/>
      <c r="HJ161" s="289"/>
      <c r="HK161" s="188"/>
      <c r="HL161" s="188"/>
      <c r="HM161" s="289"/>
      <c r="HN161" s="188"/>
      <c r="HO161" s="188"/>
      <c r="HP161" s="289"/>
      <c r="HQ161" s="188"/>
      <c r="HR161" s="188"/>
      <c r="HS161" s="188"/>
      <c r="HT161" s="289"/>
      <c r="HU161" s="188"/>
      <c r="HV161" s="188"/>
      <c r="HW161" s="289"/>
      <c r="HX161" s="188"/>
      <c r="HY161" s="188"/>
      <c r="HZ161" s="289"/>
      <c r="IA161" s="188"/>
      <c r="IB161" s="188"/>
      <c r="IC161" s="188"/>
      <c r="ID161" s="289"/>
      <c r="IE161" s="188"/>
      <c r="IF161" s="188"/>
      <c r="IG161" s="289"/>
      <c r="IH161" s="188"/>
      <c r="II161" s="188"/>
      <c r="IJ161" s="289"/>
    </row>
    <row r="162" spans="1:244" hidden="1" x14ac:dyDescent="0.2">
      <c r="E162" s="188"/>
      <c r="F162" s="208"/>
      <c r="G162" s="208"/>
      <c r="H162" s="213"/>
      <c r="I162" s="208"/>
      <c r="J162" s="208"/>
      <c r="K162" s="213"/>
      <c r="L162" s="208"/>
      <c r="M162" s="208"/>
      <c r="N162" s="213"/>
      <c r="O162" s="208"/>
      <c r="P162" s="208"/>
      <c r="Q162" s="208"/>
      <c r="R162" s="213"/>
      <c r="S162" s="208"/>
      <c r="T162" s="208"/>
      <c r="U162" s="213"/>
      <c r="V162" s="208"/>
      <c r="W162" s="208"/>
      <c r="X162" s="213"/>
      <c r="Y162" s="208"/>
      <c r="Z162" s="208"/>
      <c r="AA162" s="208"/>
      <c r="AB162" s="213"/>
      <c r="AC162" s="208"/>
      <c r="AD162" s="208"/>
      <c r="AE162" s="213"/>
      <c r="AF162" s="208"/>
      <c r="AG162" s="208"/>
      <c r="AH162" s="213"/>
      <c r="AI162" s="208"/>
      <c r="AJ162" s="208"/>
      <c r="AK162" s="208"/>
      <c r="AL162" s="213"/>
      <c r="AM162" s="208"/>
      <c r="AN162" s="208"/>
      <c r="AO162" s="213"/>
      <c r="AP162" s="208"/>
      <c r="AQ162" s="208"/>
      <c r="AR162" s="213"/>
      <c r="AS162" s="208"/>
      <c r="AT162" s="208"/>
      <c r="AU162" s="208"/>
      <c r="AV162" s="213"/>
      <c r="AW162" s="208"/>
      <c r="AX162" s="208"/>
      <c r="AY162" s="213"/>
      <c r="AZ162" s="208"/>
      <c r="BA162" s="208"/>
      <c r="BB162" s="213"/>
      <c r="BC162" s="208"/>
      <c r="BD162" s="208"/>
      <c r="BE162" s="208"/>
      <c r="BF162" s="213"/>
      <c r="BG162" s="208"/>
      <c r="BH162" s="208"/>
      <c r="BI162" s="213"/>
      <c r="BJ162" s="208"/>
      <c r="BK162" s="208"/>
      <c r="BL162" s="213"/>
      <c r="BM162" s="208"/>
      <c r="BN162" s="208"/>
      <c r="BO162" s="208"/>
      <c r="BP162" s="213"/>
      <c r="BQ162" s="208"/>
      <c r="BR162" s="208"/>
      <c r="BS162" s="213"/>
      <c r="BT162" s="208"/>
      <c r="BU162" s="208"/>
      <c r="BV162" s="213"/>
      <c r="BW162" s="208"/>
      <c r="BX162" s="208"/>
      <c r="BY162" s="208"/>
      <c r="BZ162" s="213"/>
      <c r="CA162" s="208"/>
      <c r="CB162" s="208"/>
      <c r="CC162" s="213"/>
      <c r="CD162" s="208"/>
      <c r="CE162" s="208"/>
      <c r="CF162" s="213"/>
      <c r="CG162" s="208"/>
      <c r="CH162" s="208"/>
      <c r="CI162" s="208"/>
      <c r="CJ162" s="213"/>
      <c r="CK162" s="208"/>
      <c r="CL162" s="208"/>
      <c r="CM162" s="213"/>
      <c r="CN162" s="208"/>
      <c r="CO162" s="208"/>
      <c r="CP162" s="213"/>
      <c r="CQ162" s="208"/>
      <c r="CR162" s="208"/>
      <c r="CS162" s="208"/>
      <c r="CT162" s="213"/>
      <c r="CU162" s="208"/>
      <c r="CV162" s="208"/>
      <c r="CW162" s="213"/>
      <c r="CX162" s="208"/>
      <c r="CY162" s="208"/>
      <c r="CZ162" s="213"/>
      <c r="DA162" s="208"/>
      <c r="DB162" s="208"/>
      <c r="DC162" s="208"/>
      <c r="DD162" s="213"/>
      <c r="DE162" s="208"/>
      <c r="DF162" s="208"/>
      <c r="DG162" s="213"/>
      <c r="DH162" s="208"/>
      <c r="DI162" s="208"/>
      <c r="DJ162" s="213"/>
      <c r="DK162" s="208"/>
      <c r="DL162" s="208"/>
      <c r="DM162" s="208"/>
      <c r="DN162" s="213"/>
      <c r="DO162" s="208"/>
      <c r="DP162" s="208"/>
      <c r="DQ162" s="213"/>
      <c r="DR162" s="208"/>
      <c r="DS162" s="208"/>
      <c r="DT162" s="213"/>
      <c r="DU162" s="188"/>
      <c r="DV162" s="188"/>
      <c r="DW162" s="188"/>
      <c r="DX162" s="289"/>
      <c r="DY162" s="188"/>
      <c r="DZ162" s="188"/>
      <c r="EA162" s="289"/>
      <c r="EB162" s="188"/>
      <c r="EC162" s="188"/>
      <c r="ED162" s="289"/>
      <c r="EE162" s="188"/>
      <c r="EF162" s="188"/>
      <c r="EG162" s="188"/>
      <c r="EH162" s="289"/>
      <c r="EI162" s="188"/>
      <c r="EJ162" s="188"/>
      <c r="EK162" s="289"/>
      <c r="EL162" s="188"/>
      <c r="EM162" s="188"/>
      <c r="EN162" s="289"/>
      <c r="EO162" s="188"/>
      <c r="EP162" s="188"/>
      <c r="EQ162" s="188"/>
      <c r="ER162" s="289"/>
      <c r="ES162" s="188"/>
      <c r="ET162" s="188"/>
      <c r="EU162" s="289"/>
      <c r="EV162" s="188"/>
      <c r="EW162" s="188"/>
      <c r="EX162" s="289"/>
      <c r="EY162" s="188"/>
      <c r="EZ162" s="188"/>
      <c r="FA162" s="188"/>
      <c r="FB162" s="289"/>
      <c r="FC162" s="188"/>
      <c r="FD162" s="188"/>
      <c r="FE162" s="289"/>
      <c r="FF162" s="188"/>
      <c r="FG162" s="188"/>
      <c r="FH162" s="289"/>
      <c r="FI162" s="188"/>
      <c r="FJ162" s="188"/>
      <c r="FK162" s="188"/>
      <c r="FL162" s="289"/>
      <c r="FM162" s="188"/>
      <c r="FN162" s="188"/>
      <c r="FO162" s="289"/>
      <c r="FP162" s="188"/>
      <c r="FQ162" s="188"/>
      <c r="FR162" s="289"/>
      <c r="FS162" s="188"/>
      <c r="FT162" s="188"/>
      <c r="FU162" s="188"/>
      <c r="FV162" s="289"/>
      <c r="FW162" s="188"/>
      <c r="FX162" s="188"/>
      <c r="FY162" s="289"/>
      <c r="FZ162" s="188"/>
      <c r="GA162" s="188"/>
      <c r="GB162" s="289"/>
      <c r="GC162" s="188"/>
      <c r="GD162" s="188"/>
      <c r="GE162" s="188"/>
      <c r="GF162" s="289"/>
      <c r="GG162" s="188"/>
      <c r="GH162" s="188"/>
      <c r="GI162" s="289"/>
      <c r="GJ162" s="188"/>
      <c r="GK162" s="188"/>
      <c r="GL162" s="289"/>
      <c r="GM162" s="188"/>
      <c r="GN162" s="188"/>
      <c r="GO162" s="188"/>
      <c r="GP162" s="289"/>
      <c r="GQ162" s="188"/>
      <c r="GR162" s="188"/>
      <c r="GS162" s="289"/>
      <c r="GT162" s="188"/>
      <c r="GU162" s="188"/>
      <c r="GV162" s="289"/>
      <c r="GW162" s="188"/>
      <c r="GX162" s="188"/>
      <c r="GY162" s="188"/>
      <c r="GZ162" s="289"/>
      <c r="HA162" s="188"/>
      <c r="HB162" s="188"/>
      <c r="HC162" s="289"/>
      <c r="HD162" s="188"/>
      <c r="HE162" s="188"/>
      <c r="HF162" s="289"/>
      <c r="HG162" s="188"/>
      <c r="HH162" s="188"/>
      <c r="HI162" s="188"/>
      <c r="HJ162" s="289"/>
      <c r="HK162" s="188"/>
      <c r="HL162" s="188"/>
      <c r="HM162" s="289"/>
      <c r="HN162" s="188"/>
      <c r="HO162" s="188"/>
      <c r="HP162" s="289"/>
      <c r="HQ162" s="188"/>
      <c r="HR162" s="188"/>
      <c r="HS162" s="188"/>
      <c r="HT162" s="289"/>
      <c r="HU162" s="188"/>
      <c r="HV162" s="188"/>
      <c r="HW162" s="289"/>
      <c r="HX162" s="188"/>
      <c r="HY162" s="188"/>
      <c r="HZ162" s="289"/>
      <c r="IA162" s="188"/>
      <c r="IB162" s="188"/>
      <c r="IC162" s="188"/>
      <c r="ID162" s="289"/>
      <c r="IE162" s="188"/>
      <c r="IF162" s="188"/>
      <c r="IG162" s="289"/>
      <c r="IH162" s="188"/>
      <c r="II162" s="188"/>
      <c r="IJ162" s="289"/>
    </row>
    <row r="163" spans="1:244" hidden="1" x14ac:dyDescent="0.2">
      <c r="E163" s="188"/>
      <c r="F163" s="208"/>
      <c r="G163" s="208"/>
      <c r="H163" s="213"/>
      <c r="I163" s="208"/>
      <c r="J163" s="208"/>
      <c r="K163" s="213"/>
      <c r="L163" s="208"/>
      <c r="M163" s="208"/>
      <c r="N163" s="213"/>
      <c r="O163" s="208"/>
      <c r="P163" s="208"/>
      <c r="Q163" s="208"/>
      <c r="R163" s="213"/>
      <c r="S163" s="208"/>
      <c r="T163" s="208"/>
      <c r="U163" s="213"/>
      <c r="V163" s="208"/>
      <c r="W163" s="208"/>
      <c r="X163" s="213"/>
      <c r="Y163" s="208"/>
      <c r="Z163" s="208"/>
      <c r="AA163" s="208"/>
      <c r="AB163" s="213"/>
      <c r="AC163" s="208"/>
      <c r="AD163" s="208"/>
      <c r="AE163" s="213"/>
      <c r="AF163" s="208"/>
      <c r="AG163" s="208"/>
      <c r="AH163" s="213"/>
      <c r="AI163" s="208"/>
      <c r="AJ163" s="208"/>
      <c r="AK163" s="208"/>
      <c r="AL163" s="213"/>
      <c r="AM163" s="208"/>
      <c r="AN163" s="208"/>
      <c r="AO163" s="213"/>
      <c r="AP163" s="208"/>
      <c r="AQ163" s="208"/>
      <c r="AR163" s="213"/>
      <c r="AS163" s="208"/>
      <c r="AT163" s="208"/>
      <c r="AU163" s="208"/>
      <c r="AV163" s="213"/>
      <c r="AW163" s="208"/>
      <c r="AX163" s="208"/>
      <c r="AY163" s="213"/>
      <c r="AZ163" s="208"/>
      <c r="BA163" s="208"/>
      <c r="BB163" s="213"/>
      <c r="BC163" s="208"/>
      <c r="BD163" s="208"/>
      <c r="BE163" s="208"/>
      <c r="BF163" s="213"/>
      <c r="BG163" s="208"/>
      <c r="BH163" s="208"/>
      <c r="BI163" s="213"/>
      <c r="BJ163" s="208"/>
      <c r="BK163" s="208"/>
      <c r="BL163" s="213"/>
      <c r="BM163" s="208"/>
      <c r="BN163" s="208"/>
      <c r="BO163" s="208"/>
      <c r="BP163" s="213"/>
      <c r="BQ163" s="208"/>
      <c r="BR163" s="208"/>
      <c r="BS163" s="213"/>
      <c r="BT163" s="208"/>
      <c r="BU163" s="208"/>
      <c r="BV163" s="213"/>
      <c r="BW163" s="208"/>
      <c r="BX163" s="208"/>
      <c r="BY163" s="208"/>
      <c r="BZ163" s="213"/>
      <c r="CA163" s="208"/>
      <c r="CB163" s="208"/>
      <c r="CC163" s="213"/>
      <c r="CD163" s="208"/>
      <c r="CE163" s="208"/>
      <c r="CF163" s="213"/>
      <c r="CG163" s="208"/>
      <c r="CH163" s="208"/>
      <c r="CI163" s="208"/>
      <c r="CJ163" s="213"/>
      <c r="CK163" s="208"/>
      <c r="CL163" s="208"/>
      <c r="CM163" s="213"/>
      <c r="CN163" s="208"/>
      <c r="CO163" s="208"/>
      <c r="CP163" s="213"/>
      <c r="CQ163" s="208"/>
      <c r="CR163" s="208"/>
      <c r="CS163" s="208"/>
      <c r="CT163" s="213"/>
      <c r="CU163" s="208"/>
      <c r="CV163" s="208"/>
      <c r="CW163" s="213"/>
      <c r="CX163" s="208"/>
      <c r="CY163" s="208"/>
      <c r="CZ163" s="213"/>
      <c r="DA163" s="208"/>
      <c r="DB163" s="208"/>
      <c r="DC163" s="208"/>
      <c r="DD163" s="213"/>
      <c r="DE163" s="208"/>
      <c r="DF163" s="208"/>
      <c r="DG163" s="213"/>
      <c r="DH163" s="208"/>
      <c r="DI163" s="208"/>
      <c r="DJ163" s="213"/>
      <c r="DK163" s="208"/>
      <c r="DL163" s="208"/>
      <c r="DM163" s="208"/>
      <c r="DN163" s="213"/>
      <c r="DO163" s="208"/>
      <c r="DP163" s="208"/>
      <c r="DQ163" s="213"/>
      <c r="DR163" s="208"/>
      <c r="DS163" s="208"/>
      <c r="DT163" s="213"/>
      <c r="DU163" s="188"/>
      <c r="DV163" s="188"/>
      <c r="DW163" s="188"/>
      <c r="DX163" s="289"/>
      <c r="DY163" s="188"/>
      <c r="DZ163" s="188"/>
      <c r="EA163" s="289"/>
      <c r="EB163" s="188"/>
      <c r="EC163" s="188"/>
      <c r="ED163" s="289"/>
      <c r="EE163" s="188"/>
      <c r="EF163" s="188"/>
      <c r="EG163" s="188"/>
      <c r="EH163" s="289"/>
      <c r="EI163" s="188"/>
      <c r="EJ163" s="188"/>
      <c r="EK163" s="289"/>
      <c r="EL163" s="188"/>
      <c r="EM163" s="188"/>
      <c r="EN163" s="289"/>
      <c r="EO163" s="188"/>
      <c r="EP163" s="188"/>
      <c r="EQ163" s="188"/>
      <c r="ER163" s="289"/>
      <c r="ES163" s="188"/>
      <c r="ET163" s="188"/>
      <c r="EU163" s="289"/>
      <c r="EV163" s="188"/>
      <c r="EW163" s="188"/>
      <c r="EX163" s="289"/>
      <c r="EY163" s="188"/>
      <c r="EZ163" s="188"/>
      <c r="FA163" s="188"/>
      <c r="FB163" s="289"/>
      <c r="FC163" s="188"/>
      <c r="FD163" s="188"/>
      <c r="FE163" s="289"/>
      <c r="FF163" s="188"/>
      <c r="FG163" s="188"/>
      <c r="FH163" s="289"/>
      <c r="FI163" s="188"/>
      <c r="FJ163" s="188"/>
      <c r="FK163" s="188"/>
      <c r="FL163" s="289"/>
      <c r="FM163" s="188"/>
      <c r="FN163" s="188"/>
      <c r="FO163" s="289"/>
      <c r="FP163" s="188"/>
      <c r="FQ163" s="188"/>
      <c r="FR163" s="289"/>
      <c r="FS163" s="188"/>
      <c r="FT163" s="188"/>
      <c r="FU163" s="188"/>
      <c r="FV163" s="289"/>
      <c r="FW163" s="188"/>
      <c r="FX163" s="188"/>
      <c r="FY163" s="289"/>
      <c r="FZ163" s="188"/>
      <c r="GA163" s="188"/>
      <c r="GB163" s="289"/>
      <c r="GC163" s="188"/>
      <c r="GD163" s="188"/>
      <c r="GE163" s="188"/>
      <c r="GF163" s="289"/>
      <c r="GG163" s="188"/>
      <c r="GH163" s="188"/>
      <c r="GI163" s="289"/>
      <c r="GJ163" s="188"/>
      <c r="GK163" s="188"/>
      <c r="GL163" s="289"/>
      <c r="GM163" s="188"/>
      <c r="GN163" s="188"/>
      <c r="GO163" s="188"/>
      <c r="GP163" s="289"/>
      <c r="GQ163" s="188"/>
      <c r="GR163" s="188"/>
      <c r="GS163" s="289"/>
      <c r="GT163" s="188"/>
      <c r="GU163" s="188"/>
      <c r="GV163" s="289"/>
      <c r="GW163" s="188"/>
      <c r="GX163" s="188"/>
      <c r="GY163" s="188"/>
      <c r="GZ163" s="289"/>
      <c r="HA163" s="188"/>
      <c r="HB163" s="188"/>
      <c r="HC163" s="289"/>
      <c r="HD163" s="188"/>
      <c r="HE163" s="188"/>
      <c r="HF163" s="289"/>
      <c r="HG163" s="188"/>
      <c r="HH163" s="188"/>
      <c r="HI163" s="188"/>
      <c r="HJ163" s="289"/>
      <c r="HK163" s="188"/>
      <c r="HL163" s="188"/>
      <c r="HM163" s="289"/>
      <c r="HN163" s="188"/>
      <c r="HO163" s="188"/>
      <c r="HP163" s="289"/>
      <c r="HQ163" s="188"/>
      <c r="HR163" s="188"/>
      <c r="HS163" s="188"/>
      <c r="HT163" s="289"/>
      <c r="HU163" s="188"/>
      <c r="HV163" s="188"/>
      <c r="HW163" s="289"/>
      <c r="HX163" s="188"/>
      <c r="HY163" s="188"/>
      <c r="HZ163" s="289"/>
      <c r="IA163" s="188"/>
      <c r="IB163" s="188"/>
      <c r="IC163" s="188"/>
      <c r="ID163" s="289"/>
      <c r="IE163" s="188"/>
      <c r="IF163" s="188"/>
      <c r="IG163" s="289"/>
      <c r="IH163" s="188"/>
      <c r="II163" s="188"/>
      <c r="IJ163" s="289"/>
    </row>
    <row r="164" spans="1:244" hidden="1" x14ac:dyDescent="0.2">
      <c r="E164" s="188"/>
      <c r="F164" s="208"/>
      <c r="G164" s="208"/>
      <c r="H164" s="213"/>
      <c r="I164" s="208"/>
      <c r="J164" s="208"/>
      <c r="K164" s="213"/>
      <c r="L164" s="208"/>
      <c r="M164" s="208"/>
      <c r="N164" s="213"/>
      <c r="O164" s="208"/>
      <c r="P164" s="208"/>
      <c r="Q164" s="208"/>
      <c r="R164" s="213"/>
      <c r="S164" s="208"/>
      <c r="T164" s="208"/>
      <c r="U164" s="213"/>
      <c r="V164" s="208"/>
      <c r="W164" s="208"/>
      <c r="X164" s="213"/>
      <c r="Y164" s="208"/>
      <c r="Z164" s="208"/>
      <c r="AA164" s="208"/>
      <c r="AB164" s="213"/>
      <c r="AC164" s="208"/>
      <c r="AD164" s="208"/>
      <c r="AE164" s="213"/>
      <c r="AF164" s="208"/>
      <c r="AG164" s="208"/>
      <c r="AH164" s="213"/>
      <c r="AI164" s="208"/>
      <c r="AJ164" s="208"/>
      <c r="AK164" s="208"/>
      <c r="AL164" s="213"/>
      <c r="AM164" s="208"/>
      <c r="AN164" s="208"/>
      <c r="AO164" s="213"/>
      <c r="AP164" s="208"/>
      <c r="AQ164" s="208"/>
      <c r="AR164" s="213"/>
      <c r="AS164" s="208"/>
      <c r="AT164" s="208"/>
      <c r="AU164" s="208"/>
      <c r="AV164" s="213"/>
      <c r="AW164" s="208"/>
      <c r="AX164" s="208"/>
      <c r="AY164" s="213"/>
      <c r="AZ164" s="208"/>
      <c r="BA164" s="208"/>
      <c r="BB164" s="213"/>
      <c r="BC164" s="208"/>
      <c r="BD164" s="208"/>
      <c r="BE164" s="208"/>
      <c r="BF164" s="213"/>
      <c r="BG164" s="208"/>
      <c r="BH164" s="208"/>
      <c r="BI164" s="213"/>
      <c r="BJ164" s="208"/>
      <c r="BK164" s="208"/>
      <c r="BL164" s="213"/>
      <c r="BM164" s="208"/>
      <c r="BN164" s="208"/>
      <c r="BO164" s="208"/>
      <c r="BP164" s="213"/>
      <c r="BQ164" s="208"/>
      <c r="BR164" s="208"/>
      <c r="BS164" s="213"/>
      <c r="BT164" s="208"/>
      <c r="BU164" s="208"/>
      <c r="BV164" s="213"/>
      <c r="BW164" s="208"/>
      <c r="BX164" s="208"/>
      <c r="BY164" s="208"/>
      <c r="BZ164" s="213"/>
      <c r="CA164" s="208"/>
      <c r="CB164" s="208"/>
      <c r="CC164" s="213"/>
      <c r="CD164" s="208"/>
      <c r="CE164" s="208"/>
      <c r="CF164" s="213"/>
      <c r="CG164" s="208"/>
      <c r="CH164" s="208"/>
      <c r="CI164" s="208"/>
      <c r="CJ164" s="213"/>
      <c r="CK164" s="208"/>
      <c r="CL164" s="208"/>
      <c r="CM164" s="213"/>
      <c r="CN164" s="208"/>
      <c r="CO164" s="208"/>
      <c r="CP164" s="213"/>
      <c r="CQ164" s="208"/>
      <c r="CR164" s="208"/>
      <c r="CS164" s="208"/>
      <c r="CT164" s="213"/>
      <c r="CU164" s="208"/>
      <c r="CV164" s="208"/>
      <c r="CW164" s="213"/>
      <c r="CX164" s="208"/>
      <c r="CY164" s="208"/>
      <c r="CZ164" s="213"/>
      <c r="DA164" s="208"/>
      <c r="DB164" s="208"/>
      <c r="DC164" s="208"/>
      <c r="DD164" s="213"/>
      <c r="DE164" s="208"/>
      <c r="DF164" s="208"/>
      <c r="DG164" s="213"/>
      <c r="DH164" s="208"/>
      <c r="DI164" s="208"/>
      <c r="DJ164" s="213"/>
      <c r="DK164" s="208"/>
      <c r="DL164" s="208"/>
      <c r="DM164" s="208"/>
      <c r="DN164" s="213"/>
      <c r="DO164" s="208"/>
      <c r="DP164" s="208"/>
      <c r="DQ164" s="213"/>
      <c r="DR164" s="208"/>
      <c r="DS164" s="208"/>
      <c r="DT164" s="213"/>
      <c r="DU164" s="188"/>
      <c r="DV164" s="188"/>
      <c r="DW164" s="188"/>
      <c r="DX164" s="289"/>
      <c r="DY164" s="188"/>
      <c r="DZ164" s="188"/>
      <c r="EA164" s="289"/>
      <c r="EB164" s="188"/>
      <c r="EC164" s="188"/>
      <c r="ED164" s="289"/>
      <c r="EE164" s="188"/>
      <c r="EF164" s="188"/>
      <c r="EG164" s="188"/>
      <c r="EH164" s="289"/>
      <c r="EI164" s="188"/>
      <c r="EJ164" s="188"/>
      <c r="EK164" s="289"/>
      <c r="EL164" s="188"/>
      <c r="EM164" s="188"/>
      <c r="EN164" s="289"/>
      <c r="EO164" s="188"/>
      <c r="EP164" s="188"/>
      <c r="EQ164" s="188"/>
      <c r="ER164" s="289"/>
      <c r="ES164" s="188"/>
      <c r="ET164" s="188"/>
      <c r="EU164" s="289"/>
      <c r="EV164" s="188"/>
      <c r="EW164" s="188"/>
      <c r="EX164" s="289"/>
      <c r="EY164" s="188"/>
      <c r="EZ164" s="188"/>
      <c r="FA164" s="188"/>
      <c r="FB164" s="289"/>
      <c r="FC164" s="188"/>
      <c r="FD164" s="188"/>
      <c r="FE164" s="289"/>
      <c r="FF164" s="188"/>
      <c r="FG164" s="188"/>
      <c r="FH164" s="289"/>
      <c r="FI164" s="188"/>
      <c r="FJ164" s="188"/>
      <c r="FK164" s="188"/>
      <c r="FL164" s="289"/>
      <c r="FM164" s="188"/>
      <c r="FN164" s="188"/>
      <c r="FO164" s="289"/>
      <c r="FP164" s="188"/>
      <c r="FQ164" s="188"/>
      <c r="FR164" s="289"/>
      <c r="FS164" s="188"/>
      <c r="FT164" s="188"/>
      <c r="FU164" s="188"/>
      <c r="FV164" s="289"/>
      <c r="FW164" s="188"/>
      <c r="FX164" s="188"/>
      <c r="FY164" s="289"/>
      <c r="FZ164" s="188"/>
      <c r="GA164" s="188"/>
      <c r="GB164" s="289"/>
      <c r="GC164" s="188"/>
      <c r="GD164" s="188"/>
      <c r="GE164" s="188"/>
      <c r="GF164" s="289"/>
      <c r="GG164" s="188"/>
      <c r="GH164" s="188"/>
      <c r="GI164" s="289"/>
      <c r="GJ164" s="188"/>
      <c r="GK164" s="188"/>
      <c r="GL164" s="289"/>
      <c r="GM164" s="188"/>
      <c r="GN164" s="188"/>
      <c r="GO164" s="188"/>
      <c r="GP164" s="289"/>
      <c r="GQ164" s="188"/>
      <c r="GR164" s="188"/>
      <c r="GS164" s="289"/>
      <c r="GT164" s="188"/>
      <c r="GU164" s="188"/>
      <c r="GV164" s="289"/>
      <c r="GW164" s="188"/>
      <c r="GX164" s="188"/>
      <c r="GY164" s="188"/>
      <c r="GZ164" s="289"/>
      <c r="HA164" s="188"/>
      <c r="HB164" s="188"/>
      <c r="HC164" s="289"/>
      <c r="HD164" s="188"/>
      <c r="HE164" s="188"/>
      <c r="HF164" s="289"/>
      <c r="HG164" s="188"/>
      <c r="HH164" s="188"/>
      <c r="HI164" s="188"/>
      <c r="HJ164" s="289"/>
      <c r="HK164" s="188"/>
      <c r="HL164" s="188"/>
      <c r="HM164" s="289"/>
      <c r="HN164" s="188"/>
      <c r="HO164" s="188"/>
      <c r="HP164" s="289"/>
      <c r="HQ164" s="188"/>
      <c r="HR164" s="188"/>
      <c r="HS164" s="188"/>
      <c r="HT164" s="289"/>
      <c r="HU164" s="188"/>
      <c r="HV164" s="188"/>
      <c r="HW164" s="289"/>
      <c r="HX164" s="188"/>
      <c r="HY164" s="188"/>
      <c r="HZ164" s="289"/>
      <c r="IA164" s="188"/>
      <c r="IB164" s="188"/>
      <c r="IC164" s="188"/>
      <c r="ID164" s="289"/>
      <c r="IE164" s="188"/>
      <c r="IF164" s="188"/>
      <c r="IG164" s="289"/>
      <c r="IH164" s="188"/>
      <c r="II164" s="188"/>
      <c r="IJ164" s="289"/>
    </row>
    <row r="165" spans="1:244" hidden="1" x14ac:dyDescent="0.2">
      <c r="E165" s="188"/>
      <c r="F165" s="208"/>
      <c r="G165" s="208"/>
      <c r="H165" s="213"/>
      <c r="I165" s="208"/>
      <c r="J165" s="208"/>
      <c r="K165" s="213"/>
      <c r="L165" s="208"/>
      <c r="M165" s="208"/>
      <c r="N165" s="213"/>
      <c r="O165" s="208"/>
      <c r="P165" s="208"/>
      <c r="Q165" s="208"/>
      <c r="R165" s="213"/>
      <c r="S165" s="208"/>
      <c r="T165" s="208"/>
      <c r="U165" s="213"/>
      <c r="V165" s="208"/>
      <c r="W165" s="208"/>
      <c r="X165" s="213"/>
      <c r="Y165" s="208"/>
      <c r="Z165" s="208"/>
      <c r="AA165" s="208"/>
      <c r="AB165" s="213"/>
      <c r="AC165" s="208"/>
      <c r="AD165" s="208"/>
      <c r="AE165" s="213"/>
      <c r="AF165" s="208"/>
      <c r="AG165" s="208"/>
      <c r="AH165" s="213"/>
      <c r="AI165" s="208"/>
      <c r="AJ165" s="208"/>
      <c r="AK165" s="208"/>
      <c r="AL165" s="213"/>
      <c r="AM165" s="208"/>
      <c r="AN165" s="208"/>
      <c r="AO165" s="213"/>
      <c r="AP165" s="208"/>
      <c r="AQ165" s="208"/>
      <c r="AR165" s="213"/>
      <c r="AS165" s="208"/>
      <c r="AT165" s="208"/>
      <c r="AU165" s="208"/>
      <c r="AV165" s="213"/>
      <c r="AW165" s="208"/>
      <c r="AX165" s="208"/>
      <c r="AY165" s="213"/>
      <c r="AZ165" s="208"/>
      <c r="BA165" s="208"/>
      <c r="BB165" s="213"/>
      <c r="BC165" s="208"/>
      <c r="BD165" s="208"/>
      <c r="BE165" s="208"/>
      <c r="BF165" s="213"/>
      <c r="BG165" s="208"/>
      <c r="BH165" s="208"/>
      <c r="BI165" s="213"/>
      <c r="BJ165" s="208"/>
      <c r="BK165" s="208"/>
      <c r="BL165" s="213"/>
      <c r="BM165" s="208"/>
      <c r="BN165" s="208"/>
      <c r="BO165" s="208"/>
      <c r="BP165" s="213"/>
      <c r="BQ165" s="208"/>
      <c r="BR165" s="208"/>
      <c r="BS165" s="213"/>
      <c r="BT165" s="208"/>
      <c r="BU165" s="208"/>
      <c r="BV165" s="213"/>
      <c r="BW165" s="208"/>
      <c r="BX165" s="208"/>
      <c r="BY165" s="208"/>
      <c r="BZ165" s="213"/>
      <c r="CA165" s="208"/>
      <c r="CB165" s="208"/>
      <c r="CC165" s="213"/>
      <c r="CD165" s="208"/>
      <c r="CE165" s="208"/>
      <c r="CF165" s="213"/>
      <c r="CG165" s="208"/>
      <c r="CH165" s="208"/>
      <c r="CI165" s="208"/>
      <c r="CJ165" s="213"/>
      <c r="CK165" s="208"/>
      <c r="CL165" s="208"/>
      <c r="CM165" s="213"/>
      <c r="CN165" s="208"/>
      <c r="CO165" s="208"/>
      <c r="CP165" s="213"/>
      <c r="CQ165" s="208"/>
      <c r="CR165" s="208"/>
      <c r="CS165" s="208"/>
      <c r="CT165" s="213"/>
      <c r="CU165" s="208"/>
      <c r="CV165" s="208"/>
      <c r="CW165" s="213"/>
      <c r="CX165" s="208"/>
      <c r="CY165" s="208"/>
      <c r="CZ165" s="213"/>
      <c r="DA165" s="208"/>
      <c r="DB165" s="208"/>
      <c r="DC165" s="208"/>
      <c r="DD165" s="213"/>
      <c r="DE165" s="208"/>
      <c r="DF165" s="208"/>
      <c r="DG165" s="213"/>
      <c r="DH165" s="208"/>
      <c r="DI165" s="208"/>
      <c r="DJ165" s="213"/>
      <c r="DK165" s="208"/>
      <c r="DL165" s="208"/>
      <c r="DM165" s="208"/>
      <c r="DN165" s="213"/>
      <c r="DO165" s="208"/>
      <c r="DP165" s="208"/>
      <c r="DQ165" s="213"/>
      <c r="DR165" s="208"/>
      <c r="DS165" s="208"/>
      <c r="DT165" s="213"/>
      <c r="DU165" s="188"/>
      <c r="DV165" s="188"/>
      <c r="DW165" s="188"/>
      <c r="DX165" s="289"/>
      <c r="DY165" s="188"/>
      <c r="DZ165" s="188"/>
      <c r="EA165" s="289"/>
      <c r="EB165" s="188"/>
      <c r="EC165" s="188"/>
      <c r="ED165" s="289"/>
      <c r="EE165" s="188"/>
      <c r="EF165" s="188"/>
      <c r="EG165" s="188"/>
      <c r="EH165" s="289"/>
      <c r="EI165" s="188"/>
      <c r="EJ165" s="188"/>
      <c r="EK165" s="289"/>
      <c r="EL165" s="188"/>
      <c r="EM165" s="188"/>
      <c r="EN165" s="289"/>
      <c r="EO165" s="188"/>
      <c r="EP165" s="188"/>
      <c r="EQ165" s="188"/>
      <c r="ER165" s="289"/>
      <c r="ES165" s="188"/>
      <c r="ET165" s="188"/>
      <c r="EU165" s="289"/>
      <c r="EV165" s="188"/>
      <c r="EW165" s="188"/>
      <c r="EX165" s="289"/>
      <c r="EY165" s="188"/>
      <c r="EZ165" s="188"/>
      <c r="FA165" s="188"/>
      <c r="FB165" s="289"/>
      <c r="FC165" s="188"/>
      <c r="FD165" s="188"/>
      <c r="FE165" s="289"/>
      <c r="FF165" s="188"/>
      <c r="FG165" s="188"/>
      <c r="FH165" s="289"/>
      <c r="FI165" s="188"/>
      <c r="FJ165" s="188"/>
      <c r="FK165" s="188"/>
      <c r="FL165" s="289"/>
      <c r="FM165" s="188"/>
      <c r="FN165" s="188"/>
      <c r="FO165" s="289"/>
      <c r="FP165" s="188"/>
      <c r="FQ165" s="188"/>
      <c r="FR165" s="289"/>
      <c r="FS165" s="188"/>
      <c r="FT165" s="188"/>
      <c r="FU165" s="188"/>
      <c r="FV165" s="289"/>
      <c r="FW165" s="188"/>
      <c r="FX165" s="188"/>
      <c r="FY165" s="289"/>
      <c r="FZ165" s="188"/>
      <c r="GA165" s="188"/>
      <c r="GB165" s="289"/>
      <c r="GC165" s="188"/>
      <c r="GD165" s="188"/>
      <c r="GE165" s="188"/>
      <c r="GF165" s="289"/>
      <c r="GG165" s="188"/>
      <c r="GH165" s="188"/>
      <c r="GI165" s="289"/>
      <c r="GJ165" s="188"/>
      <c r="GK165" s="188"/>
      <c r="GL165" s="289"/>
      <c r="GM165" s="188"/>
      <c r="GN165" s="188"/>
      <c r="GO165" s="188"/>
      <c r="GP165" s="289"/>
      <c r="GQ165" s="188"/>
      <c r="GR165" s="188"/>
      <c r="GS165" s="289"/>
      <c r="GT165" s="188"/>
      <c r="GU165" s="188"/>
      <c r="GV165" s="289"/>
      <c r="GW165" s="188"/>
      <c r="GX165" s="188"/>
      <c r="GY165" s="188"/>
      <c r="GZ165" s="289"/>
      <c r="HA165" s="188"/>
      <c r="HB165" s="188"/>
      <c r="HC165" s="289"/>
      <c r="HD165" s="188"/>
      <c r="HE165" s="188"/>
      <c r="HF165" s="289"/>
      <c r="HG165" s="188"/>
      <c r="HH165" s="188"/>
      <c r="HI165" s="188"/>
      <c r="HJ165" s="289"/>
      <c r="HK165" s="188"/>
      <c r="HL165" s="188"/>
      <c r="HM165" s="289"/>
      <c r="HN165" s="188"/>
      <c r="HO165" s="188"/>
      <c r="HP165" s="289"/>
      <c r="HQ165" s="188"/>
      <c r="HR165" s="188"/>
      <c r="HS165" s="188"/>
      <c r="HT165" s="289"/>
      <c r="HU165" s="188"/>
      <c r="HV165" s="188"/>
      <c r="HW165" s="289"/>
      <c r="HX165" s="188"/>
      <c r="HY165" s="188"/>
      <c r="HZ165" s="289"/>
      <c r="IA165" s="188"/>
      <c r="IB165" s="188"/>
      <c r="IC165" s="188"/>
      <c r="ID165" s="289"/>
      <c r="IE165" s="188"/>
      <c r="IF165" s="188"/>
      <c r="IG165" s="289"/>
      <c r="IH165" s="188"/>
      <c r="II165" s="188"/>
      <c r="IJ165" s="289"/>
    </row>
    <row r="166" spans="1:244" hidden="1" x14ac:dyDescent="0.2">
      <c r="E166" s="188"/>
      <c r="F166" s="208"/>
      <c r="G166" s="208"/>
      <c r="H166" s="213"/>
      <c r="I166" s="208"/>
      <c r="J166" s="208"/>
      <c r="K166" s="213"/>
      <c r="L166" s="208"/>
      <c r="M166" s="208"/>
      <c r="N166" s="213"/>
      <c r="O166" s="208"/>
      <c r="P166" s="208"/>
      <c r="Q166" s="208"/>
      <c r="R166" s="213"/>
      <c r="S166" s="208"/>
      <c r="T166" s="208"/>
      <c r="U166" s="213"/>
      <c r="V166" s="208"/>
      <c r="W166" s="208"/>
      <c r="X166" s="213"/>
      <c r="Y166" s="208"/>
      <c r="Z166" s="208"/>
      <c r="AA166" s="208"/>
      <c r="AB166" s="213"/>
      <c r="AC166" s="208"/>
      <c r="AD166" s="208"/>
      <c r="AE166" s="213"/>
      <c r="AF166" s="208"/>
      <c r="AG166" s="208"/>
      <c r="AH166" s="213"/>
      <c r="AI166" s="208"/>
      <c r="AJ166" s="208"/>
      <c r="AK166" s="208"/>
      <c r="AL166" s="213"/>
      <c r="AM166" s="208"/>
      <c r="AN166" s="208"/>
      <c r="AO166" s="213"/>
      <c r="AP166" s="208"/>
      <c r="AQ166" s="208"/>
      <c r="AR166" s="213"/>
      <c r="AS166" s="208"/>
      <c r="AT166" s="208"/>
      <c r="AU166" s="208"/>
      <c r="AV166" s="213"/>
      <c r="AW166" s="208"/>
      <c r="AX166" s="208"/>
      <c r="AY166" s="213"/>
      <c r="AZ166" s="208"/>
      <c r="BA166" s="208"/>
      <c r="BB166" s="213"/>
      <c r="BC166" s="208"/>
      <c r="BD166" s="208"/>
      <c r="BE166" s="208"/>
      <c r="BF166" s="213"/>
      <c r="BG166" s="208"/>
      <c r="BH166" s="208"/>
      <c r="BI166" s="213"/>
      <c r="BJ166" s="208"/>
      <c r="BK166" s="208"/>
      <c r="BL166" s="213"/>
      <c r="BM166" s="208"/>
      <c r="BN166" s="208"/>
      <c r="BO166" s="208"/>
      <c r="BP166" s="213"/>
      <c r="BQ166" s="208"/>
      <c r="BR166" s="208"/>
      <c r="BS166" s="213"/>
      <c r="BT166" s="208"/>
      <c r="BU166" s="208"/>
      <c r="BV166" s="213"/>
      <c r="BW166" s="208"/>
      <c r="BX166" s="208"/>
      <c r="BY166" s="208"/>
      <c r="BZ166" s="213"/>
      <c r="CA166" s="208"/>
      <c r="CB166" s="208"/>
      <c r="CC166" s="213"/>
      <c r="CD166" s="208"/>
      <c r="CE166" s="208"/>
      <c r="CF166" s="213"/>
      <c r="CG166" s="208"/>
      <c r="CH166" s="208"/>
      <c r="CI166" s="208"/>
      <c r="CJ166" s="213"/>
      <c r="CK166" s="208"/>
      <c r="CL166" s="208"/>
      <c r="CM166" s="213"/>
      <c r="CN166" s="208"/>
      <c r="CO166" s="208"/>
      <c r="CP166" s="213"/>
      <c r="CQ166" s="208"/>
      <c r="CR166" s="208"/>
      <c r="CS166" s="208"/>
      <c r="CT166" s="213"/>
      <c r="CU166" s="208"/>
      <c r="CV166" s="208"/>
      <c r="CW166" s="213"/>
      <c r="CX166" s="208"/>
      <c r="CY166" s="208"/>
      <c r="CZ166" s="213"/>
      <c r="DA166" s="208"/>
      <c r="DB166" s="208"/>
      <c r="DC166" s="208"/>
      <c r="DD166" s="213"/>
      <c r="DE166" s="208"/>
      <c r="DF166" s="208"/>
      <c r="DG166" s="213"/>
      <c r="DH166" s="208"/>
      <c r="DI166" s="208"/>
      <c r="DJ166" s="213"/>
      <c r="DK166" s="208"/>
      <c r="DL166" s="208"/>
      <c r="DM166" s="208"/>
      <c r="DN166" s="213"/>
      <c r="DO166" s="208"/>
      <c r="DP166" s="208"/>
      <c r="DQ166" s="213"/>
      <c r="DR166" s="208"/>
      <c r="DS166" s="208"/>
      <c r="DT166" s="213"/>
      <c r="DU166" s="188"/>
      <c r="DV166" s="188"/>
      <c r="DW166" s="188"/>
      <c r="DX166" s="289"/>
      <c r="DY166" s="188"/>
      <c r="DZ166" s="188"/>
      <c r="EA166" s="289"/>
      <c r="EB166" s="188"/>
      <c r="EC166" s="188"/>
      <c r="ED166" s="289"/>
      <c r="EE166" s="188"/>
      <c r="EF166" s="188"/>
      <c r="EG166" s="188"/>
      <c r="EH166" s="289"/>
      <c r="EI166" s="188"/>
      <c r="EJ166" s="188"/>
      <c r="EK166" s="289"/>
      <c r="EL166" s="188"/>
      <c r="EM166" s="188"/>
      <c r="EN166" s="289"/>
      <c r="EO166" s="188"/>
      <c r="EP166" s="188"/>
      <c r="EQ166" s="188"/>
      <c r="ER166" s="289"/>
      <c r="ES166" s="188"/>
      <c r="ET166" s="188"/>
      <c r="EU166" s="289"/>
      <c r="EV166" s="188"/>
      <c r="EW166" s="188"/>
      <c r="EX166" s="289"/>
      <c r="EY166" s="188"/>
      <c r="EZ166" s="188"/>
      <c r="FA166" s="188"/>
      <c r="FB166" s="289"/>
      <c r="FC166" s="188"/>
      <c r="FD166" s="188"/>
      <c r="FE166" s="289"/>
      <c r="FF166" s="188"/>
      <c r="FG166" s="188"/>
      <c r="FH166" s="289"/>
      <c r="FI166" s="188"/>
      <c r="FJ166" s="188"/>
      <c r="FK166" s="188"/>
      <c r="FL166" s="289"/>
      <c r="FM166" s="188"/>
      <c r="FN166" s="188"/>
      <c r="FO166" s="289"/>
      <c r="FP166" s="188"/>
      <c r="FQ166" s="188"/>
      <c r="FR166" s="289"/>
      <c r="FS166" s="188"/>
      <c r="FT166" s="188"/>
      <c r="FU166" s="188"/>
      <c r="FV166" s="289"/>
      <c r="FW166" s="188"/>
      <c r="FX166" s="188"/>
      <c r="FY166" s="289"/>
      <c r="FZ166" s="188"/>
      <c r="GA166" s="188"/>
      <c r="GB166" s="289"/>
      <c r="GC166" s="188"/>
      <c r="GD166" s="188"/>
      <c r="GE166" s="188"/>
      <c r="GF166" s="289"/>
      <c r="GG166" s="188"/>
      <c r="GH166" s="188"/>
      <c r="GI166" s="289"/>
      <c r="GJ166" s="188"/>
      <c r="GK166" s="188"/>
      <c r="GL166" s="289"/>
      <c r="GM166" s="188"/>
      <c r="GN166" s="188"/>
      <c r="GO166" s="188"/>
      <c r="GP166" s="289"/>
      <c r="GQ166" s="188"/>
      <c r="GR166" s="188"/>
      <c r="GS166" s="289"/>
      <c r="GT166" s="188"/>
      <c r="GU166" s="188"/>
      <c r="GV166" s="289"/>
      <c r="GW166" s="188"/>
      <c r="GX166" s="188"/>
      <c r="GY166" s="188"/>
      <c r="GZ166" s="289"/>
      <c r="HA166" s="188"/>
      <c r="HB166" s="188"/>
      <c r="HC166" s="289"/>
      <c r="HD166" s="188"/>
      <c r="HE166" s="188"/>
      <c r="HF166" s="289"/>
      <c r="HG166" s="188"/>
      <c r="HH166" s="188"/>
      <c r="HI166" s="188"/>
      <c r="HJ166" s="289"/>
      <c r="HK166" s="188"/>
      <c r="HL166" s="188"/>
      <c r="HM166" s="289"/>
      <c r="HN166" s="188"/>
      <c r="HO166" s="188"/>
      <c r="HP166" s="289"/>
      <c r="HQ166" s="188"/>
      <c r="HR166" s="188"/>
      <c r="HS166" s="188"/>
      <c r="HT166" s="289"/>
      <c r="HU166" s="188"/>
      <c r="HV166" s="188"/>
      <c r="HW166" s="289"/>
      <c r="HX166" s="188"/>
      <c r="HY166" s="188"/>
      <c r="HZ166" s="289"/>
      <c r="IA166" s="188"/>
      <c r="IB166" s="188"/>
      <c r="IC166" s="188"/>
      <c r="ID166" s="289"/>
      <c r="IE166" s="188"/>
      <c r="IF166" s="188"/>
      <c r="IG166" s="289"/>
      <c r="IH166" s="188"/>
      <c r="II166" s="188"/>
      <c r="IJ166" s="289"/>
    </row>
    <row r="167" spans="1:244" hidden="1" x14ac:dyDescent="0.2">
      <c r="E167" s="188"/>
      <c r="F167" s="208"/>
      <c r="G167" s="208"/>
      <c r="H167" s="213"/>
      <c r="I167" s="208"/>
      <c r="J167" s="208"/>
      <c r="K167" s="213"/>
      <c r="L167" s="208"/>
      <c r="M167" s="208"/>
      <c r="N167" s="213"/>
      <c r="O167" s="208"/>
      <c r="P167" s="208"/>
      <c r="Q167" s="208"/>
      <c r="R167" s="213"/>
      <c r="S167" s="208"/>
      <c r="T167" s="208"/>
      <c r="U167" s="213"/>
      <c r="V167" s="208"/>
      <c r="W167" s="208"/>
      <c r="X167" s="213"/>
      <c r="Y167" s="208"/>
      <c r="Z167" s="208"/>
      <c r="AA167" s="208"/>
      <c r="AB167" s="213"/>
      <c r="AC167" s="208"/>
      <c r="AD167" s="208"/>
      <c r="AE167" s="213"/>
      <c r="AF167" s="208"/>
      <c r="AG167" s="208"/>
      <c r="AH167" s="213"/>
      <c r="AI167" s="208"/>
      <c r="AJ167" s="208"/>
      <c r="AK167" s="208"/>
      <c r="AL167" s="213"/>
      <c r="AM167" s="208"/>
      <c r="AN167" s="208"/>
      <c r="AO167" s="213"/>
      <c r="AP167" s="208"/>
      <c r="AQ167" s="208"/>
      <c r="AR167" s="213"/>
      <c r="AS167" s="208"/>
      <c r="AT167" s="208"/>
      <c r="AU167" s="208"/>
      <c r="AV167" s="213"/>
      <c r="AW167" s="208"/>
      <c r="AX167" s="208"/>
      <c r="AY167" s="213"/>
      <c r="AZ167" s="208"/>
      <c r="BA167" s="208"/>
      <c r="BB167" s="213"/>
      <c r="BC167" s="208"/>
      <c r="BD167" s="208"/>
      <c r="BE167" s="208"/>
      <c r="BF167" s="213"/>
      <c r="BG167" s="208"/>
      <c r="BH167" s="208"/>
      <c r="BI167" s="213"/>
      <c r="BJ167" s="208"/>
      <c r="BK167" s="208"/>
      <c r="BL167" s="213"/>
      <c r="BM167" s="208"/>
      <c r="BN167" s="208"/>
      <c r="BO167" s="208"/>
      <c r="BP167" s="213"/>
      <c r="BQ167" s="208"/>
      <c r="BR167" s="208"/>
      <c r="BS167" s="213"/>
      <c r="BT167" s="208"/>
      <c r="BU167" s="208"/>
      <c r="BV167" s="213"/>
      <c r="BW167" s="208"/>
      <c r="BX167" s="208"/>
      <c r="BY167" s="208"/>
      <c r="BZ167" s="213"/>
      <c r="CA167" s="208"/>
      <c r="CB167" s="208"/>
      <c r="CC167" s="213"/>
      <c r="CD167" s="208"/>
      <c r="CE167" s="208"/>
      <c r="CF167" s="213"/>
      <c r="CG167" s="208"/>
      <c r="CH167" s="208"/>
      <c r="CI167" s="208"/>
      <c r="CJ167" s="213"/>
      <c r="CK167" s="208"/>
      <c r="CL167" s="208"/>
      <c r="CM167" s="213"/>
      <c r="CN167" s="208"/>
      <c r="CO167" s="208"/>
      <c r="CP167" s="213"/>
      <c r="CQ167" s="208"/>
      <c r="CR167" s="208"/>
      <c r="CS167" s="208"/>
      <c r="CT167" s="213"/>
      <c r="CU167" s="208"/>
      <c r="CV167" s="208"/>
      <c r="CW167" s="213"/>
      <c r="CX167" s="208"/>
      <c r="CY167" s="208"/>
      <c r="CZ167" s="213"/>
      <c r="DA167" s="208"/>
      <c r="DB167" s="208"/>
      <c r="DC167" s="208"/>
      <c r="DD167" s="213"/>
      <c r="DE167" s="208"/>
      <c r="DF167" s="208"/>
      <c r="DG167" s="213"/>
      <c r="DH167" s="208"/>
      <c r="DI167" s="208"/>
      <c r="DJ167" s="213"/>
      <c r="DK167" s="208"/>
      <c r="DL167" s="208"/>
      <c r="DM167" s="208"/>
      <c r="DN167" s="213"/>
      <c r="DO167" s="208"/>
      <c r="DP167" s="208"/>
      <c r="DQ167" s="213"/>
      <c r="DR167" s="208"/>
      <c r="DS167" s="208"/>
      <c r="DT167" s="213"/>
      <c r="DU167" s="188"/>
      <c r="DV167" s="188"/>
      <c r="DW167" s="188"/>
      <c r="DX167" s="289"/>
      <c r="DY167" s="188"/>
      <c r="DZ167" s="188"/>
      <c r="EA167" s="289"/>
      <c r="EB167" s="188"/>
      <c r="EC167" s="188"/>
      <c r="ED167" s="289"/>
      <c r="EE167" s="188"/>
      <c r="EF167" s="188"/>
      <c r="EG167" s="188"/>
      <c r="EH167" s="289"/>
      <c r="EI167" s="188"/>
      <c r="EJ167" s="188"/>
      <c r="EK167" s="289"/>
      <c r="EL167" s="188"/>
      <c r="EM167" s="188"/>
      <c r="EN167" s="289"/>
      <c r="EO167" s="188"/>
      <c r="EP167" s="188"/>
      <c r="EQ167" s="188"/>
      <c r="ER167" s="289"/>
      <c r="ES167" s="188"/>
      <c r="ET167" s="188"/>
      <c r="EU167" s="289"/>
      <c r="EV167" s="188"/>
      <c r="EW167" s="188"/>
      <c r="EX167" s="289"/>
      <c r="EY167" s="188"/>
      <c r="EZ167" s="188"/>
      <c r="FA167" s="188"/>
      <c r="FB167" s="289"/>
      <c r="FC167" s="188"/>
      <c r="FD167" s="188"/>
      <c r="FE167" s="289"/>
      <c r="FF167" s="188"/>
      <c r="FG167" s="188"/>
      <c r="FH167" s="289"/>
      <c r="FI167" s="188"/>
      <c r="FJ167" s="188"/>
      <c r="FK167" s="188"/>
      <c r="FL167" s="289"/>
      <c r="FM167" s="188"/>
      <c r="FN167" s="188"/>
      <c r="FO167" s="289"/>
      <c r="FP167" s="188"/>
      <c r="FQ167" s="188"/>
      <c r="FR167" s="289"/>
      <c r="FS167" s="188"/>
      <c r="FT167" s="188"/>
      <c r="FU167" s="188"/>
      <c r="FV167" s="289"/>
      <c r="FW167" s="188"/>
      <c r="FX167" s="188"/>
      <c r="FY167" s="289"/>
      <c r="FZ167" s="188"/>
      <c r="GA167" s="188"/>
      <c r="GB167" s="289"/>
      <c r="GC167" s="188"/>
      <c r="GD167" s="188"/>
      <c r="GE167" s="188"/>
      <c r="GF167" s="289"/>
      <c r="GG167" s="188"/>
      <c r="GH167" s="188"/>
      <c r="GI167" s="289"/>
      <c r="GJ167" s="188"/>
      <c r="GK167" s="188"/>
      <c r="GL167" s="289"/>
      <c r="GM167" s="188"/>
      <c r="GN167" s="188"/>
      <c r="GO167" s="188"/>
      <c r="GP167" s="289"/>
      <c r="GQ167" s="188"/>
      <c r="GR167" s="188"/>
      <c r="GS167" s="289"/>
      <c r="GT167" s="188"/>
      <c r="GU167" s="188"/>
      <c r="GV167" s="289"/>
      <c r="GW167" s="188"/>
      <c r="GX167" s="188"/>
      <c r="GY167" s="188"/>
      <c r="GZ167" s="289"/>
      <c r="HA167" s="188"/>
      <c r="HB167" s="188"/>
      <c r="HC167" s="289"/>
      <c r="HD167" s="188"/>
      <c r="HE167" s="188"/>
      <c r="HF167" s="289"/>
      <c r="HG167" s="188"/>
      <c r="HH167" s="188"/>
      <c r="HI167" s="188"/>
      <c r="HJ167" s="289"/>
      <c r="HK167" s="188"/>
      <c r="HL167" s="188"/>
      <c r="HM167" s="289"/>
      <c r="HN167" s="188"/>
      <c r="HO167" s="188"/>
      <c r="HP167" s="289"/>
      <c r="HQ167" s="188"/>
      <c r="HR167" s="188"/>
      <c r="HS167" s="188"/>
      <c r="HT167" s="289"/>
      <c r="HU167" s="188"/>
      <c r="HV167" s="188"/>
      <c r="HW167" s="289"/>
      <c r="HX167" s="188"/>
      <c r="HY167" s="188"/>
      <c r="HZ167" s="289"/>
      <c r="IA167" s="188"/>
      <c r="IB167" s="188"/>
      <c r="IC167" s="188"/>
      <c r="ID167" s="289"/>
      <c r="IE167" s="188"/>
      <c r="IF167" s="188"/>
      <c r="IG167" s="289"/>
      <c r="IH167" s="188"/>
      <c r="II167" s="188"/>
      <c r="IJ167" s="289"/>
    </row>
    <row r="168" spans="1:244" hidden="1" x14ac:dyDescent="0.2">
      <c r="E168" s="188"/>
      <c r="F168" s="208"/>
      <c r="G168" s="208"/>
      <c r="H168" s="213"/>
      <c r="I168" s="208"/>
      <c r="J168" s="208"/>
      <c r="K168" s="213"/>
      <c r="L168" s="208"/>
      <c r="M168" s="208"/>
      <c r="N168" s="213"/>
      <c r="O168" s="208"/>
      <c r="P168" s="208"/>
      <c r="Q168" s="208"/>
      <c r="R168" s="213"/>
      <c r="S168" s="208"/>
      <c r="T168" s="208"/>
      <c r="U168" s="213"/>
      <c r="V168" s="208"/>
      <c r="W168" s="208"/>
      <c r="X168" s="213"/>
      <c r="Y168" s="208"/>
      <c r="Z168" s="208"/>
      <c r="AA168" s="208"/>
      <c r="AB168" s="213"/>
      <c r="AC168" s="208"/>
      <c r="AD168" s="208"/>
      <c r="AE168" s="213"/>
      <c r="AF168" s="208"/>
      <c r="AG168" s="208"/>
      <c r="AH168" s="213"/>
      <c r="AI168" s="208"/>
      <c r="AJ168" s="208"/>
      <c r="AK168" s="208"/>
      <c r="AL168" s="213"/>
      <c r="AM168" s="208"/>
      <c r="AN168" s="208"/>
      <c r="AO168" s="213"/>
      <c r="AP168" s="208"/>
      <c r="AQ168" s="208"/>
      <c r="AR168" s="213"/>
      <c r="AS168" s="208"/>
      <c r="AT168" s="208"/>
      <c r="AU168" s="208"/>
      <c r="AV168" s="213"/>
      <c r="AW168" s="208"/>
      <c r="AX168" s="208"/>
      <c r="AY168" s="213"/>
      <c r="AZ168" s="208"/>
      <c r="BA168" s="208"/>
      <c r="BB168" s="213"/>
      <c r="BC168" s="208"/>
      <c r="BD168" s="208"/>
      <c r="BE168" s="208"/>
      <c r="BF168" s="213"/>
      <c r="BG168" s="208"/>
      <c r="BH168" s="208"/>
      <c r="BI168" s="213"/>
      <c r="BJ168" s="208"/>
      <c r="BK168" s="208"/>
      <c r="BL168" s="213"/>
      <c r="BM168" s="208"/>
      <c r="BN168" s="208"/>
      <c r="BO168" s="208"/>
      <c r="BP168" s="213"/>
      <c r="BQ168" s="208"/>
      <c r="BR168" s="208"/>
      <c r="BS168" s="213"/>
      <c r="BT168" s="208"/>
      <c r="BU168" s="208"/>
      <c r="BV168" s="213"/>
      <c r="BW168" s="208"/>
      <c r="BX168" s="208"/>
      <c r="BY168" s="208"/>
      <c r="BZ168" s="213"/>
      <c r="CA168" s="208"/>
      <c r="CB168" s="208"/>
      <c r="CC168" s="213"/>
      <c r="CD168" s="208"/>
      <c r="CE168" s="208"/>
      <c r="CF168" s="213"/>
      <c r="CG168" s="208"/>
      <c r="CH168" s="208"/>
      <c r="CI168" s="208"/>
      <c r="CJ168" s="213"/>
      <c r="CK168" s="208"/>
      <c r="CL168" s="208"/>
      <c r="CM168" s="213"/>
      <c r="CN168" s="208"/>
      <c r="CO168" s="208"/>
      <c r="CP168" s="213"/>
      <c r="CQ168" s="208"/>
      <c r="CR168" s="208"/>
      <c r="CS168" s="208"/>
      <c r="CT168" s="213"/>
      <c r="CU168" s="208"/>
      <c r="CV168" s="208"/>
      <c r="CW168" s="213"/>
      <c r="CX168" s="208"/>
      <c r="CY168" s="208"/>
      <c r="CZ168" s="213"/>
      <c r="DA168" s="208"/>
      <c r="DB168" s="208"/>
      <c r="DC168" s="208"/>
      <c r="DD168" s="213"/>
      <c r="DE168" s="208"/>
      <c r="DF168" s="208"/>
      <c r="DG168" s="213"/>
      <c r="DH168" s="208"/>
      <c r="DI168" s="208"/>
      <c r="DJ168" s="213"/>
      <c r="DK168" s="208"/>
      <c r="DL168" s="208"/>
      <c r="DM168" s="208"/>
      <c r="DN168" s="213"/>
      <c r="DO168" s="208"/>
      <c r="DP168" s="208"/>
      <c r="DQ168" s="213"/>
      <c r="DR168" s="208"/>
      <c r="DS168" s="208"/>
      <c r="DT168" s="213"/>
      <c r="DU168" s="188"/>
      <c r="DV168" s="188"/>
      <c r="DW168" s="188"/>
      <c r="DX168" s="289"/>
      <c r="DY168" s="188"/>
      <c r="DZ168" s="188"/>
      <c r="EA168" s="289"/>
      <c r="EB168" s="188"/>
      <c r="EC168" s="188"/>
      <c r="ED168" s="289"/>
      <c r="EE168" s="188"/>
      <c r="EF168" s="188"/>
      <c r="EG168" s="188"/>
      <c r="EH168" s="289"/>
      <c r="EI168" s="188"/>
      <c r="EJ168" s="188"/>
      <c r="EK168" s="289"/>
      <c r="EL168" s="188"/>
      <c r="EM168" s="188"/>
      <c r="EN168" s="289"/>
      <c r="EO168" s="188"/>
      <c r="EP168" s="188"/>
      <c r="EQ168" s="188"/>
      <c r="ER168" s="289"/>
      <c r="ES168" s="188"/>
      <c r="ET168" s="188"/>
      <c r="EU168" s="289"/>
      <c r="EV168" s="188"/>
      <c r="EW168" s="188"/>
      <c r="EX168" s="289"/>
      <c r="EY168" s="188"/>
      <c r="EZ168" s="188"/>
      <c r="FA168" s="188"/>
      <c r="FB168" s="289"/>
      <c r="FC168" s="188"/>
      <c r="FD168" s="188"/>
      <c r="FE168" s="289"/>
      <c r="FF168" s="188"/>
      <c r="FG168" s="188"/>
      <c r="FH168" s="289"/>
      <c r="FI168" s="188"/>
      <c r="FJ168" s="188"/>
      <c r="FK168" s="188"/>
      <c r="FL168" s="289"/>
      <c r="FM168" s="188"/>
      <c r="FN168" s="188"/>
      <c r="FO168" s="289"/>
      <c r="FP168" s="188"/>
      <c r="FQ168" s="188"/>
      <c r="FR168" s="289"/>
      <c r="FS168" s="188"/>
      <c r="FT168" s="188"/>
      <c r="FU168" s="188"/>
      <c r="FV168" s="289"/>
      <c r="FW168" s="188"/>
      <c r="FX168" s="188"/>
      <c r="FY168" s="289"/>
      <c r="FZ168" s="188"/>
      <c r="GA168" s="188"/>
      <c r="GB168" s="289"/>
      <c r="GC168" s="188"/>
      <c r="GD168" s="188"/>
      <c r="GE168" s="188"/>
      <c r="GF168" s="289"/>
      <c r="GG168" s="188"/>
      <c r="GH168" s="188"/>
      <c r="GI168" s="289"/>
      <c r="GJ168" s="188"/>
      <c r="GK168" s="188"/>
      <c r="GL168" s="289"/>
      <c r="GM168" s="188"/>
      <c r="GN168" s="188"/>
      <c r="GO168" s="188"/>
      <c r="GP168" s="289"/>
      <c r="GQ168" s="188"/>
      <c r="GR168" s="188"/>
      <c r="GS168" s="289"/>
      <c r="GT168" s="188"/>
      <c r="GU168" s="188"/>
      <c r="GV168" s="289"/>
      <c r="GW168" s="188"/>
      <c r="GX168" s="188"/>
      <c r="GY168" s="188"/>
      <c r="GZ168" s="289"/>
      <c r="HA168" s="188"/>
      <c r="HB168" s="188"/>
      <c r="HC168" s="289"/>
      <c r="HD168" s="188"/>
      <c r="HE168" s="188"/>
      <c r="HF168" s="289"/>
      <c r="HG168" s="188"/>
      <c r="HH168" s="188"/>
      <c r="HI168" s="188"/>
      <c r="HJ168" s="289"/>
      <c r="HK168" s="188"/>
      <c r="HL168" s="188"/>
      <c r="HM168" s="289"/>
      <c r="HN168" s="188"/>
      <c r="HO168" s="188"/>
      <c r="HP168" s="289"/>
      <c r="HQ168" s="188"/>
      <c r="HR168" s="188"/>
      <c r="HS168" s="188"/>
      <c r="HT168" s="289"/>
      <c r="HU168" s="188"/>
      <c r="HV168" s="188"/>
      <c r="HW168" s="289"/>
      <c r="HX168" s="188"/>
      <c r="HY168" s="188"/>
      <c r="HZ168" s="289"/>
      <c r="IA168" s="188"/>
      <c r="IB168" s="188"/>
      <c r="IC168" s="188"/>
      <c r="ID168" s="289"/>
      <c r="IE168" s="188"/>
      <c r="IF168" s="188"/>
      <c r="IG168" s="289"/>
      <c r="IH168" s="188"/>
      <c r="II168" s="188"/>
      <c r="IJ168" s="289"/>
    </row>
    <row r="169" spans="1:244" hidden="1" x14ac:dyDescent="0.2">
      <c r="E169" s="188"/>
      <c r="F169" s="208"/>
      <c r="G169" s="208"/>
      <c r="H169" s="213"/>
      <c r="I169" s="208"/>
      <c r="J169" s="208"/>
      <c r="K169" s="213"/>
      <c r="L169" s="208"/>
      <c r="M169" s="208"/>
      <c r="N169" s="213"/>
      <c r="O169" s="208"/>
      <c r="P169" s="208"/>
      <c r="Q169" s="208"/>
      <c r="R169" s="213"/>
      <c r="S169" s="208"/>
      <c r="T169" s="208"/>
      <c r="U169" s="213"/>
      <c r="V169" s="208"/>
      <c r="W169" s="208"/>
      <c r="X169" s="213"/>
      <c r="Y169" s="208"/>
      <c r="Z169" s="208"/>
      <c r="AA169" s="208"/>
      <c r="AB169" s="213"/>
      <c r="AC169" s="208"/>
      <c r="AD169" s="208"/>
      <c r="AE169" s="213"/>
      <c r="AF169" s="208"/>
      <c r="AG169" s="208"/>
      <c r="AH169" s="213"/>
      <c r="AI169" s="208"/>
      <c r="AJ169" s="208"/>
      <c r="AK169" s="208"/>
      <c r="AL169" s="213"/>
      <c r="AM169" s="208"/>
      <c r="AN169" s="208"/>
      <c r="AO169" s="213"/>
      <c r="AP169" s="208"/>
      <c r="AQ169" s="208"/>
      <c r="AR169" s="213"/>
      <c r="AS169" s="208"/>
      <c r="AT169" s="208"/>
      <c r="AU169" s="208"/>
      <c r="AV169" s="213"/>
      <c r="AW169" s="208"/>
      <c r="AX169" s="208"/>
      <c r="AY169" s="213"/>
      <c r="AZ169" s="208"/>
      <c r="BA169" s="208"/>
      <c r="BB169" s="213"/>
      <c r="BC169" s="208"/>
      <c r="BD169" s="208"/>
      <c r="BE169" s="208"/>
      <c r="BF169" s="213"/>
      <c r="BG169" s="208"/>
      <c r="BH169" s="208"/>
      <c r="BI169" s="213"/>
      <c r="BJ169" s="208"/>
      <c r="BK169" s="208"/>
      <c r="BL169" s="213"/>
      <c r="BM169" s="208"/>
      <c r="BN169" s="208"/>
      <c r="BO169" s="208"/>
      <c r="BP169" s="213"/>
      <c r="BQ169" s="208"/>
      <c r="BR169" s="208"/>
      <c r="BS169" s="213"/>
      <c r="BT169" s="208"/>
      <c r="BU169" s="208"/>
      <c r="BV169" s="213"/>
      <c r="BW169" s="208"/>
      <c r="BX169" s="208"/>
      <c r="BY169" s="208"/>
      <c r="BZ169" s="213"/>
      <c r="CA169" s="208"/>
      <c r="CB169" s="208"/>
      <c r="CC169" s="213"/>
      <c r="CD169" s="208"/>
      <c r="CE169" s="208"/>
      <c r="CF169" s="213"/>
      <c r="CG169" s="208"/>
      <c r="CH169" s="208"/>
      <c r="CI169" s="208"/>
      <c r="CJ169" s="213"/>
      <c r="CK169" s="208"/>
      <c r="CL169" s="208"/>
      <c r="CM169" s="213"/>
      <c r="CN169" s="208"/>
      <c r="CO169" s="208"/>
      <c r="CP169" s="213"/>
      <c r="CQ169" s="208"/>
      <c r="CR169" s="208"/>
      <c r="CS169" s="208"/>
      <c r="CT169" s="213"/>
      <c r="CU169" s="208"/>
      <c r="CV169" s="208"/>
      <c r="CW169" s="213"/>
      <c r="CX169" s="208"/>
      <c r="CY169" s="208"/>
      <c r="CZ169" s="213"/>
      <c r="DA169" s="208"/>
      <c r="DB169" s="208"/>
      <c r="DC169" s="208"/>
      <c r="DD169" s="213"/>
      <c r="DE169" s="208"/>
      <c r="DF169" s="208"/>
      <c r="DG169" s="213"/>
      <c r="DH169" s="208"/>
      <c r="DI169" s="208"/>
      <c r="DJ169" s="213"/>
      <c r="DK169" s="208"/>
      <c r="DL169" s="208"/>
      <c r="DM169" s="208"/>
      <c r="DN169" s="213"/>
      <c r="DO169" s="208"/>
      <c r="DP169" s="208"/>
      <c r="DQ169" s="213"/>
      <c r="DR169" s="208"/>
      <c r="DS169" s="208"/>
      <c r="DT169" s="213"/>
      <c r="DU169" s="188"/>
      <c r="DV169" s="188"/>
      <c r="DW169" s="188"/>
      <c r="DX169" s="289"/>
      <c r="DY169" s="188"/>
      <c r="DZ169" s="188"/>
      <c r="EA169" s="289"/>
      <c r="EB169" s="188"/>
      <c r="EC169" s="188"/>
      <c r="ED169" s="289"/>
      <c r="EE169" s="188"/>
      <c r="EF169" s="188"/>
      <c r="EG169" s="188"/>
      <c r="EH169" s="289"/>
      <c r="EI169" s="188"/>
      <c r="EJ169" s="188"/>
      <c r="EK169" s="289"/>
      <c r="EL169" s="188"/>
      <c r="EM169" s="188"/>
      <c r="EN169" s="289"/>
      <c r="EO169" s="188"/>
      <c r="EP169" s="188"/>
      <c r="EQ169" s="188"/>
      <c r="ER169" s="289"/>
      <c r="ES169" s="188"/>
      <c r="ET169" s="188"/>
      <c r="EU169" s="289"/>
      <c r="EV169" s="188"/>
      <c r="EW169" s="188"/>
      <c r="EX169" s="289"/>
      <c r="EY169" s="188"/>
      <c r="EZ169" s="188"/>
      <c r="FA169" s="188"/>
      <c r="FB169" s="289"/>
      <c r="FC169" s="188"/>
      <c r="FD169" s="188"/>
      <c r="FE169" s="289"/>
      <c r="FF169" s="188"/>
      <c r="FG169" s="188"/>
      <c r="FH169" s="289"/>
      <c r="FI169" s="188"/>
      <c r="FJ169" s="188"/>
      <c r="FK169" s="188"/>
      <c r="FL169" s="289"/>
      <c r="FM169" s="188"/>
      <c r="FN169" s="188"/>
      <c r="FO169" s="289"/>
      <c r="FP169" s="188"/>
      <c r="FQ169" s="188"/>
      <c r="FR169" s="289"/>
      <c r="FS169" s="188"/>
      <c r="FT169" s="188"/>
      <c r="FU169" s="188"/>
      <c r="FV169" s="289"/>
      <c r="FW169" s="188"/>
      <c r="FX169" s="188"/>
      <c r="FY169" s="289"/>
      <c r="FZ169" s="188"/>
      <c r="GA169" s="188"/>
      <c r="GB169" s="289"/>
      <c r="GC169" s="188"/>
      <c r="GD169" s="188"/>
      <c r="GE169" s="188"/>
      <c r="GF169" s="289"/>
      <c r="GG169" s="188"/>
      <c r="GH169" s="188"/>
      <c r="GI169" s="289"/>
      <c r="GJ169" s="188"/>
      <c r="GK169" s="188"/>
      <c r="GL169" s="289"/>
      <c r="GM169" s="188"/>
      <c r="GN169" s="188"/>
      <c r="GO169" s="188"/>
      <c r="GP169" s="289"/>
      <c r="GQ169" s="188"/>
      <c r="GR169" s="188"/>
      <c r="GS169" s="289"/>
      <c r="GT169" s="188"/>
      <c r="GU169" s="188"/>
      <c r="GV169" s="289"/>
      <c r="GW169" s="188"/>
      <c r="GX169" s="188"/>
      <c r="GY169" s="188"/>
      <c r="GZ169" s="289"/>
      <c r="HA169" s="188"/>
      <c r="HB169" s="188"/>
      <c r="HC169" s="289"/>
      <c r="HD169" s="188"/>
      <c r="HE169" s="188"/>
      <c r="HF169" s="289"/>
      <c r="HG169" s="188"/>
      <c r="HH169" s="188"/>
      <c r="HI169" s="188"/>
      <c r="HJ169" s="289"/>
      <c r="HK169" s="188"/>
      <c r="HL169" s="188"/>
      <c r="HM169" s="289"/>
      <c r="HN169" s="188"/>
      <c r="HO169" s="188"/>
      <c r="HP169" s="289"/>
      <c r="HQ169" s="188"/>
      <c r="HR169" s="188"/>
      <c r="HS169" s="188"/>
      <c r="HT169" s="289"/>
      <c r="HU169" s="188"/>
      <c r="HV169" s="188"/>
      <c r="HW169" s="289"/>
      <c r="HX169" s="188"/>
      <c r="HY169" s="188"/>
      <c r="HZ169" s="289"/>
      <c r="IA169" s="188"/>
      <c r="IB169" s="188"/>
      <c r="IC169" s="188"/>
      <c r="ID169" s="289"/>
      <c r="IE169" s="188"/>
      <c r="IF169" s="188"/>
      <c r="IG169" s="289"/>
      <c r="IH169" s="188"/>
      <c r="II169" s="188"/>
      <c r="IJ169" s="289"/>
    </row>
    <row r="170" spans="1:244" s="186" customFormat="1" x14ac:dyDescent="0.2">
      <c r="D170" s="223"/>
      <c r="E170" s="224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25"/>
      <c r="AF170" s="225"/>
      <c r="AG170" s="225"/>
      <c r="AH170" s="225"/>
      <c r="AI170" s="225"/>
      <c r="AJ170" s="225"/>
      <c r="AK170" s="225"/>
      <c r="AL170" s="225"/>
      <c r="AM170" s="225"/>
      <c r="AN170" s="225"/>
      <c r="AO170" s="225"/>
      <c r="AP170" s="225"/>
      <c r="AQ170" s="225"/>
      <c r="AR170" s="225"/>
      <c r="AS170" s="225"/>
      <c r="AT170" s="225"/>
      <c r="AU170" s="225"/>
      <c r="AV170" s="225"/>
      <c r="AW170" s="225"/>
      <c r="AX170" s="225"/>
      <c r="AY170" s="225"/>
      <c r="AZ170" s="225"/>
      <c r="BA170" s="225"/>
      <c r="BB170" s="225"/>
      <c r="BC170" s="225"/>
      <c r="BD170" s="225"/>
      <c r="BE170" s="225"/>
      <c r="BF170" s="225"/>
      <c r="BG170" s="225"/>
      <c r="BH170" s="225"/>
      <c r="BI170" s="225"/>
      <c r="BJ170" s="225"/>
      <c r="BK170" s="225"/>
      <c r="BL170" s="225"/>
      <c r="BM170" s="225"/>
      <c r="BN170" s="225"/>
      <c r="BO170" s="225"/>
      <c r="BP170" s="225"/>
      <c r="BQ170" s="225"/>
      <c r="BR170" s="225"/>
      <c r="BS170" s="225"/>
      <c r="BT170" s="225"/>
      <c r="BU170" s="225"/>
      <c r="BV170" s="225"/>
      <c r="BW170" s="225"/>
      <c r="BX170" s="225"/>
      <c r="BY170" s="225"/>
      <c r="BZ170" s="225"/>
      <c r="CA170" s="225"/>
      <c r="CB170" s="225"/>
      <c r="CC170" s="225"/>
      <c r="CD170" s="225"/>
      <c r="CE170" s="225"/>
      <c r="CF170" s="225"/>
      <c r="CG170" s="225"/>
      <c r="CH170" s="225"/>
      <c r="CI170" s="225"/>
      <c r="CJ170" s="225"/>
      <c r="CK170" s="225"/>
      <c r="CL170" s="225"/>
      <c r="CM170" s="225"/>
      <c r="CN170" s="225"/>
      <c r="CO170" s="225"/>
      <c r="CP170" s="225"/>
      <c r="CQ170" s="225"/>
      <c r="CR170" s="225"/>
      <c r="CS170" s="225"/>
      <c r="CT170" s="225"/>
      <c r="CU170" s="225"/>
      <c r="CV170" s="225"/>
      <c r="CW170" s="225"/>
      <c r="CX170" s="225"/>
      <c r="CY170" s="225"/>
      <c r="CZ170" s="225"/>
      <c r="DA170" s="225"/>
      <c r="DB170" s="225"/>
      <c r="DC170" s="225"/>
      <c r="DD170" s="225"/>
      <c r="DE170" s="225"/>
      <c r="DF170" s="225"/>
      <c r="DG170" s="225"/>
      <c r="DH170" s="225"/>
      <c r="DI170" s="225"/>
      <c r="DJ170" s="225"/>
      <c r="DK170" s="225"/>
      <c r="DL170" s="225"/>
      <c r="DM170" s="225"/>
      <c r="DN170" s="225"/>
      <c r="DO170" s="225"/>
      <c r="DP170" s="225"/>
      <c r="DQ170" s="225"/>
      <c r="DR170" s="225"/>
      <c r="DS170" s="225"/>
      <c r="DT170" s="225"/>
      <c r="DU170" s="224"/>
      <c r="DV170" s="224"/>
      <c r="DW170" s="224"/>
      <c r="DX170" s="224"/>
      <c r="DY170" s="224"/>
      <c r="DZ170" s="224"/>
      <c r="EA170" s="224"/>
      <c r="EB170" s="224"/>
      <c r="EC170" s="224"/>
      <c r="ED170" s="224"/>
      <c r="EE170" s="224"/>
      <c r="EF170" s="224"/>
      <c r="EG170" s="224"/>
      <c r="EH170" s="224"/>
      <c r="EI170" s="224"/>
      <c r="EJ170" s="224"/>
      <c r="EK170" s="224"/>
      <c r="EL170" s="224"/>
      <c r="EM170" s="224"/>
      <c r="EN170" s="224"/>
      <c r="EO170" s="224"/>
      <c r="EP170" s="224"/>
      <c r="EQ170" s="224"/>
      <c r="ER170" s="224"/>
      <c r="ES170" s="224"/>
      <c r="ET170" s="224"/>
      <c r="EU170" s="224"/>
      <c r="EV170" s="224"/>
      <c r="EW170" s="224"/>
      <c r="EX170" s="224"/>
      <c r="EY170" s="224"/>
      <c r="EZ170" s="224"/>
      <c r="FA170" s="224"/>
      <c r="FB170" s="224"/>
      <c r="FC170" s="224"/>
      <c r="FD170" s="224"/>
      <c r="FE170" s="224"/>
      <c r="FF170" s="224"/>
      <c r="FG170" s="224"/>
      <c r="FH170" s="224"/>
      <c r="FI170" s="224"/>
      <c r="FJ170" s="224"/>
      <c r="FK170" s="224"/>
      <c r="FL170" s="224"/>
      <c r="FM170" s="224"/>
      <c r="FN170" s="224"/>
      <c r="FO170" s="224"/>
      <c r="FP170" s="224"/>
      <c r="FQ170" s="224"/>
      <c r="FR170" s="224"/>
      <c r="FS170" s="224"/>
      <c r="FT170" s="224"/>
      <c r="FU170" s="224"/>
      <c r="FV170" s="224"/>
      <c r="FW170" s="224"/>
      <c r="FX170" s="224"/>
      <c r="FY170" s="224"/>
      <c r="FZ170" s="224"/>
      <c r="GA170" s="224"/>
      <c r="GB170" s="224"/>
      <c r="GC170" s="224"/>
      <c r="GD170" s="224"/>
      <c r="GE170" s="224"/>
      <c r="GF170" s="224"/>
      <c r="GG170" s="224"/>
      <c r="GH170" s="224"/>
      <c r="GI170" s="224"/>
      <c r="GJ170" s="224"/>
      <c r="GK170" s="224"/>
      <c r="GL170" s="224"/>
      <c r="GM170" s="224"/>
      <c r="GN170" s="224"/>
      <c r="GO170" s="224"/>
      <c r="GP170" s="224"/>
      <c r="GQ170" s="224"/>
      <c r="GR170" s="224"/>
      <c r="GS170" s="224"/>
      <c r="GT170" s="224"/>
      <c r="GU170" s="224"/>
      <c r="GV170" s="224"/>
      <c r="GW170" s="224"/>
      <c r="GX170" s="224"/>
      <c r="GY170" s="224"/>
      <c r="GZ170" s="224"/>
      <c r="HA170" s="224"/>
      <c r="HB170" s="224"/>
      <c r="HC170" s="224"/>
      <c r="HD170" s="224"/>
      <c r="HE170" s="224"/>
      <c r="HF170" s="224"/>
      <c r="HG170" s="224"/>
      <c r="HH170" s="224"/>
      <c r="HI170" s="224"/>
      <c r="HJ170" s="224"/>
      <c r="HK170" s="224"/>
      <c r="HL170" s="224"/>
      <c r="HM170" s="224"/>
      <c r="HN170" s="224"/>
      <c r="HO170" s="224"/>
      <c r="HP170" s="224"/>
      <c r="HQ170" s="224"/>
      <c r="HR170" s="224"/>
      <c r="HS170" s="224"/>
      <c r="HT170" s="224"/>
      <c r="HU170" s="224"/>
      <c r="HV170" s="224"/>
      <c r="HW170" s="224"/>
      <c r="HX170" s="224"/>
      <c r="HY170" s="224"/>
      <c r="HZ170" s="224"/>
      <c r="IA170" s="224"/>
      <c r="IB170" s="224"/>
      <c r="IC170" s="224"/>
      <c r="ID170" s="224"/>
      <c r="IE170" s="224"/>
      <c r="IF170" s="224"/>
      <c r="IG170" s="224"/>
      <c r="IH170" s="224"/>
      <c r="II170" s="224"/>
      <c r="IJ170" s="224"/>
    </row>
    <row r="171" spans="1:244" ht="15" x14ac:dyDescent="0.2">
      <c r="A171" s="182" t="s">
        <v>196</v>
      </c>
      <c r="B171" s="183"/>
      <c r="C171" s="183"/>
      <c r="E171" s="188"/>
      <c r="F171" s="208"/>
      <c r="G171" s="208"/>
      <c r="H171" s="213"/>
      <c r="I171" s="208"/>
      <c r="J171" s="208"/>
      <c r="K171" s="213"/>
      <c r="L171" s="208"/>
      <c r="M171" s="208"/>
      <c r="N171" s="214"/>
      <c r="O171" s="208"/>
      <c r="P171" s="208"/>
      <c r="Q171" s="208"/>
      <c r="R171" s="213"/>
      <c r="S171" s="208"/>
      <c r="T171" s="208"/>
      <c r="U171" s="213"/>
      <c r="V171" s="208"/>
      <c r="W171" s="208"/>
      <c r="X171" s="214"/>
      <c r="Y171" s="208"/>
      <c r="Z171" s="208"/>
      <c r="AA171" s="208"/>
      <c r="AB171" s="213"/>
      <c r="AC171" s="208"/>
      <c r="AD171" s="208"/>
      <c r="AE171" s="213"/>
      <c r="AF171" s="208"/>
      <c r="AG171" s="208"/>
      <c r="AH171" s="214"/>
      <c r="AI171" s="208"/>
      <c r="AJ171" s="208"/>
      <c r="AK171" s="208"/>
      <c r="AL171" s="213"/>
      <c r="AM171" s="208"/>
      <c r="AN171" s="208"/>
      <c r="AO171" s="213"/>
      <c r="AP171" s="208"/>
      <c r="AQ171" s="208"/>
      <c r="AR171" s="214"/>
      <c r="AS171" s="208"/>
      <c r="AT171" s="208"/>
      <c r="AU171" s="208"/>
      <c r="AV171" s="213"/>
      <c r="AW171" s="208"/>
      <c r="AX171" s="208"/>
      <c r="AY171" s="213"/>
      <c r="AZ171" s="208"/>
      <c r="BA171" s="208"/>
      <c r="BB171" s="214"/>
      <c r="BC171" s="208"/>
      <c r="BD171" s="208"/>
      <c r="BE171" s="208"/>
      <c r="BF171" s="213"/>
      <c r="BG171" s="208"/>
      <c r="BH171" s="208"/>
      <c r="BI171" s="213"/>
      <c r="BJ171" s="208"/>
      <c r="BK171" s="208"/>
      <c r="BL171" s="214"/>
      <c r="BM171" s="208"/>
      <c r="BN171" s="208"/>
      <c r="BO171" s="208"/>
      <c r="BP171" s="213"/>
      <c r="BQ171" s="208"/>
      <c r="BR171" s="208"/>
      <c r="BS171" s="213"/>
      <c r="BT171" s="208"/>
      <c r="BU171" s="208"/>
      <c r="BV171" s="214"/>
      <c r="BW171" s="208"/>
      <c r="BX171" s="208"/>
      <c r="BY171" s="208"/>
      <c r="BZ171" s="213"/>
      <c r="CA171" s="208"/>
      <c r="CB171" s="208"/>
      <c r="CC171" s="213"/>
      <c r="CD171" s="208"/>
      <c r="CE171" s="208"/>
      <c r="CF171" s="214"/>
      <c r="CG171" s="208"/>
      <c r="CH171" s="208"/>
      <c r="CI171" s="208"/>
      <c r="CJ171" s="213"/>
      <c r="CK171" s="208"/>
      <c r="CL171" s="208"/>
      <c r="CM171" s="213"/>
      <c r="CN171" s="208"/>
      <c r="CO171" s="208"/>
      <c r="CP171" s="214"/>
      <c r="CQ171" s="208"/>
      <c r="CR171" s="208"/>
      <c r="CS171" s="208"/>
      <c r="CT171" s="213"/>
      <c r="CU171" s="208"/>
      <c r="CV171" s="208"/>
      <c r="CW171" s="213"/>
      <c r="CX171" s="208"/>
      <c r="CY171" s="208"/>
      <c r="CZ171" s="214"/>
      <c r="DA171" s="208"/>
      <c r="DB171" s="208"/>
      <c r="DC171" s="208"/>
      <c r="DD171" s="213"/>
      <c r="DE171" s="208"/>
      <c r="DF171" s="208"/>
      <c r="DG171" s="213"/>
      <c r="DH171" s="208"/>
      <c r="DI171" s="208"/>
      <c r="DJ171" s="214"/>
      <c r="DK171" s="208"/>
      <c r="DL171" s="208"/>
      <c r="DM171" s="208"/>
      <c r="DN171" s="213"/>
      <c r="DO171" s="208"/>
      <c r="DP171" s="208"/>
      <c r="DQ171" s="213"/>
      <c r="DR171" s="208"/>
      <c r="DS171" s="208"/>
      <c r="DT171" s="214"/>
      <c r="DU171" s="188"/>
      <c r="DV171" s="188"/>
      <c r="DW171" s="188"/>
      <c r="DX171" s="289"/>
      <c r="DY171" s="188"/>
      <c r="DZ171" s="188"/>
      <c r="EA171" s="289"/>
      <c r="EB171" s="188"/>
      <c r="EC171" s="188"/>
      <c r="ED171" s="354"/>
      <c r="EE171" s="188"/>
      <c r="EF171" s="188"/>
      <c r="EG171" s="188"/>
      <c r="EH171" s="289"/>
      <c r="EI171" s="188"/>
      <c r="EJ171" s="188"/>
      <c r="EK171" s="289"/>
      <c r="EL171" s="188"/>
      <c r="EM171" s="188"/>
      <c r="EN171" s="354"/>
      <c r="EO171" s="188"/>
      <c r="EP171" s="188"/>
      <c r="EQ171" s="188"/>
      <c r="ER171" s="289"/>
      <c r="ES171" s="188"/>
      <c r="ET171" s="188"/>
      <c r="EU171" s="289"/>
      <c r="EV171" s="188"/>
      <c r="EW171" s="188"/>
      <c r="EX171" s="354"/>
      <c r="EY171" s="188"/>
      <c r="EZ171" s="188"/>
      <c r="FA171" s="188"/>
      <c r="FB171" s="289"/>
      <c r="FC171" s="188"/>
      <c r="FD171" s="188"/>
      <c r="FE171" s="289"/>
      <c r="FF171" s="188"/>
      <c r="FG171" s="188"/>
      <c r="FH171" s="354"/>
      <c r="FI171" s="188"/>
      <c r="FJ171" s="188"/>
      <c r="FK171" s="188"/>
      <c r="FL171" s="289"/>
      <c r="FM171" s="188"/>
      <c r="FN171" s="188"/>
      <c r="FO171" s="289"/>
      <c r="FP171" s="188"/>
      <c r="FQ171" s="188"/>
      <c r="FR171" s="354"/>
      <c r="FS171" s="188"/>
      <c r="FT171" s="188"/>
      <c r="FU171" s="188"/>
      <c r="FV171" s="289"/>
      <c r="FW171" s="188"/>
      <c r="FX171" s="188"/>
      <c r="FY171" s="289"/>
      <c r="FZ171" s="188"/>
      <c r="GA171" s="188"/>
      <c r="GB171" s="354"/>
      <c r="GC171" s="188"/>
      <c r="GD171" s="188"/>
      <c r="GE171" s="188"/>
      <c r="GF171" s="289"/>
      <c r="GG171" s="188"/>
      <c r="GH171" s="188"/>
      <c r="GI171" s="289"/>
      <c r="GJ171" s="188"/>
      <c r="GK171" s="188"/>
      <c r="GL171" s="354"/>
      <c r="GM171" s="188"/>
      <c r="GN171" s="188"/>
      <c r="GO171" s="188"/>
      <c r="GP171" s="289"/>
      <c r="GQ171" s="188"/>
      <c r="GR171" s="188"/>
      <c r="GS171" s="289"/>
      <c r="GT171" s="188"/>
      <c r="GU171" s="188"/>
      <c r="GV171" s="354"/>
      <c r="GW171" s="188"/>
      <c r="GX171" s="188"/>
      <c r="GY171" s="188"/>
      <c r="GZ171" s="289"/>
      <c r="HA171" s="188"/>
      <c r="HB171" s="188"/>
      <c r="HC171" s="289"/>
      <c r="HD171" s="188"/>
      <c r="HE171" s="188"/>
      <c r="HF171" s="354"/>
      <c r="HG171" s="188"/>
      <c r="HH171" s="188"/>
      <c r="HI171" s="188"/>
      <c r="HJ171" s="358"/>
      <c r="HK171" s="188"/>
      <c r="HL171" s="188"/>
      <c r="HM171" s="358"/>
      <c r="HN171" s="188"/>
      <c r="HO171" s="188"/>
      <c r="HP171" s="359"/>
      <c r="HQ171" s="188"/>
      <c r="HR171" s="188"/>
      <c r="HS171" s="188"/>
      <c r="HT171" s="289"/>
      <c r="HU171" s="188"/>
      <c r="HV171" s="188"/>
      <c r="HW171" s="289"/>
      <c r="HX171" s="188"/>
      <c r="HY171" s="188"/>
      <c r="HZ171" s="354"/>
      <c r="IA171" s="188"/>
      <c r="IB171" s="188"/>
      <c r="IC171" s="188"/>
      <c r="ID171" s="289"/>
      <c r="IE171" s="188"/>
      <c r="IF171" s="188"/>
      <c r="IG171" s="289"/>
      <c r="IH171" s="188"/>
      <c r="II171" s="188"/>
      <c r="IJ171" s="354"/>
    </row>
    <row r="172" spans="1:244" ht="15" x14ac:dyDescent="0.2">
      <c r="A172" s="182" t="s">
        <v>197</v>
      </c>
      <c r="B172" s="183"/>
      <c r="C172" s="183"/>
      <c r="E172" s="188"/>
      <c r="F172" s="208"/>
      <c r="G172" s="208"/>
      <c r="H172" s="213"/>
      <c r="I172" s="208"/>
      <c r="J172" s="208"/>
      <c r="K172" s="213"/>
      <c r="L172" s="208"/>
      <c r="M172" s="208"/>
      <c r="N172" s="213"/>
      <c r="O172" s="208"/>
      <c r="P172" s="208"/>
      <c r="Q172" s="208"/>
      <c r="R172" s="213"/>
      <c r="S172" s="208"/>
      <c r="T172" s="208"/>
      <c r="U172" s="213"/>
      <c r="V172" s="208"/>
      <c r="W172" s="208"/>
      <c r="X172" s="213"/>
      <c r="Y172" s="208"/>
      <c r="Z172" s="208"/>
      <c r="AA172" s="208"/>
      <c r="AB172" s="213"/>
      <c r="AC172" s="208"/>
      <c r="AD172" s="208"/>
      <c r="AE172" s="213"/>
      <c r="AF172" s="208"/>
      <c r="AG172" s="208"/>
      <c r="AH172" s="213"/>
      <c r="AI172" s="208"/>
      <c r="AJ172" s="208"/>
      <c r="AK172" s="208"/>
      <c r="AL172" s="213"/>
      <c r="AM172" s="208"/>
      <c r="AN172" s="208"/>
      <c r="AO172" s="213"/>
      <c r="AP172" s="208"/>
      <c r="AQ172" s="208"/>
      <c r="AR172" s="213"/>
      <c r="AS172" s="208"/>
      <c r="AT172" s="208"/>
      <c r="AU172" s="208"/>
      <c r="AV172" s="213"/>
      <c r="AW172" s="208"/>
      <c r="AX172" s="208"/>
      <c r="AY172" s="213"/>
      <c r="AZ172" s="208"/>
      <c r="BA172" s="208"/>
      <c r="BB172" s="213"/>
      <c r="BC172" s="208"/>
      <c r="BD172" s="208"/>
      <c r="BE172" s="208"/>
      <c r="BF172" s="213"/>
      <c r="BG172" s="208"/>
      <c r="BH172" s="208"/>
      <c r="BI172" s="213"/>
      <c r="BJ172" s="208"/>
      <c r="BK172" s="208"/>
      <c r="BL172" s="213"/>
      <c r="BM172" s="208"/>
      <c r="BN172" s="208"/>
      <c r="BO172" s="208"/>
      <c r="BP172" s="213"/>
      <c r="BQ172" s="208"/>
      <c r="BR172" s="208"/>
      <c r="BS172" s="213"/>
      <c r="BT172" s="208"/>
      <c r="BU172" s="208"/>
      <c r="BV172" s="213"/>
      <c r="BW172" s="208"/>
      <c r="BX172" s="208"/>
      <c r="BY172" s="208"/>
      <c r="BZ172" s="213"/>
      <c r="CA172" s="208"/>
      <c r="CB172" s="208"/>
      <c r="CC172" s="213"/>
      <c r="CD172" s="208"/>
      <c r="CE172" s="208"/>
      <c r="CF172" s="213"/>
      <c r="CG172" s="208"/>
      <c r="CH172" s="208"/>
      <c r="CI172" s="208"/>
      <c r="CJ172" s="213"/>
      <c r="CK172" s="208"/>
      <c r="CL172" s="208"/>
      <c r="CM172" s="213"/>
      <c r="CN172" s="208"/>
      <c r="CO172" s="208"/>
      <c r="CP172" s="213"/>
      <c r="CQ172" s="208"/>
      <c r="CR172" s="208"/>
      <c r="CS172" s="208"/>
      <c r="CT172" s="213"/>
      <c r="CU172" s="208"/>
      <c r="CV172" s="208"/>
      <c r="CW172" s="213"/>
      <c r="CX172" s="208"/>
      <c r="CY172" s="208"/>
      <c r="CZ172" s="213"/>
      <c r="DA172" s="208"/>
      <c r="DB172" s="208"/>
      <c r="DC172" s="208"/>
      <c r="DD172" s="213"/>
      <c r="DE172" s="208"/>
      <c r="DF172" s="208"/>
      <c r="DG172" s="213"/>
      <c r="DH172" s="208"/>
      <c r="DI172" s="208"/>
      <c r="DJ172" s="213"/>
      <c r="DK172" s="208"/>
      <c r="DL172" s="208"/>
      <c r="DM172" s="208"/>
      <c r="DN172" s="213"/>
      <c r="DO172" s="208"/>
      <c r="DP172" s="208"/>
      <c r="DQ172" s="213"/>
      <c r="DR172" s="208"/>
      <c r="DS172" s="208"/>
      <c r="DT172" s="213"/>
      <c r="DU172" s="188"/>
      <c r="DV172" s="188"/>
      <c r="DW172" s="188"/>
      <c r="DX172" s="289"/>
      <c r="DY172" s="188"/>
      <c r="DZ172" s="188"/>
      <c r="EA172" s="289"/>
      <c r="EB172" s="188"/>
      <c r="EC172" s="188"/>
      <c r="ED172" s="289"/>
      <c r="EE172" s="188"/>
      <c r="EF172" s="188"/>
      <c r="EG172" s="188"/>
      <c r="EH172" s="289"/>
      <c r="EI172" s="188"/>
      <c r="EJ172" s="188"/>
      <c r="EK172" s="289"/>
      <c r="EL172" s="188"/>
      <c r="EM172" s="188"/>
      <c r="EN172" s="289"/>
      <c r="EO172" s="188"/>
      <c r="EP172" s="188"/>
      <c r="EQ172" s="188"/>
      <c r="ER172" s="289"/>
      <c r="ES172" s="188"/>
      <c r="ET172" s="188"/>
      <c r="EU172" s="289"/>
      <c r="EV172" s="188"/>
      <c r="EW172" s="188"/>
      <c r="EX172" s="289"/>
      <c r="EY172" s="188"/>
      <c r="EZ172" s="188"/>
      <c r="FA172" s="188"/>
      <c r="FB172" s="289"/>
      <c r="FC172" s="188"/>
      <c r="FD172" s="188"/>
      <c r="FE172" s="289"/>
      <c r="FF172" s="188"/>
      <c r="FG172" s="188"/>
      <c r="FH172" s="289"/>
      <c r="FI172" s="188"/>
      <c r="FJ172" s="188"/>
      <c r="FK172" s="188"/>
      <c r="FL172" s="289"/>
      <c r="FM172" s="188"/>
      <c r="FN172" s="188"/>
      <c r="FO172" s="289"/>
      <c r="FP172" s="188"/>
      <c r="FQ172" s="188"/>
      <c r="FR172" s="289"/>
      <c r="FS172" s="188"/>
      <c r="FT172" s="188"/>
      <c r="FU172" s="188"/>
      <c r="FV172" s="289"/>
      <c r="FW172" s="188"/>
      <c r="FX172" s="188"/>
      <c r="FY172" s="289"/>
      <c r="FZ172" s="188"/>
      <c r="GA172" s="188"/>
      <c r="GB172" s="289"/>
      <c r="GC172" s="188"/>
      <c r="GD172" s="188"/>
      <c r="GE172" s="188"/>
      <c r="GF172" s="289"/>
      <c r="GG172" s="188"/>
      <c r="GH172" s="188"/>
      <c r="GI172" s="289"/>
      <c r="GJ172" s="188"/>
      <c r="GK172" s="188"/>
      <c r="GL172" s="289"/>
      <c r="GM172" s="188"/>
      <c r="GN172" s="188"/>
      <c r="GO172" s="188"/>
      <c r="GP172" s="289"/>
      <c r="GQ172" s="188"/>
      <c r="GR172" s="188"/>
      <c r="GS172" s="289"/>
      <c r="GT172" s="188"/>
      <c r="GU172" s="188"/>
      <c r="GV172" s="289"/>
      <c r="GW172" s="188"/>
      <c r="GX172" s="188"/>
      <c r="GY172" s="188"/>
      <c r="GZ172" s="289"/>
      <c r="HA172" s="188"/>
      <c r="HB172" s="188"/>
      <c r="HC172" s="289"/>
      <c r="HD172" s="188"/>
      <c r="HE172" s="188"/>
      <c r="HF172" s="289"/>
      <c r="HG172" s="188"/>
      <c r="HH172" s="188"/>
      <c r="HI172" s="188"/>
      <c r="HJ172" s="289"/>
      <c r="HK172" s="188"/>
      <c r="HL172" s="188"/>
      <c r="HM172" s="289"/>
      <c r="HN172" s="188"/>
      <c r="HO172" s="188"/>
      <c r="HP172" s="289"/>
      <c r="HQ172" s="188"/>
      <c r="HR172" s="188"/>
      <c r="HS172" s="188"/>
      <c r="HT172" s="289"/>
      <c r="HU172" s="188"/>
      <c r="HV172" s="188"/>
      <c r="HW172" s="289"/>
      <c r="HX172" s="188"/>
      <c r="HY172" s="188"/>
      <c r="HZ172" s="289"/>
      <c r="IA172" s="188"/>
      <c r="IB172" s="188"/>
      <c r="IC172" s="188"/>
      <c r="ID172" s="289"/>
      <c r="IE172" s="188"/>
      <c r="IF172" s="188"/>
      <c r="IG172" s="289"/>
      <c r="IH172" s="188"/>
      <c r="II172" s="188"/>
      <c r="IJ172" s="289"/>
    </row>
    <row r="173" spans="1:244" x14ac:dyDescent="0.2">
      <c r="A173" s="183" t="s">
        <v>17</v>
      </c>
      <c r="B173" s="183"/>
      <c r="C173" s="183"/>
      <c r="E173" s="188"/>
      <c r="F173" s="208"/>
      <c r="G173" s="208"/>
      <c r="H173" s="213"/>
      <c r="I173" s="208"/>
      <c r="J173" s="208"/>
      <c r="K173" s="213"/>
      <c r="L173" s="208"/>
      <c r="M173" s="208"/>
      <c r="N173" s="213"/>
      <c r="O173" s="208"/>
      <c r="P173" s="208"/>
      <c r="Q173" s="208"/>
      <c r="R173" s="213"/>
      <c r="S173" s="208"/>
      <c r="T173" s="208"/>
      <c r="U173" s="213"/>
      <c r="V173" s="208"/>
      <c r="W173" s="208"/>
      <c r="X173" s="213"/>
      <c r="Y173" s="208"/>
      <c r="Z173" s="208"/>
      <c r="AA173" s="208"/>
      <c r="AB173" s="213"/>
      <c r="AC173" s="208"/>
      <c r="AD173" s="208"/>
      <c r="AE173" s="213"/>
      <c r="AF173" s="208"/>
      <c r="AG173" s="208"/>
      <c r="AH173" s="213"/>
      <c r="AI173" s="208"/>
      <c r="AJ173" s="208"/>
      <c r="AK173" s="208"/>
      <c r="AL173" s="213"/>
      <c r="AM173" s="208"/>
      <c r="AN173" s="208"/>
      <c r="AO173" s="213"/>
      <c r="AP173" s="208"/>
      <c r="AQ173" s="208"/>
      <c r="AR173" s="213"/>
      <c r="AS173" s="208"/>
      <c r="AT173" s="208"/>
      <c r="AU173" s="208"/>
      <c r="AV173" s="213"/>
      <c r="AW173" s="208"/>
      <c r="AX173" s="208"/>
      <c r="AY173" s="213"/>
      <c r="AZ173" s="208"/>
      <c r="BA173" s="208"/>
      <c r="BB173" s="213"/>
      <c r="BC173" s="208"/>
      <c r="BD173" s="208"/>
      <c r="BE173" s="208"/>
      <c r="BF173" s="213"/>
      <c r="BG173" s="208"/>
      <c r="BH173" s="208"/>
      <c r="BI173" s="213"/>
      <c r="BJ173" s="208"/>
      <c r="BK173" s="208"/>
      <c r="BL173" s="213"/>
      <c r="BM173" s="208"/>
      <c r="BN173" s="208"/>
      <c r="BO173" s="208"/>
      <c r="BP173" s="213"/>
      <c r="BQ173" s="208"/>
      <c r="BR173" s="208"/>
      <c r="BS173" s="213"/>
      <c r="BT173" s="208"/>
      <c r="BU173" s="208"/>
      <c r="BV173" s="213"/>
      <c r="BW173" s="208"/>
      <c r="BX173" s="208"/>
      <c r="BY173" s="208"/>
      <c r="BZ173" s="213"/>
      <c r="CA173" s="208"/>
      <c r="CB173" s="208"/>
      <c r="CC173" s="213"/>
      <c r="CD173" s="208"/>
      <c r="CE173" s="208"/>
      <c r="CF173" s="213"/>
      <c r="CG173" s="208"/>
      <c r="CH173" s="208"/>
      <c r="CI173" s="208"/>
      <c r="CJ173" s="213"/>
      <c r="CK173" s="208"/>
      <c r="CL173" s="208"/>
      <c r="CM173" s="213"/>
      <c r="CN173" s="208"/>
      <c r="CO173" s="208"/>
      <c r="CP173" s="213"/>
      <c r="CQ173" s="208"/>
      <c r="CR173" s="208"/>
      <c r="CS173" s="208"/>
      <c r="CT173" s="213"/>
      <c r="CU173" s="208"/>
      <c r="CV173" s="208"/>
      <c r="CW173" s="213"/>
      <c r="CX173" s="208"/>
      <c r="CY173" s="208"/>
      <c r="CZ173" s="213"/>
      <c r="DA173" s="208"/>
      <c r="DB173" s="208"/>
      <c r="DC173" s="208"/>
      <c r="DD173" s="213"/>
      <c r="DE173" s="208"/>
      <c r="DF173" s="208"/>
      <c r="DG173" s="213"/>
      <c r="DH173" s="208"/>
      <c r="DI173" s="208"/>
      <c r="DJ173" s="213"/>
      <c r="DK173" s="208"/>
      <c r="DL173" s="208"/>
      <c r="DM173" s="208"/>
      <c r="DN173" s="213"/>
      <c r="DO173" s="208"/>
      <c r="DP173" s="208"/>
      <c r="DQ173" s="213"/>
      <c r="DR173" s="208"/>
      <c r="DS173" s="208"/>
      <c r="DT173" s="213"/>
      <c r="DU173" s="188"/>
      <c r="DV173" s="188"/>
      <c r="DW173" s="188"/>
      <c r="DX173" s="289"/>
      <c r="DY173" s="188"/>
      <c r="DZ173" s="188"/>
      <c r="EA173" s="289"/>
      <c r="EB173" s="188"/>
      <c r="EC173" s="188"/>
      <c r="ED173" s="289"/>
      <c r="EE173" s="188"/>
      <c r="EF173" s="188"/>
      <c r="EG173" s="188"/>
      <c r="EH173" s="289"/>
      <c r="EI173" s="188"/>
      <c r="EJ173" s="188"/>
      <c r="EK173" s="289"/>
      <c r="EL173" s="188"/>
      <c r="EM173" s="188"/>
      <c r="EN173" s="289"/>
      <c r="EO173" s="188"/>
      <c r="EP173" s="188"/>
      <c r="EQ173" s="188"/>
      <c r="ER173" s="289"/>
      <c r="ES173" s="188"/>
      <c r="ET173" s="188"/>
      <c r="EU173" s="289"/>
      <c r="EV173" s="188"/>
      <c r="EW173" s="188"/>
      <c r="EX173" s="289"/>
      <c r="EY173" s="188"/>
      <c r="EZ173" s="188"/>
      <c r="FA173" s="188"/>
      <c r="FB173" s="289"/>
      <c r="FC173" s="188"/>
      <c r="FD173" s="188"/>
      <c r="FE173" s="289"/>
      <c r="FF173" s="188"/>
      <c r="FG173" s="188"/>
      <c r="FH173" s="289"/>
      <c r="FI173" s="188"/>
      <c r="FJ173" s="188"/>
      <c r="FK173" s="188"/>
      <c r="FL173" s="289"/>
      <c r="FM173" s="188"/>
      <c r="FN173" s="188"/>
      <c r="FO173" s="289"/>
      <c r="FP173" s="188"/>
      <c r="FQ173" s="188"/>
      <c r="FR173" s="289"/>
      <c r="FS173" s="188"/>
      <c r="FT173" s="188"/>
      <c r="FU173" s="188"/>
      <c r="FV173" s="289"/>
      <c r="FW173" s="188"/>
      <c r="FX173" s="188"/>
      <c r="FY173" s="289"/>
      <c r="FZ173" s="188"/>
      <c r="GA173" s="188"/>
      <c r="GB173" s="289"/>
      <c r="GC173" s="188"/>
      <c r="GD173" s="188"/>
      <c r="GE173" s="188"/>
      <c r="GF173" s="289"/>
      <c r="GG173" s="188"/>
      <c r="GH173" s="188"/>
      <c r="GI173" s="289"/>
      <c r="GJ173" s="188"/>
      <c r="GK173" s="188"/>
      <c r="GL173" s="289"/>
      <c r="GM173" s="188"/>
      <c r="GN173" s="188"/>
      <c r="GO173" s="188"/>
      <c r="GP173" s="289"/>
      <c r="GQ173" s="188"/>
      <c r="GR173" s="188"/>
      <c r="GS173" s="289"/>
      <c r="GT173" s="188"/>
      <c r="GU173" s="188"/>
      <c r="GV173" s="289"/>
      <c r="GW173" s="188"/>
      <c r="GX173" s="188"/>
      <c r="GY173" s="188"/>
      <c r="GZ173" s="289"/>
      <c r="HA173" s="188"/>
      <c r="HB173" s="188"/>
      <c r="HC173" s="289"/>
      <c r="HD173" s="188"/>
      <c r="HE173" s="188"/>
      <c r="HF173" s="289"/>
      <c r="HG173" s="188"/>
      <c r="HH173" s="188"/>
      <c r="HI173" s="188"/>
      <c r="HJ173" s="289"/>
      <c r="HK173" s="188"/>
      <c r="HL173" s="188"/>
      <c r="HM173" s="289"/>
      <c r="HN173" s="188"/>
      <c r="HO173" s="188"/>
      <c r="HP173" s="289"/>
      <c r="HQ173" s="188"/>
      <c r="HR173" s="188"/>
      <c r="HS173" s="188"/>
      <c r="HT173" s="289"/>
      <c r="HU173" s="188"/>
      <c r="HV173" s="188"/>
      <c r="HW173" s="289"/>
      <c r="HX173" s="188"/>
      <c r="HY173" s="188"/>
      <c r="HZ173" s="289"/>
      <c r="IA173" s="188"/>
      <c r="IB173" s="188"/>
      <c r="IC173" s="188"/>
      <c r="ID173" s="289"/>
      <c r="IE173" s="188"/>
      <c r="IF173" s="188"/>
      <c r="IG173" s="289"/>
      <c r="IH173" s="188"/>
      <c r="II173" s="188"/>
      <c r="IJ173" s="289"/>
    </row>
    <row r="174" spans="1:244" x14ac:dyDescent="0.2">
      <c r="A174" s="183"/>
      <c r="B174" s="183"/>
      <c r="C174" s="183"/>
      <c r="E174" s="188"/>
      <c r="F174" s="208"/>
      <c r="G174" s="208"/>
      <c r="H174" s="213"/>
      <c r="I174" s="208"/>
      <c r="J174" s="208"/>
      <c r="K174" s="213"/>
      <c r="L174" s="208"/>
      <c r="M174" s="208"/>
      <c r="N174" s="213"/>
      <c r="O174" s="208"/>
      <c r="P174" s="208"/>
      <c r="Q174" s="208"/>
      <c r="R174" s="213"/>
      <c r="S174" s="208"/>
      <c r="T174" s="208"/>
      <c r="U174" s="213"/>
      <c r="V174" s="208"/>
      <c r="W174" s="208"/>
      <c r="X174" s="213"/>
      <c r="Y174" s="208"/>
      <c r="Z174" s="208"/>
      <c r="AA174" s="208"/>
      <c r="AB174" s="213"/>
      <c r="AC174" s="208"/>
      <c r="AD174" s="208"/>
      <c r="AE174" s="213"/>
      <c r="AF174" s="208"/>
      <c r="AG174" s="208"/>
      <c r="AH174" s="213"/>
      <c r="AI174" s="208"/>
      <c r="AJ174" s="208"/>
      <c r="AK174" s="208"/>
      <c r="AL174" s="213"/>
      <c r="AM174" s="208"/>
      <c r="AN174" s="208"/>
      <c r="AO174" s="213"/>
      <c r="AP174" s="208"/>
      <c r="AQ174" s="208"/>
      <c r="AR174" s="213"/>
      <c r="AS174" s="208"/>
      <c r="AT174" s="208"/>
      <c r="AU174" s="208"/>
      <c r="AV174" s="213"/>
      <c r="AW174" s="208"/>
      <c r="AX174" s="208"/>
      <c r="AY174" s="213"/>
      <c r="AZ174" s="208"/>
      <c r="BA174" s="208"/>
      <c r="BB174" s="213"/>
      <c r="BC174" s="208"/>
      <c r="BD174" s="208"/>
      <c r="BE174" s="208"/>
      <c r="BF174" s="213"/>
      <c r="BG174" s="208"/>
      <c r="BH174" s="208"/>
      <c r="BI174" s="213"/>
      <c r="BJ174" s="208"/>
      <c r="BK174" s="208"/>
      <c r="BL174" s="213"/>
      <c r="BM174" s="208"/>
      <c r="BN174" s="208"/>
      <c r="BO174" s="208"/>
      <c r="BP174" s="213"/>
      <c r="BQ174" s="208"/>
      <c r="BR174" s="208"/>
      <c r="BS174" s="213"/>
      <c r="BT174" s="208"/>
      <c r="BU174" s="208"/>
      <c r="BV174" s="213"/>
      <c r="BW174" s="208"/>
      <c r="BX174" s="208"/>
      <c r="BY174" s="208"/>
      <c r="BZ174" s="213"/>
      <c r="CA174" s="208"/>
      <c r="CB174" s="208"/>
      <c r="CC174" s="213"/>
      <c r="CD174" s="208"/>
      <c r="CE174" s="208"/>
      <c r="CF174" s="213"/>
      <c r="CG174" s="208"/>
      <c r="CH174" s="208"/>
      <c r="CI174" s="208"/>
      <c r="CJ174" s="213"/>
      <c r="CK174" s="208"/>
      <c r="CL174" s="208"/>
      <c r="CM174" s="213"/>
      <c r="CN174" s="208"/>
      <c r="CO174" s="208"/>
      <c r="CP174" s="213"/>
      <c r="CQ174" s="208"/>
      <c r="CR174" s="208"/>
      <c r="CS174" s="208"/>
      <c r="CT174" s="213"/>
      <c r="CU174" s="208"/>
      <c r="CV174" s="208"/>
      <c r="CW174" s="213"/>
      <c r="CX174" s="208"/>
      <c r="CY174" s="208"/>
      <c r="CZ174" s="213"/>
      <c r="DA174" s="208"/>
      <c r="DB174" s="208"/>
      <c r="DC174" s="208"/>
      <c r="DD174" s="213"/>
      <c r="DE174" s="208"/>
      <c r="DF174" s="208"/>
      <c r="DG174" s="213"/>
      <c r="DH174" s="208"/>
      <c r="DI174" s="208"/>
      <c r="DJ174" s="213"/>
      <c r="DK174" s="208"/>
      <c r="DL174" s="208"/>
      <c r="DM174" s="208"/>
      <c r="DN174" s="213"/>
      <c r="DO174" s="208"/>
      <c r="DP174" s="208"/>
      <c r="DQ174" s="213"/>
      <c r="DR174" s="208"/>
      <c r="DS174" s="208"/>
      <c r="DT174" s="213"/>
      <c r="DU174" s="188"/>
      <c r="DV174" s="188"/>
      <c r="DW174" s="188"/>
      <c r="DX174" s="289"/>
      <c r="DY174" s="188"/>
      <c r="DZ174" s="188"/>
      <c r="EA174" s="289"/>
      <c r="EB174" s="188"/>
      <c r="EC174" s="188"/>
      <c r="ED174" s="289"/>
      <c r="EE174" s="188"/>
      <c r="EF174" s="188"/>
      <c r="EG174" s="188"/>
      <c r="EH174" s="289"/>
      <c r="EI174" s="188"/>
      <c r="EJ174" s="188"/>
      <c r="EK174" s="289"/>
      <c r="EL174" s="188"/>
      <c r="EM174" s="188"/>
      <c r="EN174" s="289"/>
      <c r="EO174" s="188"/>
      <c r="EP174" s="188"/>
      <c r="EQ174" s="188"/>
      <c r="ER174" s="289"/>
      <c r="ES174" s="188"/>
      <c r="ET174" s="188"/>
      <c r="EU174" s="289"/>
      <c r="EV174" s="188"/>
      <c r="EW174" s="188"/>
      <c r="EX174" s="289"/>
      <c r="EY174" s="188"/>
      <c r="EZ174" s="188"/>
      <c r="FA174" s="188"/>
      <c r="FB174" s="289"/>
      <c r="FC174" s="188"/>
      <c r="FD174" s="188"/>
      <c r="FE174" s="289"/>
      <c r="FF174" s="188"/>
      <c r="FG174" s="188"/>
      <c r="FH174" s="289"/>
      <c r="FI174" s="188"/>
      <c r="FJ174" s="188"/>
      <c r="FK174" s="188"/>
      <c r="FL174" s="289"/>
      <c r="FM174" s="188"/>
      <c r="FN174" s="188"/>
      <c r="FO174" s="289"/>
      <c r="FP174" s="188"/>
      <c r="FQ174" s="188"/>
      <c r="FR174" s="289"/>
      <c r="FS174" s="188"/>
      <c r="FT174" s="188"/>
      <c r="FU174" s="188"/>
      <c r="FV174" s="289"/>
      <c r="FW174" s="188"/>
      <c r="FX174" s="188"/>
      <c r="FY174" s="289"/>
      <c r="FZ174" s="188"/>
      <c r="GA174" s="188"/>
      <c r="GB174" s="289"/>
      <c r="GC174" s="188"/>
      <c r="GD174" s="188"/>
      <c r="GE174" s="188"/>
      <c r="GF174" s="289"/>
      <c r="GG174" s="188"/>
      <c r="GH174" s="188"/>
      <c r="GI174" s="289"/>
      <c r="GJ174" s="188"/>
      <c r="GK174" s="188"/>
      <c r="GL174" s="289"/>
      <c r="GM174" s="188"/>
      <c r="GN174" s="188"/>
      <c r="GO174" s="188"/>
      <c r="GP174" s="289"/>
      <c r="GQ174" s="188"/>
      <c r="GR174" s="188"/>
      <c r="GS174" s="289"/>
      <c r="GT174" s="188"/>
      <c r="GU174" s="188"/>
      <c r="GV174" s="289"/>
      <c r="GW174" s="188"/>
      <c r="GX174" s="188"/>
      <c r="GY174" s="188"/>
      <c r="GZ174" s="289"/>
      <c r="HA174" s="188"/>
      <c r="HB174" s="188"/>
      <c r="HC174" s="289"/>
      <c r="HD174" s="188"/>
      <c r="HE174" s="188"/>
      <c r="HF174" s="289"/>
      <c r="HG174" s="188"/>
      <c r="HH174" s="188"/>
      <c r="HI174" s="188"/>
      <c r="HJ174" s="289"/>
      <c r="HK174" s="188"/>
      <c r="HL174" s="188"/>
      <c r="HM174" s="289"/>
      <c r="HN174" s="188"/>
      <c r="HO174" s="188"/>
      <c r="HP174" s="289"/>
      <c r="HQ174" s="188"/>
      <c r="HR174" s="188"/>
      <c r="HS174" s="188"/>
      <c r="HT174" s="289"/>
      <c r="HU174" s="188"/>
      <c r="HV174" s="188"/>
      <c r="HW174" s="289"/>
      <c r="HX174" s="188"/>
      <c r="HY174" s="188"/>
      <c r="HZ174" s="289"/>
      <c r="IA174" s="188"/>
      <c r="IB174" s="188"/>
      <c r="IC174" s="188"/>
      <c r="ID174" s="289"/>
      <c r="IE174" s="188"/>
      <c r="IF174" s="188"/>
      <c r="IG174" s="289"/>
      <c r="IH174" s="188"/>
      <c r="II174" s="188"/>
      <c r="IJ174" s="289"/>
    </row>
    <row r="175" spans="1:244" x14ac:dyDescent="0.2">
      <c r="A175" s="197" t="s">
        <v>144</v>
      </c>
      <c r="B175" s="197" t="s">
        <v>145</v>
      </c>
      <c r="C175" s="183"/>
      <c r="D175" s="198" t="s">
        <v>95</v>
      </c>
      <c r="E175" s="188"/>
      <c r="F175" s="208"/>
      <c r="G175" s="208"/>
      <c r="H175" s="213"/>
      <c r="I175" s="208"/>
      <c r="J175" s="208"/>
      <c r="K175" s="213"/>
      <c r="L175" s="208"/>
      <c r="M175" s="208"/>
      <c r="N175" s="213"/>
      <c r="O175" s="208"/>
      <c r="P175" s="208"/>
      <c r="Q175" s="208"/>
      <c r="R175" s="213"/>
      <c r="S175" s="208"/>
      <c r="T175" s="208"/>
      <c r="U175" s="213"/>
      <c r="V175" s="208"/>
      <c r="W175" s="208"/>
      <c r="X175" s="213"/>
      <c r="Y175" s="208"/>
      <c r="Z175" s="208"/>
      <c r="AA175" s="208"/>
      <c r="AB175" s="213"/>
      <c r="AC175" s="208"/>
      <c r="AD175" s="208"/>
      <c r="AE175" s="213"/>
      <c r="AF175" s="208"/>
      <c r="AG175" s="208"/>
      <c r="AH175" s="213"/>
      <c r="AI175" s="208"/>
      <c r="AJ175" s="208"/>
      <c r="AK175" s="208"/>
      <c r="AL175" s="213"/>
      <c r="AM175" s="208"/>
      <c r="AN175" s="208"/>
      <c r="AO175" s="213"/>
      <c r="AP175" s="208"/>
      <c r="AQ175" s="208"/>
      <c r="AR175" s="213"/>
      <c r="AS175" s="208"/>
      <c r="AT175" s="208"/>
      <c r="AU175" s="208"/>
      <c r="AV175" s="213"/>
      <c r="AW175" s="208"/>
      <c r="AX175" s="208"/>
      <c r="AY175" s="213"/>
      <c r="AZ175" s="208"/>
      <c r="BA175" s="208"/>
      <c r="BB175" s="213"/>
      <c r="BC175" s="208"/>
      <c r="BD175" s="208"/>
      <c r="BE175" s="208"/>
      <c r="BF175" s="213"/>
      <c r="BG175" s="208"/>
      <c r="BH175" s="208"/>
      <c r="BI175" s="213"/>
      <c r="BJ175" s="208"/>
      <c r="BK175" s="208"/>
      <c r="BL175" s="213"/>
      <c r="BM175" s="208"/>
      <c r="BN175" s="208"/>
      <c r="BO175" s="208"/>
      <c r="BP175" s="213"/>
      <c r="BQ175" s="208"/>
      <c r="BR175" s="208"/>
      <c r="BS175" s="213"/>
      <c r="BT175" s="208"/>
      <c r="BU175" s="208"/>
      <c r="BV175" s="213"/>
      <c r="BW175" s="208"/>
      <c r="BX175" s="208"/>
      <c r="BY175" s="208"/>
      <c r="BZ175" s="213"/>
      <c r="CA175" s="208"/>
      <c r="CB175" s="208"/>
      <c r="CC175" s="213"/>
      <c r="CD175" s="208"/>
      <c r="CE175" s="208"/>
      <c r="CF175" s="213"/>
      <c r="CG175" s="208"/>
      <c r="CH175" s="208"/>
      <c r="CI175" s="208"/>
      <c r="CJ175" s="213"/>
      <c r="CK175" s="208"/>
      <c r="CL175" s="208"/>
      <c r="CM175" s="213"/>
      <c r="CN175" s="208"/>
      <c r="CO175" s="208"/>
      <c r="CP175" s="213"/>
      <c r="CQ175" s="208"/>
      <c r="CR175" s="208"/>
      <c r="CS175" s="208"/>
      <c r="CT175" s="213"/>
      <c r="CU175" s="208"/>
      <c r="CV175" s="208"/>
      <c r="CW175" s="213"/>
      <c r="CX175" s="208"/>
      <c r="CY175" s="208"/>
      <c r="CZ175" s="213"/>
      <c r="DA175" s="208"/>
      <c r="DB175" s="208"/>
      <c r="DC175" s="208"/>
      <c r="DD175" s="213"/>
      <c r="DE175" s="208"/>
      <c r="DF175" s="208"/>
      <c r="DG175" s="213"/>
      <c r="DH175" s="208"/>
      <c r="DI175" s="208"/>
      <c r="DJ175" s="213"/>
      <c r="DK175" s="208"/>
      <c r="DL175" s="208"/>
      <c r="DM175" s="208"/>
      <c r="DN175" s="213"/>
      <c r="DO175" s="208"/>
      <c r="DP175" s="208"/>
      <c r="DQ175" s="213"/>
      <c r="DR175" s="208"/>
      <c r="DS175" s="208"/>
      <c r="DT175" s="213"/>
      <c r="DU175" s="188"/>
      <c r="DV175" s="188"/>
      <c r="DW175" s="188"/>
      <c r="DX175" s="289"/>
      <c r="DY175" s="188"/>
      <c r="DZ175" s="188"/>
      <c r="EA175" s="289"/>
      <c r="EB175" s="188"/>
      <c r="EC175" s="188"/>
      <c r="ED175" s="289"/>
      <c r="EE175" s="188"/>
      <c r="EF175" s="188"/>
      <c r="EG175" s="188"/>
      <c r="EH175" s="289"/>
      <c r="EI175" s="188"/>
      <c r="EJ175" s="188"/>
      <c r="EK175" s="289"/>
      <c r="EL175" s="188"/>
      <c r="EM175" s="188"/>
      <c r="EN175" s="289"/>
      <c r="EO175" s="188"/>
      <c r="EP175" s="188"/>
      <c r="EQ175" s="188"/>
      <c r="ER175" s="289"/>
      <c r="ES175" s="188"/>
      <c r="ET175" s="188"/>
      <c r="EU175" s="289"/>
      <c r="EV175" s="188"/>
      <c r="EW175" s="188"/>
      <c r="EX175" s="289"/>
      <c r="EY175" s="188"/>
      <c r="EZ175" s="188"/>
      <c r="FA175" s="188"/>
      <c r="FB175" s="289"/>
      <c r="FC175" s="188"/>
      <c r="FD175" s="188"/>
      <c r="FE175" s="289"/>
      <c r="FF175" s="188"/>
      <c r="FG175" s="188"/>
      <c r="FH175" s="289"/>
      <c r="FI175" s="188"/>
      <c r="FJ175" s="188"/>
      <c r="FK175" s="188"/>
      <c r="FL175" s="289"/>
      <c r="FM175" s="188"/>
      <c r="FN175" s="188"/>
      <c r="FO175" s="289"/>
      <c r="FP175" s="188"/>
      <c r="FQ175" s="188"/>
      <c r="FR175" s="289"/>
      <c r="FS175" s="188"/>
      <c r="FT175" s="188"/>
      <c r="FU175" s="188"/>
      <c r="FV175" s="289"/>
      <c r="FW175" s="188"/>
      <c r="FX175" s="188"/>
      <c r="FY175" s="289"/>
      <c r="FZ175" s="188"/>
      <c r="GA175" s="188"/>
      <c r="GB175" s="289"/>
      <c r="GC175" s="188"/>
      <c r="GD175" s="188"/>
      <c r="GE175" s="188"/>
      <c r="GF175" s="289"/>
      <c r="GG175" s="188"/>
      <c r="GH175" s="188"/>
      <c r="GI175" s="289"/>
      <c r="GJ175" s="188"/>
      <c r="GK175" s="188"/>
      <c r="GL175" s="289"/>
      <c r="GM175" s="188"/>
      <c r="GN175" s="188"/>
      <c r="GO175" s="188"/>
      <c r="GP175" s="289"/>
      <c r="GQ175" s="188"/>
      <c r="GR175" s="188"/>
      <c r="GS175" s="289"/>
      <c r="GT175" s="188"/>
      <c r="GU175" s="188"/>
      <c r="GV175" s="289"/>
      <c r="GW175" s="188"/>
      <c r="GX175" s="188"/>
      <c r="GY175" s="188"/>
      <c r="GZ175" s="289"/>
      <c r="HA175" s="188"/>
      <c r="HB175" s="188"/>
      <c r="HC175" s="289"/>
      <c r="HD175" s="188"/>
      <c r="HE175" s="188"/>
      <c r="HF175" s="289"/>
      <c r="HG175" s="188"/>
      <c r="HH175" s="188"/>
      <c r="HI175" s="188"/>
      <c r="HJ175" s="289"/>
      <c r="HK175" s="188"/>
      <c r="HL175" s="188"/>
      <c r="HM175" s="289"/>
      <c r="HN175" s="188"/>
      <c r="HO175" s="188"/>
      <c r="HP175" s="289"/>
      <c r="HQ175" s="188"/>
      <c r="HR175" s="188"/>
      <c r="HS175" s="188"/>
      <c r="HT175" s="289"/>
      <c r="HU175" s="188"/>
      <c r="HV175" s="188"/>
      <c r="HW175" s="289"/>
      <c r="HX175" s="188"/>
      <c r="HY175" s="188"/>
      <c r="HZ175" s="289"/>
      <c r="IA175" s="188"/>
      <c r="IB175" s="188"/>
      <c r="IC175" s="188"/>
      <c r="ID175" s="289"/>
      <c r="IE175" s="188"/>
      <c r="IF175" s="188"/>
      <c r="IG175" s="289"/>
      <c r="IH175" s="188"/>
      <c r="II175" s="188"/>
      <c r="IJ175" s="289"/>
    </row>
    <row r="176" spans="1:244" hidden="1" x14ac:dyDescent="0.2">
      <c r="B176" s="183"/>
      <c r="C176" s="183"/>
      <c r="E176" s="188"/>
      <c r="F176" s="215" t="s">
        <v>175</v>
      </c>
      <c r="G176" s="215" t="s">
        <v>175</v>
      </c>
      <c r="H176" s="216" t="s">
        <v>175</v>
      </c>
      <c r="I176" s="215" t="s">
        <v>176</v>
      </c>
      <c r="J176" s="215" t="s">
        <v>176</v>
      </c>
      <c r="K176" s="216" t="s">
        <v>176</v>
      </c>
      <c r="L176" s="215" t="s">
        <v>177</v>
      </c>
      <c r="M176" s="215" t="s">
        <v>177</v>
      </c>
      <c r="N176" s="216" t="s">
        <v>177</v>
      </c>
      <c r="O176" s="208"/>
      <c r="P176" s="215" t="s">
        <v>175</v>
      </c>
      <c r="Q176" s="215" t="s">
        <v>175</v>
      </c>
      <c r="R176" s="216" t="s">
        <v>175</v>
      </c>
      <c r="S176" s="215" t="s">
        <v>176</v>
      </c>
      <c r="T176" s="215" t="s">
        <v>176</v>
      </c>
      <c r="U176" s="216" t="s">
        <v>176</v>
      </c>
      <c r="V176" s="215" t="s">
        <v>177</v>
      </c>
      <c r="W176" s="215" t="s">
        <v>177</v>
      </c>
      <c r="X176" s="216" t="s">
        <v>177</v>
      </c>
      <c r="Y176" s="208"/>
      <c r="Z176" s="215" t="s">
        <v>175</v>
      </c>
      <c r="AA176" s="215" t="s">
        <v>175</v>
      </c>
      <c r="AB176" s="216" t="s">
        <v>175</v>
      </c>
      <c r="AC176" s="215" t="s">
        <v>176</v>
      </c>
      <c r="AD176" s="215" t="s">
        <v>176</v>
      </c>
      <c r="AE176" s="216" t="s">
        <v>176</v>
      </c>
      <c r="AF176" s="215" t="s">
        <v>177</v>
      </c>
      <c r="AG176" s="215" t="s">
        <v>177</v>
      </c>
      <c r="AH176" s="216" t="s">
        <v>177</v>
      </c>
      <c r="AI176" s="208"/>
      <c r="AJ176" s="215" t="s">
        <v>175</v>
      </c>
      <c r="AK176" s="215" t="s">
        <v>175</v>
      </c>
      <c r="AL176" s="216" t="s">
        <v>175</v>
      </c>
      <c r="AM176" s="215" t="s">
        <v>176</v>
      </c>
      <c r="AN176" s="215" t="s">
        <v>176</v>
      </c>
      <c r="AO176" s="216" t="s">
        <v>176</v>
      </c>
      <c r="AP176" s="215" t="s">
        <v>177</v>
      </c>
      <c r="AQ176" s="215" t="s">
        <v>177</v>
      </c>
      <c r="AR176" s="216" t="s">
        <v>177</v>
      </c>
      <c r="AS176" s="208"/>
      <c r="AT176" s="215" t="s">
        <v>175</v>
      </c>
      <c r="AU176" s="215" t="s">
        <v>175</v>
      </c>
      <c r="AV176" s="216" t="s">
        <v>175</v>
      </c>
      <c r="AW176" s="215" t="s">
        <v>176</v>
      </c>
      <c r="AX176" s="215" t="s">
        <v>176</v>
      </c>
      <c r="AY176" s="216" t="s">
        <v>176</v>
      </c>
      <c r="AZ176" s="215" t="s">
        <v>177</v>
      </c>
      <c r="BA176" s="215" t="s">
        <v>177</v>
      </c>
      <c r="BB176" s="216" t="s">
        <v>177</v>
      </c>
      <c r="BC176" s="208"/>
      <c r="BD176" s="215" t="s">
        <v>175</v>
      </c>
      <c r="BE176" s="215" t="s">
        <v>175</v>
      </c>
      <c r="BF176" s="216" t="s">
        <v>175</v>
      </c>
      <c r="BG176" s="215" t="s">
        <v>176</v>
      </c>
      <c r="BH176" s="215" t="s">
        <v>176</v>
      </c>
      <c r="BI176" s="216" t="s">
        <v>176</v>
      </c>
      <c r="BJ176" s="215" t="s">
        <v>177</v>
      </c>
      <c r="BK176" s="215" t="s">
        <v>177</v>
      </c>
      <c r="BL176" s="216" t="s">
        <v>177</v>
      </c>
      <c r="BM176" s="208"/>
      <c r="BN176" s="215" t="s">
        <v>175</v>
      </c>
      <c r="BO176" s="215" t="s">
        <v>175</v>
      </c>
      <c r="BP176" s="216" t="s">
        <v>175</v>
      </c>
      <c r="BQ176" s="215" t="s">
        <v>176</v>
      </c>
      <c r="BR176" s="215" t="s">
        <v>176</v>
      </c>
      <c r="BS176" s="216" t="s">
        <v>176</v>
      </c>
      <c r="BT176" s="215" t="s">
        <v>177</v>
      </c>
      <c r="BU176" s="215" t="s">
        <v>177</v>
      </c>
      <c r="BV176" s="216" t="s">
        <v>177</v>
      </c>
      <c r="BW176" s="208"/>
      <c r="BX176" s="215" t="s">
        <v>175</v>
      </c>
      <c r="BY176" s="215" t="s">
        <v>175</v>
      </c>
      <c r="BZ176" s="216" t="s">
        <v>175</v>
      </c>
      <c r="CA176" s="215" t="s">
        <v>176</v>
      </c>
      <c r="CB176" s="215" t="s">
        <v>176</v>
      </c>
      <c r="CC176" s="216" t="s">
        <v>176</v>
      </c>
      <c r="CD176" s="215" t="s">
        <v>177</v>
      </c>
      <c r="CE176" s="215" t="s">
        <v>177</v>
      </c>
      <c r="CF176" s="216" t="s">
        <v>177</v>
      </c>
      <c r="CG176" s="208"/>
      <c r="CH176" s="215" t="s">
        <v>175</v>
      </c>
      <c r="CI176" s="215" t="s">
        <v>175</v>
      </c>
      <c r="CJ176" s="216" t="s">
        <v>175</v>
      </c>
      <c r="CK176" s="215" t="s">
        <v>176</v>
      </c>
      <c r="CL176" s="215" t="s">
        <v>176</v>
      </c>
      <c r="CM176" s="216" t="s">
        <v>176</v>
      </c>
      <c r="CN176" s="215" t="s">
        <v>177</v>
      </c>
      <c r="CO176" s="215" t="s">
        <v>177</v>
      </c>
      <c r="CP176" s="216" t="s">
        <v>177</v>
      </c>
      <c r="CQ176" s="208"/>
      <c r="CR176" s="215" t="s">
        <v>175</v>
      </c>
      <c r="CS176" s="215" t="s">
        <v>175</v>
      </c>
      <c r="CT176" s="216" t="s">
        <v>175</v>
      </c>
      <c r="CU176" s="215" t="s">
        <v>176</v>
      </c>
      <c r="CV176" s="215" t="s">
        <v>176</v>
      </c>
      <c r="CW176" s="216" t="s">
        <v>176</v>
      </c>
      <c r="CX176" s="215" t="s">
        <v>177</v>
      </c>
      <c r="CY176" s="215" t="s">
        <v>177</v>
      </c>
      <c r="CZ176" s="216" t="s">
        <v>177</v>
      </c>
      <c r="DA176" s="208"/>
      <c r="DB176" s="215" t="s">
        <v>175</v>
      </c>
      <c r="DC176" s="215" t="s">
        <v>175</v>
      </c>
      <c r="DD176" s="216" t="s">
        <v>175</v>
      </c>
      <c r="DE176" s="215" t="s">
        <v>176</v>
      </c>
      <c r="DF176" s="215" t="s">
        <v>176</v>
      </c>
      <c r="DG176" s="216" t="s">
        <v>176</v>
      </c>
      <c r="DH176" s="215" t="s">
        <v>177</v>
      </c>
      <c r="DI176" s="215" t="s">
        <v>177</v>
      </c>
      <c r="DJ176" s="216" t="s">
        <v>177</v>
      </c>
      <c r="DK176" s="208"/>
      <c r="DL176" s="215" t="s">
        <v>175</v>
      </c>
      <c r="DM176" s="215" t="s">
        <v>175</v>
      </c>
      <c r="DN176" s="216" t="s">
        <v>175</v>
      </c>
      <c r="DO176" s="215" t="s">
        <v>176</v>
      </c>
      <c r="DP176" s="215" t="s">
        <v>176</v>
      </c>
      <c r="DQ176" s="216" t="s">
        <v>176</v>
      </c>
      <c r="DR176" s="215" t="s">
        <v>177</v>
      </c>
      <c r="DS176" s="215" t="s">
        <v>177</v>
      </c>
      <c r="DT176" s="216" t="s">
        <v>177</v>
      </c>
      <c r="DU176" s="188"/>
      <c r="DV176" s="355" t="s">
        <v>175</v>
      </c>
      <c r="DW176" s="355" t="s">
        <v>175</v>
      </c>
      <c r="DX176" s="293" t="s">
        <v>175</v>
      </c>
      <c r="DY176" s="355" t="s">
        <v>176</v>
      </c>
      <c r="DZ176" s="355" t="s">
        <v>176</v>
      </c>
      <c r="EA176" s="293" t="s">
        <v>176</v>
      </c>
      <c r="EB176" s="355" t="s">
        <v>177</v>
      </c>
      <c r="EC176" s="355" t="s">
        <v>177</v>
      </c>
      <c r="ED176" s="293" t="s">
        <v>177</v>
      </c>
      <c r="EE176" s="188"/>
      <c r="EF176" s="355" t="s">
        <v>175</v>
      </c>
      <c r="EG176" s="355" t="s">
        <v>175</v>
      </c>
      <c r="EH176" s="293" t="s">
        <v>175</v>
      </c>
      <c r="EI176" s="355" t="s">
        <v>176</v>
      </c>
      <c r="EJ176" s="355" t="s">
        <v>176</v>
      </c>
      <c r="EK176" s="293" t="s">
        <v>176</v>
      </c>
      <c r="EL176" s="355" t="s">
        <v>177</v>
      </c>
      <c r="EM176" s="355" t="s">
        <v>177</v>
      </c>
      <c r="EN176" s="293" t="s">
        <v>177</v>
      </c>
      <c r="EO176" s="188"/>
      <c r="EP176" s="355" t="s">
        <v>175</v>
      </c>
      <c r="EQ176" s="355" t="s">
        <v>175</v>
      </c>
      <c r="ER176" s="293" t="s">
        <v>175</v>
      </c>
      <c r="ES176" s="355" t="s">
        <v>176</v>
      </c>
      <c r="ET176" s="355" t="s">
        <v>176</v>
      </c>
      <c r="EU176" s="293" t="s">
        <v>176</v>
      </c>
      <c r="EV176" s="355" t="s">
        <v>177</v>
      </c>
      <c r="EW176" s="355" t="s">
        <v>177</v>
      </c>
      <c r="EX176" s="293" t="s">
        <v>177</v>
      </c>
      <c r="EY176" s="188"/>
      <c r="EZ176" s="355" t="s">
        <v>175</v>
      </c>
      <c r="FA176" s="355" t="s">
        <v>175</v>
      </c>
      <c r="FB176" s="293" t="s">
        <v>175</v>
      </c>
      <c r="FC176" s="355" t="s">
        <v>176</v>
      </c>
      <c r="FD176" s="355" t="s">
        <v>176</v>
      </c>
      <c r="FE176" s="293" t="s">
        <v>176</v>
      </c>
      <c r="FF176" s="355" t="s">
        <v>177</v>
      </c>
      <c r="FG176" s="355" t="s">
        <v>177</v>
      </c>
      <c r="FH176" s="293" t="s">
        <v>177</v>
      </c>
      <c r="FI176" s="188"/>
      <c r="FJ176" s="355" t="s">
        <v>175</v>
      </c>
      <c r="FK176" s="355" t="s">
        <v>175</v>
      </c>
      <c r="FL176" s="293" t="s">
        <v>175</v>
      </c>
      <c r="FM176" s="355" t="s">
        <v>176</v>
      </c>
      <c r="FN176" s="355" t="s">
        <v>176</v>
      </c>
      <c r="FO176" s="293" t="s">
        <v>176</v>
      </c>
      <c r="FP176" s="355" t="s">
        <v>177</v>
      </c>
      <c r="FQ176" s="355" t="s">
        <v>177</v>
      </c>
      <c r="FR176" s="293" t="s">
        <v>177</v>
      </c>
      <c r="FS176" s="188"/>
      <c r="FT176" s="355" t="s">
        <v>175</v>
      </c>
      <c r="FU176" s="355" t="s">
        <v>175</v>
      </c>
      <c r="FV176" s="293" t="s">
        <v>175</v>
      </c>
      <c r="FW176" s="355" t="s">
        <v>176</v>
      </c>
      <c r="FX176" s="355" t="s">
        <v>176</v>
      </c>
      <c r="FY176" s="293" t="s">
        <v>176</v>
      </c>
      <c r="FZ176" s="355" t="s">
        <v>177</v>
      </c>
      <c r="GA176" s="355" t="s">
        <v>177</v>
      </c>
      <c r="GB176" s="293" t="s">
        <v>177</v>
      </c>
      <c r="GC176" s="188"/>
      <c r="GD176" s="355" t="s">
        <v>175</v>
      </c>
      <c r="GE176" s="355" t="s">
        <v>175</v>
      </c>
      <c r="GF176" s="293" t="s">
        <v>175</v>
      </c>
      <c r="GG176" s="355" t="s">
        <v>176</v>
      </c>
      <c r="GH176" s="355" t="s">
        <v>176</v>
      </c>
      <c r="GI176" s="293" t="s">
        <v>176</v>
      </c>
      <c r="GJ176" s="355" t="s">
        <v>177</v>
      </c>
      <c r="GK176" s="355" t="s">
        <v>177</v>
      </c>
      <c r="GL176" s="293" t="s">
        <v>177</v>
      </c>
      <c r="GM176" s="188"/>
      <c r="GN176" s="355" t="s">
        <v>175</v>
      </c>
      <c r="GO176" s="355" t="s">
        <v>175</v>
      </c>
      <c r="GP176" s="293" t="s">
        <v>175</v>
      </c>
      <c r="GQ176" s="355" t="s">
        <v>176</v>
      </c>
      <c r="GR176" s="355" t="s">
        <v>176</v>
      </c>
      <c r="GS176" s="293" t="s">
        <v>176</v>
      </c>
      <c r="GT176" s="355" t="s">
        <v>177</v>
      </c>
      <c r="GU176" s="355" t="s">
        <v>177</v>
      </c>
      <c r="GV176" s="293" t="s">
        <v>177</v>
      </c>
      <c r="GW176" s="188"/>
      <c r="GX176" s="355" t="s">
        <v>175</v>
      </c>
      <c r="GY176" s="355" t="s">
        <v>175</v>
      </c>
      <c r="GZ176" s="293" t="s">
        <v>175</v>
      </c>
      <c r="HA176" s="355" t="s">
        <v>176</v>
      </c>
      <c r="HB176" s="355" t="s">
        <v>176</v>
      </c>
      <c r="HC176" s="293" t="s">
        <v>176</v>
      </c>
      <c r="HD176" s="355" t="s">
        <v>177</v>
      </c>
      <c r="HE176" s="355" t="s">
        <v>177</v>
      </c>
      <c r="HF176" s="293" t="s">
        <v>177</v>
      </c>
      <c r="HG176" s="188"/>
      <c r="HH176" s="355" t="s">
        <v>175</v>
      </c>
      <c r="HI176" s="355" t="s">
        <v>175</v>
      </c>
      <c r="HJ176" s="293" t="s">
        <v>175</v>
      </c>
      <c r="HK176" s="355" t="s">
        <v>176</v>
      </c>
      <c r="HL176" s="355" t="s">
        <v>176</v>
      </c>
      <c r="HM176" s="293" t="s">
        <v>176</v>
      </c>
      <c r="HN176" s="355" t="s">
        <v>177</v>
      </c>
      <c r="HO176" s="355" t="s">
        <v>177</v>
      </c>
      <c r="HP176" s="293" t="s">
        <v>177</v>
      </c>
      <c r="HQ176" s="188"/>
      <c r="HR176" s="355" t="s">
        <v>175</v>
      </c>
      <c r="HS176" s="355" t="s">
        <v>175</v>
      </c>
      <c r="HT176" s="293" t="s">
        <v>175</v>
      </c>
      <c r="HU176" s="355" t="s">
        <v>176</v>
      </c>
      <c r="HV176" s="355" t="s">
        <v>176</v>
      </c>
      <c r="HW176" s="293" t="s">
        <v>176</v>
      </c>
      <c r="HX176" s="355" t="s">
        <v>177</v>
      </c>
      <c r="HY176" s="355" t="s">
        <v>177</v>
      </c>
      <c r="HZ176" s="293" t="s">
        <v>177</v>
      </c>
      <c r="IA176" s="188"/>
      <c r="IB176" s="355" t="s">
        <v>175</v>
      </c>
      <c r="IC176" s="355" t="s">
        <v>175</v>
      </c>
      <c r="ID176" s="293" t="s">
        <v>175</v>
      </c>
      <c r="IE176" s="355" t="s">
        <v>176</v>
      </c>
      <c r="IF176" s="355" t="s">
        <v>176</v>
      </c>
      <c r="IG176" s="293" t="s">
        <v>176</v>
      </c>
      <c r="IH176" s="355" t="s">
        <v>177</v>
      </c>
      <c r="II176" s="355" t="s">
        <v>177</v>
      </c>
      <c r="IJ176" s="293" t="s">
        <v>177</v>
      </c>
    </row>
    <row r="177" spans="1:244" hidden="1" x14ac:dyDescent="0.2">
      <c r="B177" s="183"/>
      <c r="C177" s="183"/>
      <c r="E177" s="188"/>
      <c r="F177" s="217" t="s">
        <v>142</v>
      </c>
      <c r="G177" s="217" t="s">
        <v>143</v>
      </c>
      <c r="H177" s="218" t="s">
        <v>97</v>
      </c>
      <c r="I177" s="217" t="s">
        <v>142</v>
      </c>
      <c r="J177" s="217" t="s">
        <v>143</v>
      </c>
      <c r="K177" s="218" t="s">
        <v>97</v>
      </c>
      <c r="L177" s="217" t="s">
        <v>142</v>
      </c>
      <c r="M177" s="217" t="s">
        <v>143</v>
      </c>
      <c r="N177" s="218" t="s">
        <v>97</v>
      </c>
      <c r="O177" s="208"/>
      <c r="P177" s="217" t="s">
        <v>142</v>
      </c>
      <c r="Q177" s="217" t="s">
        <v>143</v>
      </c>
      <c r="R177" s="218" t="s">
        <v>97</v>
      </c>
      <c r="S177" s="217" t="s">
        <v>142</v>
      </c>
      <c r="T177" s="217" t="s">
        <v>143</v>
      </c>
      <c r="U177" s="218" t="s">
        <v>97</v>
      </c>
      <c r="V177" s="217" t="s">
        <v>142</v>
      </c>
      <c r="W177" s="217" t="s">
        <v>143</v>
      </c>
      <c r="X177" s="218" t="s">
        <v>97</v>
      </c>
      <c r="Y177" s="208"/>
      <c r="Z177" s="217" t="s">
        <v>142</v>
      </c>
      <c r="AA177" s="217" t="s">
        <v>143</v>
      </c>
      <c r="AB177" s="218" t="s">
        <v>97</v>
      </c>
      <c r="AC177" s="217" t="s">
        <v>142</v>
      </c>
      <c r="AD177" s="217" t="s">
        <v>143</v>
      </c>
      <c r="AE177" s="218" t="s">
        <v>97</v>
      </c>
      <c r="AF177" s="217" t="s">
        <v>142</v>
      </c>
      <c r="AG177" s="217" t="s">
        <v>143</v>
      </c>
      <c r="AH177" s="218" t="s">
        <v>97</v>
      </c>
      <c r="AI177" s="208"/>
      <c r="AJ177" s="217" t="s">
        <v>142</v>
      </c>
      <c r="AK177" s="217" t="s">
        <v>143</v>
      </c>
      <c r="AL177" s="218" t="s">
        <v>97</v>
      </c>
      <c r="AM177" s="217" t="s">
        <v>142</v>
      </c>
      <c r="AN177" s="217" t="s">
        <v>143</v>
      </c>
      <c r="AO177" s="218" t="s">
        <v>97</v>
      </c>
      <c r="AP177" s="217" t="s">
        <v>142</v>
      </c>
      <c r="AQ177" s="217" t="s">
        <v>143</v>
      </c>
      <c r="AR177" s="218" t="s">
        <v>97</v>
      </c>
      <c r="AS177" s="208"/>
      <c r="AT177" s="217" t="s">
        <v>142</v>
      </c>
      <c r="AU177" s="217" t="s">
        <v>143</v>
      </c>
      <c r="AV177" s="218" t="s">
        <v>97</v>
      </c>
      <c r="AW177" s="217" t="s">
        <v>142</v>
      </c>
      <c r="AX177" s="217" t="s">
        <v>143</v>
      </c>
      <c r="AY177" s="218" t="s">
        <v>97</v>
      </c>
      <c r="AZ177" s="217" t="s">
        <v>142</v>
      </c>
      <c r="BA177" s="217" t="s">
        <v>143</v>
      </c>
      <c r="BB177" s="218" t="s">
        <v>97</v>
      </c>
      <c r="BC177" s="208"/>
      <c r="BD177" s="217" t="s">
        <v>142</v>
      </c>
      <c r="BE177" s="217" t="s">
        <v>143</v>
      </c>
      <c r="BF177" s="218" t="s">
        <v>97</v>
      </c>
      <c r="BG177" s="217" t="s">
        <v>142</v>
      </c>
      <c r="BH177" s="217" t="s">
        <v>143</v>
      </c>
      <c r="BI177" s="218" t="s">
        <v>97</v>
      </c>
      <c r="BJ177" s="217" t="s">
        <v>142</v>
      </c>
      <c r="BK177" s="217" t="s">
        <v>143</v>
      </c>
      <c r="BL177" s="218" t="s">
        <v>97</v>
      </c>
      <c r="BM177" s="208"/>
      <c r="BN177" s="217" t="s">
        <v>142</v>
      </c>
      <c r="BO177" s="217" t="s">
        <v>143</v>
      </c>
      <c r="BP177" s="218" t="s">
        <v>97</v>
      </c>
      <c r="BQ177" s="217" t="s">
        <v>142</v>
      </c>
      <c r="BR177" s="217" t="s">
        <v>143</v>
      </c>
      <c r="BS177" s="218" t="s">
        <v>97</v>
      </c>
      <c r="BT177" s="217" t="s">
        <v>142</v>
      </c>
      <c r="BU177" s="217" t="s">
        <v>143</v>
      </c>
      <c r="BV177" s="218" t="s">
        <v>97</v>
      </c>
      <c r="BW177" s="208"/>
      <c r="BX177" s="217" t="s">
        <v>142</v>
      </c>
      <c r="BY177" s="217" t="s">
        <v>143</v>
      </c>
      <c r="BZ177" s="218" t="s">
        <v>97</v>
      </c>
      <c r="CA177" s="217" t="s">
        <v>142</v>
      </c>
      <c r="CB177" s="217" t="s">
        <v>143</v>
      </c>
      <c r="CC177" s="218" t="s">
        <v>97</v>
      </c>
      <c r="CD177" s="217" t="s">
        <v>142</v>
      </c>
      <c r="CE177" s="217" t="s">
        <v>143</v>
      </c>
      <c r="CF177" s="218" t="s">
        <v>97</v>
      </c>
      <c r="CG177" s="208"/>
      <c r="CH177" s="217" t="s">
        <v>142</v>
      </c>
      <c r="CI177" s="217" t="s">
        <v>143</v>
      </c>
      <c r="CJ177" s="218" t="s">
        <v>97</v>
      </c>
      <c r="CK177" s="217" t="s">
        <v>142</v>
      </c>
      <c r="CL177" s="217" t="s">
        <v>143</v>
      </c>
      <c r="CM177" s="218" t="s">
        <v>97</v>
      </c>
      <c r="CN177" s="217" t="s">
        <v>142</v>
      </c>
      <c r="CO177" s="217" t="s">
        <v>143</v>
      </c>
      <c r="CP177" s="218" t="s">
        <v>97</v>
      </c>
      <c r="CQ177" s="208"/>
      <c r="CR177" s="217" t="s">
        <v>142</v>
      </c>
      <c r="CS177" s="217" t="s">
        <v>143</v>
      </c>
      <c r="CT177" s="218" t="s">
        <v>97</v>
      </c>
      <c r="CU177" s="217" t="s">
        <v>142</v>
      </c>
      <c r="CV177" s="217" t="s">
        <v>143</v>
      </c>
      <c r="CW177" s="218" t="s">
        <v>97</v>
      </c>
      <c r="CX177" s="217" t="s">
        <v>142</v>
      </c>
      <c r="CY177" s="217" t="s">
        <v>143</v>
      </c>
      <c r="CZ177" s="218" t="s">
        <v>97</v>
      </c>
      <c r="DA177" s="208"/>
      <c r="DB177" s="217" t="s">
        <v>142</v>
      </c>
      <c r="DC177" s="217" t="s">
        <v>143</v>
      </c>
      <c r="DD177" s="218" t="s">
        <v>97</v>
      </c>
      <c r="DE177" s="217" t="s">
        <v>142</v>
      </c>
      <c r="DF177" s="217" t="s">
        <v>143</v>
      </c>
      <c r="DG177" s="218" t="s">
        <v>97</v>
      </c>
      <c r="DH177" s="217" t="s">
        <v>142</v>
      </c>
      <c r="DI177" s="217" t="s">
        <v>143</v>
      </c>
      <c r="DJ177" s="218" t="s">
        <v>97</v>
      </c>
      <c r="DK177" s="208"/>
      <c r="DL177" s="217" t="s">
        <v>142</v>
      </c>
      <c r="DM177" s="217" t="s">
        <v>143</v>
      </c>
      <c r="DN177" s="218" t="s">
        <v>97</v>
      </c>
      <c r="DO177" s="217" t="s">
        <v>142</v>
      </c>
      <c r="DP177" s="217" t="s">
        <v>143</v>
      </c>
      <c r="DQ177" s="218" t="s">
        <v>97</v>
      </c>
      <c r="DR177" s="217" t="s">
        <v>142</v>
      </c>
      <c r="DS177" s="217" t="s">
        <v>143</v>
      </c>
      <c r="DT177" s="218" t="s">
        <v>97</v>
      </c>
      <c r="DU177" s="188"/>
      <c r="DV177" s="356" t="s">
        <v>142</v>
      </c>
      <c r="DW177" s="356" t="s">
        <v>143</v>
      </c>
      <c r="DX177" s="357" t="s">
        <v>97</v>
      </c>
      <c r="DY177" s="356" t="s">
        <v>142</v>
      </c>
      <c r="DZ177" s="356" t="s">
        <v>143</v>
      </c>
      <c r="EA177" s="357" t="s">
        <v>97</v>
      </c>
      <c r="EB177" s="356" t="s">
        <v>142</v>
      </c>
      <c r="EC177" s="356" t="s">
        <v>143</v>
      </c>
      <c r="ED177" s="357" t="s">
        <v>97</v>
      </c>
      <c r="EE177" s="188"/>
      <c r="EF177" s="356" t="s">
        <v>142</v>
      </c>
      <c r="EG177" s="356" t="s">
        <v>143</v>
      </c>
      <c r="EH177" s="357" t="s">
        <v>97</v>
      </c>
      <c r="EI177" s="356" t="s">
        <v>142</v>
      </c>
      <c r="EJ177" s="356" t="s">
        <v>143</v>
      </c>
      <c r="EK177" s="357" t="s">
        <v>97</v>
      </c>
      <c r="EL177" s="356" t="s">
        <v>142</v>
      </c>
      <c r="EM177" s="356" t="s">
        <v>143</v>
      </c>
      <c r="EN177" s="357" t="s">
        <v>97</v>
      </c>
      <c r="EO177" s="188"/>
      <c r="EP177" s="356" t="s">
        <v>142</v>
      </c>
      <c r="EQ177" s="356" t="s">
        <v>143</v>
      </c>
      <c r="ER177" s="357" t="s">
        <v>97</v>
      </c>
      <c r="ES177" s="356" t="s">
        <v>142</v>
      </c>
      <c r="ET177" s="356" t="s">
        <v>143</v>
      </c>
      <c r="EU177" s="357" t="s">
        <v>97</v>
      </c>
      <c r="EV177" s="356" t="s">
        <v>142</v>
      </c>
      <c r="EW177" s="356" t="s">
        <v>143</v>
      </c>
      <c r="EX177" s="357" t="s">
        <v>97</v>
      </c>
      <c r="EY177" s="188"/>
      <c r="EZ177" s="356" t="s">
        <v>142</v>
      </c>
      <c r="FA177" s="356" t="s">
        <v>143</v>
      </c>
      <c r="FB177" s="357" t="s">
        <v>97</v>
      </c>
      <c r="FC177" s="356" t="s">
        <v>142</v>
      </c>
      <c r="FD177" s="356" t="s">
        <v>143</v>
      </c>
      <c r="FE177" s="357" t="s">
        <v>97</v>
      </c>
      <c r="FF177" s="356" t="s">
        <v>142</v>
      </c>
      <c r="FG177" s="356" t="s">
        <v>143</v>
      </c>
      <c r="FH177" s="357" t="s">
        <v>97</v>
      </c>
      <c r="FI177" s="188"/>
      <c r="FJ177" s="356" t="s">
        <v>142</v>
      </c>
      <c r="FK177" s="356" t="s">
        <v>143</v>
      </c>
      <c r="FL177" s="357" t="s">
        <v>97</v>
      </c>
      <c r="FM177" s="356" t="s">
        <v>142</v>
      </c>
      <c r="FN177" s="356" t="s">
        <v>143</v>
      </c>
      <c r="FO177" s="357" t="s">
        <v>97</v>
      </c>
      <c r="FP177" s="356" t="s">
        <v>142</v>
      </c>
      <c r="FQ177" s="356" t="s">
        <v>143</v>
      </c>
      <c r="FR177" s="357" t="s">
        <v>97</v>
      </c>
      <c r="FS177" s="188"/>
      <c r="FT177" s="356" t="s">
        <v>142</v>
      </c>
      <c r="FU177" s="356" t="s">
        <v>143</v>
      </c>
      <c r="FV177" s="357" t="s">
        <v>97</v>
      </c>
      <c r="FW177" s="356" t="s">
        <v>142</v>
      </c>
      <c r="FX177" s="356" t="s">
        <v>143</v>
      </c>
      <c r="FY177" s="357" t="s">
        <v>97</v>
      </c>
      <c r="FZ177" s="356" t="s">
        <v>142</v>
      </c>
      <c r="GA177" s="356" t="s">
        <v>143</v>
      </c>
      <c r="GB177" s="357" t="s">
        <v>97</v>
      </c>
      <c r="GC177" s="188"/>
      <c r="GD177" s="356" t="s">
        <v>142</v>
      </c>
      <c r="GE177" s="356" t="s">
        <v>143</v>
      </c>
      <c r="GF177" s="357" t="s">
        <v>97</v>
      </c>
      <c r="GG177" s="356" t="s">
        <v>142</v>
      </c>
      <c r="GH177" s="356" t="s">
        <v>143</v>
      </c>
      <c r="GI177" s="357" t="s">
        <v>97</v>
      </c>
      <c r="GJ177" s="356" t="s">
        <v>142</v>
      </c>
      <c r="GK177" s="356" t="s">
        <v>143</v>
      </c>
      <c r="GL177" s="357" t="s">
        <v>97</v>
      </c>
      <c r="GM177" s="188"/>
      <c r="GN177" s="356" t="s">
        <v>142</v>
      </c>
      <c r="GO177" s="356" t="s">
        <v>143</v>
      </c>
      <c r="GP177" s="357" t="s">
        <v>97</v>
      </c>
      <c r="GQ177" s="356" t="s">
        <v>142</v>
      </c>
      <c r="GR177" s="356" t="s">
        <v>143</v>
      </c>
      <c r="GS177" s="357" t="s">
        <v>97</v>
      </c>
      <c r="GT177" s="356" t="s">
        <v>142</v>
      </c>
      <c r="GU177" s="356" t="s">
        <v>143</v>
      </c>
      <c r="GV177" s="357" t="s">
        <v>97</v>
      </c>
      <c r="GW177" s="188"/>
      <c r="GX177" s="356" t="s">
        <v>142</v>
      </c>
      <c r="GY177" s="356" t="s">
        <v>143</v>
      </c>
      <c r="GZ177" s="357" t="s">
        <v>97</v>
      </c>
      <c r="HA177" s="356" t="s">
        <v>142</v>
      </c>
      <c r="HB177" s="356" t="s">
        <v>143</v>
      </c>
      <c r="HC177" s="357" t="s">
        <v>97</v>
      </c>
      <c r="HD177" s="356" t="s">
        <v>142</v>
      </c>
      <c r="HE177" s="356" t="s">
        <v>143</v>
      </c>
      <c r="HF177" s="357" t="s">
        <v>97</v>
      </c>
      <c r="HG177" s="188"/>
      <c r="HH177" s="356" t="s">
        <v>142</v>
      </c>
      <c r="HI177" s="356" t="s">
        <v>143</v>
      </c>
      <c r="HJ177" s="357" t="s">
        <v>97</v>
      </c>
      <c r="HK177" s="356" t="s">
        <v>142</v>
      </c>
      <c r="HL177" s="356" t="s">
        <v>143</v>
      </c>
      <c r="HM177" s="357" t="s">
        <v>97</v>
      </c>
      <c r="HN177" s="356" t="s">
        <v>142</v>
      </c>
      <c r="HO177" s="356" t="s">
        <v>143</v>
      </c>
      <c r="HP177" s="357" t="s">
        <v>97</v>
      </c>
      <c r="HQ177" s="188"/>
      <c r="HR177" s="356" t="s">
        <v>142</v>
      </c>
      <c r="HS177" s="356" t="s">
        <v>143</v>
      </c>
      <c r="HT177" s="357" t="s">
        <v>97</v>
      </c>
      <c r="HU177" s="356" t="s">
        <v>142</v>
      </c>
      <c r="HV177" s="356" t="s">
        <v>143</v>
      </c>
      <c r="HW177" s="357" t="s">
        <v>97</v>
      </c>
      <c r="HX177" s="356" t="s">
        <v>142</v>
      </c>
      <c r="HY177" s="356" t="s">
        <v>143</v>
      </c>
      <c r="HZ177" s="357" t="s">
        <v>97</v>
      </c>
      <c r="IA177" s="188"/>
      <c r="IB177" s="356" t="s">
        <v>142</v>
      </c>
      <c r="IC177" s="356" t="s">
        <v>143</v>
      </c>
      <c r="ID177" s="357" t="s">
        <v>97</v>
      </c>
      <c r="IE177" s="356" t="s">
        <v>142</v>
      </c>
      <c r="IF177" s="356" t="s">
        <v>143</v>
      </c>
      <c r="IG177" s="357" t="s">
        <v>97</v>
      </c>
      <c r="IH177" s="356" t="s">
        <v>142</v>
      </c>
      <c r="II177" s="356" t="s">
        <v>143</v>
      </c>
      <c r="IJ177" s="357" t="s">
        <v>97</v>
      </c>
    </row>
    <row r="178" spans="1:244" x14ac:dyDescent="0.2">
      <c r="B178" s="183" t="s">
        <v>198</v>
      </c>
      <c r="C178" s="183"/>
      <c r="E178" s="188"/>
      <c r="F178" s="208"/>
      <c r="G178" s="208"/>
      <c r="H178" s="213"/>
      <c r="I178" s="208"/>
      <c r="J178" s="208"/>
      <c r="K178" s="213"/>
      <c r="L178" s="208"/>
      <c r="M178" s="208"/>
      <c r="N178" s="213"/>
      <c r="O178" s="208"/>
      <c r="P178" s="208"/>
      <c r="Q178" s="208"/>
      <c r="R178" s="213"/>
      <c r="S178" s="208"/>
      <c r="T178" s="208"/>
      <c r="U178" s="213"/>
      <c r="V178" s="208"/>
      <c r="W178" s="208"/>
      <c r="X178" s="213"/>
      <c r="Y178" s="208"/>
      <c r="Z178" s="208"/>
      <c r="AA178" s="208"/>
      <c r="AB178" s="213"/>
      <c r="AC178" s="208"/>
      <c r="AD178" s="208"/>
      <c r="AE178" s="213"/>
      <c r="AF178" s="208"/>
      <c r="AG178" s="208"/>
      <c r="AH178" s="213"/>
      <c r="AI178" s="208"/>
      <c r="AJ178" s="208"/>
      <c r="AK178" s="208"/>
      <c r="AL178" s="213"/>
      <c r="AM178" s="208"/>
      <c r="AN178" s="208"/>
      <c r="AO178" s="213"/>
      <c r="AP178" s="208"/>
      <c r="AQ178" s="208"/>
      <c r="AR178" s="213"/>
      <c r="AS178" s="208"/>
      <c r="AT178" s="208"/>
      <c r="AU178" s="208"/>
      <c r="AV178" s="213"/>
      <c r="AW178" s="208"/>
      <c r="AX178" s="208"/>
      <c r="AY178" s="213"/>
      <c r="AZ178" s="208"/>
      <c r="BA178" s="208"/>
      <c r="BB178" s="213"/>
      <c r="BC178" s="208"/>
      <c r="BD178" s="208"/>
      <c r="BE178" s="208"/>
      <c r="BF178" s="213"/>
      <c r="BG178" s="208"/>
      <c r="BH178" s="208"/>
      <c r="BI178" s="213"/>
      <c r="BJ178" s="208"/>
      <c r="BK178" s="208"/>
      <c r="BL178" s="213"/>
      <c r="BM178" s="208"/>
      <c r="BN178" s="208"/>
      <c r="BO178" s="208"/>
      <c r="BP178" s="213"/>
      <c r="BQ178" s="208"/>
      <c r="BR178" s="208"/>
      <c r="BS178" s="213"/>
      <c r="BT178" s="208"/>
      <c r="BU178" s="208"/>
      <c r="BV178" s="213"/>
      <c r="BW178" s="208"/>
      <c r="BX178" s="208"/>
      <c r="BY178" s="208"/>
      <c r="BZ178" s="213"/>
      <c r="CA178" s="208"/>
      <c r="CB178" s="208"/>
      <c r="CC178" s="213"/>
      <c r="CD178" s="208"/>
      <c r="CE178" s="208"/>
      <c r="CF178" s="213"/>
      <c r="CG178" s="208"/>
      <c r="CH178" s="208"/>
      <c r="CI178" s="208"/>
      <c r="CJ178" s="213"/>
      <c r="CK178" s="208"/>
      <c r="CL178" s="208"/>
      <c r="CM178" s="213"/>
      <c r="CN178" s="208"/>
      <c r="CO178" s="208"/>
      <c r="CP178" s="213"/>
      <c r="CQ178" s="208"/>
      <c r="CR178" s="208"/>
      <c r="CS178" s="208"/>
      <c r="CT178" s="213"/>
      <c r="CU178" s="208"/>
      <c r="CV178" s="208"/>
      <c r="CW178" s="213"/>
      <c r="CX178" s="208"/>
      <c r="CY178" s="208"/>
      <c r="CZ178" s="213"/>
      <c r="DA178" s="208"/>
      <c r="DB178" s="208"/>
      <c r="DC178" s="208"/>
      <c r="DD178" s="213"/>
      <c r="DE178" s="208"/>
      <c r="DF178" s="208"/>
      <c r="DG178" s="213"/>
      <c r="DH178" s="208"/>
      <c r="DI178" s="208"/>
      <c r="DJ178" s="213"/>
      <c r="DK178" s="208"/>
      <c r="DL178" s="208"/>
      <c r="DM178" s="208"/>
      <c r="DN178" s="213"/>
      <c r="DO178" s="208"/>
      <c r="DP178" s="208"/>
      <c r="DQ178" s="213"/>
      <c r="DR178" s="208"/>
      <c r="DS178" s="208"/>
      <c r="DT178" s="213"/>
      <c r="DU178" s="188"/>
      <c r="DV178" s="188"/>
      <c r="DW178" s="188"/>
      <c r="DX178" s="289"/>
      <c r="DY178" s="188"/>
      <c r="DZ178" s="188"/>
      <c r="EA178" s="289"/>
      <c r="EB178" s="188"/>
      <c r="EC178" s="188"/>
      <c r="ED178" s="289"/>
      <c r="EE178" s="188"/>
      <c r="EF178" s="188"/>
      <c r="EG178" s="188"/>
      <c r="EH178" s="289"/>
      <c r="EI178" s="188"/>
      <c r="EJ178" s="188"/>
      <c r="EK178" s="289"/>
      <c r="EL178" s="188"/>
      <c r="EM178" s="188"/>
      <c r="EN178" s="289"/>
      <c r="EO178" s="188"/>
      <c r="EP178" s="188"/>
      <c r="EQ178" s="188"/>
      <c r="ER178" s="289"/>
      <c r="ES178" s="188"/>
      <c r="ET178" s="188"/>
      <c r="EU178" s="289"/>
      <c r="EV178" s="188"/>
      <c r="EW178" s="188"/>
      <c r="EX178" s="289"/>
      <c r="EY178" s="188"/>
      <c r="EZ178" s="188"/>
      <c r="FA178" s="188"/>
      <c r="FB178" s="289"/>
      <c r="FC178" s="188"/>
      <c r="FD178" s="188"/>
      <c r="FE178" s="289"/>
      <c r="FF178" s="188"/>
      <c r="FG178" s="188"/>
      <c r="FH178" s="289"/>
      <c r="FI178" s="188"/>
      <c r="FJ178" s="188"/>
      <c r="FK178" s="188"/>
      <c r="FL178" s="289"/>
      <c r="FM178" s="188"/>
      <c r="FN178" s="188"/>
      <c r="FO178" s="289"/>
      <c r="FP178" s="188"/>
      <c r="FQ178" s="188"/>
      <c r="FR178" s="289"/>
      <c r="FS178" s="188"/>
      <c r="FT178" s="188"/>
      <c r="FU178" s="188"/>
      <c r="FV178" s="289"/>
      <c r="FW178" s="188"/>
      <c r="FX178" s="188"/>
      <c r="FY178" s="289"/>
      <c r="FZ178" s="188"/>
      <c r="GA178" s="188"/>
      <c r="GB178" s="289"/>
      <c r="GC178" s="188"/>
      <c r="GD178" s="188"/>
      <c r="GE178" s="188"/>
      <c r="GF178" s="289"/>
      <c r="GG178" s="188"/>
      <c r="GH178" s="188"/>
      <c r="GI178" s="289"/>
      <c r="GJ178" s="188"/>
      <c r="GK178" s="188"/>
      <c r="GL178" s="289"/>
      <c r="GM178" s="188"/>
      <c r="GN178" s="188"/>
      <c r="GO178" s="188"/>
      <c r="GP178" s="289"/>
      <c r="GQ178" s="188"/>
      <c r="GR178" s="188"/>
      <c r="GS178" s="289"/>
      <c r="GT178" s="188"/>
      <c r="GU178" s="188"/>
      <c r="GV178" s="289"/>
      <c r="GW178" s="188"/>
      <c r="GX178" s="188"/>
      <c r="GY178" s="188"/>
      <c r="GZ178" s="289"/>
      <c r="HA178" s="188"/>
      <c r="HB178" s="188"/>
      <c r="HC178" s="289"/>
      <c r="HD178" s="188"/>
      <c r="HE178" s="188"/>
      <c r="HF178" s="289"/>
      <c r="HG178" s="188"/>
      <c r="HH178" s="188"/>
      <c r="HI178" s="188"/>
      <c r="HJ178" s="289"/>
      <c r="HK178" s="188"/>
      <c r="HL178" s="188"/>
      <c r="HM178" s="289"/>
      <c r="HN178" s="188"/>
      <c r="HO178" s="188"/>
      <c r="HP178" s="289"/>
      <c r="HQ178" s="188"/>
      <c r="HR178" s="188"/>
      <c r="HS178" s="188"/>
      <c r="HT178" s="289"/>
      <c r="HU178" s="188"/>
      <c r="HV178" s="188"/>
      <c r="HW178" s="289"/>
      <c r="HX178" s="188"/>
      <c r="HY178" s="188"/>
      <c r="HZ178" s="289"/>
      <c r="IA178" s="188"/>
      <c r="IB178" s="188"/>
      <c r="IC178" s="188"/>
      <c r="ID178" s="289"/>
      <c r="IE178" s="188"/>
      <c r="IF178" s="188"/>
      <c r="IG178" s="289"/>
      <c r="IH178" s="188"/>
      <c r="II178" s="188"/>
      <c r="IJ178" s="289"/>
    </row>
    <row r="179" spans="1:244" x14ac:dyDescent="0.2">
      <c r="A179" s="205" t="s">
        <v>188</v>
      </c>
      <c r="B179" s="183"/>
      <c r="C179" s="183" t="s">
        <v>180</v>
      </c>
      <c r="E179" s="188"/>
      <c r="F179" s="206">
        <v>416664633.26999998</v>
      </c>
      <c r="G179" s="206">
        <v>0</v>
      </c>
      <c r="H179" s="207">
        <v>416664633.26999998</v>
      </c>
      <c r="I179" s="206">
        <v>44729524.459999993</v>
      </c>
      <c r="J179" s="206">
        <v>0</v>
      </c>
      <c r="K179" s="207">
        <v>44729524.459999993</v>
      </c>
      <c r="L179" s="206">
        <v>371935108.81</v>
      </c>
      <c r="M179" s="206">
        <v>0</v>
      </c>
      <c r="N179" s="207">
        <v>371935108.81</v>
      </c>
      <c r="O179" s="208"/>
      <c r="P179" s="206">
        <v>416846834.12</v>
      </c>
      <c r="Q179" s="206">
        <v>0</v>
      </c>
      <c r="R179" s="207">
        <v>416846834.12</v>
      </c>
      <c r="S179" s="206">
        <v>44212913.109999992</v>
      </c>
      <c r="T179" s="206">
        <v>0</v>
      </c>
      <c r="U179" s="207">
        <v>44212913.109999992</v>
      </c>
      <c r="V179" s="206">
        <v>372633921.01000005</v>
      </c>
      <c r="W179" s="206">
        <v>0</v>
      </c>
      <c r="X179" s="207">
        <v>372633921.01000005</v>
      </c>
      <c r="Y179" s="208"/>
      <c r="Z179" s="206">
        <v>419083690.85999995</v>
      </c>
      <c r="AA179" s="206">
        <v>0</v>
      </c>
      <c r="AB179" s="207">
        <v>419083690.85999995</v>
      </c>
      <c r="AC179" s="206">
        <v>44103049.909999996</v>
      </c>
      <c r="AD179" s="206">
        <v>0</v>
      </c>
      <c r="AE179" s="207">
        <v>44103049.909999996</v>
      </c>
      <c r="AF179" s="206">
        <v>374980640.94999999</v>
      </c>
      <c r="AG179" s="206">
        <v>0</v>
      </c>
      <c r="AH179" s="207">
        <v>374980640.94999999</v>
      </c>
      <c r="AI179" s="208"/>
      <c r="AJ179" s="206">
        <v>417074768.18000001</v>
      </c>
      <c r="AK179" s="206">
        <v>0</v>
      </c>
      <c r="AL179" s="207">
        <v>417074768.18000001</v>
      </c>
      <c r="AM179" s="206">
        <v>43654221.5</v>
      </c>
      <c r="AN179" s="206">
        <v>0</v>
      </c>
      <c r="AO179" s="207">
        <v>43654221.5</v>
      </c>
      <c r="AP179" s="206">
        <v>373420546.68000001</v>
      </c>
      <c r="AQ179" s="206">
        <v>0</v>
      </c>
      <c r="AR179" s="207">
        <v>373420546.68000001</v>
      </c>
      <c r="AS179" s="208"/>
      <c r="AT179" s="206">
        <v>413035778.98999995</v>
      </c>
      <c r="AU179" s="206">
        <v>0</v>
      </c>
      <c r="AV179" s="207">
        <v>413035778.98999995</v>
      </c>
      <c r="AW179" s="206">
        <v>42913239.619999997</v>
      </c>
      <c r="AX179" s="206">
        <v>0</v>
      </c>
      <c r="AY179" s="207">
        <v>42913239.619999997</v>
      </c>
      <c r="AZ179" s="206">
        <v>370122539.37</v>
      </c>
      <c r="BA179" s="206">
        <v>0</v>
      </c>
      <c r="BB179" s="207">
        <v>370122539.37</v>
      </c>
      <c r="BC179" s="208"/>
      <c r="BD179" s="206">
        <v>403090151.94999999</v>
      </c>
      <c r="BE179" s="206">
        <v>0</v>
      </c>
      <c r="BF179" s="207">
        <v>403090151.94999999</v>
      </c>
      <c r="BG179" s="206">
        <v>41023876.479999997</v>
      </c>
      <c r="BH179" s="206">
        <v>0</v>
      </c>
      <c r="BI179" s="207">
        <v>41023876.479999997</v>
      </c>
      <c r="BJ179" s="206">
        <v>362066275.47000003</v>
      </c>
      <c r="BK179" s="206">
        <v>0</v>
      </c>
      <c r="BL179" s="207">
        <v>362066275.47000003</v>
      </c>
      <c r="BM179" s="208"/>
      <c r="BN179" s="206">
        <v>403626680.82999992</v>
      </c>
      <c r="BO179" s="206">
        <v>0</v>
      </c>
      <c r="BP179" s="207">
        <v>403626680.82999992</v>
      </c>
      <c r="BQ179" s="206">
        <v>40986458.050000004</v>
      </c>
      <c r="BR179" s="206">
        <v>0</v>
      </c>
      <c r="BS179" s="207">
        <v>40986458.050000004</v>
      </c>
      <c r="BT179" s="206">
        <v>362640222.78000003</v>
      </c>
      <c r="BU179" s="206">
        <v>0</v>
      </c>
      <c r="BV179" s="207">
        <v>362640222.78000003</v>
      </c>
      <c r="BW179" s="208"/>
      <c r="BX179" s="206">
        <v>403698097.79999995</v>
      </c>
      <c r="BY179" s="206">
        <v>0</v>
      </c>
      <c r="BZ179" s="207">
        <v>403698097.79999995</v>
      </c>
      <c r="CA179" s="206">
        <v>40913048.359999999</v>
      </c>
      <c r="CB179" s="206">
        <v>0</v>
      </c>
      <c r="CC179" s="207">
        <v>40913048.359999999</v>
      </c>
      <c r="CD179" s="206">
        <v>362785049.44000006</v>
      </c>
      <c r="CE179" s="206">
        <v>0</v>
      </c>
      <c r="CF179" s="207">
        <v>362785049.44000006</v>
      </c>
      <c r="CG179" s="208"/>
      <c r="CH179" s="206">
        <v>403024178.62999994</v>
      </c>
      <c r="CI179" s="206">
        <v>0</v>
      </c>
      <c r="CJ179" s="207">
        <v>403024178.62999994</v>
      </c>
      <c r="CK179" s="206">
        <v>40722711.869999997</v>
      </c>
      <c r="CL179" s="206">
        <v>0</v>
      </c>
      <c r="CM179" s="207">
        <v>40722711.869999997</v>
      </c>
      <c r="CN179" s="206">
        <v>362301466.76000011</v>
      </c>
      <c r="CO179" s="206">
        <v>0</v>
      </c>
      <c r="CP179" s="207">
        <v>362301466.76000011</v>
      </c>
      <c r="CQ179" s="208"/>
      <c r="CR179" s="206">
        <v>406068741.06999993</v>
      </c>
      <c r="CS179" s="206">
        <v>0</v>
      </c>
      <c r="CT179" s="207">
        <v>406068741.06999993</v>
      </c>
      <c r="CU179" s="206">
        <v>40890601.060000002</v>
      </c>
      <c r="CV179" s="206">
        <v>0</v>
      </c>
      <c r="CW179" s="207">
        <v>40890601.060000002</v>
      </c>
      <c r="CX179" s="206">
        <v>365178140.01000005</v>
      </c>
      <c r="CY179" s="206">
        <v>0</v>
      </c>
      <c r="CZ179" s="207">
        <v>365178140.01000005</v>
      </c>
      <c r="DA179" s="208"/>
      <c r="DB179" s="206">
        <v>404435431.90999997</v>
      </c>
      <c r="DC179" s="206">
        <v>0</v>
      </c>
      <c r="DD179" s="207">
        <v>404435431.90999997</v>
      </c>
      <c r="DE179" s="206">
        <v>40756064.030000001</v>
      </c>
      <c r="DF179" s="206">
        <v>0</v>
      </c>
      <c r="DG179" s="207">
        <v>40756064.030000001</v>
      </c>
      <c r="DH179" s="206">
        <v>363679367.88000005</v>
      </c>
      <c r="DI179" s="206">
        <v>0</v>
      </c>
      <c r="DJ179" s="207">
        <v>363679367.88000005</v>
      </c>
      <c r="DK179" s="208"/>
      <c r="DL179" s="206">
        <v>400892165.47000003</v>
      </c>
      <c r="DM179" s="206">
        <v>0</v>
      </c>
      <c r="DN179" s="207">
        <v>400892165.47000003</v>
      </c>
      <c r="DO179" s="206">
        <v>40198407.619999997</v>
      </c>
      <c r="DP179" s="206">
        <v>0</v>
      </c>
      <c r="DQ179" s="207">
        <v>40198407.619999997</v>
      </c>
      <c r="DR179" s="206">
        <v>360693757.84999996</v>
      </c>
      <c r="DS179" s="206">
        <v>0</v>
      </c>
      <c r="DT179" s="207">
        <v>360693757.84999996</v>
      </c>
      <c r="DU179" s="188"/>
      <c r="DV179" s="206">
        <f t="shared" ref="DV179:ED184" si="179">+P9+Z9+AJ9+AT9+BD9+BN9+BX9+CH9+CR9+DB9+DL9+DV9</f>
        <v>413184931.90999997</v>
      </c>
      <c r="DW179" s="206">
        <f t="shared" si="179"/>
        <v>0</v>
      </c>
      <c r="DX179" s="207">
        <f t="shared" si="179"/>
        <v>413184931.90999997</v>
      </c>
      <c r="DY179" s="206">
        <f t="shared" si="179"/>
        <v>42388420.950000003</v>
      </c>
      <c r="DZ179" s="206">
        <f t="shared" si="179"/>
        <v>0</v>
      </c>
      <c r="EA179" s="207">
        <f t="shared" si="179"/>
        <v>42388420.950000003</v>
      </c>
      <c r="EB179" s="206">
        <f t="shared" si="179"/>
        <v>370796510.96000004</v>
      </c>
      <c r="EC179" s="206">
        <f t="shared" si="179"/>
        <v>0</v>
      </c>
      <c r="ED179" s="207">
        <f t="shared" si="179"/>
        <v>370796510.96000004</v>
      </c>
      <c r="EE179" s="188"/>
      <c r="EF179" s="206">
        <f t="shared" ref="EF179:EN184" si="180">+Z9+AJ9+AT9+BD9+BN9+BX9+CH9+CR9+DB9+DL9+DV9+EF9</f>
        <v>426610010.37</v>
      </c>
      <c r="EG179" s="206">
        <f t="shared" si="180"/>
        <v>0</v>
      </c>
      <c r="EH179" s="207">
        <f t="shared" si="180"/>
        <v>426610010.37</v>
      </c>
      <c r="EI179" s="206">
        <f t="shared" si="180"/>
        <v>44710513.979999997</v>
      </c>
      <c r="EJ179" s="206">
        <f t="shared" si="180"/>
        <v>0</v>
      </c>
      <c r="EK179" s="207">
        <f t="shared" si="180"/>
        <v>44710513.979999997</v>
      </c>
      <c r="EL179" s="206">
        <f t="shared" si="180"/>
        <v>381899496.39000005</v>
      </c>
      <c r="EM179" s="206">
        <f t="shared" si="180"/>
        <v>0</v>
      </c>
      <c r="EN179" s="207">
        <f t="shared" si="180"/>
        <v>381899496.39000005</v>
      </c>
      <c r="EO179" s="188"/>
      <c r="EP179" s="206">
        <f t="shared" ref="EP179:EX184" si="181">+AJ9+AT9+BD9+BN9+BX9+CH9+CR9+DB9+DL9+DV9+EF9+EP9</f>
        <v>432794306.96000004</v>
      </c>
      <c r="EQ179" s="206">
        <f t="shared" si="181"/>
        <v>0</v>
      </c>
      <c r="ER179" s="207">
        <f t="shared" si="181"/>
        <v>432794306.96000004</v>
      </c>
      <c r="ES179" s="206">
        <f t="shared" si="181"/>
        <v>46134919.350000001</v>
      </c>
      <c r="ET179" s="206">
        <f t="shared" si="181"/>
        <v>0</v>
      </c>
      <c r="EU179" s="207">
        <f t="shared" si="181"/>
        <v>46134919.350000001</v>
      </c>
      <c r="EV179" s="206">
        <f t="shared" si="181"/>
        <v>386659387.61000001</v>
      </c>
      <c r="EW179" s="206">
        <f t="shared" si="181"/>
        <v>0</v>
      </c>
      <c r="EX179" s="207">
        <f t="shared" si="181"/>
        <v>386659387.61000001</v>
      </c>
      <c r="EY179" s="188"/>
      <c r="EZ179" s="206">
        <f t="shared" ref="EZ179:FH184" si="182">+AT9+BD9+BN9+BX9+CH9+CR9+DB9+DL9+DV9+EF9+EP9+EZ9</f>
        <v>396187353.51999998</v>
      </c>
      <c r="FA179" s="206">
        <f t="shared" si="182"/>
        <v>0</v>
      </c>
      <c r="FB179" s="207">
        <f t="shared" si="182"/>
        <v>396187353.51999998</v>
      </c>
      <c r="FC179" s="206">
        <f t="shared" si="182"/>
        <v>42646892.559999995</v>
      </c>
      <c r="FD179" s="206">
        <f t="shared" si="182"/>
        <v>0</v>
      </c>
      <c r="FE179" s="207">
        <f t="shared" si="182"/>
        <v>42646892.559999995</v>
      </c>
      <c r="FF179" s="206">
        <f t="shared" si="182"/>
        <v>353540460.96000004</v>
      </c>
      <c r="FG179" s="206">
        <f t="shared" si="182"/>
        <v>0</v>
      </c>
      <c r="FH179" s="207">
        <f t="shared" si="182"/>
        <v>353540460.96000004</v>
      </c>
      <c r="FI179" s="188"/>
      <c r="FJ179" s="206">
        <f t="shared" ref="FJ179:FR184" si="183">+BD9+BN9+BX9+CH9+CR9+DB9+DL9+DV9+EF9+EP9+EZ9+FJ9</f>
        <v>371802962.37</v>
      </c>
      <c r="FK179" s="206">
        <f t="shared" si="183"/>
        <v>0</v>
      </c>
      <c r="FL179" s="207">
        <f t="shared" si="183"/>
        <v>371802962.37</v>
      </c>
      <c r="FM179" s="206">
        <f t="shared" si="183"/>
        <v>40383872.759999998</v>
      </c>
      <c r="FN179" s="206">
        <f t="shared" si="183"/>
        <v>0</v>
      </c>
      <c r="FO179" s="207">
        <f t="shared" si="183"/>
        <v>40383872.759999998</v>
      </c>
      <c r="FP179" s="206">
        <f t="shared" si="183"/>
        <v>331419089.61000007</v>
      </c>
      <c r="FQ179" s="206">
        <f t="shared" si="183"/>
        <v>0</v>
      </c>
      <c r="FR179" s="207">
        <f t="shared" si="183"/>
        <v>331419089.61000007</v>
      </c>
      <c r="FS179" s="188"/>
      <c r="FT179" s="206">
        <f t="shared" ref="FT179:GB184" si="184">+BN9+BX9+CH9+CR9+DB9+DL9+DV9+EF9+EP9+EZ9+FJ9+FT9</f>
        <v>368292550.13</v>
      </c>
      <c r="FU179" s="206">
        <f t="shared" si="184"/>
        <v>0</v>
      </c>
      <c r="FV179" s="207">
        <f t="shared" si="184"/>
        <v>368292550.13</v>
      </c>
      <c r="FW179" s="206">
        <f t="shared" si="184"/>
        <v>40196701.560000002</v>
      </c>
      <c r="FX179" s="206">
        <f t="shared" si="184"/>
        <v>0</v>
      </c>
      <c r="FY179" s="207">
        <f t="shared" si="184"/>
        <v>40196701.560000002</v>
      </c>
      <c r="FZ179" s="206">
        <f t="shared" si="184"/>
        <v>328095848.57000005</v>
      </c>
      <c r="GA179" s="206">
        <f t="shared" si="184"/>
        <v>0</v>
      </c>
      <c r="GB179" s="207">
        <f t="shared" si="184"/>
        <v>328095848.57000005</v>
      </c>
      <c r="GC179" s="188"/>
      <c r="GD179" s="206">
        <f t="shared" ref="GD179:GL184" si="185">+BX9+CH9+CR9+DB9+DL9+DV9+EF9+EP9+EZ9+FJ9+FT9+GD9</f>
        <v>353906333.05000007</v>
      </c>
      <c r="GE179" s="206">
        <f t="shared" si="185"/>
        <v>0</v>
      </c>
      <c r="GF179" s="207">
        <f t="shared" si="185"/>
        <v>353906333.05000007</v>
      </c>
      <c r="GG179" s="206">
        <f t="shared" si="185"/>
        <v>38598146.009999998</v>
      </c>
      <c r="GH179" s="206">
        <f t="shared" si="185"/>
        <v>0</v>
      </c>
      <c r="GI179" s="207">
        <f t="shared" si="185"/>
        <v>38598146.009999998</v>
      </c>
      <c r="GJ179" s="206">
        <f t="shared" si="185"/>
        <v>315308187.03999996</v>
      </c>
      <c r="GK179" s="206">
        <f t="shared" si="185"/>
        <v>0</v>
      </c>
      <c r="GL179" s="207">
        <f t="shared" si="185"/>
        <v>315308187.03999996</v>
      </c>
      <c r="GM179" s="188"/>
      <c r="GN179" s="206">
        <f t="shared" ref="GN179:GV184" si="186">+CH9+CR9+DB9+DL9+DV9+EF9+EP9+EZ9+FJ9+FT9+GD9+GN9</f>
        <v>340730289.85000002</v>
      </c>
      <c r="GO179" s="206">
        <f t="shared" si="186"/>
        <v>0</v>
      </c>
      <c r="GP179" s="207">
        <f t="shared" si="186"/>
        <v>340730289.85000002</v>
      </c>
      <c r="GQ179" s="206">
        <f t="shared" si="186"/>
        <v>37119844.969999999</v>
      </c>
      <c r="GR179" s="206">
        <f t="shared" si="186"/>
        <v>0</v>
      </c>
      <c r="GS179" s="207">
        <f t="shared" si="186"/>
        <v>37119844.969999999</v>
      </c>
      <c r="GT179" s="206">
        <f t="shared" si="186"/>
        <v>303610444.88</v>
      </c>
      <c r="GU179" s="206">
        <f t="shared" si="186"/>
        <v>0</v>
      </c>
      <c r="GV179" s="207">
        <f t="shared" si="186"/>
        <v>303610444.88</v>
      </c>
      <c r="GW179" s="188"/>
      <c r="GX179" s="206">
        <f t="shared" ref="GX179:HF184" si="187">+CR9+DB9+DL9+DV9+EF9+EP9+EZ9+FJ9+FT9+GD9+GN9+GX9</f>
        <v>326773062.41000003</v>
      </c>
      <c r="GY179" s="206">
        <f t="shared" si="187"/>
        <v>0</v>
      </c>
      <c r="GZ179" s="207">
        <f t="shared" si="187"/>
        <v>326773062.41000003</v>
      </c>
      <c r="HA179" s="206">
        <f t="shared" si="187"/>
        <v>35579030</v>
      </c>
      <c r="HB179" s="206">
        <f t="shared" si="187"/>
        <v>0</v>
      </c>
      <c r="HC179" s="207">
        <f t="shared" si="187"/>
        <v>35579030</v>
      </c>
      <c r="HD179" s="206">
        <f t="shared" si="187"/>
        <v>291194032.40999997</v>
      </c>
      <c r="HE179" s="206">
        <f t="shared" si="187"/>
        <v>0</v>
      </c>
      <c r="HF179" s="207">
        <f t="shared" si="187"/>
        <v>291194032.40999997</v>
      </c>
      <c r="HG179" s="188"/>
      <c r="HH179" s="206">
        <f t="shared" ref="HH179:HP184" si="188">+DB9+DL9+DV9+EF9+EP9+EZ9+FJ9+FT9+GD9+GN9+GX9+HH9</f>
        <v>306126302.52000004</v>
      </c>
      <c r="HI179" s="206">
        <f t="shared" si="188"/>
        <v>0</v>
      </c>
      <c r="HJ179" s="207">
        <f t="shared" si="188"/>
        <v>306126302.52000004</v>
      </c>
      <c r="HK179" s="206">
        <f t="shared" si="188"/>
        <v>33388165.32</v>
      </c>
      <c r="HL179" s="206">
        <f t="shared" si="188"/>
        <v>0</v>
      </c>
      <c r="HM179" s="207">
        <f t="shared" si="188"/>
        <v>33388165.32</v>
      </c>
      <c r="HN179" s="206">
        <f t="shared" si="188"/>
        <v>272738137.19999999</v>
      </c>
      <c r="HO179" s="206">
        <f t="shared" si="188"/>
        <v>0</v>
      </c>
      <c r="HP179" s="207">
        <f t="shared" si="188"/>
        <v>272738137.19999999</v>
      </c>
      <c r="HQ179" s="188"/>
      <c r="HR179" s="206">
        <f t="shared" ref="HR179:HZ184" si="189">+DL9+DV9+EF9+EP9+EZ9+FJ9+FT9+GD9+GN9+GX9+HH9+HR9</f>
        <v>275902627.42000002</v>
      </c>
      <c r="HS179" s="206">
        <f t="shared" si="189"/>
        <v>0</v>
      </c>
      <c r="HT179" s="207">
        <f t="shared" si="189"/>
        <v>275902627.42000002</v>
      </c>
      <c r="HU179" s="206">
        <f t="shared" si="189"/>
        <v>30235782.789999999</v>
      </c>
      <c r="HV179" s="206">
        <f t="shared" si="189"/>
        <v>0</v>
      </c>
      <c r="HW179" s="207">
        <f t="shared" si="189"/>
        <v>30235782.789999999</v>
      </c>
      <c r="HX179" s="206">
        <f t="shared" si="189"/>
        <v>245666844.63000003</v>
      </c>
      <c r="HY179" s="206">
        <f t="shared" si="189"/>
        <v>0</v>
      </c>
      <c r="HZ179" s="207">
        <f t="shared" si="189"/>
        <v>245666844.63000003</v>
      </c>
      <c r="IA179" s="188"/>
      <c r="IB179" s="206">
        <f t="shared" ref="IB179:IJ184" si="190">+DV9+EF9+EP9+EZ9+FJ9+FT9+GD9+GN9+GX9+HH9+HR9+IB9</f>
        <v>213933948.75</v>
      </c>
      <c r="IC179" s="206">
        <f t="shared" si="190"/>
        <v>0</v>
      </c>
      <c r="ID179" s="207">
        <f t="shared" si="190"/>
        <v>213933948.75</v>
      </c>
      <c r="IE179" s="206">
        <f t="shared" si="190"/>
        <v>24032034.439999998</v>
      </c>
      <c r="IF179" s="206">
        <f t="shared" si="190"/>
        <v>0</v>
      </c>
      <c r="IG179" s="207">
        <f t="shared" si="190"/>
        <v>24032034.439999998</v>
      </c>
      <c r="IH179" s="206">
        <f t="shared" si="190"/>
        <v>189901914.31000003</v>
      </c>
      <c r="II179" s="206">
        <f t="shared" si="190"/>
        <v>0</v>
      </c>
      <c r="IJ179" s="207">
        <f t="shared" si="190"/>
        <v>189901914.31000003</v>
      </c>
    </row>
    <row r="180" spans="1:244" x14ac:dyDescent="0.2">
      <c r="A180" s="205" t="s">
        <v>189</v>
      </c>
      <c r="B180" s="183"/>
      <c r="C180" s="205" t="s">
        <v>166</v>
      </c>
      <c r="E180" s="188"/>
      <c r="F180" s="206">
        <v>214667770.51999998</v>
      </c>
      <c r="G180" s="206">
        <v>0</v>
      </c>
      <c r="H180" s="207">
        <v>214667770.51999998</v>
      </c>
      <c r="I180" s="206">
        <v>18295590.080000002</v>
      </c>
      <c r="J180" s="206">
        <v>0</v>
      </c>
      <c r="K180" s="207">
        <v>18295590.080000002</v>
      </c>
      <c r="L180" s="206">
        <v>196372180.44</v>
      </c>
      <c r="M180" s="206">
        <v>0</v>
      </c>
      <c r="N180" s="207">
        <v>196372180.44</v>
      </c>
      <c r="O180" s="208"/>
      <c r="P180" s="206">
        <v>213484402.34999999</v>
      </c>
      <c r="Q180" s="206">
        <v>0</v>
      </c>
      <c r="R180" s="207">
        <v>213484402.34999999</v>
      </c>
      <c r="S180" s="206">
        <v>17974559.16</v>
      </c>
      <c r="T180" s="206">
        <v>0</v>
      </c>
      <c r="U180" s="207">
        <v>17974559.16</v>
      </c>
      <c r="V180" s="206">
        <v>195509843.19</v>
      </c>
      <c r="W180" s="206">
        <v>0</v>
      </c>
      <c r="X180" s="207">
        <v>195509843.19</v>
      </c>
      <c r="Y180" s="208"/>
      <c r="Z180" s="206">
        <v>213163528.30999997</v>
      </c>
      <c r="AA180" s="206">
        <v>0</v>
      </c>
      <c r="AB180" s="207">
        <v>213163528.30999997</v>
      </c>
      <c r="AC180" s="206">
        <v>17804407.779999997</v>
      </c>
      <c r="AD180" s="206">
        <v>0</v>
      </c>
      <c r="AE180" s="207">
        <v>17804407.779999997</v>
      </c>
      <c r="AF180" s="206">
        <v>195359120.53</v>
      </c>
      <c r="AG180" s="206">
        <v>0</v>
      </c>
      <c r="AH180" s="207">
        <v>195359120.53</v>
      </c>
      <c r="AI180" s="208"/>
      <c r="AJ180" s="206">
        <v>211824327.78999996</v>
      </c>
      <c r="AK180" s="206">
        <v>0</v>
      </c>
      <c r="AL180" s="207">
        <v>211824327.78999996</v>
      </c>
      <c r="AM180" s="206">
        <v>17617916.849999998</v>
      </c>
      <c r="AN180" s="206">
        <v>0</v>
      </c>
      <c r="AO180" s="207">
        <v>17617916.849999998</v>
      </c>
      <c r="AP180" s="206">
        <v>194206410.93999997</v>
      </c>
      <c r="AQ180" s="206">
        <v>0</v>
      </c>
      <c r="AR180" s="207">
        <v>194206410.93999997</v>
      </c>
      <c r="AS180" s="208"/>
      <c r="AT180" s="206">
        <v>208639908.49999994</v>
      </c>
      <c r="AU180" s="206">
        <v>0</v>
      </c>
      <c r="AV180" s="207">
        <v>208639908.49999994</v>
      </c>
      <c r="AW180" s="206">
        <v>17282056.759999998</v>
      </c>
      <c r="AX180" s="206">
        <v>0</v>
      </c>
      <c r="AY180" s="207">
        <v>17282056.759999998</v>
      </c>
      <c r="AZ180" s="206">
        <v>191357851.73999995</v>
      </c>
      <c r="BA180" s="206">
        <v>0</v>
      </c>
      <c r="BB180" s="207">
        <v>191357851.73999995</v>
      </c>
      <c r="BC180" s="208"/>
      <c r="BD180" s="206">
        <v>201877776.84999993</v>
      </c>
      <c r="BE180" s="206">
        <v>0</v>
      </c>
      <c r="BF180" s="207">
        <v>201877776.84999993</v>
      </c>
      <c r="BG180" s="206">
        <v>16445646.579999998</v>
      </c>
      <c r="BH180" s="206">
        <v>0</v>
      </c>
      <c r="BI180" s="207">
        <v>16445646.579999998</v>
      </c>
      <c r="BJ180" s="206">
        <v>185432130.26999995</v>
      </c>
      <c r="BK180" s="206">
        <v>0</v>
      </c>
      <c r="BL180" s="207">
        <v>185432130.26999995</v>
      </c>
      <c r="BM180" s="208"/>
      <c r="BN180" s="206">
        <v>201665449.61999995</v>
      </c>
      <c r="BO180" s="206">
        <v>0</v>
      </c>
      <c r="BP180" s="207">
        <v>201665449.61999995</v>
      </c>
      <c r="BQ180" s="206">
        <v>16391823.499999996</v>
      </c>
      <c r="BR180" s="206">
        <v>0</v>
      </c>
      <c r="BS180" s="207">
        <v>16391823.499999996</v>
      </c>
      <c r="BT180" s="206">
        <v>185273626.11999995</v>
      </c>
      <c r="BU180" s="206">
        <v>0</v>
      </c>
      <c r="BV180" s="207">
        <v>185273626.11999995</v>
      </c>
      <c r="BW180" s="208"/>
      <c r="BX180" s="206">
        <v>201319624.65999997</v>
      </c>
      <c r="BY180" s="206">
        <v>0</v>
      </c>
      <c r="BZ180" s="207">
        <v>201319624.65999997</v>
      </c>
      <c r="CA180" s="206">
        <v>16309819.779999997</v>
      </c>
      <c r="CB180" s="206">
        <v>0</v>
      </c>
      <c r="CC180" s="207">
        <v>16309819.779999997</v>
      </c>
      <c r="CD180" s="206">
        <v>185009804.87999997</v>
      </c>
      <c r="CE180" s="206">
        <v>0</v>
      </c>
      <c r="CF180" s="207">
        <v>185009804.87999997</v>
      </c>
      <c r="CG180" s="208"/>
      <c r="CH180" s="206">
        <v>200518682.45999992</v>
      </c>
      <c r="CI180" s="206">
        <v>0</v>
      </c>
      <c r="CJ180" s="207">
        <v>200518682.45999992</v>
      </c>
      <c r="CK180" s="206">
        <v>16165091.999999998</v>
      </c>
      <c r="CL180" s="206">
        <v>0</v>
      </c>
      <c r="CM180" s="207">
        <v>16165091.999999998</v>
      </c>
      <c r="CN180" s="206">
        <v>184353590.45999998</v>
      </c>
      <c r="CO180" s="206">
        <v>0</v>
      </c>
      <c r="CP180" s="207">
        <v>184353590.45999998</v>
      </c>
      <c r="CQ180" s="208"/>
      <c r="CR180" s="206">
        <v>200723018.31999993</v>
      </c>
      <c r="CS180" s="206">
        <v>0</v>
      </c>
      <c r="CT180" s="207">
        <v>200723018.31999993</v>
      </c>
      <c r="CU180" s="206">
        <v>16093396.559999999</v>
      </c>
      <c r="CV180" s="206">
        <v>0</v>
      </c>
      <c r="CW180" s="207">
        <v>16093396.559999999</v>
      </c>
      <c r="CX180" s="206">
        <v>184629621.75999996</v>
      </c>
      <c r="CY180" s="206">
        <v>0</v>
      </c>
      <c r="CZ180" s="207">
        <v>184629621.75999996</v>
      </c>
      <c r="DA180" s="208"/>
      <c r="DB180" s="206">
        <v>199946494.56999996</v>
      </c>
      <c r="DC180" s="206">
        <v>0</v>
      </c>
      <c r="DD180" s="207">
        <v>199946494.56999996</v>
      </c>
      <c r="DE180" s="206">
        <v>16011417.210000001</v>
      </c>
      <c r="DF180" s="206">
        <v>0</v>
      </c>
      <c r="DG180" s="207">
        <v>16011417.210000001</v>
      </c>
      <c r="DH180" s="206">
        <v>183935077.35999995</v>
      </c>
      <c r="DI180" s="206">
        <v>0</v>
      </c>
      <c r="DJ180" s="207">
        <v>183935077.35999995</v>
      </c>
      <c r="DK180" s="208"/>
      <c r="DL180" s="206">
        <v>197732491.66999999</v>
      </c>
      <c r="DM180" s="206">
        <v>0</v>
      </c>
      <c r="DN180" s="207">
        <v>197732491.66999999</v>
      </c>
      <c r="DO180" s="206">
        <v>15709010.609999999</v>
      </c>
      <c r="DP180" s="206">
        <v>0</v>
      </c>
      <c r="DQ180" s="207">
        <v>15709010.609999999</v>
      </c>
      <c r="DR180" s="206">
        <v>182023481.05999997</v>
      </c>
      <c r="DS180" s="206">
        <v>0</v>
      </c>
      <c r="DT180" s="207">
        <v>182023481.05999997</v>
      </c>
      <c r="DU180" s="188"/>
      <c r="DV180" s="206">
        <f t="shared" si="179"/>
        <v>205134130.39999998</v>
      </c>
      <c r="DW180" s="206">
        <f t="shared" si="179"/>
        <v>0</v>
      </c>
      <c r="DX180" s="207">
        <f t="shared" si="179"/>
        <v>205134130.39999998</v>
      </c>
      <c r="DY180" s="206">
        <f t="shared" si="179"/>
        <v>16533508.709999997</v>
      </c>
      <c r="DZ180" s="206">
        <f t="shared" si="179"/>
        <v>0</v>
      </c>
      <c r="EA180" s="207">
        <f t="shared" si="179"/>
        <v>16533508.709999997</v>
      </c>
      <c r="EB180" s="206">
        <f t="shared" si="179"/>
        <v>188600621.69</v>
      </c>
      <c r="EC180" s="206">
        <f t="shared" si="179"/>
        <v>0</v>
      </c>
      <c r="ED180" s="207">
        <f t="shared" si="179"/>
        <v>188600621.69</v>
      </c>
      <c r="EE180" s="188"/>
      <c r="EF180" s="206">
        <f t="shared" si="180"/>
        <v>213630113.18000004</v>
      </c>
      <c r="EG180" s="206">
        <f t="shared" si="180"/>
        <v>0</v>
      </c>
      <c r="EH180" s="207">
        <f t="shared" si="180"/>
        <v>213630113.18000004</v>
      </c>
      <c r="EI180" s="206">
        <f t="shared" si="180"/>
        <v>17419269.119999997</v>
      </c>
      <c r="EJ180" s="206">
        <f t="shared" si="180"/>
        <v>0</v>
      </c>
      <c r="EK180" s="207">
        <f t="shared" si="180"/>
        <v>17419269.119999997</v>
      </c>
      <c r="EL180" s="206">
        <f t="shared" si="180"/>
        <v>196210844.06</v>
      </c>
      <c r="EM180" s="206">
        <f t="shared" si="180"/>
        <v>0</v>
      </c>
      <c r="EN180" s="207">
        <f t="shared" si="180"/>
        <v>196210844.06</v>
      </c>
      <c r="EO180" s="188"/>
      <c r="EP180" s="206">
        <f t="shared" si="181"/>
        <v>218303215.47000003</v>
      </c>
      <c r="EQ180" s="206">
        <f t="shared" si="181"/>
        <v>0</v>
      </c>
      <c r="ER180" s="207">
        <f t="shared" si="181"/>
        <v>218303215.47000003</v>
      </c>
      <c r="ES180" s="206">
        <f t="shared" si="181"/>
        <v>18002691.299999997</v>
      </c>
      <c r="ET180" s="206">
        <f t="shared" si="181"/>
        <v>0</v>
      </c>
      <c r="EU180" s="207">
        <f t="shared" si="181"/>
        <v>18002691.299999997</v>
      </c>
      <c r="EV180" s="206">
        <f t="shared" si="181"/>
        <v>200300524.16999999</v>
      </c>
      <c r="EW180" s="206">
        <f t="shared" si="181"/>
        <v>0</v>
      </c>
      <c r="EX180" s="207">
        <f t="shared" si="181"/>
        <v>200300524.16999999</v>
      </c>
      <c r="EY180" s="188"/>
      <c r="EZ180" s="206">
        <f t="shared" si="182"/>
        <v>200263441.21000004</v>
      </c>
      <c r="FA180" s="206">
        <f t="shared" si="182"/>
        <v>0</v>
      </c>
      <c r="FB180" s="207">
        <f t="shared" si="182"/>
        <v>200263441.21000004</v>
      </c>
      <c r="FC180" s="206">
        <f t="shared" si="182"/>
        <v>16589757.35</v>
      </c>
      <c r="FD180" s="206">
        <f t="shared" si="182"/>
        <v>0</v>
      </c>
      <c r="FE180" s="207">
        <f t="shared" si="182"/>
        <v>16589757.35</v>
      </c>
      <c r="FF180" s="206">
        <f t="shared" si="182"/>
        <v>183673683.86000001</v>
      </c>
      <c r="FG180" s="206">
        <f t="shared" si="182"/>
        <v>0</v>
      </c>
      <c r="FH180" s="207">
        <f t="shared" si="182"/>
        <v>183673683.86000001</v>
      </c>
      <c r="FI180" s="188"/>
      <c r="FJ180" s="206">
        <f t="shared" si="183"/>
        <v>187046357.50000003</v>
      </c>
      <c r="FK180" s="206">
        <f t="shared" si="183"/>
        <v>0</v>
      </c>
      <c r="FL180" s="207">
        <f t="shared" si="183"/>
        <v>187046357.50000003</v>
      </c>
      <c r="FM180" s="206">
        <f t="shared" si="183"/>
        <v>15650316.899999999</v>
      </c>
      <c r="FN180" s="206">
        <f t="shared" si="183"/>
        <v>0</v>
      </c>
      <c r="FO180" s="207">
        <f t="shared" si="183"/>
        <v>15650316.899999999</v>
      </c>
      <c r="FP180" s="206">
        <f t="shared" si="183"/>
        <v>171396040.60000002</v>
      </c>
      <c r="FQ180" s="206">
        <f t="shared" si="183"/>
        <v>0</v>
      </c>
      <c r="FR180" s="207">
        <f t="shared" si="183"/>
        <v>171396040.60000002</v>
      </c>
      <c r="FS180" s="188"/>
      <c r="FT180" s="206">
        <f t="shared" si="184"/>
        <v>184361266.15000004</v>
      </c>
      <c r="FU180" s="206">
        <f t="shared" si="184"/>
        <v>0</v>
      </c>
      <c r="FV180" s="207">
        <f t="shared" si="184"/>
        <v>184361266.15000004</v>
      </c>
      <c r="FW180" s="206">
        <f t="shared" si="184"/>
        <v>15506602.52</v>
      </c>
      <c r="FX180" s="206">
        <f t="shared" si="184"/>
        <v>0</v>
      </c>
      <c r="FY180" s="207">
        <f t="shared" si="184"/>
        <v>15506602.52</v>
      </c>
      <c r="FZ180" s="206">
        <f t="shared" si="184"/>
        <v>168854663.63000003</v>
      </c>
      <c r="GA180" s="206">
        <f t="shared" si="184"/>
        <v>0</v>
      </c>
      <c r="GB180" s="207">
        <f t="shared" si="184"/>
        <v>168854663.63000003</v>
      </c>
      <c r="GC180" s="188"/>
      <c r="GD180" s="206">
        <f t="shared" si="185"/>
        <v>175700944.94000003</v>
      </c>
      <c r="GE180" s="206">
        <f t="shared" si="185"/>
        <v>0</v>
      </c>
      <c r="GF180" s="207">
        <f t="shared" si="185"/>
        <v>175700944.94000003</v>
      </c>
      <c r="GG180" s="206">
        <f t="shared" si="185"/>
        <v>14775275.309999999</v>
      </c>
      <c r="GH180" s="206">
        <f t="shared" si="185"/>
        <v>0</v>
      </c>
      <c r="GI180" s="207">
        <f t="shared" si="185"/>
        <v>14775275.309999999</v>
      </c>
      <c r="GJ180" s="206">
        <f t="shared" si="185"/>
        <v>160925669.63000003</v>
      </c>
      <c r="GK180" s="206">
        <f t="shared" si="185"/>
        <v>0</v>
      </c>
      <c r="GL180" s="207">
        <f t="shared" si="185"/>
        <v>160925669.63000003</v>
      </c>
      <c r="GM180" s="188"/>
      <c r="GN180" s="206">
        <f t="shared" si="186"/>
        <v>167639721.87000003</v>
      </c>
      <c r="GO180" s="206">
        <f t="shared" si="186"/>
        <v>0</v>
      </c>
      <c r="GP180" s="207">
        <f t="shared" si="186"/>
        <v>167639721.87000003</v>
      </c>
      <c r="GQ180" s="206">
        <f t="shared" si="186"/>
        <v>14100398.859999999</v>
      </c>
      <c r="GR180" s="206">
        <f t="shared" si="186"/>
        <v>0</v>
      </c>
      <c r="GS180" s="207">
        <f t="shared" si="186"/>
        <v>14100398.859999999</v>
      </c>
      <c r="GT180" s="206">
        <f t="shared" si="186"/>
        <v>153539323.01000002</v>
      </c>
      <c r="GU180" s="206">
        <f t="shared" si="186"/>
        <v>0</v>
      </c>
      <c r="GV180" s="207">
        <f t="shared" si="186"/>
        <v>153539323.01000002</v>
      </c>
      <c r="GW180" s="188"/>
      <c r="GX180" s="206">
        <f t="shared" si="187"/>
        <v>159152209.18000004</v>
      </c>
      <c r="GY180" s="206">
        <f t="shared" si="187"/>
        <v>0</v>
      </c>
      <c r="GZ180" s="207">
        <f t="shared" si="187"/>
        <v>159152209.18000004</v>
      </c>
      <c r="HA180" s="206">
        <f t="shared" si="187"/>
        <v>13388967.98</v>
      </c>
      <c r="HB180" s="206">
        <f t="shared" si="187"/>
        <v>0</v>
      </c>
      <c r="HC180" s="207">
        <f t="shared" si="187"/>
        <v>13388967.98</v>
      </c>
      <c r="HD180" s="206">
        <f t="shared" si="187"/>
        <v>145763241.20000002</v>
      </c>
      <c r="HE180" s="206">
        <f t="shared" si="187"/>
        <v>0</v>
      </c>
      <c r="HF180" s="207">
        <f t="shared" si="187"/>
        <v>145763241.20000002</v>
      </c>
      <c r="HG180" s="188"/>
      <c r="HH180" s="206">
        <f t="shared" si="188"/>
        <v>148230336.73000002</v>
      </c>
      <c r="HI180" s="206">
        <f t="shared" si="188"/>
        <v>0</v>
      </c>
      <c r="HJ180" s="207">
        <f t="shared" si="188"/>
        <v>148230336.73000002</v>
      </c>
      <c r="HK180" s="206">
        <f t="shared" si="188"/>
        <v>12500161.949999999</v>
      </c>
      <c r="HL180" s="206">
        <f t="shared" si="188"/>
        <v>0</v>
      </c>
      <c r="HM180" s="207">
        <f t="shared" si="188"/>
        <v>12500161.949999999</v>
      </c>
      <c r="HN180" s="206">
        <f t="shared" si="188"/>
        <v>135730174.78</v>
      </c>
      <c r="HO180" s="206">
        <f t="shared" si="188"/>
        <v>0</v>
      </c>
      <c r="HP180" s="207">
        <f t="shared" si="188"/>
        <v>135730174.78</v>
      </c>
      <c r="HQ180" s="188"/>
      <c r="HR180" s="206">
        <f t="shared" si="189"/>
        <v>133650912.17</v>
      </c>
      <c r="HS180" s="206">
        <f t="shared" si="189"/>
        <v>0</v>
      </c>
      <c r="HT180" s="207">
        <f t="shared" si="189"/>
        <v>133650912.17</v>
      </c>
      <c r="HU180" s="206">
        <f t="shared" si="189"/>
        <v>11335166.83</v>
      </c>
      <c r="HV180" s="206">
        <f t="shared" si="189"/>
        <v>0</v>
      </c>
      <c r="HW180" s="207">
        <f t="shared" si="189"/>
        <v>11335166.83</v>
      </c>
      <c r="HX180" s="206">
        <f t="shared" si="189"/>
        <v>122315745.34</v>
      </c>
      <c r="HY180" s="206">
        <f t="shared" si="189"/>
        <v>0</v>
      </c>
      <c r="HZ180" s="207">
        <f t="shared" si="189"/>
        <v>122315745.34</v>
      </c>
      <c r="IA180" s="188"/>
      <c r="IB180" s="206">
        <f t="shared" si="190"/>
        <v>105563313.65000001</v>
      </c>
      <c r="IC180" s="206">
        <f t="shared" si="190"/>
        <v>0</v>
      </c>
      <c r="ID180" s="207">
        <f t="shared" si="190"/>
        <v>105563313.65000001</v>
      </c>
      <c r="IE180" s="206">
        <f t="shared" si="190"/>
        <v>9157784.3300000001</v>
      </c>
      <c r="IF180" s="206">
        <f t="shared" si="190"/>
        <v>0</v>
      </c>
      <c r="IG180" s="207">
        <f t="shared" si="190"/>
        <v>9157784.3300000001</v>
      </c>
      <c r="IH180" s="206">
        <f t="shared" si="190"/>
        <v>96405529.320000023</v>
      </c>
      <c r="II180" s="206">
        <f t="shared" si="190"/>
        <v>0</v>
      </c>
      <c r="IJ180" s="207">
        <f t="shared" si="190"/>
        <v>96405529.320000023</v>
      </c>
    </row>
    <row r="181" spans="1:244" x14ac:dyDescent="0.2">
      <c r="A181" s="205" t="s">
        <v>190</v>
      </c>
      <c r="B181" s="183"/>
      <c r="C181" s="183" t="s">
        <v>181</v>
      </c>
      <c r="E181" s="188"/>
      <c r="F181" s="206">
        <v>24065653.41</v>
      </c>
      <c r="G181" s="206">
        <v>0</v>
      </c>
      <c r="H181" s="207">
        <v>24065653.41</v>
      </c>
      <c r="I181" s="206">
        <v>2185700.1999999997</v>
      </c>
      <c r="J181" s="206">
        <v>0</v>
      </c>
      <c r="K181" s="207">
        <v>2185700.1999999997</v>
      </c>
      <c r="L181" s="206">
        <v>21879953.209999997</v>
      </c>
      <c r="M181" s="206">
        <v>0</v>
      </c>
      <c r="N181" s="207">
        <v>21879953.209999997</v>
      </c>
      <c r="O181" s="208"/>
      <c r="P181" s="206">
        <v>23784440.830000002</v>
      </c>
      <c r="Q181" s="206">
        <v>0</v>
      </c>
      <c r="R181" s="207">
        <v>23784440.830000002</v>
      </c>
      <c r="S181" s="206">
        <v>2144042.7199999997</v>
      </c>
      <c r="T181" s="206">
        <v>0</v>
      </c>
      <c r="U181" s="207">
        <v>2144042.7199999997</v>
      </c>
      <c r="V181" s="206">
        <v>21640398.109999999</v>
      </c>
      <c r="W181" s="206">
        <v>0</v>
      </c>
      <c r="X181" s="207">
        <v>21640398.109999999</v>
      </c>
      <c r="Y181" s="208"/>
      <c r="Z181" s="206">
        <v>23609194.23</v>
      </c>
      <c r="AA181" s="206">
        <v>0</v>
      </c>
      <c r="AB181" s="207">
        <v>23609194.23</v>
      </c>
      <c r="AC181" s="206">
        <v>2133882.29</v>
      </c>
      <c r="AD181" s="206">
        <v>0</v>
      </c>
      <c r="AE181" s="207">
        <v>2133882.29</v>
      </c>
      <c r="AF181" s="206">
        <v>21475311.939999998</v>
      </c>
      <c r="AG181" s="206">
        <v>0</v>
      </c>
      <c r="AH181" s="207">
        <v>21475311.939999998</v>
      </c>
      <c r="AI181" s="208"/>
      <c r="AJ181" s="206">
        <v>23329646.449999992</v>
      </c>
      <c r="AK181" s="206">
        <v>0</v>
      </c>
      <c r="AL181" s="207">
        <v>23329646.449999992</v>
      </c>
      <c r="AM181" s="206">
        <v>2103508.83</v>
      </c>
      <c r="AN181" s="206">
        <v>0</v>
      </c>
      <c r="AO181" s="207">
        <v>2103508.83</v>
      </c>
      <c r="AP181" s="206">
        <v>21226137.619999997</v>
      </c>
      <c r="AQ181" s="206">
        <v>0</v>
      </c>
      <c r="AR181" s="207">
        <v>21226137.619999997</v>
      </c>
      <c r="AS181" s="208"/>
      <c r="AT181" s="206">
        <v>23019618.59</v>
      </c>
      <c r="AU181" s="206">
        <v>0</v>
      </c>
      <c r="AV181" s="207">
        <v>23019618.59</v>
      </c>
      <c r="AW181" s="206">
        <v>2080672.1600000004</v>
      </c>
      <c r="AX181" s="206">
        <v>0</v>
      </c>
      <c r="AY181" s="207">
        <v>2080672.1600000004</v>
      </c>
      <c r="AZ181" s="206">
        <v>20938946.43</v>
      </c>
      <c r="BA181" s="206">
        <v>0</v>
      </c>
      <c r="BB181" s="207">
        <v>20938946.43</v>
      </c>
      <c r="BC181" s="208"/>
      <c r="BD181" s="206">
        <v>21980223.299999997</v>
      </c>
      <c r="BE181" s="206">
        <v>0</v>
      </c>
      <c r="BF181" s="207">
        <v>21980223.299999997</v>
      </c>
      <c r="BG181" s="206">
        <v>1964402.5400000003</v>
      </c>
      <c r="BH181" s="206">
        <v>0</v>
      </c>
      <c r="BI181" s="207">
        <v>1964402.5400000003</v>
      </c>
      <c r="BJ181" s="206">
        <v>20015820.759999998</v>
      </c>
      <c r="BK181" s="206">
        <v>0</v>
      </c>
      <c r="BL181" s="207">
        <v>20015820.759999998</v>
      </c>
      <c r="BM181" s="208"/>
      <c r="BN181" s="206">
        <v>21755339.629999999</v>
      </c>
      <c r="BO181" s="206">
        <v>0</v>
      </c>
      <c r="BP181" s="207">
        <v>21755339.629999999</v>
      </c>
      <c r="BQ181" s="206">
        <v>1928499.35</v>
      </c>
      <c r="BR181" s="206">
        <v>0</v>
      </c>
      <c r="BS181" s="207">
        <v>1928499.35</v>
      </c>
      <c r="BT181" s="206">
        <v>19826840.280000005</v>
      </c>
      <c r="BU181" s="206">
        <v>0</v>
      </c>
      <c r="BV181" s="207">
        <v>19826840.280000005</v>
      </c>
      <c r="BW181" s="208"/>
      <c r="BX181" s="206">
        <v>21552286.829999994</v>
      </c>
      <c r="BY181" s="206">
        <v>0</v>
      </c>
      <c r="BZ181" s="207">
        <v>21552286.829999994</v>
      </c>
      <c r="CA181" s="206">
        <v>1907504.8099999998</v>
      </c>
      <c r="CB181" s="206">
        <v>0</v>
      </c>
      <c r="CC181" s="207">
        <v>1907504.8099999998</v>
      </c>
      <c r="CD181" s="206">
        <v>19644782.019999996</v>
      </c>
      <c r="CE181" s="206">
        <v>0</v>
      </c>
      <c r="CF181" s="207">
        <v>19644782.019999996</v>
      </c>
      <c r="CG181" s="208"/>
      <c r="CH181" s="206">
        <v>21307939.959999997</v>
      </c>
      <c r="CI181" s="206">
        <v>0</v>
      </c>
      <c r="CJ181" s="207">
        <v>21307939.959999997</v>
      </c>
      <c r="CK181" s="206">
        <v>1880568.8599999999</v>
      </c>
      <c r="CL181" s="206">
        <v>0</v>
      </c>
      <c r="CM181" s="207">
        <v>1880568.8599999999</v>
      </c>
      <c r="CN181" s="206">
        <v>19427371.099999998</v>
      </c>
      <c r="CO181" s="206">
        <v>0</v>
      </c>
      <c r="CP181" s="207">
        <v>19427371.099999998</v>
      </c>
      <c r="CQ181" s="208"/>
      <c r="CR181" s="206">
        <v>21217741.519999996</v>
      </c>
      <c r="CS181" s="206">
        <v>0</v>
      </c>
      <c r="CT181" s="207">
        <v>21217741.519999996</v>
      </c>
      <c r="CU181" s="206">
        <v>1861652.1</v>
      </c>
      <c r="CV181" s="206">
        <v>0</v>
      </c>
      <c r="CW181" s="207">
        <v>1861652.1</v>
      </c>
      <c r="CX181" s="206">
        <v>19356089.419999998</v>
      </c>
      <c r="CY181" s="206">
        <v>0</v>
      </c>
      <c r="CZ181" s="207">
        <v>19356089.419999998</v>
      </c>
      <c r="DA181" s="208"/>
      <c r="DB181" s="206">
        <v>21137975.439999998</v>
      </c>
      <c r="DC181" s="206">
        <v>0</v>
      </c>
      <c r="DD181" s="207">
        <v>21137975.439999998</v>
      </c>
      <c r="DE181" s="206">
        <v>1838053.44</v>
      </c>
      <c r="DF181" s="206">
        <v>0</v>
      </c>
      <c r="DG181" s="207">
        <v>1838053.44</v>
      </c>
      <c r="DH181" s="206">
        <v>19299922</v>
      </c>
      <c r="DI181" s="206">
        <v>0</v>
      </c>
      <c r="DJ181" s="207">
        <v>19299922</v>
      </c>
      <c r="DK181" s="208"/>
      <c r="DL181" s="206">
        <v>21050796.559999999</v>
      </c>
      <c r="DM181" s="206">
        <v>0</v>
      </c>
      <c r="DN181" s="207">
        <v>21050796.559999999</v>
      </c>
      <c r="DO181" s="206">
        <v>1816753.3399999999</v>
      </c>
      <c r="DP181" s="206">
        <v>0</v>
      </c>
      <c r="DQ181" s="207">
        <v>1816753.3399999999</v>
      </c>
      <c r="DR181" s="206">
        <v>19234043.219999999</v>
      </c>
      <c r="DS181" s="206">
        <v>0</v>
      </c>
      <c r="DT181" s="207">
        <v>19234043.219999999</v>
      </c>
      <c r="DU181" s="188"/>
      <c r="DV181" s="206">
        <f t="shared" si="179"/>
        <v>21220802.84</v>
      </c>
      <c r="DW181" s="206">
        <f t="shared" si="179"/>
        <v>0</v>
      </c>
      <c r="DX181" s="207">
        <f t="shared" si="179"/>
        <v>21220802.84</v>
      </c>
      <c r="DY181" s="206">
        <f t="shared" si="179"/>
        <v>1851175.0199999998</v>
      </c>
      <c r="DZ181" s="206">
        <f t="shared" si="179"/>
        <v>0</v>
      </c>
      <c r="EA181" s="207">
        <f t="shared" si="179"/>
        <v>1851175.0199999998</v>
      </c>
      <c r="EB181" s="206">
        <f t="shared" si="179"/>
        <v>19369627.819999997</v>
      </c>
      <c r="EC181" s="206">
        <f t="shared" si="179"/>
        <v>0</v>
      </c>
      <c r="ED181" s="207">
        <f t="shared" si="179"/>
        <v>19369627.819999997</v>
      </c>
      <c r="EE181" s="188"/>
      <c r="EF181" s="206">
        <f t="shared" si="180"/>
        <v>21537107.280000001</v>
      </c>
      <c r="EG181" s="206">
        <f t="shared" si="180"/>
        <v>0</v>
      </c>
      <c r="EH181" s="207">
        <f t="shared" si="180"/>
        <v>21537107.280000001</v>
      </c>
      <c r="EI181" s="206">
        <f t="shared" si="180"/>
        <v>1891236.85</v>
      </c>
      <c r="EJ181" s="206">
        <f t="shared" si="180"/>
        <v>0</v>
      </c>
      <c r="EK181" s="207">
        <f t="shared" si="180"/>
        <v>1891236.85</v>
      </c>
      <c r="EL181" s="206">
        <f t="shared" si="180"/>
        <v>19645870.429999996</v>
      </c>
      <c r="EM181" s="206">
        <f t="shared" si="180"/>
        <v>0</v>
      </c>
      <c r="EN181" s="207">
        <f t="shared" si="180"/>
        <v>19645870.429999996</v>
      </c>
      <c r="EO181" s="188"/>
      <c r="EP181" s="206">
        <f t="shared" si="181"/>
        <v>21711825.229999997</v>
      </c>
      <c r="EQ181" s="206">
        <f t="shared" si="181"/>
        <v>0</v>
      </c>
      <c r="ER181" s="207">
        <f t="shared" si="181"/>
        <v>21711825.229999997</v>
      </c>
      <c r="ES181" s="206">
        <f t="shared" si="181"/>
        <v>1910399.6999999997</v>
      </c>
      <c r="ET181" s="206">
        <f t="shared" si="181"/>
        <v>0</v>
      </c>
      <c r="EU181" s="207">
        <f t="shared" si="181"/>
        <v>1910399.6999999997</v>
      </c>
      <c r="EV181" s="206">
        <f t="shared" si="181"/>
        <v>19801425.529999997</v>
      </c>
      <c r="EW181" s="206">
        <f t="shared" si="181"/>
        <v>0</v>
      </c>
      <c r="EX181" s="207">
        <f t="shared" si="181"/>
        <v>19801425.529999997</v>
      </c>
      <c r="EY181" s="188"/>
      <c r="EZ181" s="206">
        <f t="shared" si="182"/>
        <v>19907730.329999998</v>
      </c>
      <c r="FA181" s="206">
        <f t="shared" si="182"/>
        <v>0</v>
      </c>
      <c r="FB181" s="207">
        <f t="shared" si="182"/>
        <v>19907730.329999998</v>
      </c>
      <c r="FC181" s="206">
        <f t="shared" si="182"/>
        <v>1750705.58</v>
      </c>
      <c r="FD181" s="206">
        <f t="shared" si="182"/>
        <v>0</v>
      </c>
      <c r="FE181" s="207">
        <f t="shared" si="182"/>
        <v>1750705.58</v>
      </c>
      <c r="FF181" s="206">
        <f t="shared" si="182"/>
        <v>18157024.75</v>
      </c>
      <c r="FG181" s="206">
        <f t="shared" si="182"/>
        <v>0</v>
      </c>
      <c r="FH181" s="207">
        <f t="shared" si="182"/>
        <v>18157024.75</v>
      </c>
      <c r="FI181" s="188"/>
      <c r="FJ181" s="206">
        <f t="shared" si="183"/>
        <v>18316239.959999997</v>
      </c>
      <c r="FK181" s="206">
        <f t="shared" si="183"/>
        <v>0</v>
      </c>
      <c r="FL181" s="207">
        <f t="shared" si="183"/>
        <v>18316239.959999997</v>
      </c>
      <c r="FM181" s="206">
        <f t="shared" si="183"/>
        <v>1607373.4899999998</v>
      </c>
      <c r="FN181" s="206">
        <f t="shared" si="183"/>
        <v>0</v>
      </c>
      <c r="FO181" s="207">
        <f t="shared" si="183"/>
        <v>1607373.4899999998</v>
      </c>
      <c r="FP181" s="206">
        <f t="shared" si="183"/>
        <v>16708866.469999997</v>
      </c>
      <c r="FQ181" s="206">
        <f t="shared" si="183"/>
        <v>0</v>
      </c>
      <c r="FR181" s="207">
        <f t="shared" si="183"/>
        <v>16708866.469999997</v>
      </c>
      <c r="FS181" s="188"/>
      <c r="FT181" s="206">
        <f t="shared" si="184"/>
        <v>18064331.66</v>
      </c>
      <c r="FU181" s="206">
        <f t="shared" si="184"/>
        <v>0</v>
      </c>
      <c r="FV181" s="207">
        <f t="shared" si="184"/>
        <v>18064331.66</v>
      </c>
      <c r="FW181" s="206">
        <f t="shared" si="184"/>
        <v>1558214.1600000001</v>
      </c>
      <c r="FX181" s="206">
        <f t="shared" si="184"/>
        <v>0</v>
      </c>
      <c r="FY181" s="207">
        <f t="shared" si="184"/>
        <v>1558214.1600000001</v>
      </c>
      <c r="FZ181" s="206">
        <f t="shared" si="184"/>
        <v>16506117.499999998</v>
      </c>
      <c r="GA181" s="206">
        <f t="shared" si="184"/>
        <v>0</v>
      </c>
      <c r="GB181" s="207">
        <f t="shared" si="184"/>
        <v>16506117.499999998</v>
      </c>
      <c r="GC181" s="188"/>
      <c r="GD181" s="206">
        <f t="shared" si="185"/>
        <v>16554676.569999998</v>
      </c>
      <c r="GE181" s="206">
        <f t="shared" si="185"/>
        <v>0</v>
      </c>
      <c r="GF181" s="207">
        <f t="shared" si="185"/>
        <v>16554676.569999998</v>
      </c>
      <c r="GG181" s="206">
        <f t="shared" si="185"/>
        <v>1443994.65</v>
      </c>
      <c r="GH181" s="206">
        <f t="shared" si="185"/>
        <v>0</v>
      </c>
      <c r="GI181" s="207">
        <f t="shared" si="185"/>
        <v>1443994.65</v>
      </c>
      <c r="GJ181" s="206">
        <f t="shared" si="185"/>
        <v>15110681.919999996</v>
      </c>
      <c r="GK181" s="206">
        <f t="shared" si="185"/>
        <v>0</v>
      </c>
      <c r="GL181" s="207">
        <f t="shared" si="185"/>
        <v>15110681.919999996</v>
      </c>
      <c r="GM181" s="188"/>
      <c r="GN181" s="206">
        <f t="shared" si="186"/>
        <v>15015767.399999999</v>
      </c>
      <c r="GO181" s="206">
        <f t="shared" si="186"/>
        <v>0</v>
      </c>
      <c r="GP181" s="207">
        <f t="shared" si="186"/>
        <v>15015767.399999999</v>
      </c>
      <c r="GQ181" s="206">
        <f t="shared" si="186"/>
        <v>1317677.9899999998</v>
      </c>
      <c r="GR181" s="206">
        <f t="shared" si="186"/>
        <v>0</v>
      </c>
      <c r="GS181" s="207">
        <f t="shared" si="186"/>
        <v>1317677.9899999998</v>
      </c>
      <c r="GT181" s="206">
        <f t="shared" si="186"/>
        <v>13698089.409999998</v>
      </c>
      <c r="GU181" s="206">
        <f t="shared" si="186"/>
        <v>0</v>
      </c>
      <c r="GV181" s="207">
        <f t="shared" si="186"/>
        <v>13698089.409999998</v>
      </c>
      <c r="GW181" s="188"/>
      <c r="GX181" s="206">
        <f t="shared" si="187"/>
        <v>13315067.289999999</v>
      </c>
      <c r="GY181" s="206">
        <f t="shared" si="187"/>
        <v>0</v>
      </c>
      <c r="GZ181" s="207">
        <f t="shared" si="187"/>
        <v>13315067.289999999</v>
      </c>
      <c r="HA181" s="206">
        <f t="shared" si="187"/>
        <v>1196203.3999999999</v>
      </c>
      <c r="HB181" s="206">
        <f t="shared" si="187"/>
        <v>0</v>
      </c>
      <c r="HC181" s="207">
        <f t="shared" si="187"/>
        <v>1196203.3999999999</v>
      </c>
      <c r="HD181" s="206">
        <f t="shared" si="187"/>
        <v>12118863.889999999</v>
      </c>
      <c r="HE181" s="206">
        <f t="shared" si="187"/>
        <v>0</v>
      </c>
      <c r="HF181" s="207">
        <f t="shared" si="187"/>
        <v>12118863.889999999</v>
      </c>
      <c r="HG181" s="188"/>
      <c r="HH181" s="206">
        <f t="shared" si="188"/>
        <v>11248787.970000001</v>
      </c>
      <c r="HI181" s="206">
        <f t="shared" si="188"/>
        <v>0</v>
      </c>
      <c r="HJ181" s="207">
        <f t="shared" si="188"/>
        <v>11248787.970000001</v>
      </c>
      <c r="HK181" s="206">
        <f t="shared" si="188"/>
        <v>1055229</v>
      </c>
      <c r="HL181" s="206">
        <f t="shared" si="188"/>
        <v>0</v>
      </c>
      <c r="HM181" s="207">
        <f t="shared" si="188"/>
        <v>1055229</v>
      </c>
      <c r="HN181" s="206">
        <f t="shared" si="188"/>
        <v>10193558.969999999</v>
      </c>
      <c r="HO181" s="206">
        <f t="shared" si="188"/>
        <v>0</v>
      </c>
      <c r="HP181" s="207">
        <f t="shared" si="188"/>
        <v>10193558.969999999</v>
      </c>
      <c r="HQ181" s="188"/>
      <c r="HR181" s="206">
        <f t="shared" si="189"/>
        <v>9296892.6699999999</v>
      </c>
      <c r="HS181" s="206">
        <f t="shared" si="189"/>
        <v>0</v>
      </c>
      <c r="HT181" s="207">
        <f t="shared" si="189"/>
        <v>9296892.6699999999</v>
      </c>
      <c r="HU181" s="206">
        <f t="shared" si="189"/>
        <v>899833.86</v>
      </c>
      <c r="HV181" s="206">
        <f t="shared" si="189"/>
        <v>0</v>
      </c>
      <c r="HW181" s="207">
        <f t="shared" si="189"/>
        <v>899833.86</v>
      </c>
      <c r="HX181" s="206">
        <f t="shared" si="189"/>
        <v>8397058.8099999987</v>
      </c>
      <c r="HY181" s="206">
        <f t="shared" si="189"/>
        <v>0</v>
      </c>
      <c r="HZ181" s="207">
        <f t="shared" si="189"/>
        <v>8397058.8099999987</v>
      </c>
      <c r="IA181" s="188"/>
      <c r="IB181" s="206">
        <f t="shared" si="190"/>
        <v>7129157.3599999994</v>
      </c>
      <c r="IC181" s="206">
        <f t="shared" si="190"/>
        <v>0</v>
      </c>
      <c r="ID181" s="207">
        <f t="shared" si="190"/>
        <v>7129157.3599999994</v>
      </c>
      <c r="IE181" s="206">
        <f t="shared" si="190"/>
        <v>710168.78</v>
      </c>
      <c r="IF181" s="206">
        <f t="shared" si="190"/>
        <v>0</v>
      </c>
      <c r="IG181" s="207">
        <f t="shared" si="190"/>
        <v>710168.78</v>
      </c>
      <c r="IH181" s="206">
        <f t="shared" si="190"/>
        <v>6418988.5799999982</v>
      </c>
      <c r="II181" s="206">
        <f t="shared" si="190"/>
        <v>0</v>
      </c>
      <c r="IJ181" s="207">
        <f t="shared" si="190"/>
        <v>6418988.5799999982</v>
      </c>
    </row>
    <row r="182" spans="1:244" x14ac:dyDescent="0.2">
      <c r="A182" s="205" t="s">
        <v>191</v>
      </c>
      <c r="B182" s="183"/>
      <c r="C182" s="205" t="s">
        <v>183</v>
      </c>
      <c r="E182" s="188"/>
      <c r="F182" s="206">
        <v>28840107.620000001</v>
      </c>
      <c r="G182" s="206">
        <v>0</v>
      </c>
      <c r="H182" s="207">
        <v>28840107.620000001</v>
      </c>
      <c r="I182" s="206">
        <v>691567.12000000011</v>
      </c>
      <c r="J182" s="206">
        <v>0</v>
      </c>
      <c r="K182" s="207">
        <v>691567.12000000011</v>
      </c>
      <c r="L182" s="206">
        <v>28148540.500000004</v>
      </c>
      <c r="M182" s="206">
        <v>0</v>
      </c>
      <c r="N182" s="207">
        <v>28148540.500000004</v>
      </c>
      <c r="O182" s="208"/>
      <c r="P182" s="206">
        <v>27967606.899999999</v>
      </c>
      <c r="Q182" s="206">
        <v>0</v>
      </c>
      <c r="R182" s="207">
        <v>27967606.899999999</v>
      </c>
      <c r="S182" s="206">
        <v>676904.08</v>
      </c>
      <c r="T182" s="206">
        <v>0</v>
      </c>
      <c r="U182" s="207">
        <v>676904.08</v>
      </c>
      <c r="V182" s="206">
        <v>27290702.82</v>
      </c>
      <c r="W182" s="206">
        <v>0</v>
      </c>
      <c r="X182" s="207">
        <v>27290702.82</v>
      </c>
      <c r="Y182" s="208"/>
      <c r="Z182" s="206">
        <v>27026540.309999999</v>
      </c>
      <c r="AA182" s="206">
        <v>0</v>
      </c>
      <c r="AB182" s="207">
        <v>27026540.309999999</v>
      </c>
      <c r="AC182" s="206">
        <v>663291.56000000006</v>
      </c>
      <c r="AD182" s="206">
        <v>0</v>
      </c>
      <c r="AE182" s="207">
        <v>663291.56000000006</v>
      </c>
      <c r="AF182" s="206">
        <v>26363248.750000007</v>
      </c>
      <c r="AG182" s="206">
        <v>0</v>
      </c>
      <c r="AH182" s="207">
        <v>26363248.750000007</v>
      </c>
      <c r="AI182" s="208"/>
      <c r="AJ182" s="206">
        <v>25766458.719999999</v>
      </c>
      <c r="AK182" s="206">
        <v>0</v>
      </c>
      <c r="AL182" s="207">
        <v>25766458.719999999</v>
      </c>
      <c r="AM182" s="206">
        <v>641925.65000000014</v>
      </c>
      <c r="AN182" s="206">
        <v>0</v>
      </c>
      <c r="AO182" s="207">
        <v>641925.65000000014</v>
      </c>
      <c r="AP182" s="206">
        <v>25124533.070000004</v>
      </c>
      <c r="AQ182" s="206">
        <v>0</v>
      </c>
      <c r="AR182" s="207">
        <v>25124533.070000004</v>
      </c>
      <c r="AS182" s="208"/>
      <c r="AT182" s="206">
        <v>24766827.689999998</v>
      </c>
      <c r="AU182" s="206">
        <v>0</v>
      </c>
      <c r="AV182" s="207">
        <v>24766827.689999998</v>
      </c>
      <c r="AW182" s="206">
        <v>626322.58999999985</v>
      </c>
      <c r="AX182" s="206">
        <v>0</v>
      </c>
      <c r="AY182" s="207">
        <v>626322.58999999985</v>
      </c>
      <c r="AZ182" s="206">
        <v>24140505.100000001</v>
      </c>
      <c r="BA182" s="206">
        <v>0</v>
      </c>
      <c r="BB182" s="207">
        <v>24140505.100000001</v>
      </c>
      <c r="BC182" s="208"/>
      <c r="BD182" s="206">
        <v>22484716.749999996</v>
      </c>
      <c r="BE182" s="206">
        <v>0</v>
      </c>
      <c r="BF182" s="207">
        <v>22484716.749999996</v>
      </c>
      <c r="BG182" s="206">
        <v>570408.93999999994</v>
      </c>
      <c r="BH182" s="206">
        <v>0</v>
      </c>
      <c r="BI182" s="207">
        <v>570408.93999999994</v>
      </c>
      <c r="BJ182" s="206">
        <v>21914307.810000002</v>
      </c>
      <c r="BK182" s="206">
        <v>0</v>
      </c>
      <c r="BL182" s="207">
        <v>21914307.810000002</v>
      </c>
      <c r="BM182" s="208"/>
      <c r="BN182" s="206">
        <v>21713697.679999996</v>
      </c>
      <c r="BO182" s="206">
        <v>0</v>
      </c>
      <c r="BP182" s="207">
        <v>21713697.679999996</v>
      </c>
      <c r="BQ182" s="206">
        <v>563663.6</v>
      </c>
      <c r="BR182" s="206">
        <v>0</v>
      </c>
      <c r="BS182" s="207">
        <v>563663.6</v>
      </c>
      <c r="BT182" s="206">
        <v>21150034.079999998</v>
      </c>
      <c r="BU182" s="206">
        <v>0</v>
      </c>
      <c r="BV182" s="207">
        <v>21150034.079999998</v>
      </c>
      <c r="BW182" s="208"/>
      <c r="BX182" s="206">
        <v>20944695.739999998</v>
      </c>
      <c r="BY182" s="206">
        <v>0</v>
      </c>
      <c r="BZ182" s="207">
        <v>20944695.739999998</v>
      </c>
      <c r="CA182" s="206">
        <v>556972.16999999993</v>
      </c>
      <c r="CB182" s="206">
        <v>0</v>
      </c>
      <c r="CC182" s="207">
        <v>556972.16999999993</v>
      </c>
      <c r="CD182" s="206">
        <v>20387723.569999993</v>
      </c>
      <c r="CE182" s="206">
        <v>0</v>
      </c>
      <c r="CF182" s="207">
        <v>20387723.569999993</v>
      </c>
      <c r="CG182" s="208"/>
      <c r="CH182" s="206">
        <v>20173941</v>
      </c>
      <c r="CI182" s="206">
        <v>0</v>
      </c>
      <c r="CJ182" s="207">
        <v>20173941</v>
      </c>
      <c r="CK182" s="206">
        <v>546253.67999999993</v>
      </c>
      <c r="CL182" s="206">
        <v>0</v>
      </c>
      <c r="CM182" s="207">
        <v>546253.67999999993</v>
      </c>
      <c r="CN182" s="206">
        <v>19627687.320000004</v>
      </c>
      <c r="CO182" s="206">
        <v>0</v>
      </c>
      <c r="CP182" s="207">
        <v>19627687.320000004</v>
      </c>
      <c r="CQ182" s="208"/>
      <c r="CR182" s="206">
        <v>19456652.399999999</v>
      </c>
      <c r="CS182" s="206">
        <v>0</v>
      </c>
      <c r="CT182" s="207">
        <v>19456652.399999999</v>
      </c>
      <c r="CU182" s="206">
        <v>535157.82999999996</v>
      </c>
      <c r="CV182" s="206">
        <v>0</v>
      </c>
      <c r="CW182" s="207">
        <v>535157.82999999996</v>
      </c>
      <c r="CX182" s="206">
        <v>18921494.57</v>
      </c>
      <c r="CY182" s="206">
        <v>0</v>
      </c>
      <c r="CZ182" s="207">
        <v>18921494.57</v>
      </c>
      <c r="DA182" s="208"/>
      <c r="DB182" s="206">
        <v>19250033.25</v>
      </c>
      <c r="DC182" s="206">
        <v>0</v>
      </c>
      <c r="DD182" s="207">
        <v>19250033.25</v>
      </c>
      <c r="DE182" s="206">
        <v>522197.42999999993</v>
      </c>
      <c r="DF182" s="206">
        <v>0</v>
      </c>
      <c r="DG182" s="207">
        <v>522197.42999999993</v>
      </c>
      <c r="DH182" s="206">
        <v>18727835.82</v>
      </c>
      <c r="DI182" s="206">
        <v>0</v>
      </c>
      <c r="DJ182" s="207">
        <v>18727835.82</v>
      </c>
      <c r="DK182" s="208"/>
      <c r="DL182" s="206">
        <v>19288570.899999995</v>
      </c>
      <c r="DM182" s="206">
        <v>0</v>
      </c>
      <c r="DN182" s="207">
        <v>19288570.899999995</v>
      </c>
      <c r="DO182" s="206">
        <v>519710.96</v>
      </c>
      <c r="DP182" s="206">
        <v>0</v>
      </c>
      <c r="DQ182" s="207">
        <v>519710.96</v>
      </c>
      <c r="DR182" s="206">
        <v>18768859.939999998</v>
      </c>
      <c r="DS182" s="206">
        <v>0</v>
      </c>
      <c r="DT182" s="207">
        <v>18768859.939999998</v>
      </c>
      <c r="DU182" s="188"/>
      <c r="DV182" s="206">
        <f t="shared" si="179"/>
        <v>19483093.169999998</v>
      </c>
      <c r="DW182" s="206">
        <f t="shared" si="179"/>
        <v>0</v>
      </c>
      <c r="DX182" s="207">
        <f t="shared" si="179"/>
        <v>19483093.169999998</v>
      </c>
      <c r="DY182" s="206">
        <f t="shared" si="179"/>
        <v>541598.74000000011</v>
      </c>
      <c r="DZ182" s="206">
        <f t="shared" si="179"/>
        <v>0</v>
      </c>
      <c r="EA182" s="207">
        <f t="shared" si="179"/>
        <v>541598.74000000011</v>
      </c>
      <c r="EB182" s="206">
        <f t="shared" si="179"/>
        <v>18941494.43</v>
      </c>
      <c r="EC182" s="206">
        <f t="shared" si="179"/>
        <v>0</v>
      </c>
      <c r="ED182" s="207">
        <f t="shared" si="179"/>
        <v>18941494.43</v>
      </c>
      <c r="EE182" s="188"/>
      <c r="EF182" s="206">
        <f t="shared" si="180"/>
        <v>19646721.32</v>
      </c>
      <c r="EG182" s="206">
        <f t="shared" si="180"/>
        <v>0</v>
      </c>
      <c r="EH182" s="207">
        <f t="shared" si="180"/>
        <v>19646721.32</v>
      </c>
      <c r="EI182" s="206">
        <f t="shared" si="180"/>
        <v>549290.12</v>
      </c>
      <c r="EJ182" s="206">
        <f t="shared" si="180"/>
        <v>0</v>
      </c>
      <c r="EK182" s="207">
        <f t="shared" si="180"/>
        <v>549290.12</v>
      </c>
      <c r="EL182" s="206">
        <f t="shared" si="180"/>
        <v>19097431.199999999</v>
      </c>
      <c r="EM182" s="206">
        <f t="shared" si="180"/>
        <v>0</v>
      </c>
      <c r="EN182" s="207">
        <f t="shared" si="180"/>
        <v>19097431.199999999</v>
      </c>
      <c r="EO182" s="188"/>
      <c r="EP182" s="206">
        <f t="shared" si="181"/>
        <v>19799373.879999999</v>
      </c>
      <c r="EQ182" s="206">
        <f t="shared" si="181"/>
        <v>0</v>
      </c>
      <c r="ER182" s="207">
        <f t="shared" si="181"/>
        <v>19799373.879999999</v>
      </c>
      <c r="ES182" s="206">
        <f t="shared" si="181"/>
        <v>546794.75</v>
      </c>
      <c r="ET182" s="206">
        <f t="shared" si="181"/>
        <v>0</v>
      </c>
      <c r="EU182" s="207">
        <f t="shared" si="181"/>
        <v>546794.75</v>
      </c>
      <c r="EV182" s="206">
        <f t="shared" si="181"/>
        <v>19252579.130000003</v>
      </c>
      <c r="EW182" s="206">
        <f t="shared" si="181"/>
        <v>0</v>
      </c>
      <c r="EX182" s="207">
        <f t="shared" si="181"/>
        <v>19252579.130000003</v>
      </c>
      <c r="EY182" s="188"/>
      <c r="EZ182" s="206">
        <f t="shared" si="182"/>
        <v>18206020.569999997</v>
      </c>
      <c r="FA182" s="206">
        <f t="shared" si="182"/>
        <v>0</v>
      </c>
      <c r="FB182" s="207">
        <f t="shared" si="182"/>
        <v>18206020.569999997</v>
      </c>
      <c r="FC182" s="206">
        <f t="shared" si="182"/>
        <v>510250.81000000006</v>
      </c>
      <c r="FD182" s="206">
        <f t="shared" si="182"/>
        <v>0</v>
      </c>
      <c r="FE182" s="207">
        <f t="shared" si="182"/>
        <v>510250.81000000006</v>
      </c>
      <c r="FF182" s="206">
        <f t="shared" si="182"/>
        <v>17695769.759999998</v>
      </c>
      <c r="FG182" s="206">
        <f t="shared" si="182"/>
        <v>0</v>
      </c>
      <c r="FH182" s="207">
        <f t="shared" si="182"/>
        <v>17695769.759999998</v>
      </c>
      <c r="FI182" s="188"/>
      <c r="FJ182" s="206">
        <f t="shared" si="183"/>
        <v>16743933.779999999</v>
      </c>
      <c r="FK182" s="206">
        <f t="shared" si="183"/>
        <v>0</v>
      </c>
      <c r="FL182" s="207">
        <f t="shared" si="183"/>
        <v>16743933.779999999</v>
      </c>
      <c r="FM182" s="206">
        <f t="shared" si="183"/>
        <v>474181.58000000007</v>
      </c>
      <c r="FN182" s="206">
        <f t="shared" si="183"/>
        <v>0</v>
      </c>
      <c r="FO182" s="207">
        <f t="shared" si="183"/>
        <v>474181.58000000007</v>
      </c>
      <c r="FP182" s="206">
        <f t="shared" si="183"/>
        <v>16269752.200000001</v>
      </c>
      <c r="FQ182" s="206">
        <f t="shared" si="183"/>
        <v>0</v>
      </c>
      <c r="FR182" s="207">
        <f t="shared" si="183"/>
        <v>16269752.200000001</v>
      </c>
      <c r="FS182" s="188"/>
      <c r="FT182" s="206">
        <f t="shared" si="184"/>
        <v>17514958.350000001</v>
      </c>
      <c r="FU182" s="206">
        <f t="shared" si="184"/>
        <v>0</v>
      </c>
      <c r="FV182" s="207">
        <f t="shared" si="184"/>
        <v>17514958.350000001</v>
      </c>
      <c r="FW182" s="206">
        <f t="shared" si="184"/>
        <v>483998.04000000004</v>
      </c>
      <c r="FX182" s="206">
        <f t="shared" si="184"/>
        <v>0</v>
      </c>
      <c r="FY182" s="207">
        <f t="shared" si="184"/>
        <v>483998.04000000004</v>
      </c>
      <c r="FZ182" s="206">
        <f t="shared" si="184"/>
        <v>17030960.310000002</v>
      </c>
      <c r="GA182" s="206">
        <f t="shared" si="184"/>
        <v>0</v>
      </c>
      <c r="GB182" s="207">
        <f t="shared" si="184"/>
        <v>17030960.310000002</v>
      </c>
      <c r="GC182" s="188"/>
      <c r="GD182" s="206">
        <f t="shared" si="185"/>
        <v>16196401.890000001</v>
      </c>
      <c r="GE182" s="206">
        <f t="shared" si="185"/>
        <v>0</v>
      </c>
      <c r="GF182" s="207">
        <f t="shared" si="185"/>
        <v>16196401.890000001</v>
      </c>
      <c r="GG182" s="206">
        <f t="shared" si="185"/>
        <v>449701.82000000007</v>
      </c>
      <c r="GH182" s="206">
        <f t="shared" si="185"/>
        <v>0</v>
      </c>
      <c r="GI182" s="207">
        <f t="shared" si="185"/>
        <v>449701.82000000007</v>
      </c>
      <c r="GJ182" s="206">
        <f t="shared" si="185"/>
        <v>15746700.07</v>
      </c>
      <c r="GK182" s="206">
        <f t="shared" si="185"/>
        <v>0</v>
      </c>
      <c r="GL182" s="207">
        <f t="shared" si="185"/>
        <v>15746700.07</v>
      </c>
      <c r="GM182" s="188"/>
      <c r="GN182" s="206">
        <f t="shared" si="186"/>
        <v>14826075.030000001</v>
      </c>
      <c r="GO182" s="206">
        <f t="shared" si="186"/>
        <v>0</v>
      </c>
      <c r="GP182" s="207">
        <f t="shared" si="186"/>
        <v>14826075.030000001</v>
      </c>
      <c r="GQ182" s="206">
        <f t="shared" si="186"/>
        <v>414468.06000000006</v>
      </c>
      <c r="GR182" s="206">
        <f t="shared" si="186"/>
        <v>0</v>
      </c>
      <c r="GS182" s="207">
        <f t="shared" si="186"/>
        <v>414468.06000000006</v>
      </c>
      <c r="GT182" s="206">
        <f t="shared" si="186"/>
        <v>14411606.970000001</v>
      </c>
      <c r="GU182" s="206">
        <f t="shared" si="186"/>
        <v>0</v>
      </c>
      <c r="GV182" s="207">
        <f t="shared" si="186"/>
        <v>14411606.970000001</v>
      </c>
      <c r="GW182" s="188"/>
      <c r="GX182" s="206">
        <f t="shared" si="187"/>
        <v>13403485.01</v>
      </c>
      <c r="GY182" s="206">
        <f t="shared" si="187"/>
        <v>0</v>
      </c>
      <c r="GZ182" s="207">
        <f t="shared" si="187"/>
        <v>13403485.01</v>
      </c>
      <c r="HA182" s="206">
        <f t="shared" si="187"/>
        <v>377144.33999999997</v>
      </c>
      <c r="HB182" s="206">
        <f t="shared" si="187"/>
        <v>0</v>
      </c>
      <c r="HC182" s="207">
        <f t="shared" si="187"/>
        <v>377144.33999999997</v>
      </c>
      <c r="HD182" s="206">
        <f t="shared" si="187"/>
        <v>13026340.67</v>
      </c>
      <c r="HE182" s="206">
        <f t="shared" si="187"/>
        <v>0</v>
      </c>
      <c r="HF182" s="207">
        <f t="shared" si="187"/>
        <v>13026340.67</v>
      </c>
      <c r="HG182" s="188"/>
      <c r="HH182" s="206">
        <f t="shared" si="188"/>
        <v>11632119.91</v>
      </c>
      <c r="HI182" s="206">
        <f t="shared" si="188"/>
        <v>0</v>
      </c>
      <c r="HJ182" s="207">
        <f t="shared" si="188"/>
        <v>11632119.91</v>
      </c>
      <c r="HK182" s="206">
        <f t="shared" si="188"/>
        <v>335549.57000000007</v>
      </c>
      <c r="HL182" s="206">
        <f t="shared" si="188"/>
        <v>0</v>
      </c>
      <c r="HM182" s="207">
        <f t="shared" si="188"/>
        <v>335549.57000000007</v>
      </c>
      <c r="HN182" s="206">
        <f t="shared" si="188"/>
        <v>11296570.340000002</v>
      </c>
      <c r="HO182" s="206">
        <f t="shared" si="188"/>
        <v>0</v>
      </c>
      <c r="HP182" s="207">
        <f t="shared" si="188"/>
        <v>11296570.340000002</v>
      </c>
      <c r="HQ182" s="188"/>
      <c r="HR182" s="206">
        <f t="shared" si="189"/>
        <v>9700306.9500000011</v>
      </c>
      <c r="HS182" s="206">
        <f t="shared" si="189"/>
        <v>0</v>
      </c>
      <c r="HT182" s="207">
        <f t="shared" si="189"/>
        <v>9700306.9500000011</v>
      </c>
      <c r="HU182" s="206">
        <f t="shared" si="189"/>
        <v>286186.57999999996</v>
      </c>
      <c r="HV182" s="206">
        <f t="shared" si="189"/>
        <v>0</v>
      </c>
      <c r="HW182" s="207">
        <f t="shared" si="189"/>
        <v>286186.57999999996</v>
      </c>
      <c r="HX182" s="206">
        <f t="shared" si="189"/>
        <v>9414120.370000001</v>
      </c>
      <c r="HY182" s="206">
        <f t="shared" si="189"/>
        <v>0</v>
      </c>
      <c r="HZ182" s="207">
        <f t="shared" si="189"/>
        <v>9414120.370000001</v>
      </c>
      <c r="IA182" s="188"/>
      <c r="IB182" s="206">
        <f t="shared" si="190"/>
        <v>7310014</v>
      </c>
      <c r="IC182" s="206">
        <f t="shared" si="190"/>
        <v>0</v>
      </c>
      <c r="ID182" s="207">
        <f t="shared" si="190"/>
        <v>7310014</v>
      </c>
      <c r="IE182" s="206">
        <f t="shared" si="190"/>
        <v>220599.12</v>
      </c>
      <c r="IF182" s="206">
        <f t="shared" si="190"/>
        <v>0</v>
      </c>
      <c r="IG182" s="207">
        <f t="shared" si="190"/>
        <v>220599.12</v>
      </c>
      <c r="IH182" s="206">
        <f t="shared" si="190"/>
        <v>7089414.8800000008</v>
      </c>
      <c r="II182" s="206">
        <f t="shared" si="190"/>
        <v>0</v>
      </c>
      <c r="IJ182" s="207">
        <f t="shared" si="190"/>
        <v>7089414.8800000008</v>
      </c>
    </row>
    <row r="183" spans="1:244" x14ac:dyDescent="0.2">
      <c r="A183" s="205" t="s">
        <v>187</v>
      </c>
      <c r="B183" s="183"/>
      <c r="C183" s="183" t="s">
        <v>182</v>
      </c>
      <c r="E183" s="188"/>
      <c r="F183" s="206">
        <v>0</v>
      </c>
      <c r="G183" s="206">
        <v>0</v>
      </c>
      <c r="H183" s="207">
        <v>0</v>
      </c>
      <c r="I183" s="206">
        <v>0</v>
      </c>
      <c r="J183" s="206">
        <v>0</v>
      </c>
      <c r="K183" s="207">
        <v>0</v>
      </c>
      <c r="L183" s="206">
        <v>0</v>
      </c>
      <c r="M183" s="206">
        <v>0</v>
      </c>
      <c r="N183" s="207">
        <v>0</v>
      </c>
      <c r="O183" s="208"/>
      <c r="P183" s="206">
        <v>0</v>
      </c>
      <c r="Q183" s="206">
        <v>0</v>
      </c>
      <c r="R183" s="207">
        <v>0</v>
      </c>
      <c r="S183" s="206">
        <v>0</v>
      </c>
      <c r="T183" s="206">
        <v>0</v>
      </c>
      <c r="U183" s="207">
        <v>0</v>
      </c>
      <c r="V183" s="206">
        <v>0</v>
      </c>
      <c r="W183" s="206">
        <v>0</v>
      </c>
      <c r="X183" s="207">
        <v>0</v>
      </c>
      <c r="Y183" s="208"/>
      <c r="Z183" s="206">
        <v>0</v>
      </c>
      <c r="AA183" s="206">
        <v>0</v>
      </c>
      <c r="AB183" s="207">
        <v>0</v>
      </c>
      <c r="AC183" s="206">
        <v>0</v>
      </c>
      <c r="AD183" s="206">
        <v>0</v>
      </c>
      <c r="AE183" s="207">
        <v>0</v>
      </c>
      <c r="AF183" s="206">
        <v>0</v>
      </c>
      <c r="AG183" s="206">
        <v>0</v>
      </c>
      <c r="AH183" s="207">
        <v>0</v>
      </c>
      <c r="AI183" s="208"/>
      <c r="AJ183" s="206">
        <v>0</v>
      </c>
      <c r="AK183" s="206">
        <v>0</v>
      </c>
      <c r="AL183" s="207">
        <v>0</v>
      </c>
      <c r="AM183" s="206">
        <v>0</v>
      </c>
      <c r="AN183" s="206">
        <v>0</v>
      </c>
      <c r="AO183" s="207">
        <v>0</v>
      </c>
      <c r="AP183" s="206">
        <v>0</v>
      </c>
      <c r="AQ183" s="206">
        <v>0</v>
      </c>
      <c r="AR183" s="207">
        <v>0</v>
      </c>
      <c r="AS183" s="208"/>
      <c r="AT183" s="206">
        <v>0</v>
      </c>
      <c r="AU183" s="206">
        <v>0</v>
      </c>
      <c r="AV183" s="207">
        <v>0</v>
      </c>
      <c r="AW183" s="206">
        <v>0</v>
      </c>
      <c r="AX183" s="206">
        <v>0</v>
      </c>
      <c r="AY183" s="207">
        <v>0</v>
      </c>
      <c r="AZ183" s="206">
        <v>0</v>
      </c>
      <c r="BA183" s="206">
        <v>0</v>
      </c>
      <c r="BB183" s="207">
        <v>0</v>
      </c>
      <c r="BC183" s="208"/>
      <c r="BD183" s="206">
        <v>0</v>
      </c>
      <c r="BE183" s="206">
        <v>0</v>
      </c>
      <c r="BF183" s="207">
        <v>0</v>
      </c>
      <c r="BG183" s="206">
        <v>0</v>
      </c>
      <c r="BH183" s="206">
        <v>0</v>
      </c>
      <c r="BI183" s="207">
        <v>0</v>
      </c>
      <c r="BJ183" s="206">
        <v>0</v>
      </c>
      <c r="BK183" s="206">
        <v>0</v>
      </c>
      <c r="BL183" s="207">
        <v>0</v>
      </c>
      <c r="BM183" s="208"/>
      <c r="BN183" s="206">
        <v>0</v>
      </c>
      <c r="BO183" s="206">
        <v>0</v>
      </c>
      <c r="BP183" s="207">
        <v>0</v>
      </c>
      <c r="BQ183" s="206">
        <v>0</v>
      </c>
      <c r="BR183" s="206">
        <v>0</v>
      </c>
      <c r="BS183" s="207">
        <v>0</v>
      </c>
      <c r="BT183" s="206">
        <v>0</v>
      </c>
      <c r="BU183" s="206">
        <v>0</v>
      </c>
      <c r="BV183" s="207">
        <v>0</v>
      </c>
      <c r="BW183" s="208"/>
      <c r="BX183" s="206">
        <v>0</v>
      </c>
      <c r="BY183" s="206">
        <v>0</v>
      </c>
      <c r="BZ183" s="207">
        <v>0</v>
      </c>
      <c r="CA183" s="206">
        <v>0</v>
      </c>
      <c r="CB183" s="206">
        <v>0</v>
      </c>
      <c r="CC183" s="207">
        <v>0</v>
      </c>
      <c r="CD183" s="206">
        <v>0</v>
      </c>
      <c r="CE183" s="206">
        <v>0</v>
      </c>
      <c r="CF183" s="207">
        <v>0</v>
      </c>
      <c r="CG183" s="208"/>
      <c r="CH183" s="206">
        <v>0</v>
      </c>
      <c r="CI183" s="206">
        <v>0</v>
      </c>
      <c r="CJ183" s="207">
        <v>0</v>
      </c>
      <c r="CK183" s="206">
        <v>0</v>
      </c>
      <c r="CL183" s="206">
        <v>0</v>
      </c>
      <c r="CM183" s="207">
        <v>0</v>
      </c>
      <c r="CN183" s="206">
        <v>0</v>
      </c>
      <c r="CO183" s="206">
        <v>0</v>
      </c>
      <c r="CP183" s="207">
        <v>0</v>
      </c>
      <c r="CQ183" s="208"/>
      <c r="CR183" s="206">
        <v>0</v>
      </c>
      <c r="CS183" s="206">
        <v>0</v>
      </c>
      <c r="CT183" s="207">
        <v>0</v>
      </c>
      <c r="CU183" s="206">
        <v>0</v>
      </c>
      <c r="CV183" s="206">
        <v>0</v>
      </c>
      <c r="CW183" s="207">
        <v>0</v>
      </c>
      <c r="CX183" s="206">
        <v>0</v>
      </c>
      <c r="CY183" s="206">
        <v>0</v>
      </c>
      <c r="CZ183" s="207">
        <v>0</v>
      </c>
      <c r="DA183" s="208"/>
      <c r="DB183" s="206">
        <v>0</v>
      </c>
      <c r="DC183" s="206">
        <v>0</v>
      </c>
      <c r="DD183" s="207">
        <v>0</v>
      </c>
      <c r="DE183" s="206">
        <v>0</v>
      </c>
      <c r="DF183" s="206">
        <v>0</v>
      </c>
      <c r="DG183" s="207">
        <v>0</v>
      </c>
      <c r="DH183" s="206">
        <v>0</v>
      </c>
      <c r="DI183" s="206">
        <v>0</v>
      </c>
      <c r="DJ183" s="207">
        <v>0</v>
      </c>
      <c r="DK183" s="208"/>
      <c r="DL183" s="206">
        <v>0</v>
      </c>
      <c r="DM183" s="206">
        <v>0</v>
      </c>
      <c r="DN183" s="207">
        <v>0</v>
      </c>
      <c r="DO183" s="206">
        <v>0</v>
      </c>
      <c r="DP183" s="206">
        <v>0</v>
      </c>
      <c r="DQ183" s="207">
        <v>0</v>
      </c>
      <c r="DR183" s="206">
        <v>0</v>
      </c>
      <c r="DS183" s="206">
        <v>0</v>
      </c>
      <c r="DT183" s="207">
        <v>0</v>
      </c>
      <c r="DU183" s="188"/>
      <c r="DV183" s="206">
        <f t="shared" si="179"/>
        <v>0</v>
      </c>
      <c r="DW183" s="206">
        <f t="shared" si="179"/>
        <v>0</v>
      </c>
      <c r="DX183" s="207">
        <f t="shared" si="179"/>
        <v>0</v>
      </c>
      <c r="DY183" s="206">
        <f t="shared" si="179"/>
        <v>0</v>
      </c>
      <c r="DZ183" s="206">
        <f t="shared" si="179"/>
        <v>0</v>
      </c>
      <c r="EA183" s="207">
        <f t="shared" si="179"/>
        <v>0</v>
      </c>
      <c r="EB183" s="206">
        <f t="shared" si="179"/>
        <v>0</v>
      </c>
      <c r="EC183" s="206">
        <f t="shared" si="179"/>
        <v>0</v>
      </c>
      <c r="ED183" s="207">
        <f t="shared" si="179"/>
        <v>0</v>
      </c>
      <c r="EE183" s="188"/>
      <c r="EF183" s="206">
        <f t="shared" si="180"/>
        <v>0</v>
      </c>
      <c r="EG183" s="206">
        <f t="shared" si="180"/>
        <v>0</v>
      </c>
      <c r="EH183" s="207">
        <f t="shared" si="180"/>
        <v>0</v>
      </c>
      <c r="EI183" s="206">
        <f t="shared" si="180"/>
        <v>0</v>
      </c>
      <c r="EJ183" s="206">
        <f t="shared" si="180"/>
        <v>0</v>
      </c>
      <c r="EK183" s="207">
        <f t="shared" si="180"/>
        <v>0</v>
      </c>
      <c r="EL183" s="206">
        <f t="shared" si="180"/>
        <v>0</v>
      </c>
      <c r="EM183" s="206">
        <f t="shared" si="180"/>
        <v>0</v>
      </c>
      <c r="EN183" s="207">
        <f t="shared" si="180"/>
        <v>0</v>
      </c>
      <c r="EO183" s="188"/>
      <c r="EP183" s="206">
        <f t="shared" si="181"/>
        <v>0</v>
      </c>
      <c r="EQ183" s="206">
        <f t="shared" si="181"/>
        <v>0</v>
      </c>
      <c r="ER183" s="207">
        <f t="shared" si="181"/>
        <v>0</v>
      </c>
      <c r="ES183" s="206">
        <f t="shared" si="181"/>
        <v>0</v>
      </c>
      <c r="ET183" s="206">
        <f t="shared" si="181"/>
        <v>0</v>
      </c>
      <c r="EU183" s="207">
        <f t="shared" si="181"/>
        <v>0</v>
      </c>
      <c r="EV183" s="206">
        <f t="shared" si="181"/>
        <v>0</v>
      </c>
      <c r="EW183" s="206">
        <f t="shared" si="181"/>
        <v>0</v>
      </c>
      <c r="EX183" s="207">
        <f t="shared" si="181"/>
        <v>0</v>
      </c>
      <c r="EY183" s="188"/>
      <c r="EZ183" s="206">
        <f t="shared" si="182"/>
        <v>0</v>
      </c>
      <c r="FA183" s="206">
        <f t="shared" si="182"/>
        <v>0</v>
      </c>
      <c r="FB183" s="207">
        <f t="shared" si="182"/>
        <v>0</v>
      </c>
      <c r="FC183" s="206">
        <f t="shared" si="182"/>
        <v>0</v>
      </c>
      <c r="FD183" s="206">
        <f t="shared" si="182"/>
        <v>0</v>
      </c>
      <c r="FE183" s="207">
        <f t="shared" si="182"/>
        <v>0</v>
      </c>
      <c r="FF183" s="206">
        <f t="shared" si="182"/>
        <v>0</v>
      </c>
      <c r="FG183" s="206">
        <f t="shared" si="182"/>
        <v>0</v>
      </c>
      <c r="FH183" s="207">
        <f t="shared" si="182"/>
        <v>0</v>
      </c>
      <c r="FI183" s="188"/>
      <c r="FJ183" s="206">
        <f t="shared" si="183"/>
        <v>0</v>
      </c>
      <c r="FK183" s="206">
        <f t="shared" si="183"/>
        <v>0</v>
      </c>
      <c r="FL183" s="207">
        <f t="shared" si="183"/>
        <v>0</v>
      </c>
      <c r="FM183" s="206">
        <f t="shared" si="183"/>
        <v>0</v>
      </c>
      <c r="FN183" s="206">
        <f t="shared" si="183"/>
        <v>0</v>
      </c>
      <c r="FO183" s="207">
        <f t="shared" si="183"/>
        <v>0</v>
      </c>
      <c r="FP183" s="206">
        <f t="shared" si="183"/>
        <v>0</v>
      </c>
      <c r="FQ183" s="206">
        <f t="shared" si="183"/>
        <v>0</v>
      </c>
      <c r="FR183" s="207">
        <f t="shared" si="183"/>
        <v>0</v>
      </c>
      <c r="FS183" s="188"/>
      <c r="FT183" s="206">
        <f t="shared" si="184"/>
        <v>0</v>
      </c>
      <c r="FU183" s="206">
        <f t="shared" si="184"/>
        <v>0</v>
      </c>
      <c r="FV183" s="207">
        <f t="shared" si="184"/>
        <v>0</v>
      </c>
      <c r="FW183" s="206">
        <f t="shared" si="184"/>
        <v>0</v>
      </c>
      <c r="FX183" s="206">
        <f t="shared" si="184"/>
        <v>0</v>
      </c>
      <c r="FY183" s="207">
        <f t="shared" si="184"/>
        <v>0</v>
      </c>
      <c r="FZ183" s="206">
        <f t="shared" si="184"/>
        <v>0</v>
      </c>
      <c r="GA183" s="206">
        <f t="shared" si="184"/>
        <v>0</v>
      </c>
      <c r="GB183" s="207">
        <f t="shared" si="184"/>
        <v>0</v>
      </c>
      <c r="GC183" s="188"/>
      <c r="GD183" s="206">
        <f t="shared" si="185"/>
        <v>0</v>
      </c>
      <c r="GE183" s="206">
        <f t="shared" si="185"/>
        <v>0</v>
      </c>
      <c r="GF183" s="207">
        <f t="shared" si="185"/>
        <v>0</v>
      </c>
      <c r="GG183" s="206">
        <f t="shared" si="185"/>
        <v>0</v>
      </c>
      <c r="GH183" s="206">
        <f t="shared" si="185"/>
        <v>0</v>
      </c>
      <c r="GI183" s="207">
        <f t="shared" si="185"/>
        <v>0</v>
      </c>
      <c r="GJ183" s="206">
        <f t="shared" si="185"/>
        <v>0</v>
      </c>
      <c r="GK183" s="206">
        <f t="shared" si="185"/>
        <v>0</v>
      </c>
      <c r="GL183" s="207">
        <f t="shared" si="185"/>
        <v>0</v>
      </c>
      <c r="GM183" s="188"/>
      <c r="GN183" s="206">
        <f t="shared" si="186"/>
        <v>0</v>
      </c>
      <c r="GO183" s="206">
        <f t="shared" si="186"/>
        <v>0</v>
      </c>
      <c r="GP183" s="207">
        <f t="shared" si="186"/>
        <v>0</v>
      </c>
      <c r="GQ183" s="206">
        <f t="shared" si="186"/>
        <v>0</v>
      </c>
      <c r="GR183" s="206">
        <f t="shared" si="186"/>
        <v>0</v>
      </c>
      <c r="GS183" s="207">
        <f t="shared" si="186"/>
        <v>0</v>
      </c>
      <c r="GT183" s="206">
        <f t="shared" si="186"/>
        <v>0</v>
      </c>
      <c r="GU183" s="206">
        <f t="shared" si="186"/>
        <v>0</v>
      </c>
      <c r="GV183" s="207">
        <f t="shared" si="186"/>
        <v>0</v>
      </c>
      <c r="GW183" s="188"/>
      <c r="GX183" s="206">
        <f t="shared" si="187"/>
        <v>0</v>
      </c>
      <c r="GY183" s="206">
        <f t="shared" si="187"/>
        <v>0</v>
      </c>
      <c r="GZ183" s="207">
        <f t="shared" si="187"/>
        <v>0</v>
      </c>
      <c r="HA183" s="206">
        <f t="shared" si="187"/>
        <v>0</v>
      </c>
      <c r="HB183" s="206">
        <f t="shared" si="187"/>
        <v>0</v>
      </c>
      <c r="HC183" s="207">
        <f t="shared" si="187"/>
        <v>0</v>
      </c>
      <c r="HD183" s="206">
        <f t="shared" si="187"/>
        <v>0</v>
      </c>
      <c r="HE183" s="206">
        <f t="shared" si="187"/>
        <v>0</v>
      </c>
      <c r="HF183" s="207">
        <f t="shared" si="187"/>
        <v>0</v>
      </c>
      <c r="HG183" s="188"/>
      <c r="HH183" s="206">
        <f t="shared" si="188"/>
        <v>0</v>
      </c>
      <c r="HI183" s="206">
        <f t="shared" si="188"/>
        <v>0</v>
      </c>
      <c r="HJ183" s="207">
        <f t="shared" si="188"/>
        <v>0</v>
      </c>
      <c r="HK183" s="206">
        <f t="shared" si="188"/>
        <v>0</v>
      </c>
      <c r="HL183" s="206">
        <f t="shared" si="188"/>
        <v>0</v>
      </c>
      <c r="HM183" s="207">
        <f t="shared" si="188"/>
        <v>0</v>
      </c>
      <c r="HN183" s="206">
        <f t="shared" si="188"/>
        <v>0</v>
      </c>
      <c r="HO183" s="206">
        <f t="shared" si="188"/>
        <v>0</v>
      </c>
      <c r="HP183" s="207">
        <f t="shared" si="188"/>
        <v>0</v>
      </c>
      <c r="HQ183" s="188"/>
      <c r="HR183" s="206">
        <f t="shared" si="189"/>
        <v>0</v>
      </c>
      <c r="HS183" s="206">
        <f t="shared" si="189"/>
        <v>0</v>
      </c>
      <c r="HT183" s="207">
        <f t="shared" si="189"/>
        <v>0</v>
      </c>
      <c r="HU183" s="206">
        <f t="shared" si="189"/>
        <v>0</v>
      </c>
      <c r="HV183" s="206">
        <f t="shared" si="189"/>
        <v>0</v>
      </c>
      <c r="HW183" s="207">
        <f t="shared" si="189"/>
        <v>0</v>
      </c>
      <c r="HX183" s="206">
        <f t="shared" si="189"/>
        <v>0</v>
      </c>
      <c r="HY183" s="206">
        <f t="shared" si="189"/>
        <v>0</v>
      </c>
      <c r="HZ183" s="207">
        <f t="shared" si="189"/>
        <v>0</v>
      </c>
      <c r="IA183" s="188"/>
      <c r="IB183" s="206">
        <f t="shared" si="190"/>
        <v>0</v>
      </c>
      <c r="IC183" s="206">
        <f t="shared" si="190"/>
        <v>0</v>
      </c>
      <c r="ID183" s="207">
        <f t="shared" si="190"/>
        <v>0</v>
      </c>
      <c r="IE183" s="206">
        <f t="shared" si="190"/>
        <v>0</v>
      </c>
      <c r="IF183" s="206">
        <f t="shared" si="190"/>
        <v>0</v>
      </c>
      <c r="IG183" s="207">
        <f t="shared" si="190"/>
        <v>0</v>
      </c>
      <c r="IH183" s="206">
        <f t="shared" si="190"/>
        <v>0</v>
      </c>
      <c r="II183" s="206">
        <f t="shared" si="190"/>
        <v>0</v>
      </c>
      <c r="IJ183" s="207">
        <f t="shared" si="190"/>
        <v>0</v>
      </c>
    </row>
    <row r="184" spans="1:244" x14ac:dyDescent="0.2">
      <c r="A184" s="205" t="s">
        <v>186</v>
      </c>
      <c r="B184" s="183"/>
      <c r="C184" s="183" t="s">
        <v>184</v>
      </c>
      <c r="D184" s="184" t="s">
        <v>8</v>
      </c>
      <c r="E184" s="188"/>
      <c r="F184" s="209">
        <v>0</v>
      </c>
      <c r="G184" s="209">
        <v>-1847933.5199999977</v>
      </c>
      <c r="H184" s="210">
        <v>-1847933.5199999977</v>
      </c>
      <c r="I184" s="209">
        <v>0</v>
      </c>
      <c r="J184" s="209">
        <v>-585025.70096774143</v>
      </c>
      <c r="K184" s="210">
        <v>-585025.70096774143</v>
      </c>
      <c r="L184" s="209">
        <v>0</v>
      </c>
      <c r="M184" s="209">
        <v>-1262907.8190322556</v>
      </c>
      <c r="N184" s="210">
        <v>-1262907.8190322556</v>
      </c>
      <c r="O184" s="208"/>
      <c r="P184" s="209">
        <v>0</v>
      </c>
      <c r="Q184" s="209">
        <v>3077486.2800000003</v>
      </c>
      <c r="R184" s="210">
        <v>3077486.2800000003</v>
      </c>
      <c r="S184" s="209">
        <v>0</v>
      </c>
      <c r="T184" s="209">
        <v>306940.61385984463</v>
      </c>
      <c r="U184" s="210">
        <v>306940.61385984463</v>
      </c>
      <c r="V184" s="209">
        <v>0</v>
      </c>
      <c r="W184" s="209">
        <v>2770545.6661401596</v>
      </c>
      <c r="X184" s="210">
        <v>2770545.6661401596</v>
      </c>
      <c r="Y184" s="208"/>
      <c r="Z184" s="209">
        <v>0</v>
      </c>
      <c r="AA184" s="209">
        <v>6093659.0600000061</v>
      </c>
      <c r="AB184" s="210">
        <v>6093659.0600000061</v>
      </c>
      <c r="AC184" s="209">
        <v>0</v>
      </c>
      <c r="AD184" s="209">
        <v>914006.16385984467</v>
      </c>
      <c r="AE184" s="210">
        <v>914006.16385984467</v>
      </c>
      <c r="AF184" s="209">
        <v>0</v>
      </c>
      <c r="AG184" s="209">
        <v>5179652.89614016</v>
      </c>
      <c r="AH184" s="210">
        <v>5179652.89614016</v>
      </c>
      <c r="AI184" s="208"/>
      <c r="AJ184" s="209">
        <v>0</v>
      </c>
      <c r="AK184" s="209">
        <v>-1416049.5399999972</v>
      </c>
      <c r="AL184" s="210">
        <v>-1416049.5399999972</v>
      </c>
      <c r="AM184" s="209">
        <v>0</v>
      </c>
      <c r="AN184" s="209">
        <v>-394882.62280682521</v>
      </c>
      <c r="AO184" s="210">
        <v>-394882.62280682521</v>
      </c>
      <c r="AP184" s="209">
        <v>0</v>
      </c>
      <c r="AQ184" s="209">
        <v>-1021166.9171931725</v>
      </c>
      <c r="AR184" s="210">
        <v>-1021166.9171931725</v>
      </c>
      <c r="AS184" s="208"/>
      <c r="AT184" s="209">
        <v>0</v>
      </c>
      <c r="AU184" s="209">
        <v>653628.4000000041</v>
      </c>
      <c r="AV184" s="210">
        <v>653628.4000000041</v>
      </c>
      <c r="AW184" s="209">
        <v>0</v>
      </c>
      <c r="AX184" s="209">
        <v>-5830.1815165019943</v>
      </c>
      <c r="AY184" s="210">
        <v>-5830.1815165019943</v>
      </c>
      <c r="AZ184" s="209">
        <v>0</v>
      </c>
      <c r="BA184" s="209">
        <v>659458.58151651174</v>
      </c>
      <c r="BB184" s="210">
        <v>659458.58151651174</v>
      </c>
      <c r="BC184" s="208"/>
      <c r="BD184" s="209">
        <v>0</v>
      </c>
      <c r="BE184" s="209">
        <v>1392927.0899999961</v>
      </c>
      <c r="BF184" s="210">
        <v>1392927.0899999961</v>
      </c>
      <c r="BG184" s="209">
        <v>0</v>
      </c>
      <c r="BH184" s="209">
        <v>134548.19181683118</v>
      </c>
      <c r="BI184" s="210">
        <v>134548.19181683118</v>
      </c>
      <c r="BJ184" s="209">
        <v>0</v>
      </c>
      <c r="BK184" s="209">
        <v>1258378.8981831707</v>
      </c>
      <c r="BL184" s="210">
        <v>1258378.8981831707</v>
      </c>
      <c r="BM184" s="208"/>
      <c r="BN184" s="209">
        <v>0</v>
      </c>
      <c r="BO184" s="209">
        <v>653513.26000000723</v>
      </c>
      <c r="BP184" s="210">
        <v>653513.26000000723</v>
      </c>
      <c r="BQ184" s="209">
        <v>0</v>
      </c>
      <c r="BR184" s="209">
        <v>9296.1918168311822</v>
      </c>
      <c r="BS184" s="210">
        <v>9296.1918168311822</v>
      </c>
      <c r="BT184" s="209">
        <v>0</v>
      </c>
      <c r="BU184" s="209">
        <v>644217.06818318181</v>
      </c>
      <c r="BV184" s="210">
        <v>644217.06818318181</v>
      </c>
      <c r="BW184" s="208"/>
      <c r="BX184" s="209">
        <v>0</v>
      </c>
      <c r="BY184" s="209">
        <v>57565.320000000298</v>
      </c>
      <c r="BZ184" s="210">
        <v>57565.320000000298</v>
      </c>
      <c r="CA184" s="209">
        <v>0</v>
      </c>
      <c r="CB184" s="209">
        <v>-14160.80818316876</v>
      </c>
      <c r="CC184" s="210">
        <v>-14160.80818316876</v>
      </c>
      <c r="CD184" s="209">
        <v>0</v>
      </c>
      <c r="CE184" s="209">
        <v>71726.128183174878</v>
      </c>
      <c r="CF184" s="210">
        <v>71726.128183174878</v>
      </c>
      <c r="CG184" s="208"/>
      <c r="CH184" s="209">
        <v>0</v>
      </c>
      <c r="CI184" s="209">
        <v>-170668.27999999234</v>
      </c>
      <c r="CJ184" s="210">
        <v>-170668.27999999234</v>
      </c>
      <c r="CK184" s="209">
        <v>0</v>
      </c>
      <c r="CL184" s="209">
        <v>-48057.808183168992</v>
      </c>
      <c r="CM184" s="210">
        <v>-48057.808183168992</v>
      </c>
      <c r="CN184" s="209">
        <v>0</v>
      </c>
      <c r="CO184" s="209">
        <v>-122610.47181681776</v>
      </c>
      <c r="CP184" s="210">
        <v>-122610.47181681776</v>
      </c>
      <c r="CQ184" s="208"/>
      <c r="CR184" s="209">
        <v>0</v>
      </c>
      <c r="CS184" s="209">
        <v>5013476.7000000011</v>
      </c>
      <c r="CT184" s="210">
        <v>5013476.7000000011</v>
      </c>
      <c r="CU184" s="209">
        <v>0</v>
      </c>
      <c r="CV184" s="209">
        <v>489784.2247200564</v>
      </c>
      <c r="CW184" s="210">
        <v>489784.2247200564</v>
      </c>
      <c r="CX184" s="209">
        <v>0</v>
      </c>
      <c r="CY184" s="209">
        <v>4523692.4752799515</v>
      </c>
      <c r="CZ184" s="210">
        <v>4523692.4752799515</v>
      </c>
      <c r="DA184" s="208"/>
      <c r="DB184" s="209">
        <v>0</v>
      </c>
      <c r="DC184" s="209">
        <v>-8832077.3599999994</v>
      </c>
      <c r="DD184" s="210">
        <v>-8832077.3599999994</v>
      </c>
      <c r="DE184" s="209">
        <v>0</v>
      </c>
      <c r="DF184" s="209">
        <v>-1802252.31194661</v>
      </c>
      <c r="DG184" s="210">
        <v>-1802252.31194661</v>
      </c>
      <c r="DH184" s="209">
        <v>0</v>
      </c>
      <c r="DI184" s="209">
        <v>-7029825.0480533894</v>
      </c>
      <c r="DJ184" s="210">
        <v>-7029825.0480533894</v>
      </c>
      <c r="DK184" s="208"/>
      <c r="DL184" s="209">
        <v>0</v>
      </c>
      <c r="DM184" s="209">
        <v>7102328.9200000018</v>
      </c>
      <c r="DN184" s="210">
        <v>7102328.9200000018</v>
      </c>
      <c r="DO184" s="209">
        <v>0</v>
      </c>
      <c r="DP184" s="209">
        <v>1373403.68805339</v>
      </c>
      <c r="DQ184" s="210">
        <v>1373403.68805339</v>
      </c>
      <c r="DR184" s="209">
        <v>0</v>
      </c>
      <c r="DS184" s="209">
        <v>5728925.2319466118</v>
      </c>
      <c r="DT184" s="210">
        <v>5728925.2319466118</v>
      </c>
      <c r="DU184" s="188"/>
      <c r="DV184" s="209">
        <f t="shared" si="179"/>
        <v>0</v>
      </c>
      <c r="DW184" s="209">
        <f t="shared" si="179"/>
        <v>13404784.18</v>
      </c>
      <c r="DX184" s="210">
        <f t="shared" si="179"/>
        <v>13404784.18</v>
      </c>
      <c r="DY184" s="209">
        <f t="shared" si="179"/>
        <v>0</v>
      </c>
      <c r="DZ184" s="209">
        <f t="shared" si="179"/>
        <v>2106782.2525695185</v>
      </c>
      <c r="EA184" s="210">
        <f t="shared" si="179"/>
        <v>2106782.2525695185</v>
      </c>
      <c r="EB184" s="209">
        <f t="shared" si="179"/>
        <v>0</v>
      </c>
      <c r="EC184" s="209">
        <f t="shared" si="179"/>
        <v>11298001.927430488</v>
      </c>
      <c r="ED184" s="210">
        <f t="shared" si="179"/>
        <v>11298001.927430488</v>
      </c>
      <c r="EE184" s="188"/>
      <c r="EF184" s="209">
        <f t="shared" si="180"/>
        <v>0</v>
      </c>
      <c r="EG184" s="209">
        <f t="shared" si="180"/>
        <v>4665326.4499999955</v>
      </c>
      <c r="EH184" s="210">
        <f t="shared" si="180"/>
        <v>4665326.4499999955</v>
      </c>
      <c r="EI184" s="209">
        <f t="shared" si="180"/>
        <v>0</v>
      </c>
      <c r="EJ184" s="209">
        <f t="shared" si="180"/>
        <v>1149072.7084562182</v>
      </c>
      <c r="EK184" s="210">
        <f t="shared" si="180"/>
        <v>1149072.7084562182</v>
      </c>
      <c r="EL184" s="209">
        <f t="shared" si="180"/>
        <v>0</v>
      </c>
      <c r="EM184" s="209">
        <f t="shared" si="180"/>
        <v>3516253.741543781</v>
      </c>
      <c r="EN184" s="210">
        <f t="shared" si="180"/>
        <v>3516253.741543781</v>
      </c>
      <c r="EO184" s="188"/>
      <c r="EP184" s="209">
        <f t="shared" si="181"/>
        <v>0</v>
      </c>
      <c r="EQ184" s="209">
        <f t="shared" si="181"/>
        <v>1799648.9200000018</v>
      </c>
      <c r="ER184" s="210">
        <f t="shared" si="181"/>
        <v>1799648.9200000018</v>
      </c>
      <c r="ES184" s="209">
        <f t="shared" si="181"/>
        <v>0</v>
      </c>
      <c r="ET184" s="209">
        <f t="shared" si="181"/>
        <v>365471.30813363707</v>
      </c>
      <c r="EU184" s="210">
        <f t="shared" si="181"/>
        <v>365471.30813363707</v>
      </c>
      <c r="EV184" s="209">
        <f t="shared" si="181"/>
        <v>0</v>
      </c>
      <c r="EW184" s="209">
        <f t="shared" si="181"/>
        <v>1434177.6118663726</v>
      </c>
      <c r="EX184" s="210">
        <f t="shared" si="181"/>
        <v>1434177.6118663726</v>
      </c>
      <c r="EY184" s="188"/>
      <c r="EZ184" s="209">
        <f t="shared" si="182"/>
        <v>0</v>
      </c>
      <c r="FA184" s="209">
        <f t="shared" si="182"/>
        <v>13012680.860000007</v>
      </c>
      <c r="FB184" s="210">
        <f t="shared" si="182"/>
        <v>13012680.860000007</v>
      </c>
      <c r="FC184" s="209">
        <f t="shared" si="182"/>
        <v>0</v>
      </c>
      <c r="FD184" s="209">
        <f t="shared" si="182"/>
        <v>1640441.0948003069</v>
      </c>
      <c r="FE184" s="210">
        <f t="shared" si="182"/>
        <v>1640441.0948003069</v>
      </c>
      <c r="FF184" s="209">
        <f t="shared" si="182"/>
        <v>0</v>
      </c>
      <c r="FG184" s="209">
        <f t="shared" si="182"/>
        <v>11372239.765199699</v>
      </c>
      <c r="FH184" s="210">
        <f t="shared" si="182"/>
        <v>11372239.765199699</v>
      </c>
      <c r="FI184" s="188"/>
      <c r="FJ184" s="209">
        <f t="shared" si="183"/>
        <v>0</v>
      </c>
      <c r="FK184" s="209">
        <f t="shared" si="183"/>
        <v>18976524.300000004</v>
      </c>
      <c r="FL184" s="210">
        <f t="shared" si="183"/>
        <v>18976524.300000004</v>
      </c>
      <c r="FM184" s="209">
        <f t="shared" si="183"/>
        <v>0</v>
      </c>
      <c r="FN184" s="209">
        <f t="shared" si="183"/>
        <v>2017037.6535099838</v>
      </c>
      <c r="FO184" s="210">
        <f t="shared" si="183"/>
        <v>2017037.6535099838</v>
      </c>
      <c r="FP184" s="209">
        <f t="shared" si="183"/>
        <v>0</v>
      </c>
      <c r="FQ184" s="209">
        <f t="shared" si="183"/>
        <v>16959486.646490019</v>
      </c>
      <c r="FR184" s="210">
        <f t="shared" si="183"/>
        <v>16959486.646490019</v>
      </c>
      <c r="FS184" s="188"/>
      <c r="FT184" s="209">
        <f t="shared" si="184"/>
        <v>0</v>
      </c>
      <c r="FU184" s="209">
        <f t="shared" si="184"/>
        <v>23370688.790000007</v>
      </c>
      <c r="FV184" s="210">
        <f t="shared" si="184"/>
        <v>23370688.790000007</v>
      </c>
      <c r="FW184" s="209">
        <f t="shared" si="184"/>
        <v>0</v>
      </c>
      <c r="FX184" s="209">
        <f t="shared" si="184"/>
        <v>2420787.2801766507</v>
      </c>
      <c r="FY184" s="210">
        <f t="shared" si="184"/>
        <v>2420787.2801766507</v>
      </c>
      <c r="FZ184" s="209">
        <f t="shared" si="184"/>
        <v>0</v>
      </c>
      <c r="GA184" s="209">
        <f t="shared" si="184"/>
        <v>20949901.509823363</v>
      </c>
      <c r="GB184" s="210">
        <f t="shared" si="184"/>
        <v>20949901.509823363</v>
      </c>
      <c r="GC184" s="188"/>
      <c r="GD184" s="209">
        <f t="shared" si="185"/>
        <v>0</v>
      </c>
      <c r="GE184" s="209">
        <f t="shared" si="185"/>
        <v>24785723.000000007</v>
      </c>
      <c r="GF184" s="210">
        <f t="shared" si="185"/>
        <v>24785723.000000007</v>
      </c>
      <c r="GG184" s="209">
        <f t="shared" si="185"/>
        <v>0</v>
      </c>
      <c r="GH184" s="209">
        <f t="shared" si="185"/>
        <v>2547939.2801766507</v>
      </c>
      <c r="GI184" s="210">
        <f t="shared" si="185"/>
        <v>2547939.2801766507</v>
      </c>
      <c r="GJ184" s="209">
        <f t="shared" si="185"/>
        <v>0</v>
      </c>
      <c r="GK184" s="209">
        <f t="shared" si="185"/>
        <v>22237783.719823357</v>
      </c>
      <c r="GL184" s="210">
        <f t="shared" si="185"/>
        <v>22237783.719823357</v>
      </c>
      <c r="GM184" s="188"/>
      <c r="GN184" s="209">
        <f t="shared" si="186"/>
        <v>0</v>
      </c>
      <c r="GO184" s="209">
        <f t="shared" si="186"/>
        <v>24875966.650000006</v>
      </c>
      <c r="GP184" s="210">
        <f t="shared" si="186"/>
        <v>24875966.650000006</v>
      </c>
      <c r="GQ184" s="209">
        <f t="shared" si="186"/>
        <v>0</v>
      </c>
      <c r="GR184" s="209">
        <f t="shared" si="186"/>
        <v>2554752.2801766507</v>
      </c>
      <c r="GS184" s="210">
        <f t="shared" si="186"/>
        <v>2554752.2801766507</v>
      </c>
      <c r="GT184" s="209">
        <f t="shared" si="186"/>
        <v>0</v>
      </c>
      <c r="GU184" s="209">
        <f t="shared" si="186"/>
        <v>22321214.369823363</v>
      </c>
      <c r="GV184" s="210">
        <f t="shared" si="186"/>
        <v>22321214.369823363</v>
      </c>
      <c r="GW184" s="188"/>
      <c r="GX184" s="209">
        <f t="shared" si="187"/>
        <v>0</v>
      </c>
      <c r="GY184" s="209">
        <f t="shared" si="187"/>
        <v>22049059.180000007</v>
      </c>
      <c r="GZ184" s="210">
        <f t="shared" si="187"/>
        <v>22049059.180000007</v>
      </c>
      <c r="HA184" s="209">
        <f t="shared" si="187"/>
        <v>0</v>
      </c>
      <c r="HB184" s="209">
        <f t="shared" si="187"/>
        <v>2261877.2801766507</v>
      </c>
      <c r="HC184" s="210">
        <f t="shared" si="187"/>
        <v>2261877.2801766507</v>
      </c>
      <c r="HD184" s="209">
        <f t="shared" si="187"/>
        <v>0</v>
      </c>
      <c r="HE184" s="209">
        <f t="shared" si="187"/>
        <v>19787181.899823364</v>
      </c>
      <c r="HF184" s="210">
        <f t="shared" si="187"/>
        <v>19787181.899823364</v>
      </c>
      <c r="HG184" s="188"/>
      <c r="HH184" s="209">
        <f t="shared" si="188"/>
        <v>0</v>
      </c>
      <c r="HI184" s="209">
        <f t="shared" si="188"/>
        <v>10095896.850000001</v>
      </c>
      <c r="HJ184" s="210">
        <f t="shared" si="188"/>
        <v>10095896.850000001</v>
      </c>
      <c r="HK184" s="209">
        <f t="shared" si="188"/>
        <v>0</v>
      </c>
      <c r="HL184" s="209">
        <f t="shared" si="188"/>
        <v>1065940.2472734251</v>
      </c>
      <c r="HM184" s="210">
        <f t="shared" si="188"/>
        <v>1065940.2472734251</v>
      </c>
      <c r="HN184" s="209">
        <f t="shared" si="188"/>
        <v>0</v>
      </c>
      <c r="HO184" s="209">
        <f t="shared" si="188"/>
        <v>9029956.6027265787</v>
      </c>
      <c r="HP184" s="210">
        <f t="shared" si="188"/>
        <v>9029956.6027265787</v>
      </c>
      <c r="HQ184" s="188"/>
      <c r="HR184" s="209">
        <f t="shared" si="189"/>
        <v>0</v>
      </c>
      <c r="HS184" s="209">
        <f t="shared" si="189"/>
        <v>-6016842.0599999949</v>
      </c>
      <c r="HT184" s="210">
        <f t="shared" si="189"/>
        <v>-6016842.0599999949</v>
      </c>
      <c r="HU184" s="209">
        <f t="shared" si="189"/>
        <v>0</v>
      </c>
      <c r="HV184" s="209">
        <f t="shared" si="189"/>
        <v>11392.783940092195</v>
      </c>
      <c r="HW184" s="210">
        <f t="shared" si="189"/>
        <v>11392.783940092195</v>
      </c>
      <c r="HX184" s="209">
        <f t="shared" si="189"/>
        <v>0</v>
      </c>
      <c r="HY184" s="209">
        <f t="shared" si="189"/>
        <v>-6028234.8439400876</v>
      </c>
      <c r="HZ184" s="210">
        <f t="shared" si="189"/>
        <v>-6028234.8439400876</v>
      </c>
      <c r="IA184" s="188"/>
      <c r="IB184" s="209">
        <f t="shared" si="190"/>
        <v>0</v>
      </c>
      <c r="IC184" s="209">
        <f t="shared" si="190"/>
        <v>-26227811.999999993</v>
      </c>
      <c r="ID184" s="210">
        <f t="shared" si="190"/>
        <v>-26227811.999999993</v>
      </c>
      <c r="IE184" s="209">
        <f t="shared" si="190"/>
        <v>0</v>
      </c>
      <c r="IF184" s="209">
        <f t="shared" si="190"/>
        <v>-3134709.2160599078</v>
      </c>
      <c r="IG184" s="210">
        <f t="shared" si="190"/>
        <v>-3134709.2160599078</v>
      </c>
      <c r="IH184" s="209">
        <f t="shared" si="190"/>
        <v>0</v>
      </c>
      <c r="II184" s="209">
        <f t="shared" si="190"/>
        <v>-23093102.783940084</v>
      </c>
      <c r="IJ184" s="210">
        <f t="shared" si="190"/>
        <v>-23093102.783940084</v>
      </c>
    </row>
    <row r="185" spans="1:244" x14ac:dyDescent="0.2">
      <c r="A185" s="183"/>
      <c r="C185" s="205" t="s">
        <v>185</v>
      </c>
      <c r="E185" s="188"/>
      <c r="F185" s="206">
        <v>684238164.81999993</v>
      </c>
      <c r="G185" s="206">
        <v>-1847933.5199999977</v>
      </c>
      <c r="H185" s="207">
        <v>682390231.29999995</v>
      </c>
      <c r="I185" s="206">
        <v>65902381.859999992</v>
      </c>
      <c r="J185" s="206">
        <v>-585025.70096774143</v>
      </c>
      <c r="K185" s="207">
        <v>65317356.159032248</v>
      </c>
      <c r="L185" s="206">
        <v>618335782.96000004</v>
      </c>
      <c r="M185" s="206">
        <v>-1262907.8190322556</v>
      </c>
      <c r="N185" s="207">
        <v>617072875.14096773</v>
      </c>
      <c r="O185" s="208"/>
      <c r="P185" s="206">
        <v>682083284.20000005</v>
      </c>
      <c r="Q185" s="206">
        <v>3077486.2800000003</v>
      </c>
      <c r="R185" s="207">
        <v>685160770.48000002</v>
      </c>
      <c r="S185" s="206">
        <v>65008419.069999993</v>
      </c>
      <c r="T185" s="206">
        <v>306940.61385984463</v>
      </c>
      <c r="U185" s="207">
        <v>65315359.68385984</v>
      </c>
      <c r="V185" s="206">
        <v>617074865.13000011</v>
      </c>
      <c r="W185" s="206">
        <v>2770545.6661401596</v>
      </c>
      <c r="X185" s="207">
        <v>619845410.79614031</v>
      </c>
      <c r="Y185" s="208"/>
      <c r="Z185" s="206">
        <v>682882953.70999992</v>
      </c>
      <c r="AA185" s="206">
        <v>6093659.0600000061</v>
      </c>
      <c r="AB185" s="207">
        <v>688976612.76999998</v>
      </c>
      <c r="AC185" s="206">
        <v>64704631.539999999</v>
      </c>
      <c r="AD185" s="206">
        <v>914006.16385984467</v>
      </c>
      <c r="AE185" s="207">
        <v>65618637.703859843</v>
      </c>
      <c r="AF185" s="206">
        <v>618178322.17000008</v>
      </c>
      <c r="AG185" s="206">
        <v>5179652.89614016</v>
      </c>
      <c r="AH185" s="207">
        <v>623357975.06614029</v>
      </c>
      <c r="AI185" s="208"/>
      <c r="AJ185" s="206">
        <v>677995201.1400001</v>
      </c>
      <c r="AK185" s="206">
        <v>-1416049.5399999972</v>
      </c>
      <c r="AL185" s="207">
        <v>676579151.60000014</v>
      </c>
      <c r="AM185" s="206">
        <v>64017572.829999991</v>
      </c>
      <c r="AN185" s="206">
        <v>-394882.62280682521</v>
      </c>
      <c r="AO185" s="207">
        <v>63622690.207193166</v>
      </c>
      <c r="AP185" s="206">
        <v>613977628.31000006</v>
      </c>
      <c r="AQ185" s="206">
        <v>-1021166.9171931725</v>
      </c>
      <c r="AR185" s="207">
        <v>612956461.39280689</v>
      </c>
      <c r="AS185" s="208"/>
      <c r="AT185" s="206">
        <v>669462133.76999998</v>
      </c>
      <c r="AU185" s="206">
        <v>653628.4000000041</v>
      </c>
      <c r="AV185" s="207">
        <v>670115762.16999996</v>
      </c>
      <c r="AW185" s="206">
        <v>62902291.129999995</v>
      </c>
      <c r="AX185" s="206">
        <v>-5830.1815165019943</v>
      </c>
      <c r="AY185" s="207">
        <v>62896460.948483497</v>
      </c>
      <c r="AZ185" s="206">
        <v>606559842.63999987</v>
      </c>
      <c r="BA185" s="206">
        <v>659458.58151651174</v>
      </c>
      <c r="BB185" s="207">
        <v>607219301.22151637</v>
      </c>
      <c r="BC185" s="208"/>
      <c r="BD185" s="206">
        <v>649432868.8499999</v>
      </c>
      <c r="BE185" s="206">
        <v>1392927.0899999961</v>
      </c>
      <c r="BF185" s="207">
        <v>650825795.93999994</v>
      </c>
      <c r="BG185" s="206">
        <v>60004334.539999992</v>
      </c>
      <c r="BH185" s="206">
        <v>134548.19181683118</v>
      </c>
      <c r="BI185" s="207">
        <v>60138882.731816821</v>
      </c>
      <c r="BJ185" s="206">
        <v>589428534.30999994</v>
      </c>
      <c r="BK185" s="206">
        <v>1258378.8981831707</v>
      </c>
      <c r="BL185" s="207">
        <v>590686913.20818317</v>
      </c>
      <c r="BM185" s="208"/>
      <c r="BN185" s="206">
        <v>648761167.75999975</v>
      </c>
      <c r="BO185" s="206">
        <v>653513.26000000723</v>
      </c>
      <c r="BP185" s="207">
        <v>649414681.01999974</v>
      </c>
      <c r="BQ185" s="206">
        <v>59870444.5</v>
      </c>
      <c r="BR185" s="206">
        <v>9296.1918168311822</v>
      </c>
      <c r="BS185" s="207">
        <v>59879740.691816829</v>
      </c>
      <c r="BT185" s="206">
        <v>588890723.25999999</v>
      </c>
      <c r="BU185" s="206">
        <v>644217.06818318181</v>
      </c>
      <c r="BV185" s="207">
        <v>589534940.32818317</v>
      </c>
      <c r="BW185" s="208"/>
      <c r="BX185" s="206">
        <v>647514705.02999997</v>
      </c>
      <c r="BY185" s="206">
        <v>57565.320000000298</v>
      </c>
      <c r="BZ185" s="207">
        <v>647572270.35000002</v>
      </c>
      <c r="CA185" s="206">
        <v>59687345.120000005</v>
      </c>
      <c r="CB185" s="206">
        <v>-14160.80818316876</v>
      </c>
      <c r="CC185" s="207">
        <v>59673184.311816834</v>
      </c>
      <c r="CD185" s="206">
        <v>587827359.91000009</v>
      </c>
      <c r="CE185" s="206">
        <v>71726.128183174878</v>
      </c>
      <c r="CF185" s="207">
        <v>587899086.03818321</v>
      </c>
      <c r="CG185" s="208"/>
      <c r="CH185" s="206">
        <v>645024742.04999995</v>
      </c>
      <c r="CI185" s="206">
        <v>-170668.27999999234</v>
      </c>
      <c r="CJ185" s="207">
        <v>644854073.76999998</v>
      </c>
      <c r="CK185" s="206">
        <v>59314626.409999996</v>
      </c>
      <c r="CL185" s="206">
        <v>-48057.808183168992</v>
      </c>
      <c r="CM185" s="207">
        <v>59266568.601816826</v>
      </c>
      <c r="CN185" s="206">
        <v>585710115.6400001</v>
      </c>
      <c r="CO185" s="206">
        <v>-122610.47181681776</v>
      </c>
      <c r="CP185" s="207">
        <v>585587505.16818333</v>
      </c>
      <c r="CQ185" s="208"/>
      <c r="CR185" s="206">
        <v>647466153.30999982</v>
      </c>
      <c r="CS185" s="206">
        <v>5013476.7000000011</v>
      </c>
      <c r="CT185" s="207">
        <v>652479630.00999987</v>
      </c>
      <c r="CU185" s="206">
        <v>59380807.550000004</v>
      </c>
      <c r="CV185" s="206">
        <v>489784.2247200564</v>
      </c>
      <c r="CW185" s="207">
        <v>59870591.774720058</v>
      </c>
      <c r="CX185" s="206">
        <v>588085345.75999999</v>
      </c>
      <c r="CY185" s="206">
        <v>4523692.4752799515</v>
      </c>
      <c r="CZ185" s="207">
        <v>592609038.23527992</v>
      </c>
      <c r="DA185" s="208"/>
      <c r="DB185" s="206">
        <v>644769935.16999984</v>
      </c>
      <c r="DC185" s="206">
        <v>-8832077.3599999994</v>
      </c>
      <c r="DD185" s="207">
        <v>635937857.80999982</v>
      </c>
      <c r="DE185" s="206">
        <v>59127732.109999999</v>
      </c>
      <c r="DF185" s="206">
        <v>-1802252.31194661</v>
      </c>
      <c r="DG185" s="207">
        <v>57325479.798053391</v>
      </c>
      <c r="DH185" s="206">
        <v>585642203.06000006</v>
      </c>
      <c r="DI185" s="206">
        <v>-7029825.0480533894</v>
      </c>
      <c r="DJ185" s="207">
        <v>578612378.01194668</v>
      </c>
      <c r="DK185" s="208"/>
      <c r="DL185" s="206">
        <v>638964024.5999999</v>
      </c>
      <c r="DM185" s="206">
        <v>7102328.9200000018</v>
      </c>
      <c r="DN185" s="207">
        <v>646066353.51999986</v>
      </c>
      <c r="DO185" s="206">
        <v>58243882.529999994</v>
      </c>
      <c r="DP185" s="206">
        <v>1373403.68805339</v>
      </c>
      <c r="DQ185" s="207">
        <v>59617286.218053386</v>
      </c>
      <c r="DR185" s="206">
        <v>580720142.06999993</v>
      </c>
      <c r="DS185" s="206">
        <v>5728925.2319466118</v>
      </c>
      <c r="DT185" s="207">
        <v>586449067.30194652</v>
      </c>
      <c r="DU185" s="188"/>
      <c r="DV185" s="206">
        <f>SUM(DV179:DV184)</f>
        <v>659022958.31999993</v>
      </c>
      <c r="DW185" s="206">
        <f>SUM(DW179:DW184)</f>
        <v>13404784.18</v>
      </c>
      <c r="DX185" s="207">
        <f t="shared" ref="DX185:ED185" si="191">SUM(DX179:DX184)</f>
        <v>672427742.49999988</v>
      </c>
      <c r="DY185" s="206">
        <f t="shared" si="191"/>
        <v>61314703.420000002</v>
      </c>
      <c r="DZ185" s="206">
        <f t="shared" si="191"/>
        <v>2106782.2525695185</v>
      </c>
      <c r="EA185" s="207">
        <f t="shared" si="191"/>
        <v>63421485.672569521</v>
      </c>
      <c r="EB185" s="206">
        <f t="shared" si="191"/>
        <v>597708254.9000001</v>
      </c>
      <c r="EC185" s="206">
        <f t="shared" si="191"/>
        <v>11298001.927430488</v>
      </c>
      <c r="ED185" s="207">
        <f t="shared" si="191"/>
        <v>609006256.82743061</v>
      </c>
      <c r="EE185" s="188"/>
      <c r="EF185" s="206">
        <f>SUM(EF179:EF184)</f>
        <v>681423952.1500001</v>
      </c>
      <c r="EG185" s="206">
        <f>SUM(EG179:EG184)</f>
        <v>4665326.4499999955</v>
      </c>
      <c r="EH185" s="207">
        <f t="shared" ref="EH185:EN185" si="192">SUM(EH179:EH184)</f>
        <v>686089278.60000014</v>
      </c>
      <c r="EI185" s="206">
        <f t="shared" si="192"/>
        <v>64570310.069999993</v>
      </c>
      <c r="EJ185" s="206">
        <f t="shared" si="192"/>
        <v>1149072.7084562182</v>
      </c>
      <c r="EK185" s="207">
        <f t="shared" si="192"/>
        <v>65719382.778456211</v>
      </c>
      <c r="EL185" s="206">
        <f t="shared" si="192"/>
        <v>616853642.08000004</v>
      </c>
      <c r="EM185" s="206">
        <f t="shared" si="192"/>
        <v>3516253.741543781</v>
      </c>
      <c r="EN185" s="207">
        <f t="shared" si="192"/>
        <v>620369895.82154381</v>
      </c>
      <c r="EO185" s="188"/>
      <c r="EP185" s="206">
        <f>SUM(EP179:EP184)</f>
        <v>692608721.54000008</v>
      </c>
      <c r="EQ185" s="206">
        <f>SUM(EQ179:EQ184)</f>
        <v>1799648.9200000018</v>
      </c>
      <c r="ER185" s="207">
        <f t="shared" ref="ER185:EX185" si="193">SUM(ER179:ER184)</f>
        <v>694408370.46000004</v>
      </c>
      <c r="ES185" s="206">
        <f t="shared" si="193"/>
        <v>66594805.100000001</v>
      </c>
      <c r="ET185" s="206">
        <f t="shared" si="193"/>
        <v>365471.30813363707</v>
      </c>
      <c r="EU185" s="207">
        <f t="shared" si="193"/>
        <v>66960276.408133641</v>
      </c>
      <c r="EV185" s="206">
        <f t="shared" si="193"/>
        <v>626013916.43999994</v>
      </c>
      <c r="EW185" s="206">
        <f t="shared" si="193"/>
        <v>1434177.6118663726</v>
      </c>
      <c r="EX185" s="207">
        <f t="shared" si="193"/>
        <v>627448094.05186629</v>
      </c>
      <c r="EY185" s="188"/>
      <c r="EZ185" s="206">
        <f>SUM(EZ179:EZ184)</f>
        <v>634564545.63000011</v>
      </c>
      <c r="FA185" s="206">
        <f>SUM(FA179:FA184)</f>
        <v>13012680.860000007</v>
      </c>
      <c r="FB185" s="207">
        <f t="shared" ref="FB185:FH185" si="194">SUM(FB179:FB184)</f>
        <v>647577226.49000013</v>
      </c>
      <c r="FC185" s="206">
        <f t="shared" si="194"/>
        <v>61497606.299999997</v>
      </c>
      <c r="FD185" s="206">
        <f t="shared" si="194"/>
        <v>1640441.0948003069</v>
      </c>
      <c r="FE185" s="207">
        <f t="shared" si="194"/>
        <v>63138047.394800305</v>
      </c>
      <c r="FF185" s="206">
        <f t="shared" si="194"/>
        <v>573066939.33000004</v>
      </c>
      <c r="FG185" s="206">
        <f t="shared" si="194"/>
        <v>11372239.765199699</v>
      </c>
      <c r="FH185" s="207">
        <f t="shared" si="194"/>
        <v>584439179.0951997</v>
      </c>
      <c r="FI185" s="188"/>
      <c r="FJ185" s="206">
        <f>SUM(FJ179:FJ184)</f>
        <v>593909493.61000001</v>
      </c>
      <c r="FK185" s="206">
        <f>SUM(FK179:FK184)</f>
        <v>18976524.300000004</v>
      </c>
      <c r="FL185" s="207">
        <f t="shared" ref="FL185:FR185" si="195">SUM(FL179:FL184)</f>
        <v>612886017.90999997</v>
      </c>
      <c r="FM185" s="206">
        <f t="shared" si="195"/>
        <v>58115744.729999997</v>
      </c>
      <c r="FN185" s="206">
        <f t="shared" si="195"/>
        <v>2017037.6535099838</v>
      </c>
      <c r="FO185" s="207">
        <f t="shared" si="195"/>
        <v>60132782.383509979</v>
      </c>
      <c r="FP185" s="206">
        <f t="shared" si="195"/>
        <v>535793748.88000005</v>
      </c>
      <c r="FQ185" s="206">
        <f t="shared" si="195"/>
        <v>16959486.646490019</v>
      </c>
      <c r="FR185" s="207">
        <f t="shared" si="195"/>
        <v>552753235.52649009</v>
      </c>
      <c r="FS185" s="188"/>
      <c r="FT185" s="206">
        <f>SUM(FT179:FT184)</f>
        <v>588233106.28999996</v>
      </c>
      <c r="FU185" s="206">
        <f>SUM(FU179:FU184)</f>
        <v>23370688.790000007</v>
      </c>
      <c r="FV185" s="207">
        <f t="shared" ref="FV185:GB185" si="196">SUM(FV179:FV184)</f>
        <v>611603795.07999992</v>
      </c>
      <c r="FW185" s="206">
        <f t="shared" si="196"/>
        <v>57745516.279999994</v>
      </c>
      <c r="FX185" s="206">
        <f t="shared" si="196"/>
        <v>2420787.2801766507</v>
      </c>
      <c r="FY185" s="207">
        <f t="shared" si="196"/>
        <v>60166303.560176641</v>
      </c>
      <c r="FZ185" s="206">
        <f t="shared" si="196"/>
        <v>530487590.01000005</v>
      </c>
      <c r="GA185" s="206">
        <f t="shared" si="196"/>
        <v>20949901.509823363</v>
      </c>
      <c r="GB185" s="207">
        <f t="shared" si="196"/>
        <v>551437491.51982343</v>
      </c>
      <c r="GC185" s="188"/>
      <c r="GD185" s="206">
        <f>SUM(GD179:GD184)</f>
        <v>562358356.45000017</v>
      </c>
      <c r="GE185" s="206">
        <f>SUM(GE179:GE184)</f>
        <v>24785723.000000007</v>
      </c>
      <c r="GF185" s="207">
        <f t="shared" ref="GF185:GL185" si="197">SUM(GF179:GF184)</f>
        <v>587144079.45000017</v>
      </c>
      <c r="GG185" s="206">
        <f t="shared" si="197"/>
        <v>55267117.789999992</v>
      </c>
      <c r="GH185" s="206">
        <f t="shared" si="197"/>
        <v>2547939.2801766507</v>
      </c>
      <c r="GI185" s="207">
        <f t="shared" si="197"/>
        <v>57815057.070176646</v>
      </c>
      <c r="GJ185" s="206">
        <f t="shared" si="197"/>
        <v>507091238.65999997</v>
      </c>
      <c r="GK185" s="206">
        <f t="shared" si="197"/>
        <v>22237783.719823357</v>
      </c>
      <c r="GL185" s="207">
        <f t="shared" si="197"/>
        <v>529329022.37982333</v>
      </c>
      <c r="GM185" s="188"/>
      <c r="GN185" s="206">
        <f>SUM(GN179:GN184)</f>
        <v>538211854.14999998</v>
      </c>
      <c r="GO185" s="206">
        <f>SUM(GO179:GO184)</f>
        <v>24875966.650000006</v>
      </c>
      <c r="GP185" s="207">
        <f t="shared" ref="GP185:GV185" si="198">SUM(GP179:GP184)</f>
        <v>563087820.79999995</v>
      </c>
      <c r="GQ185" s="206">
        <f t="shared" si="198"/>
        <v>52952389.880000003</v>
      </c>
      <c r="GR185" s="206">
        <f t="shared" si="198"/>
        <v>2554752.2801766507</v>
      </c>
      <c r="GS185" s="207">
        <f t="shared" si="198"/>
        <v>55507142.16017665</v>
      </c>
      <c r="GT185" s="206">
        <f t="shared" si="198"/>
        <v>485259464.27000004</v>
      </c>
      <c r="GU185" s="206">
        <f t="shared" si="198"/>
        <v>22321214.369823363</v>
      </c>
      <c r="GV185" s="207">
        <f t="shared" si="198"/>
        <v>507580678.63982338</v>
      </c>
      <c r="GW185" s="188"/>
      <c r="GX185" s="206">
        <f>SUM(GX179:GX184)</f>
        <v>512643823.89000005</v>
      </c>
      <c r="GY185" s="206">
        <f>SUM(GY179:GY184)</f>
        <v>22049059.180000007</v>
      </c>
      <c r="GZ185" s="207">
        <f t="shared" ref="GZ185:HF185" si="199">SUM(GZ179:GZ184)</f>
        <v>534692883.07000005</v>
      </c>
      <c r="HA185" s="206">
        <f t="shared" si="199"/>
        <v>50541345.720000006</v>
      </c>
      <c r="HB185" s="206">
        <f t="shared" si="199"/>
        <v>2261877.2801766507</v>
      </c>
      <c r="HC185" s="207">
        <f t="shared" si="199"/>
        <v>52803223.000176653</v>
      </c>
      <c r="HD185" s="206">
        <f t="shared" si="199"/>
        <v>462102478.17000002</v>
      </c>
      <c r="HE185" s="206">
        <f t="shared" si="199"/>
        <v>19787181.899823364</v>
      </c>
      <c r="HF185" s="207">
        <f t="shared" si="199"/>
        <v>481889660.06982338</v>
      </c>
      <c r="HG185" s="188"/>
      <c r="HH185" s="206">
        <f>SUM(HH179:HH184)</f>
        <v>477237547.13000011</v>
      </c>
      <c r="HI185" s="206">
        <f>SUM(HI179:HI184)</f>
        <v>10095896.850000001</v>
      </c>
      <c r="HJ185" s="207">
        <f t="shared" ref="HJ185:HP185" si="200">SUM(HJ179:HJ184)</f>
        <v>487333443.98000014</v>
      </c>
      <c r="HK185" s="206">
        <f t="shared" si="200"/>
        <v>47279105.839999996</v>
      </c>
      <c r="HL185" s="206">
        <f t="shared" si="200"/>
        <v>1065940.2472734251</v>
      </c>
      <c r="HM185" s="207">
        <f t="shared" si="200"/>
        <v>48345046.087273419</v>
      </c>
      <c r="HN185" s="206">
        <f t="shared" si="200"/>
        <v>429958441.29000002</v>
      </c>
      <c r="HO185" s="206">
        <f t="shared" si="200"/>
        <v>9029956.6027265787</v>
      </c>
      <c r="HP185" s="207">
        <f t="shared" si="200"/>
        <v>438988397.8927266</v>
      </c>
      <c r="HQ185" s="188"/>
      <c r="HR185" s="206">
        <f>SUM(HR179:HR184)</f>
        <v>428550739.21000004</v>
      </c>
      <c r="HS185" s="206">
        <f>SUM(HS179:HS184)</f>
        <v>-6016842.0599999949</v>
      </c>
      <c r="HT185" s="207">
        <f t="shared" ref="HT185:HZ185" si="201">SUM(HT179:HT184)</f>
        <v>422533897.15000004</v>
      </c>
      <c r="HU185" s="206">
        <f t="shared" si="201"/>
        <v>42756970.059999995</v>
      </c>
      <c r="HV185" s="206">
        <f t="shared" si="201"/>
        <v>11392.783940092195</v>
      </c>
      <c r="HW185" s="207">
        <f t="shared" si="201"/>
        <v>42768362.843940087</v>
      </c>
      <c r="HX185" s="206">
        <f t="shared" si="201"/>
        <v>385793769.15000004</v>
      </c>
      <c r="HY185" s="206">
        <f t="shared" si="201"/>
        <v>-6028234.8439400876</v>
      </c>
      <c r="HZ185" s="207">
        <f t="shared" si="201"/>
        <v>379765534.30605996</v>
      </c>
      <c r="IA185" s="188"/>
      <c r="IB185" s="206">
        <f>SUM(IB179:IB184)</f>
        <v>333936433.75999999</v>
      </c>
      <c r="IC185" s="206">
        <f>SUM(IC179:IC184)</f>
        <v>-26227811.999999993</v>
      </c>
      <c r="ID185" s="207">
        <f t="shared" ref="ID185:IJ185" si="202">SUM(ID179:ID184)</f>
        <v>307708621.75999999</v>
      </c>
      <c r="IE185" s="206">
        <f t="shared" si="202"/>
        <v>34120586.669999994</v>
      </c>
      <c r="IF185" s="206">
        <f t="shared" si="202"/>
        <v>-3134709.2160599078</v>
      </c>
      <c r="IG185" s="207">
        <f t="shared" si="202"/>
        <v>30985877.453940086</v>
      </c>
      <c r="IH185" s="206">
        <f t="shared" si="202"/>
        <v>299815847.09000003</v>
      </c>
      <c r="II185" s="206">
        <f t="shared" si="202"/>
        <v>-23093102.783940084</v>
      </c>
      <c r="IJ185" s="207">
        <f t="shared" si="202"/>
        <v>276722744.30605996</v>
      </c>
    </row>
    <row r="186" spans="1:244" x14ac:dyDescent="0.2">
      <c r="A186" s="183"/>
      <c r="B186" s="183"/>
      <c r="C186" s="183"/>
      <c r="E186" s="188"/>
      <c r="F186" s="206"/>
      <c r="G186" s="206"/>
      <c r="H186" s="207"/>
      <c r="I186" s="206"/>
      <c r="J186" s="206"/>
      <c r="K186" s="207"/>
      <c r="L186" s="206"/>
      <c r="M186" s="206"/>
      <c r="N186" s="207"/>
      <c r="O186" s="208"/>
      <c r="P186" s="206"/>
      <c r="Q186" s="206"/>
      <c r="R186" s="207"/>
      <c r="S186" s="206"/>
      <c r="T186" s="206"/>
      <c r="U186" s="207"/>
      <c r="V186" s="206"/>
      <c r="W186" s="206"/>
      <c r="X186" s="207"/>
      <c r="Y186" s="208"/>
      <c r="Z186" s="206"/>
      <c r="AA186" s="206"/>
      <c r="AB186" s="207"/>
      <c r="AC186" s="206"/>
      <c r="AD186" s="206"/>
      <c r="AE186" s="207"/>
      <c r="AF186" s="206"/>
      <c r="AG186" s="206"/>
      <c r="AH186" s="207"/>
      <c r="AI186" s="208"/>
      <c r="AJ186" s="206"/>
      <c r="AK186" s="206"/>
      <c r="AL186" s="207"/>
      <c r="AM186" s="206"/>
      <c r="AN186" s="206"/>
      <c r="AO186" s="207"/>
      <c r="AP186" s="206"/>
      <c r="AQ186" s="206"/>
      <c r="AR186" s="207"/>
      <c r="AS186" s="208"/>
      <c r="AT186" s="206"/>
      <c r="AU186" s="206"/>
      <c r="AV186" s="207"/>
      <c r="AW186" s="206"/>
      <c r="AX186" s="206"/>
      <c r="AY186" s="207"/>
      <c r="AZ186" s="206"/>
      <c r="BA186" s="206"/>
      <c r="BB186" s="207"/>
      <c r="BC186" s="208"/>
      <c r="BD186" s="206"/>
      <c r="BE186" s="206"/>
      <c r="BF186" s="207"/>
      <c r="BG186" s="206"/>
      <c r="BH186" s="206"/>
      <c r="BI186" s="207"/>
      <c r="BJ186" s="206"/>
      <c r="BK186" s="206"/>
      <c r="BL186" s="207"/>
      <c r="BM186" s="208"/>
      <c r="BN186" s="206"/>
      <c r="BO186" s="206"/>
      <c r="BP186" s="207"/>
      <c r="BQ186" s="206"/>
      <c r="BR186" s="206"/>
      <c r="BS186" s="207"/>
      <c r="BT186" s="206"/>
      <c r="BU186" s="206"/>
      <c r="BV186" s="207"/>
      <c r="BW186" s="208"/>
      <c r="BX186" s="206"/>
      <c r="BY186" s="206"/>
      <c r="BZ186" s="207"/>
      <c r="CA186" s="206"/>
      <c r="CB186" s="206"/>
      <c r="CC186" s="207"/>
      <c r="CD186" s="206"/>
      <c r="CE186" s="206"/>
      <c r="CF186" s="207"/>
      <c r="CG186" s="208"/>
      <c r="CH186" s="206"/>
      <c r="CI186" s="206"/>
      <c r="CJ186" s="207"/>
      <c r="CK186" s="206"/>
      <c r="CL186" s="206"/>
      <c r="CM186" s="207"/>
      <c r="CN186" s="206"/>
      <c r="CO186" s="206"/>
      <c r="CP186" s="207"/>
      <c r="CQ186" s="208"/>
      <c r="CR186" s="206"/>
      <c r="CS186" s="206"/>
      <c r="CT186" s="207"/>
      <c r="CU186" s="206"/>
      <c r="CV186" s="206"/>
      <c r="CW186" s="207"/>
      <c r="CX186" s="206"/>
      <c r="CY186" s="206"/>
      <c r="CZ186" s="207"/>
      <c r="DA186" s="208"/>
      <c r="DB186" s="206"/>
      <c r="DC186" s="206"/>
      <c r="DD186" s="207"/>
      <c r="DE186" s="206"/>
      <c r="DF186" s="206"/>
      <c r="DG186" s="207"/>
      <c r="DH186" s="206"/>
      <c r="DI186" s="206"/>
      <c r="DJ186" s="207"/>
      <c r="DK186" s="208"/>
      <c r="DL186" s="206"/>
      <c r="DM186" s="206"/>
      <c r="DN186" s="207"/>
      <c r="DO186" s="206"/>
      <c r="DP186" s="206"/>
      <c r="DQ186" s="207"/>
      <c r="DR186" s="206"/>
      <c r="DS186" s="206"/>
      <c r="DT186" s="207"/>
      <c r="DU186" s="188"/>
      <c r="DV186" s="206"/>
      <c r="DW186" s="206"/>
      <c r="DX186" s="207"/>
      <c r="DY186" s="206"/>
      <c r="DZ186" s="206"/>
      <c r="EA186" s="207"/>
      <c r="EB186" s="206"/>
      <c r="EC186" s="206"/>
      <c r="ED186" s="207"/>
      <c r="EE186" s="188"/>
      <c r="EF186" s="206"/>
      <c r="EG186" s="206"/>
      <c r="EH186" s="207"/>
      <c r="EI186" s="206"/>
      <c r="EJ186" s="206"/>
      <c r="EK186" s="207"/>
      <c r="EL186" s="206"/>
      <c r="EM186" s="206"/>
      <c r="EN186" s="207"/>
      <c r="EO186" s="188"/>
      <c r="EP186" s="206"/>
      <c r="EQ186" s="206"/>
      <c r="ER186" s="207"/>
      <c r="ES186" s="206"/>
      <c r="ET186" s="206"/>
      <c r="EU186" s="207"/>
      <c r="EV186" s="206"/>
      <c r="EW186" s="206"/>
      <c r="EX186" s="207"/>
      <c r="EY186" s="188"/>
      <c r="EZ186" s="206"/>
      <c r="FA186" s="206"/>
      <c r="FB186" s="207"/>
      <c r="FC186" s="206"/>
      <c r="FD186" s="206"/>
      <c r="FE186" s="207"/>
      <c r="FF186" s="206"/>
      <c r="FG186" s="206"/>
      <c r="FH186" s="207"/>
      <c r="FI186" s="188"/>
      <c r="FJ186" s="206"/>
      <c r="FK186" s="206"/>
      <c r="FL186" s="207"/>
      <c r="FM186" s="206"/>
      <c r="FN186" s="206"/>
      <c r="FO186" s="207"/>
      <c r="FP186" s="206"/>
      <c r="FQ186" s="206"/>
      <c r="FR186" s="207"/>
      <c r="FS186" s="188"/>
      <c r="FT186" s="206"/>
      <c r="FU186" s="206"/>
      <c r="FV186" s="207"/>
      <c r="FW186" s="206"/>
      <c r="FX186" s="206"/>
      <c r="FY186" s="207"/>
      <c r="FZ186" s="206"/>
      <c r="GA186" s="206"/>
      <c r="GB186" s="207"/>
      <c r="GC186" s="188"/>
      <c r="GD186" s="206"/>
      <c r="GE186" s="206"/>
      <c r="GF186" s="207"/>
      <c r="GG186" s="206"/>
      <c r="GH186" s="206"/>
      <c r="GI186" s="207"/>
      <c r="GJ186" s="206"/>
      <c r="GK186" s="206"/>
      <c r="GL186" s="207"/>
      <c r="GM186" s="188"/>
      <c r="GN186" s="206"/>
      <c r="GO186" s="206"/>
      <c r="GP186" s="207"/>
      <c r="GQ186" s="206"/>
      <c r="GR186" s="206"/>
      <c r="GS186" s="207"/>
      <c r="GT186" s="206"/>
      <c r="GU186" s="206"/>
      <c r="GV186" s="207"/>
      <c r="GW186" s="188"/>
      <c r="GX186" s="206"/>
      <c r="GY186" s="206"/>
      <c r="GZ186" s="207"/>
      <c r="HA186" s="206"/>
      <c r="HB186" s="206"/>
      <c r="HC186" s="207"/>
      <c r="HD186" s="206"/>
      <c r="HE186" s="206"/>
      <c r="HF186" s="207"/>
      <c r="HG186" s="188"/>
      <c r="HH186" s="206"/>
      <c r="HI186" s="206"/>
      <c r="HJ186" s="207"/>
      <c r="HK186" s="206"/>
      <c r="HL186" s="206"/>
      <c r="HM186" s="207"/>
      <c r="HN186" s="206"/>
      <c r="HO186" s="206"/>
      <c r="HP186" s="207"/>
      <c r="HQ186" s="188"/>
      <c r="HR186" s="206"/>
      <c r="HS186" s="206"/>
      <c r="HT186" s="207"/>
      <c r="HU186" s="206"/>
      <c r="HV186" s="206"/>
      <c r="HW186" s="207"/>
      <c r="HX186" s="206"/>
      <c r="HY186" s="206"/>
      <c r="HZ186" s="207"/>
      <c r="IA186" s="188"/>
      <c r="IB186" s="206"/>
      <c r="IC186" s="206"/>
      <c r="ID186" s="207"/>
      <c r="IE186" s="206"/>
      <c r="IF186" s="206"/>
      <c r="IG186" s="207"/>
      <c r="IH186" s="206"/>
      <c r="II186" s="206"/>
      <c r="IJ186" s="207"/>
    </row>
    <row r="187" spans="1:244" x14ac:dyDescent="0.2">
      <c r="A187" s="183"/>
      <c r="B187" s="183" t="s">
        <v>192</v>
      </c>
      <c r="C187" s="183"/>
      <c r="E187" s="188"/>
      <c r="F187" s="206"/>
      <c r="G187" s="206"/>
      <c r="H187" s="207"/>
      <c r="I187" s="206"/>
      <c r="J187" s="206"/>
      <c r="K187" s="207"/>
      <c r="L187" s="206"/>
      <c r="M187" s="206"/>
      <c r="N187" s="207"/>
      <c r="O187" s="208"/>
      <c r="P187" s="206"/>
      <c r="Q187" s="206"/>
      <c r="R187" s="207"/>
      <c r="S187" s="206"/>
      <c r="T187" s="206"/>
      <c r="U187" s="207"/>
      <c r="V187" s="206"/>
      <c r="W187" s="206"/>
      <c r="X187" s="207"/>
      <c r="Y187" s="208"/>
      <c r="Z187" s="206"/>
      <c r="AA187" s="206"/>
      <c r="AB187" s="207"/>
      <c r="AC187" s="206"/>
      <c r="AD187" s="206"/>
      <c r="AE187" s="207"/>
      <c r="AF187" s="206"/>
      <c r="AG187" s="206"/>
      <c r="AH187" s="207"/>
      <c r="AI187" s="208"/>
      <c r="AJ187" s="206"/>
      <c r="AK187" s="206"/>
      <c r="AL187" s="207"/>
      <c r="AM187" s="206"/>
      <c r="AN187" s="206"/>
      <c r="AO187" s="207"/>
      <c r="AP187" s="206"/>
      <c r="AQ187" s="206"/>
      <c r="AR187" s="207"/>
      <c r="AS187" s="208"/>
      <c r="AT187" s="206"/>
      <c r="AU187" s="206"/>
      <c r="AV187" s="207"/>
      <c r="AW187" s="206"/>
      <c r="AX187" s="206"/>
      <c r="AY187" s="207"/>
      <c r="AZ187" s="206"/>
      <c r="BA187" s="206"/>
      <c r="BB187" s="207"/>
      <c r="BC187" s="208"/>
      <c r="BD187" s="206"/>
      <c r="BE187" s="206"/>
      <c r="BF187" s="207"/>
      <c r="BG187" s="206"/>
      <c r="BH187" s="206"/>
      <c r="BI187" s="207"/>
      <c r="BJ187" s="206"/>
      <c r="BK187" s="206"/>
      <c r="BL187" s="207"/>
      <c r="BM187" s="208"/>
      <c r="BN187" s="206"/>
      <c r="BO187" s="206"/>
      <c r="BP187" s="207"/>
      <c r="BQ187" s="206"/>
      <c r="BR187" s="206"/>
      <c r="BS187" s="207"/>
      <c r="BT187" s="206"/>
      <c r="BU187" s="206"/>
      <c r="BV187" s="207"/>
      <c r="BW187" s="208"/>
      <c r="BX187" s="206"/>
      <c r="BY187" s="206"/>
      <c r="BZ187" s="207"/>
      <c r="CA187" s="206"/>
      <c r="CB187" s="206"/>
      <c r="CC187" s="207"/>
      <c r="CD187" s="206"/>
      <c r="CE187" s="206"/>
      <c r="CF187" s="207"/>
      <c r="CG187" s="208"/>
      <c r="CH187" s="206"/>
      <c r="CI187" s="206"/>
      <c r="CJ187" s="207"/>
      <c r="CK187" s="206"/>
      <c r="CL187" s="206"/>
      <c r="CM187" s="207"/>
      <c r="CN187" s="206"/>
      <c r="CO187" s="206"/>
      <c r="CP187" s="207"/>
      <c r="CQ187" s="208"/>
      <c r="CR187" s="206"/>
      <c r="CS187" s="206"/>
      <c r="CT187" s="207"/>
      <c r="CU187" s="206"/>
      <c r="CV187" s="206"/>
      <c r="CW187" s="207"/>
      <c r="CX187" s="206"/>
      <c r="CY187" s="206"/>
      <c r="CZ187" s="207"/>
      <c r="DA187" s="208"/>
      <c r="DB187" s="206"/>
      <c r="DC187" s="206"/>
      <c r="DD187" s="207"/>
      <c r="DE187" s="206"/>
      <c r="DF187" s="206"/>
      <c r="DG187" s="207"/>
      <c r="DH187" s="206"/>
      <c r="DI187" s="206"/>
      <c r="DJ187" s="207"/>
      <c r="DK187" s="208"/>
      <c r="DL187" s="206"/>
      <c r="DM187" s="206"/>
      <c r="DN187" s="207"/>
      <c r="DO187" s="206"/>
      <c r="DP187" s="206"/>
      <c r="DQ187" s="207"/>
      <c r="DR187" s="206"/>
      <c r="DS187" s="206"/>
      <c r="DT187" s="207"/>
      <c r="DU187" s="188"/>
      <c r="DV187" s="206"/>
      <c r="DW187" s="206"/>
      <c r="DX187" s="207"/>
      <c r="DY187" s="206"/>
      <c r="DZ187" s="206"/>
      <c r="EA187" s="207"/>
      <c r="EB187" s="206"/>
      <c r="EC187" s="206"/>
      <c r="ED187" s="207"/>
      <c r="EE187" s="188"/>
      <c r="EF187" s="206"/>
      <c r="EG187" s="206"/>
      <c r="EH187" s="207"/>
      <c r="EI187" s="206"/>
      <c r="EJ187" s="206"/>
      <c r="EK187" s="207"/>
      <c r="EL187" s="206"/>
      <c r="EM187" s="206"/>
      <c r="EN187" s="207"/>
      <c r="EO187" s="188"/>
      <c r="EP187" s="206"/>
      <c r="EQ187" s="206"/>
      <c r="ER187" s="207"/>
      <c r="ES187" s="206"/>
      <c r="ET187" s="206"/>
      <c r="EU187" s="207"/>
      <c r="EV187" s="206"/>
      <c r="EW187" s="206"/>
      <c r="EX187" s="207"/>
      <c r="EY187" s="188"/>
      <c r="EZ187" s="206"/>
      <c r="FA187" s="206"/>
      <c r="FB187" s="207"/>
      <c r="FC187" s="206"/>
      <c r="FD187" s="206"/>
      <c r="FE187" s="207"/>
      <c r="FF187" s="206"/>
      <c r="FG187" s="206"/>
      <c r="FH187" s="207"/>
      <c r="FI187" s="188"/>
      <c r="FJ187" s="206"/>
      <c r="FK187" s="206"/>
      <c r="FL187" s="207"/>
      <c r="FM187" s="206"/>
      <c r="FN187" s="206"/>
      <c r="FO187" s="207"/>
      <c r="FP187" s="206"/>
      <c r="FQ187" s="206"/>
      <c r="FR187" s="207"/>
      <c r="FS187" s="188"/>
      <c r="FT187" s="206"/>
      <c r="FU187" s="206"/>
      <c r="FV187" s="207"/>
      <c r="FW187" s="206"/>
      <c r="FX187" s="206"/>
      <c r="FY187" s="207"/>
      <c r="FZ187" s="206"/>
      <c r="GA187" s="206"/>
      <c r="GB187" s="207"/>
      <c r="GC187" s="188"/>
      <c r="GD187" s="206"/>
      <c r="GE187" s="206"/>
      <c r="GF187" s="207"/>
      <c r="GG187" s="206"/>
      <c r="GH187" s="206"/>
      <c r="GI187" s="207"/>
      <c r="GJ187" s="206"/>
      <c r="GK187" s="206"/>
      <c r="GL187" s="207"/>
      <c r="GM187" s="188"/>
      <c r="GN187" s="206"/>
      <c r="GO187" s="206"/>
      <c r="GP187" s="207"/>
      <c r="GQ187" s="206"/>
      <c r="GR187" s="206"/>
      <c r="GS187" s="207"/>
      <c r="GT187" s="206"/>
      <c r="GU187" s="206"/>
      <c r="GV187" s="207"/>
      <c r="GW187" s="188"/>
      <c r="GX187" s="206"/>
      <c r="GY187" s="206"/>
      <c r="GZ187" s="207"/>
      <c r="HA187" s="206"/>
      <c r="HB187" s="206"/>
      <c r="HC187" s="207"/>
      <c r="HD187" s="206"/>
      <c r="HE187" s="206"/>
      <c r="HF187" s="207"/>
      <c r="HG187" s="188"/>
      <c r="HH187" s="206"/>
      <c r="HI187" s="206"/>
      <c r="HJ187" s="207"/>
      <c r="HK187" s="206"/>
      <c r="HL187" s="206"/>
      <c r="HM187" s="207"/>
      <c r="HN187" s="206"/>
      <c r="HO187" s="206"/>
      <c r="HP187" s="207"/>
      <c r="HQ187" s="188"/>
      <c r="HR187" s="206"/>
      <c r="HS187" s="206"/>
      <c r="HT187" s="207"/>
      <c r="HU187" s="206"/>
      <c r="HV187" s="206"/>
      <c r="HW187" s="207"/>
      <c r="HX187" s="206"/>
      <c r="HY187" s="206"/>
      <c r="HZ187" s="207"/>
      <c r="IA187" s="188"/>
      <c r="IB187" s="206"/>
      <c r="IC187" s="206"/>
      <c r="ID187" s="207"/>
      <c r="IE187" s="206"/>
      <c r="IF187" s="206"/>
      <c r="IG187" s="207"/>
      <c r="IH187" s="206"/>
      <c r="II187" s="206"/>
      <c r="IJ187" s="207"/>
    </row>
    <row r="188" spans="1:244" x14ac:dyDescent="0.2">
      <c r="A188" s="205" t="s">
        <v>195</v>
      </c>
      <c r="B188" s="183"/>
      <c r="C188" s="183" t="s">
        <v>181</v>
      </c>
      <c r="E188" s="188"/>
      <c r="F188" s="206">
        <v>10213640.699999999</v>
      </c>
      <c r="G188" s="206">
        <v>0</v>
      </c>
      <c r="H188" s="207">
        <v>10213640.699999999</v>
      </c>
      <c r="I188" s="206">
        <v>1178511.71</v>
      </c>
      <c r="J188" s="206">
        <v>0</v>
      </c>
      <c r="K188" s="207">
        <v>1178511.71</v>
      </c>
      <c r="L188" s="206">
        <v>9035128.9900000002</v>
      </c>
      <c r="M188" s="206">
        <v>0</v>
      </c>
      <c r="N188" s="207">
        <v>9035128.9900000002</v>
      </c>
      <c r="O188" s="208"/>
      <c r="P188" s="206">
        <v>10357261.560000001</v>
      </c>
      <c r="Q188" s="206">
        <v>0</v>
      </c>
      <c r="R188" s="207">
        <v>10357261.560000001</v>
      </c>
      <c r="S188" s="206">
        <v>1194634.5499999998</v>
      </c>
      <c r="T188" s="206">
        <v>0</v>
      </c>
      <c r="U188" s="207">
        <v>1194634.5499999998</v>
      </c>
      <c r="V188" s="206">
        <v>9162627.0099999998</v>
      </c>
      <c r="W188" s="206">
        <v>0</v>
      </c>
      <c r="X188" s="207">
        <v>9162627.0099999998</v>
      </c>
      <c r="Y188" s="208"/>
      <c r="Z188" s="206">
        <v>10531267.899999999</v>
      </c>
      <c r="AA188" s="206">
        <v>0</v>
      </c>
      <c r="AB188" s="207">
        <v>10531267.899999999</v>
      </c>
      <c r="AC188" s="206">
        <v>1212629.3899999999</v>
      </c>
      <c r="AD188" s="206">
        <v>0</v>
      </c>
      <c r="AE188" s="207">
        <v>1212629.3899999999</v>
      </c>
      <c r="AF188" s="206">
        <v>9318638.5100000016</v>
      </c>
      <c r="AG188" s="206">
        <v>0</v>
      </c>
      <c r="AH188" s="207">
        <v>9318638.5100000016</v>
      </c>
      <c r="AI188" s="208"/>
      <c r="AJ188" s="206">
        <v>10612468.759999998</v>
      </c>
      <c r="AK188" s="206">
        <v>0</v>
      </c>
      <c r="AL188" s="207">
        <v>10612468.759999998</v>
      </c>
      <c r="AM188" s="206">
        <v>1219215.1600000001</v>
      </c>
      <c r="AN188" s="206">
        <v>0</v>
      </c>
      <c r="AO188" s="207">
        <v>1219215.1600000001</v>
      </c>
      <c r="AP188" s="206">
        <v>9393253.5999999996</v>
      </c>
      <c r="AQ188" s="206">
        <v>0</v>
      </c>
      <c r="AR188" s="207">
        <v>9393253.5999999996</v>
      </c>
      <c r="AS188" s="208"/>
      <c r="AT188" s="206">
        <v>10717212.9</v>
      </c>
      <c r="AU188" s="206">
        <v>0</v>
      </c>
      <c r="AV188" s="207">
        <v>10717212.9</v>
      </c>
      <c r="AW188" s="206">
        <v>1231505.57</v>
      </c>
      <c r="AX188" s="206">
        <v>0</v>
      </c>
      <c r="AY188" s="207">
        <v>1231505.57</v>
      </c>
      <c r="AZ188" s="206">
        <v>9485707.3299999982</v>
      </c>
      <c r="BA188" s="206">
        <v>0</v>
      </c>
      <c r="BB188" s="207">
        <v>9485707.3299999982</v>
      </c>
      <c r="BC188" s="208"/>
      <c r="BD188" s="206">
        <v>10849527.870000001</v>
      </c>
      <c r="BE188" s="206">
        <v>0</v>
      </c>
      <c r="BF188" s="207">
        <v>10849527.870000001</v>
      </c>
      <c r="BG188" s="206">
        <v>1245114.0900000001</v>
      </c>
      <c r="BH188" s="206">
        <v>0</v>
      </c>
      <c r="BI188" s="207">
        <v>1245114.0900000001</v>
      </c>
      <c r="BJ188" s="206">
        <v>9604413.7799999993</v>
      </c>
      <c r="BK188" s="206">
        <v>0</v>
      </c>
      <c r="BL188" s="207">
        <v>9604413.7799999993</v>
      </c>
      <c r="BM188" s="208"/>
      <c r="BN188" s="206">
        <v>10967875.609999999</v>
      </c>
      <c r="BO188" s="206">
        <v>0</v>
      </c>
      <c r="BP188" s="207">
        <v>10967875.609999999</v>
      </c>
      <c r="BQ188" s="206">
        <v>1257634.92</v>
      </c>
      <c r="BR188" s="206">
        <v>0</v>
      </c>
      <c r="BS188" s="207">
        <v>1257634.92</v>
      </c>
      <c r="BT188" s="206">
        <v>9710240.6899999995</v>
      </c>
      <c r="BU188" s="206">
        <v>0</v>
      </c>
      <c r="BV188" s="207">
        <v>9710240.6899999995</v>
      </c>
      <c r="BW188" s="208"/>
      <c r="BX188" s="206">
        <v>11073907.589999998</v>
      </c>
      <c r="BY188" s="206">
        <v>0</v>
      </c>
      <c r="BZ188" s="207">
        <v>11073907.589999998</v>
      </c>
      <c r="CA188" s="206">
        <v>1269249.98</v>
      </c>
      <c r="CB188" s="206">
        <v>0</v>
      </c>
      <c r="CC188" s="207">
        <v>1269249.98</v>
      </c>
      <c r="CD188" s="206">
        <v>9804657.6099999994</v>
      </c>
      <c r="CE188" s="206">
        <v>0</v>
      </c>
      <c r="CF188" s="207">
        <v>9804657.6099999994</v>
      </c>
      <c r="CG188" s="208"/>
      <c r="CH188" s="206">
        <v>11190585.309999999</v>
      </c>
      <c r="CI188" s="206">
        <v>0</v>
      </c>
      <c r="CJ188" s="207">
        <v>11190585.309999999</v>
      </c>
      <c r="CK188" s="206">
        <v>1281523.27</v>
      </c>
      <c r="CL188" s="206">
        <v>0</v>
      </c>
      <c r="CM188" s="207">
        <v>1281523.27</v>
      </c>
      <c r="CN188" s="206">
        <v>9909062.040000001</v>
      </c>
      <c r="CO188" s="206">
        <v>0</v>
      </c>
      <c r="CP188" s="207">
        <v>9909062.040000001</v>
      </c>
      <c r="CQ188" s="208"/>
      <c r="CR188" s="206">
        <v>11357700.6</v>
      </c>
      <c r="CS188" s="206">
        <v>0</v>
      </c>
      <c r="CT188" s="207">
        <v>11357700.6</v>
      </c>
      <c r="CU188" s="206">
        <v>1303273.17</v>
      </c>
      <c r="CV188" s="206">
        <v>0</v>
      </c>
      <c r="CW188" s="207">
        <v>1303273.17</v>
      </c>
      <c r="CX188" s="206">
        <v>10054427.43</v>
      </c>
      <c r="CY188" s="206">
        <v>0</v>
      </c>
      <c r="CZ188" s="207">
        <v>10054427.43</v>
      </c>
      <c r="DA188" s="208"/>
      <c r="DB188" s="206">
        <v>11324246.210000001</v>
      </c>
      <c r="DC188" s="206">
        <v>0</v>
      </c>
      <c r="DD188" s="207">
        <v>11324246.210000001</v>
      </c>
      <c r="DE188" s="206">
        <v>1298238.26</v>
      </c>
      <c r="DF188" s="206">
        <v>0</v>
      </c>
      <c r="DG188" s="207">
        <v>1298238.26</v>
      </c>
      <c r="DH188" s="206">
        <v>10026007.949999999</v>
      </c>
      <c r="DI188" s="206">
        <v>0</v>
      </c>
      <c r="DJ188" s="207">
        <v>10026007.949999999</v>
      </c>
      <c r="DK188" s="208"/>
      <c r="DL188" s="206">
        <v>11417284.180000003</v>
      </c>
      <c r="DM188" s="206">
        <v>0</v>
      </c>
      <c r="DN188" s="207">
        <v>11417284.180000003</v>
      </c>
      <c r="DO188" s="206">
        <v>1312600.3199999998</v>
      </c>
      <c r="DP188" s="206">
        <v>0</v>
      </c>
      <c r="DQ188" s="207">
        <v>1312600.3199999998</v>
      </c>
      <c r="DR188" s="206">
        <v>10104683.859999999</v>
      </c>
      <c r="DS188" s="206">
        <v>0</v>
      </c>
      <c r="DT188" s="207">
        <v>10104683.859999999</v>
      </c>
      <c r="DU188" s="188"/>
      <c r="DV188" s="206">
        <f t="shared" ref="DV188:ED191" si="203">+P18+Z18+AJ18+AT18+BD18+BN18+BX18+CH18+CR18+DB18+DL18+DV18</f>
        <v>11537722.82</v>
      </c>
      <c r="DW188" s="206">
        <f t="shared" si="203"/>
        <v>0</v>
      </c>
      <c r="DX188" s="207">
        <f t="shared" si="203"/>
        <v>11537722.82</v>
      </c>
      <c r="DY188" s="206">
        <f t="shared" si="203"/>
        <v>1338026.5</v>
      </c>
      <c r="DZ188" s="206">
        <f t="shared" si="203"/>
        <v>0</v>
      </c>
      <c r="EA188" s="207">
        <f t="shared" si="203"/>
        <v>1338026.5</v>
      </c>
      <c r="EB188" s="206">
        <f t="shared" si="203"/>
        <v>10199696.32</v>
      </c>
      <c r="EC188" s="206">
        <f t="shared" si="203"/>
        <v>0</v>
      </c>
      <c r="ED188" s="207">
        <f t="shared" si="203"/>
        <v>10199696.32</v>
      </c>
      <c r="EE188" s="188"/>
      <c r="EF188" s="206">
        <f t="shared" ref="EF188:EN191" si="204">+Z18+AJ18+AT18+BD18+BN18+BX18+CH18+CR18+DB18+DL18+DV18+EF18</f>
        <v>11645032.900000002</v>
      </c>
      <c r="EG188" s="206">
        <f t="shared" si="204"/>
        <v>0</v>
      </c>
      <c r="EH188" s="207">
        <f t="shared" si="204"/>
        <v>11645032.900000002</v>
      </c>
      <c r="EI188" s="206">
        <f t="shared" si="204"/>
        <v>1355305.73</v>
      </c>
      <c r="EJ188" s="206">
        <f t="shared" si="204"/>
        <v>0</v>
      </c>
      <c r="EK188" s="207">
        <f t="shared" si="204"/>
        <v>1355305.73</v>
      </c>
      <c r="EL188" s="206">
        <f t="shared" si="204"/>
        <v>10289727.17</v>
      </c>
      <c r="EM188" s="206">
        <f t="shared" si="204"/>
        <v>0</v>
      </c>
      <c r="EN188" s="207">
        <f t="shared" si="204"/>
        <v>10289727.17</v>
      </c>
      <c r="EO188" s="188"/>
      <c r="EP188" s="206">
        <f t="shared" ref="EP188:EX191" si="205">+AJ18+AT18+BD18+BN18+BX18+CH18+CR18+DB18+DL18+DV18+EF18+EP18</f>
        <v>11706022.18</v>
      </c>
      <c r="EQ188" s="206">
        <f t="shared" si="205"/>
        <v>0</v>
      </c>
      <c r="ER188" s="207">
        <f t="shared" si="205"/>
        <v>11706022.18</v>
      </c>
      <c r="ES188" s="206">
        <f t="shared" si="205"/>
        <v>1367223.2800000003</v>
      </c>
      <c r="ET188" s="206">
        <f t="shared" si="205"/>
        <v>0</v>
      </c>
      <c r="EU188" s="207">
        <f t="shared" si="205"/>
        <v>1367223.2800000003</v>
      </c>
      <c r="EV188" s="206">
        <f t="shared" si="205"/>
        <v>10338798.900000002</v>
      </c>
      <c r="EW188" s="206">
        <f t="shared" si="205"/>
        <v>0</v>
      </c>
      <c r="EX188" s="207">
        <f t="shared" si="205"/>
        <v>10338798.900000002</v>
      </c>
      <c r="EY188" s="188"/>
      <c r="EZ188" s="206">
        <f t="shared" ref="EZ188:FH191" si="206">+AT18+BD18+BN18+BX18+CH18+CR18+DB18+DL18+DV18+EF18+EP18+EZ18</f>
        <v>10786008.550000001</v>
      </c>
      <c r="FA188" s="206">
        <f t="shared" si="206"/>
        <v>0</v>
      </c>
      <c r="FB188" s="207">
        <f t="shared" si="206"/>
        <v>10786008.550000001</v>
      </c>
      <c r="FC188" s="206">
        <f t="shared" si="206"/>
        <v>1266645.6499999999</v>
      </c>
      <c r="FD188" s="206">
        <f t="shared" si="206"/>
        <v>0</v>
      </c>
      <c r="FE188" s="207">
        <f t="shared" si="206"/>
        <v>1266645.6499999999</v>
      </c>
      <c r="FF188" s="206">
        <f t="shared" si="206"/>
        <v>9519362.9000000022</v>
      </c>
      <c r="FG188" s="206">
        <f t="shared" si="206"/>
        <v>0</v>
      </c>
      <c r="FH188" s="207">
        <f t="shared" si="206"/>
        <v>9519362.9000000022</v>
      </c>
      <c r="FI188" s="188"/>
      <c r="FJ188" s="206">
        <f t="shared" ref="FJ188:FR191" si="207">+BD18+BN18+BX18+CH18+CR18+DB18+DL18+DV18+EF18+EP18+EZ18+FJ18</f>
        <v>9897375.6500000022</v>
      </c>
      <c r="FK188" s="206">
        <f t="shared" si="207"/>
        <v>0</v>
      </c>
      <c r="FL188" s="207">
        <f t="shared" si="207"/>
        <v>9897375.6500000022</v>
      </c>
      <c r="FM188" s="206">
        <f t="shared" si="207"/>
        <v>1168317.83</v>
      </c>
      <c r="FN188" s="206">
        <f t="shared" si="207"/>
        <v>0</v>
      </c>
      <c r="FO188" s="207">
        <f t="shared" si="207"/>
        <v>1168317.83</v>
      </c>
      <c r="FP188" s="206">
        <f t="shared" si="207"/>
        <v>8729057.8200000003</v>
      </c>
      <c r="FQ188" s="206">
        <f t="shared" si="207"/>
        <v>0</v>
      </c>
      <c r="FR188" s="207">
        <f t="shared" si="207"/>
        <v>8729057.8200000003</v>
      </c>
      <c r="FS188" s="188"/>
      <c r="FT188" s="206">
        <f t="shared" ref="FT188:GB191" si="208">+BN18+BX18+CH18+CR18+DB18+DL18+DV18+EF18+EP18+EZ18+FJ18+FT18</f>
        <v>9039162.6600000001</v>
      </c>
      <c r="FU188" s="206">
        <f t="shared" si="208"/>
        <v>0</v>
      </c>
      <c r="FV188" s="207">
        <f t="shared" si="208"/>
        <v>9039162.6600000001</v>
      </c>
      <c r="FW188" s="206">
        <f t="shared" si="208"/>
        <v>1072399.8700000001</v>
      </c>
      <c r="FX188" s="206">
        <f t="shared" si="208"/>
        <v>0</v>
      </c>
      <c r="FY188" s="207">
        <f t="shared" si="208"/>
        <v>1072399.8700000001</v>
      </c>
      <c r="FZ188" s="206">
        <f t="shared" si="208"/>
        <v>7966762.7900000019</v>
      </c>
      <c r="GA188" s="206">
        <f t="shared" si="208"/>
        <v>0</v>
      </c>
      <c r="GB188" s="207">
        <f t="shared" si="208"/>
        <v>7966762.7900000019</v>
      </c>
      <c r="GC188" s="188"/>
      <c r="GD188" s="206">
        <f t="shared" ref="GD188:GL191" si="209">+BX18+CH18+CR18+DB18+DL18+DV18+EF18+EP18+EZ18+FJ18+FT18+GD18</f>
        <v>8198872.3799999999</v>
      </c>
      <c r="GE188" s="206">
        <f t="shared" si="209"/>
        <v>0</v>
      </c>
      <c r="GF188" s="207">
        <f t="shared" si="209"/>
        <v>8198872.3799999999</v>
      </c>
      <c r="GG188" s="206">
        <f t="shared" si="209"/>
        <v>977153.97000000009</v>
      </c>
      <c r="GH188" s="206">
        <f t="shared" si="209"/>
        <v>0</v>
      </c>
      <c r="GI188" s="207">
        <f t="shared" si="209"/>
        <v>977153.97000000009</v>
      </c>
      <c r="GJ188" s="206">
        <f t="shared" si="209"/>
        <v>7221718.4100000011</v>
      </c>
      <c r="GK188" s="206">
        <f t="shared" si="209"/>
        <v>0</v>
      </c>
      <c r="GL188" s="207">
        <f t="shared" si="209"/>
        <v>7221718.4100000011</v>
      </c>
      <c r="GM188" s="188"/>
      <c r="GN188" s="206">
        <f t="shared" ref="GN188:GV191" si="210">+CH18+CR18+DB18+DL18+DV18+EF18+EP18+EZ18+FJ18+FT18+GD18+GN18</f>
        <v>7361860.4300000006</v>
      </c>
      <c r="GO188" s="206">
        <f t="shared" si="210"/>
        <v>0</v>
      </c>
      <c r="GP188" s="207">
        <f t="shared" si="210"/>
        <v>7361860.4300000006</v>
      </c>
      <c r="GQ188" s="206">
        <f t="shared" si="210"/>
        <v>883110.69</v>
      </c>
      <c r="GR188" s="206">
        <f t="shared" si="210"/>
        <v>0</v>
      </c>
      <c r="GS188" s="207">
        <f t="shared" si="210"/>
        <v>883110.69</v>
      </c>
      <c r="GT188" s="206">
        <f t="shared" si="210"/>
        <v>6478749.7400000012</v>
      </c>
      <c r="GU188" s="206">
        <f t="shared" si="210"/>
        <v>0</v>
      </c>
      <c r="GV188" s="207">
        <f t="shared" si="210"/>
        <v>6478749.7400000012</v>
      </c>
      <c r="GW188" s="188"/>
      <c r="GX188" s="206">
        <f t="shared" ref="GX188:HF191" si="211">+CR18+DB18+DL18+DV18+EF18+EP18+EZ18+FJ18+FT18+GD18+GN18+GX18</f>
        <v>6503673.2000000002</v>
      </c>
      <c r="GY188" s="206">
        <f t="shared" si="211"/>
        <v>0</v>
      </c>
      <c r="GZ188" s="207">
        <f t="shared" si="211"/>
        <v>6503673.2000000002</v>
      </c>
      <c r="HA188" s="206">
        <f t="shared" si="211"/>
        <v>786174.35</v>
      </c>
      <c r="HB188" s="206">
        <f t="shared" si="211"/>
        <v>0</v>
      </c>
      <c r="HC188" s="207">
        <f t="shared" si="211"/>
        <v>786174.35</v>
      </c>
      <c r="HD188" s="206">
        <f t="shared" si="211"/>
        <v>5717498.8500000006</v>
      </c>
      <c r="HE188" s="206">
        <f t="shared" si="211"/>
        <v>0</v>
      </c>
      <c r="HF188" s="207">
        <f t="shared" si="211"/>
        <v>5717498.8500000006</v>
      </c>
      <c r="HG188" s="188"/>
      <c r="HH188" s="206">
        <f t="shared" ref="HH188:HP191" si="212">+DB18+DL18+DV18+EF18+EP18+EZ18+FJ18+FT18+GD18+GN18+GX18+HH18</f>
        <v>5565480.6900000004</v>
      </c>
      <c r="HI188" s="206">
        <f t="shared" si="212"/>
        <v>0</v>
      </c>
      <c r="HJ188" s="207">
        <f t="shared" si="212"/>
        <v>5565480.6900000004</v>
      </c>
      <c r="HK188" s="206">
        <f t="shared" si="212"/>
        <v>676865.11</v>
      </c>
      <c r="HL188" s="206">
        <f t="shared" si="212"/>
        <v>0</v>
      </c>
      <c r="HM188" s="207">
        <f t="shared" si="212"/>
        <v>676865.11</v>
      </c>
      <c r="HN188" s="206">
        <f t="shared" si="212"/>
        <v>4888615.580000001</v>
      </c>
      <c r="HO188" s="206">
        <f t="shared" si="212"/>
        <v>0</v>
      </c>
      <c r="HP188" s="207">
        <f t="shared" si="212"/>
        <v>4888615.580000001</v>
      </c>
      <c r="HQ188" s="188"/>
      <c r="HR188" s="206">
        <f t="shared" ref="HR188:HZ191" si="213">+DL18+DV18+EF18+EP18+EZ18+FJ18+FT18+GD18+GN18+GX18+HH18+HR18</f>
        <v>4566758.4500000011</v>
      </c>
      <c r="HS188" s="206">
        <f t="shared" si="213"/>
        <v>0</v>
      </c>
      <c r="HT188" s="207">
        <f t="shared" si="213"/>
        <v>4566758.4500000011</v>
      </c>
      <c r="HU188" s="206">
        <f t="shared" si="213"/>
        <v>560917.62</v>
      </c>
      <c r="HV188" s="206">
        <f t="shared" si="213"/>
        <v>0</v>
      </c>
      <c r="HW188" s="207">
        <f t="shared" si="213"/>
        <v>560917.62</v>
      </c>
      <c r="HX188" s="206">
        <f t="shared" si="213"/>
        <v>4005840.830000001</v>
      </c>
      <c r="HY188" s="206">
        <f t="shared" si="213"/>
        <v>0</v>
      </c>
      <c r="HZ188" s="207">
        <f t="shared" si="213"/>
        <v>4005840.830000001</v>
      </c>
      <c r="IA188" s="188"/>
      <c r="IB188" s="206">
        <f t="shared" ref="IB188:IJ191" si="214">+DV18+EF18+EP18+EZ18+FJ18+FT18+GD18+GN18+GX18+HH18+HR18+IB18</f>
        <v>3398141.5000000009</v>
      </c>
      <c r="IC188" s="206">
        <f t="shared" si="214"/>
        <v>0</v>
      </c>
      <c r="ID188" s="207">
        <f t="shared" si="214"/>
        <v>3398141.5000000009</v>
      </c>
      <c r="IE188" s="206">
        <f t="shared" si="214"/>
        <v>417061.18</v>
      </c>
      <c r="IF188" s="206">
        <f t="shared" si="214"/>
        <v>0</v>
      </c>
      <c r="IG188" s="207">
        <f t="shared" si="214"/>
        <v>417061.18</v>
      </c>
      <c r="IH188" s="206">
        <f t="shared" si="214"/>
        <v>2981080.3200000008</v>
      </c>
      <c r="II188" s="206">
        <f t="shared" si="214"/>
        <v>0</v>
      </c>
      <c r="IJ188" s="207">
        <f t="shared" si="214"/>
        <v>2981080.3200000008</v>
      </c>
    </row>
    <row r="189" spans="1:244" x14ac:dyDescent="0.2">
      <c r="A189" s="205" t="s">
        <v>23</v>
      </c>
      <c r="B189" s="183"/>
      <c r="C189" s="183" t="s">
        <v>183</v>
      </c>
      <c r="E189" s="188"/>
      <c r="F189" s="206">
        <v>7735323.4800000004</v>
      </c>
      <c r="G189" s="206">
        <v>0</v>
      </c>
      <c r="H189" s="207">
        <v>7735323.4800000004</v>
      </c>
      <c r="I189" s="206">
        <v>884166.17</v>
      </c>
      <c r="J189" s="206">
        <v>0</v>
      </c>
      <c r="K189" s="207">
        <v>884166.17</v>
      </c>
      <c r="L189" s="206">
        <v>6851157.3100000005</v>
      </c>
      <c r="M189" s="206">
        <v>0</v>
      </c>
      <c r="N189" s="207">
        <v>6851157.3100000005</v>
      </c>
      <c r="O189" s="208"/>
      <c r="P189" s="206">
        <v>7770091.9800000004</v>
      </c>
      <c r="Q189" s="206">
        <v>0</v>
      </c>
      <c r="R189" s="207">
        <v>7770091.9800000004</v>
      </c>
      <c r="S189" s="206">
        <v>877396.61</v>
      </c>
      <c r="T189" s="206">
        <v>0</v>
      </c>
      <c r="U189" s="207">
        <v>877396.61</v>
      </c>
      <c r="V189" s="206">
        <v>6892695.370000001</v>
      </c>
      <c r="W189" s="206">
        <v>0</v>
      </c>
      <c r="X189" s="207">
        <v>6892695.370000001</v>
      </c>
      <c r="Y189" s="208"/>
      <c r="Z189" s="206">
        <v>7817572.7799999993</v>
      </c>
      <c r="AA189" s="206">
        <v>0</v>
      </c>
      <c r="AB189" s="207">
        <v>7817572.7799999993</v>
      </c>
      <c r="AC189" s="206">
        <v>880221</v>
      </c>
      <c r="AD189" s="206">
        <v>0</v>
      </c>
      <c r="AE189" s="207">
        <v>880221</v>
      </c>
      <c r="AF189" s="206">
        <v>6937351.7800000003</v>
      </c>
      <c r="AG189" s="206">
        <v>0</v>
      </c>
      <c r="AH189" s="207">
        <v>6937351.7800000003</v>
      </c>
      <c r="AI189" s="208"/>
      <c r="AJ189" s="206">
        <v>7833978.580000001</v>
      </c>
      <c r="AK189" s="206">
        <v>0</v>
      </c>
      <c r="AL189" s="207">
        <v>7833978.580000001</v>
      </c>
      <c r="AM189" s="206">
        <v>884671.16</v>
      </c>
      <c r="AN189" s="206">
        <v>0</v>
      </c>
      <c r="AO189" s="207">
        <v>884671.16</v>
      </c>
      <c r="AP189" s="206">
        <v>6949307.4200000009</v>
      </c>
      <c r="AQ189" s="206">
        <v>0</v>
      </c>
      <c r="AR189" s="207">
        <v>6949307.4200000009</v>
      </c>
      <c r="AS189" s="208"/>
      <c r="AT189" s="206">
        <v>7870858.1100000013</v>
      </c>
      <c r="AU189" s="206">
        <v>0</v>
      </c>
      <c r="AV189" s="207">
        <v>7870858.1100000013</v>
      </c>
      <c r="AW189" s="206">
        <v>893016.73</v>
      </c>
      <c r="AX189" s="206">
        <v>0</v>
      </c>
      <c r="AY189" s="207">
        <v>893016.73</v>
      </c>
      <c r="AZ189" s="206">
        <v>6977841.3799999999</v>
      </c>
      <c r="BA189" s="206">
        <v>0</v>
      </c>
      <c r="BB189" s="207">
        <v>6977841.3799999999</v>
      </c>
      <c r="BC189" s="208"/>
      <c r="BD189" s="206">
        <v>7901074.790000001</v>
      </c>
      <c r="BE189" s="206">
        <v>0</v>
      </c>
      <c r="BF189" s="207">
        <v>7901074.790000001</v>
      </c>
      <c r="BG189" s="206">
        <v>898353.05</v>
      </c>
      <c r="BH189" s="206">
        <v>0</v>
      </c>
      <c r="BI189" s="207">
        <v>898353.05</v>
      </c>
      <c r="BJ189" s="206">
        <v>7002721.7400000002</v>
      </c>
      <c r="BK189" s="206">
        <v>0</v>
      </c>
      <c r="BL189" s="207">
        <v>7002721.7400000002</v>
      </c>
      <c r="BM189" s="208"/>
      <c r="BN189" s="206">
        <v>7933462.8300000001</v>
      </c>
      <c r="BO189" s="206">
        <v>0</v>
      </c>
      <c r="BP189" s="207">
        <v>7933462.8300000001</v>
      </c>
      <c r="BQ189" s="206">
        <v>897095.11</v>
      </c>
      <c r="BR189" s="206">
        <v>0</v>
      </c>
      <c r="BS189" s="207">
        <v>897095.11</v>
      </c>
      <c r="BT189" s="206">
        <v>7036367.7199999997</v>
      </c>
      <c r="BU189" s="206">
        <v>0</v>
      </c>
      <c r="BV189" s="207">
        <v>7036367.7199999997</v>
      </c>
      <c r="BW189" s="208"/>
      <c r="BX189" s="206">
        <v>7986022.1000000015</v>
      </c>
      <c r="BY189" s="206">
        <v>0</v>
      </c>
      <c r="BZ189" s="207">
        <v>7986022.1000000015</v>
      </c>
      <c r="CA189" s="206">
        <v>898349.79999999993</v>
      </c>
      <c r="CB189" s="206">
        <v>0</v>
      </c>
      <c r="CC189" s="207">
        <v>898349.79999999993</v>
      </c>
      <c r="CD189" s="206">
        <v>7087672.2999999989</v>
      </c>
      <c r="CE189" s="206">
        <v>0</v>
      </c>
      <c r="CF189" s="207">
        <v>7087672.2999999989</v>
      </c>
      <c r="CG189" s="208"/>
      <c r="CH189" s="206">
        <v>8023161.4700000007</v>
      </c>
      <c r="CI189" s="206">
        <v>0</v>
      </c>
      <c r="CJ189" s="207">
        <v>8023161.4700000007</v>
      </c>
      <c r="CK189" s="206">
        <v>895939.76</v>
      </c>
      <c r="CL189" s="206">
        <v>0</v>
      </c>
      <c r="CM189" s="207">
        <v>895939.76</v>
      </c>
      <c r="CN189" s="206">
        <v>7127221.709999999</v>
      </c>
      <c r="CO189" s="206">
        <v>0</v>
      </c>
      <c r="CP189" s="207">
        <v>7127221.709999999</v>
      </c>
      <c r="CQ189" s="208"/>
      <c r="CR189" s="206">
        <v>8045586.7000000002</v>
      </c>
      <c r="CS189" s="206">
        <v>0</v>
      </c>
      <c r="CT189" s="207">
        <v>8045586.7000000002</v>
      </c>
      <c r="CU189" s="206">
        <v>894543.58</v>
      </c>
      <c r="CV189" s="206">
        <v>0</v>
      </c>
      <c r="CW189" s="207">
        <v>894543.58</v>
      </c>
      <c r="CX189" s="206">
        <v>7151043.1199999992</v>
      </c>
      <c r="CY189" s="206">
        <v>0</v>
      </c>
      <c r="CZ189" s="207">
        <v>7151043.1199999992</v>
      </c>
      <c r="DA189" s="208"/>
      <c r="DB189" s="206">
        <v>8048373.1799999997</v>
      </c>
      <c r="DC189" s="206">
        <v>0</v>
      </c>
      <c r="DD189" s="207">
        <v>8048373.1799999997</v>
      </c>
      <c r="DE189" s="206">
        <v>897722.22000000009</v>
      </c>
      <c r="DF189" s="206">
        <v>0</v>
      </c>
      <c r="DG189" s="207">
        <v>897722.22000000009</v>
      </c>
      <c r="DH189" s="206">
        <v>7150650.959999999</v>
      </c>
      <c r="DI189" s="206">
        <v>0</v>
      </c>
      <c r="DJ189" s="207">
        <v>7150650.959999999</v>
      </c>
      <c r="DK189" s="208"/>
      <c r="DL189" s="206">
        <v>8078998.7999999998</v>
      </c>
      <c r="DM189" s="206">
        <v>0</v>
      </c>
      <c r="DN189" s="207">
        <v>8078998.7999999998</v>
      </c>
      <c r="DO189" s="206">
        <v>900745.54</v>
      </c>
      <c r="DP189" s="206">
        <v>0</v>
      </c>
      <c r="DQ189" s="207">
        <v>900745.54</v>
      </c>
      <c r="DR189" s="206">
        <v>7178253.2599999988</v>
      </c>
      <c r="DS189" s="206">
        <v>0</v>
      </c>
      <c r="DT189" s="207">
        <v>7178253.2599999988</v>
      </c>
      <c r="DU189" s="188"/>
      <c r="DV189" s="206">
        <f t="shared" si="203"/>
        <v>8102016.0800000001</v>
      </c>
      <c r="DW189" s="206">
        <f t="shared" si="203"/>
        <v>0</v>
      </c>
      <c r="DX189" s="207">
        <f t="shared" si="203"/>
        <v>8102016.0800000001</v>
      </c>
      <c r="DY189" s="206">
        <f t="shared" si="203"/>
        <v>906024.43</v>
      </c>
      <c r="DZ189" s="206">
        <f t="shared" si="203"/>
        <v>0</v>
      </c>
      <c r="EA189" s="207">
        <f t="shared" si="203"/>
        <v>906024.43</v>
      </c>
      <c r="EB189" s="206">
        <f t="shared" si="203"/>
        <v>7195991.6499999994</v>
      </c>
      <c r="EC189" s="206">
        <f t="shared" si="203"/>
        <v>0</v>
      </c>
      <c r="ED189" s="207">
        <f t="shared" si="203"/>
        <v>7195991.6499999994</v>
      </c>
      <c r="EE189" s="188"/>
      <c r="EF189" s="206">
        <f t="shared" si="204"/>
        <v>8112909.4799999995</v>
      </c>
      <c r="EG189" s="206">
        <f t="shared" si="204"/>
        <v>0</v>
      </c>
      <c r="EH189" s="207">
        <f t="shared" si="204"/>
        <v>8112909.4799999995</v>
      </c>
      <c r="EI189" s="206">
        <f t="shared" si="204"/>
        <v>907106.34</v>
      </c>
      <c r="EJ189" s="206">
        <f t="shared" si="204"/>
        <v>0</v>
      </c>
      <c r="EK189" s="207">
        <f t="shared" si="204"/>
        <v>907106.34</v>
      </c>
      <c r="EL189" s="206">
        <f t="shared" si="204"/>
        <v>7205803.1399999997</v>
      </c>
      <c r="EM189" s="206">
        <f t="shared" si="204"/>
        <v>0</v>
      </c>
      <c r="EN189" s="207">
        <f t="shared" si="204"/>
        <v>7205803.1399999997</v>
      </c>
      <c r="EO189" s="188"/>
      <c r="EP189" s="206">
        <f t="shared" si="205"/>
        <v>8137112.3500000015</v>
      </c>
      <c r="EQ189" s="206">
        <f t="shared" si="205"/>
        <v>0</v>
      </c>
      <c r="ER189" s="207">
        <f t="shared" si="205"/>
        <v>8137112.3500000015</v>
      </c>
      <c r="ES189" s="206">
        <f t="shared" si="205"/>
        <v>913022.69</v>
      </c>
      <c r="ET189" s="206">
        <f t="shared" si="205"/>
        <v>0</v>
      </c>
      <c r="EU189" s="207">
        <f t="shared" si="205"/>
        <v>913022.69</v>
      </c>
      <c r="EV189" s="206">
        <f t="shared" si="205"/>
        <v>7224089.6599999992</v>
      </c>
      <c r="EW189" s="206">
        <f t="shared" si="205"/>
        <v>0</v>
      </c>
      <c r="EX189" s="207">
        <f t="shared" si="205"/>
        <v>7224089.6599999992</v>
      </c>
      <c r="EY189" s="188"/>
      <c r="EZ189" s="206">
        <f t="shared" si="206"/>
        <v>7491235.0700000003</v>
      </c>
      <c r="FA189" s="206">
        <f t="shared" si="206"/>
        <v>0</v>
      </c>
      <c r="FB189" s="207">
        <f t="shared" si="206"/>
        <v>7491235.0700000003</v>
      </c>
      <c r="FC189" s="206">
        <f t="shared" si="206"/>
        <v>842359.28</v>
      </c>
      <c r="FD189" s="206">
        <f t="shared" si="206"/>
        <v>0</v>
      </c>
      <c r="FE189" s="207">
        <f t="shared" si="206"/>
        <v>842359.28</v>
      </c>
      <c r="FF189" s="206">
        <f t="shared" si="206"/>
        <v>6648875.79</v>
      </c>
      <c r="FG189" s="206">
        <f t="shared" si="206"/>
        <v>0</v>
      </c>
      <c r="FH189" s="207">
        <f t="shared" si="206"/>
        <v>6648875.79</v>
      </c>
      <c r="FI189" s="188"/>
      <c r="FJ189" s="206">
        <f t="shared" si="207"/>
        <v>6825057.290000001</v>
      </c>
      <c r="FK189" s="206">
        <f t="shared" si="207"/>
        <v>0</v>
      </c>
      <c r="FL189" s="207">
        <f t="shared" si="207"/>
        <v>6825057.290000001</v>
      </c>
      <c r="FM189" s="206">
        <f t="shared" si="207"/>
        <v>766548.51</v>
      </c>
      <c r="FN189" s="206">
        <f t="shared" si="207"/>
        <v>0</v>
      </c>
      <c r="FO189" s="207">
        <f t="shared" si="207"/>
        <v>766548.51</v>
      </c>
      <c r="FP189" s="206">
        <f t="shared" si="207"/>
        <v>6058508.7799999993</v>
      </c>
      <c r="FQ189" s="206">
        <f t="shared" si="207"/>
        <v>0</v>
      </c>
      <c r="FR189" s="207">
        <f t="shared" si="207"/>
        <v>6058508.7799999993</v>
      </c>
      <c r="FS189" s="188"/>
      <c r="FT189" s="206">
        <f t="shared" si="208"/>
        <v>6175040.3000000007</v>
      </c>
      <c r="FU189" s="206">
        <f t="shared" si="208"/>
        <v>0</v>
      </c>
      <c r="FV189" s="207">
        <f t="shared" si="208"/>
        <v>6175040.3000000007</v>
      </c>
      <c r="FW189" s="206">
        <f t="shared" si="208"/>
        <v>692315.07</v>
      </c>
      <c r="FX189" s="206">
        <f t="shared" si="208"/>
        <v>0</v>
      </c>
      <c r="FY189" s="207">
        <f t="shared" si="208"/>
        <v>692315.07</v>
      </c>
      <c r="FZ189" s="206">
        <f t="shared" si="208"/>
        <v>5482725.2300000004</v>
      </c>
      <c r="GA189" s="206">
        <f t="shared" si="208"/>
        <v>0</v>
      </c>
      <c r="GB189" s="207">
        <f t="shared" si="208"/>
        <v>5482725.2300000004</v>
      </c>
      <c r="GC189" s="188"/>
      <c r="GD189" s="206">
        <f t="shared" si="209"/>
        <v>5515815.6400000006</v>
      </c>
      <c r="GE189" s="206">
        <f t="shared" si="209"/>
        <v>0</v>
      </c>
      <c r="GF189" s="207">
        <f t="shared" si="209"/>
        <v>5515815.6400000006</v>
      </c>
      <c r="GG189" s="206">
        <f t="shared" si="209"/>
        <v>618168.49</v>
      </c>
      <c r="GH189" s="206">
        <f t="shared" si="209"/>
        <v>0</v>
      </c>
      <c r="GI189" s="207">
        <f t="shared" si="209"/>
        <v>618168.49</v>
      </c>
      <c r="GJ189" s="206">
        <f t="shared" si="209"/>
        <v>4897647.1500000004</v>
      </c>
      <c r="GK189" s="206">
        <f t="shared" si="209"/>
        <v>0</v>
      </c>
      <c r="GL189" s="207">
        <f t="shared" si="209"/>
        <v>4897647.1500000004</v>
      </c>
      <c r="GM189" s="188"/>
      <c r="GN189" s="206">
        <f t="shared" si="210"/>
        <v>4825704.3100000005</v>
      </c>
      <c r="GO189" s="206">
        <f t="shared" si="210"/>
        <v>0</v>
      </c>
      <c r="GP189" s="207">
        <f t="shared" si="210"/>
        <v>4825704.3100000005</v>
      </c>
      <c r="GQ189" s="206">
        <f t="shared" si="210"/>
        <v>536581.76</v>
      </c>
      <c r="GR189" s="206">
        <f t="shared" si="210"/>
        <v>0</v>
      </c>
      <c r="GS189" s="207">
        <f t="shared" si="210"/>
        <v>536581.76</v>
      </c>
      <c r="GT189" s="206">
        <f t="shared" si="210"/>
        <v>4289122.55</v>
      </c>
      <c r="GU189" s="206">
        <f t="shared" si="210"/>
        <v>0</v>
      </c>
      <c r="GV189" s="207">
        <f t="shared" si="210"/>
        <v>4289122.55</v>
      </c>
      <c r="GW189" s="188"/>
      <c r="GX189" s="206">
        <f t="shared" si="211"/>
        <v>4141694.7000000007</v>
      </c>
      <c r="GY189" s="206">
        <f t="shared" si="211"/>
        <v>0</v>
      </c>
      <c r="GZ189" s="207">
        <f t="shared" si="211"/>
        <v>4141694.7000000007</v>
      </c>
      <c r="HA189" s="206">
        <f t="shared" si="211"/>
        <v>449451.93999999994</v>
      </c>
      <c r="HB189" s="206">
        <f t="shared" si="211"/>
        <v>0</v>
      </c>
      <c r="HC189" s="207">
        <f t="shared" si="211"/>
        <v>449451.93999999994</v>
      </c>
      <c r="HD189" s="206">
        <f t="shared" si="211"/>
        <v>3692242.76</v>
      </c>
      <c r="HE189" s="206">
        <f t="shared" si="211"/>
        <v>0</v>
      </c>
      <c r="HF189" s="207">
        <f t="shared" si="211"/>
        <v>3692242.76</v>
      </c>
      <c r="HG189" s="188"/>
      <c r="HH189" s="206">
        <f t="shared" si="212"/>
        <v>3454204.35</v>
      </c>
      <c r="HI189" s="206">
        <f t="shared" si="212"/>
        <v>0</v>
      </c>
      <c r="HJ189" s="207">
        <f t="shared" si="212"/>
        <v>3454204.35</v>
      </c>
      <c r="HK189" s="206">
        <f t="shared" si="212"/>
        <v>363637.83999999997</v>
      </c>
      <c r="HL189" s="206">
        <f t="shared" si="212"/>
        <v>0</v>
      </c>
      <c r="HM189" s="207">
        <f t="shared" si="212"/>
        <v>363637.83999999997</v>
      </c>
      <c r="HN189" s="206">
        <f t="shared" si="212"/>
        <v>3090566.51</v>
      </c>
      <c r="HO189" s="206">
        <f t="shared" si="212"/>
        <v>0</v>
      </c>
      <c r="HP189" s="207">
        <f t="shared" si="212"/>
        <v>3090566.51</v>
      </c>
      <c r="HQ189" s="188"/>
      <c r="HR189" s="206">
        <f t="shared" si="213"/>
        <v>2781482.37</v>
      </c>
      <c r="HS189" s="206">
        <f t="shared" si="213"/>
        <v>0</v>
      </c>
      <c r="HT189" s="207">
        <f t="shared" si="213"/>
        <v>2781482.37</v>
      </c>
      <c r="HU189" s="206">
        <f t="shared" si="213"/>
        <v>288059.64</v>
      </c>
      <c r="HV189" s="206">
        <f t="shared" si="213"/>
        <v>0</v>
      </c>
      <c r="HW189" s="207">
        <f t="shared" si="213"/>
        <v>288059.64</v>
      </c>
      <c r="HX189" s="206">
        <f t="shared" si="213"/>
        <v>2493422.7300000004</v>
      </c>
      <c r="HY189" s="206">
        <f t="shared" si="213"/>
        <v>0</v>
      </c>
      <c r="HZ189" s="207">
        <f t="shared" si="213"/>
        <v>2493422.7300000004</v>
      </c>
      <c r="IA189" s="188"/>
      <c r="IB189" s="206">
        <f t="shared" si="214"/>
        <v>2070424.9000000004</v>
      </c>
      <c r="IC189" s="206">
        <f t="shared" si="214"/>
        <v>0</v>
      </c>
      <c r="ID189" s="207">
        <f t="shared" si="214"/>
        <v>2070424.9000000004</v>
      </c>
      <c r="IE189" s="206">
        <f t="shared" si="214"/>
        <v>213792.98</v>
      </c>
      <c r="IF189" s="206">
        <f t="shared" si="214"/>
        <v>0</v>
      </c>
      <c r="IG189" s="207">
        <f t="shared" si="214"/>
        <v>213792.98</v>
      </c>
      <c r="IH189" s="206">
        <f t="shared" si="214"/>
        <v>1856631.9200000002</v>
      </c>
      <c r="II189" s="206">
        <f t="shared" si="214"/>
        <v>0</v>
      </c>
      <c r="IJ189" s="207">
        <f t="shared" si="214"/>
        <v>1856631.9200000002</v>
      </c>
    </row>
    <row r="190" spans="1:244" x14ac:dyDescent="0.2">
      <c r="A190" s="205" t="s">
        <v>21</v>
      </c>
      <c r="B190" s="183"/>
      <c r="C190" s="183" t="s">
        <v>182</v>
      </c>
      <c r="E190" s="188"/>
      <c r="F190" s="206">
        <v>0</v>
      </c>
      <c r="G190" s="206">
        <v>0</v>
      </c>
      <c r="H190" s="207">
        <v>0</v>
      </c>
      <c r="I190" s="206">
        <v>0</v>
      </c>
      <c r="J190" s="206">
        <v>0</v>
      </c>
      <c r="K190" s="207">
        <v>0</v>
      </c>
      <c r="L190" s="206">
        <v>0</v>
      </c>
      <c r="M190" s="206">
        <v>0</v>
      </c>
      <c r="N190" s="207">
        <v>0</v>
      </c>
      <c r="O190" s="208"/>
      <c r="P190" s="206">
        <v>0</v>
      </c>
      <c r="Q190" s="206">
        <v>0</v>
      </c>
      <c r="R190" s="207">
        <v>0</v>
      </c>
      <c r="S190" s="206">
        <v>0</v>
      </c>
      <c r="T190" s="206">
        <v>0</v>
      </c>
      <c r="U190" s="207">
        <v>0</v>
      </c>
      <c r="V190" s="206">
        <v>0</v>
      </c>
      <c r="W190" s="206">
        <v>0</v>
      </c>
      <c r="X190" s="207">
        <v>0</v>
      </c>
      <c r="Y190" s="208"/>
      <c r="Z190" s="206">
        <v>0</v>
      </c>
      <c r="AA190" s="206">
        <v>0</v>
      </c>
      <c r="AB190" s="207">
        <v>0</v>
      </c>
      <c r="AC190" s="206">
        <v>0</v>
      </c>
      <c r="AD190" s="206">
        <v>0</v>
      </c>
      <c r="AE190" s="207">
        <v>0</v>
      </c>
      <c r="AF190" s="206">
        <v>0</v>
      </c>
      <c r="AG190" s="206">
        <v>0</v>
      </c>
      <c r="AH190" s="207">
        <v>0</v>
      </c>
      <c r="AI190" s="208"/>
      <c r="AJ190" s="206">
        <v>0</v>
      </c>
      <c r="AK190" s="206">
        <v>0</v>
      </c>
      <c r="AL190" s="207">
        <v>0</v>
      </c>
      <c r="AM190" s="206">
        <v>0</v>
      </c>
      <c r="AN190" s="206">
        <v>0</v>
      </c>
      <c r="AO190" s="207">
        <v>0</v>
      </c>
      <c r="AP190" s="206">
        <v>0</v>
      </c>
      <c r="AQ190" s="206">
        <v>0</v>
      </c>
      <c r="AR190" s="207">
        <v>0</v>
      </c>
      <c r="AS190" s="208"/>
      <c r="AT190" s="206">
        <v>0</v>
      </c>
      <c r="AU190" s="206">
        <v>0</v>
      </c>
      <c r="AV190" s="207">
        <v>0</v>
      </c>
      <c r="AW190" s="206">
        <v>0</v>
      </c>
      <c r="AX190" s="206">
        <v>0</v>
      </c>
      <c r="AY190" s="207">
        <v>0</v>
      </c>
      <c r="AZ190" s="206">
        <v>0</v>
      </c>
      <c r="BA190" s="206">
        <v>0</v>
      </c>
      <c r="BB190" s="207">
        <v>0</v>
      </c>
      <c r="BC190" s="208"/>
      <c r="BD190" s="206">
        <v>0</v>
      </c>
      <c r="BE190" s="206">
        <v>0</v>
      </c>
      <c r="BF190" s="207">
        <v>0</v>
      </c>
      <c r="BG190" s="206">
        <v>0</v>
      </c>
      <c r="BH190" s="206">
        <v>0</v>
      </c>
      <c r="BI190" s="207">
        <v>0</v>
      </c>
      <c r="BJ190" s="206">
        <v>0</v>
      </c>
      <c r="BK190" s="206">
        <v>0</v>
      </c>
      <c r="BL190" s="207">
        <v>0</v>
      </c>
      <c r="BM190" s="208"/>
      <c r="BN190" s="206">
        <v>0</v>
      </c>
      <c r="BO190" s="206">
        <v>0</v>
      </c>
      <c r="BP190" s="207">
        <v>0</v>
      </c>
      <c r="BQ190" s="206">
        <v>0</v>
      </c>
      <c r="BR190" s="206">
        <v>0</v>
      </c>
      <c r="BS190" s="207">
        <v>0</v>
      </c>
      <c r="BT190" s="206">
        <v>0</v>
      </c>
      <c r="BU190" s="206">
        <v>0</v>
      </c>
      <c r="BV190" s="207">
        <v>0</v>
      </c>
      <c r="BW190" s="208"/>
      <c r="BX190" s="206">
        <v>0</v>
      </c>
      <c r="BY190" s="206">
        <v>0</v>
      </c>
      <c r="BZ190" s="207">
        <v>0</v>
      </c>
      <c r="CA190" s="206">
        <v>0</v>
      </c>
      <c r="CB190" s="206">
        <v>0</v>
      </c>
      <c r="CC190" s="207">
        <v>0</v>
      </c>
      <c r="CD190" s="206">
        <v>0</v>
      </c>
      <c r="CE190" s="206">
        <v>0</v>
      </c>
      <c r="CF190" s="207">
        <v>0</v>
      </c>
      <c r="CG190" s="208"/>
      <c r="CH190" s="206">
        <v>0</v>
      </c>
      <c r="CI190" s="206">
        <v>0</v>
      </c>
      <c r="CJ190" s="207">
        <v>0</v>
      </c>
      <c r="CK190" s="206">
        <v>0</v>
      </c>
      <c r="CL190" s="206">
        <v>0</v>
      </c>
      <c r="CM190" s="207">
        <v>0</v>
      </c>
      <c r="CN190" s="206">
        <v>0</v>
      </c>
      <c r="CO190" s="206">
        <v>0</v>
      </c>
      <c r="CP190" s="207">
        <v>0</v>
      </c>
      <c r="CQ190" s="208"/>
      <c r="CR190" s="206">
        <v>0</v>
      </c>
      <c r="CS190" s="206">
        <v>0</v>
      </c>
      <c r="CT190" s="207">
        <v>0</v>
      </c>
      <c r="CU190" s="206">
        <v>0</v>
      </c>
      <c r="CV190" s="206">
        <v>0</v>
      </c>
      <c r="CW190" s="207">
        <v>0</v>
      </c>
      <c r="CX190" s="206">
        <v>0</v>
      </c>
      <c r="CY190" s="206">
        <v>0</v>
      </c>
      <c r="CZ190" s="207">
        <v>0</v>
      </c>
      <c r="DA190" s="208"/>
      <c r="DB190" s="206">
        <v>0</v>
      </c>
      <c r="DC190" s="206">
        <v>0</v>
      </c>
      <c r="DD190" s="207">
        <v>0</v>
      </c>
      <c r="DE190" s="206">
        <v>0</v>
      </c>
      <c r="DF190" s="206">
        <v>0</v>
      </c>
      <c r="DG190" s="207">
        <v>0</v>
      </c>
      <c r="DH190" s="206">
        <v>0</v>
      </c>
      <c r="DI190" s="206">
        <v>0</v>
      </c>
      <c r="DJ190" s="207">
        <v>0</v>
      </c>
      <c r="DK190" s="208"/>
      <c r="DL190" s="206">
        <v>0</v>
      </c>
      <c r="DM190" s="206">
        <v>0</v>
      </c>
      <c r="DN190" s="207">
        <v>0</v>
      </c>
      <c r="DO190" s="206">
        <v>0</v>
      </c>
      <c r="DP190" s="206">
        <v>0</v>
      </c>
      <c r="DQ190" s="207">
        <v>0</v>
      </c>
      <c r="DR190" s="206">
        <v>0</v>
      </c>
      <c r="DS190" s="206">
        <v>0</v>
      </c>
      <c r="DT190" s="207">
        <v>0</v>
      </c>
      <c r="DU190" s="188"/>
      <c r="DV190" s="206">
        <f t="shared" si="203"/>
        <v>0</v>
      </c>
      <c r="DW190" s="206">
        <f t="shared" si="203"/>
        <v>0</v>
      </c>
      <c r="DX190" s="207">
        <f t="shared" si="203"/>
        <v>0</v>
      </c>
      <c r="DY190" s="206">
        <f t="shared" si="203"/>
        <v>0</v>
      </c>
      <c r="DZ190" s="206">
        <f t="shared" si="203"/>
        <v>0</v>
      </c>
      <c r="EA190" s="207">
        <f t="shared" si="203"/>
        <v>0</v>
      </c>
      <c r="EB190" s="206">
        <f t="shared" si="203"/>
        <v>0</v>
      </c>
      <c r="EC190" s="206">
        <f t="shared" si="203"/>
        <v>0</v>
      </c>
      <c r="ED190" s="207">
        <f t="shared" si="203"/>
        <v>0</v>
      </c>
      <c r="EE190" s="188"/>
      <c r="EF190" s="206">
        <f t="shared" si="204"/>
        <v>0</v>
      </c>
      <c r="EG190" s="206">
        <f t="shared" si="204"/>
        <v>0</v>
      </c>
      <c r="EH190" s="207">
        <f t="shared" si="204"/>
        <v>0</v>
      </c>
      <c r="EI190" s="206">
        <f t="shared" si="204"/>
        <v>0</v>
      </c>
      <c r="EJ190" s="206">
        <f t="shared" si="204"/>
        <v>0</v>
      </c>
      <c r="EK190" s="207">
        <f t="shared" si="204"/>
        <v>0</v>
      </c>
      <c r="EL190" s="206">
        <f t="shared" si="204"/>
        <v>0</v>
      </c>
      <c r="EM190" s="206">
        <f t="shared" si="204"/>
        <v>0</v>
      </c>
      <c r="EN190" s="207">
        <f t="shared" si="204"/>
        <v>0</v>
      </c>
      <c r="EO190" s="188"/>
      <c r="EP190" s="206">
        <f t="shared" si="205"/>
        <v>0</v>
      </c>
      <c r="EQ190" s="206">
        <f t="shared" si="205"/>
        <v>0</v>
      </c>
      <c r="ER190" s="207">
        <f t="shared" si="205"/>
        <v>0</v>
      </c>
      <c r="ES190" s="206">
        <f t="shared" si="205"/>
        <v>0</v>
      </c>
      <c r="ET190" s="206">
        <f t="shared" si="205"/>
        <v>0</v>
      </c>
      <c r="EU190" s="207">
        <f t="shared" si="205"/>
        <v>0</v>
      </c>
      <c r="EV190" s="206">
        <f t="shared" si="205"/>
        <v>0</v>
      </c>
      <c r="EW190" s="206">
        <f t="shared" si="205"/>
        <v>0</v>
      </c>
      <c r="EX190" s="207">
        <f t="shared" si="205"/>
        <v>0</v>
      </c>
      <c r="EY190" s="188"/>
      <c r="EZ190" s="206">
        <f t="shared" si="206"/>
        <v>0</v>
      </c>
      <c r="FA190" s="206">
        <f t="shared" si="206"/>
        <v>0</v>
      </c>
      <c r="FB190" s="207">
        <f t="shared" si="206"/>
        <v>0</v>
      </c>
      <c r="FC190" s="206">
        <f t="shared" si="206"/>
        <v>0</v>
      </c>
      <c r="FD190" s="206">
        <f t="shared" si="206"/>
        <v>0</v>
      </c>
      <c r="FE190" s="207">
        <f t="shared" si="206"/>
        <v>0</v>
      </c>
      <c r="FF190" s="206">
        <f t="shared" si="206"/>
        <v>0</v>
      </c>
      <c r="FG190" s="206">
        <f t="shared" si="206"/>
        <v>0</v>
      </c>
      <c r="FH190" s="207">
        <f t="shared" si="206"/>
        <v>0</v>
      </c>
      <c r="FI190" s="188"/>
      <c r="FJ190" s="206">
        <f t="shared" si="207"/>
        <v>0</v>
      </c>
      <c r="FK190" s="206">
        <f t="shared" si="207"/>
        <v>0</v>
      </c>
      <c r="FL190" s="207">
        <f t="shared" si="207"/>
        <v>0</v>
      </c>
      <c r="FM190" s="206">
        <f t="shared" si="207"/>
        <v>0</v>
      </c>
      <c r="FN190" s="206">
        <f t="shared" si="207"/>
        <v>0</v>
      </c>
      <c r="FO190" s="207">
        <f t="shared" si="207"/>
        <v>0</v>
      </c>
      <c r="FP190" s="206">
        <f t="shared" si="207"/>
        <v>0</v>
      </c>
      <c r="FQ190" s="206">
        <f t="shared" si="207"/>
        <v>0</v>
      </c>
      <c r="FR190" s="207">
        <f t="shared" si="207"/>
        <v>0</v>
      </c>
      <c r="FS190" s="188"/>
      <c r="FT190" s="206">
        <f t="shared" si="208"/>
        <v>0</v>
      </c>
      <c r="FU190" s="206">
        <f t="shared" si="208"/>
        <v>0</v>
      </c>
      <c r="FV190" s="207">
        <f t="shared" si="208"/>
        <v>0</v>
      </c>
      <c r="FW190" s="206">
        <f t="shared" si="208"/>
        <v>0</v>
      </c>
      <c r="FX190" s="206">
        <f t="shared" si="208"/>
        <v>0</v>
      </c>
      <c r="FY190" s="207">
        <f t="shared" si="208"/>
        <v>0</v>
      </c>
      <c r="FZ190" s="206">
        <f t="shared" si="208"/>
        <v>0</v>
      </c>
      <c r="GA190" s="206">
        <f t="shared" si="208"/>
        <v>0</v>
      </c>
      <c r="GB190" s="207">
        <f t="shared" si="208"/>
        <v>0</v>
      </c>
      <c r="GC190" s="188"/>
      <c r="GD190" s="206">
        <f t="shared" si="209"/>
        <v>0</v>
      </c>
      <c r="GE190" s="206">
        <f t="shared" si="209"/>
        <v>0</v>
      </c>
      <c r="GF190" s="207">
        <f t="shared" si="209"/>
        <v>0</v>
      </c>
      <c r="GG190" s="206">
        <f t="shared" si="209"/>
        <v>0</v>
      </c>
      <c r="GH190" s="206">
        <f t="shared" si="209"/>
        <v>0</v>
      </c>
      <c r="GI190" s="207">
        <f t="shared" si="209"/>
        <v>0</v>
      </c>
      <c r="GJ190" s="206">
        <f t="shared" si="209"/>
        <v>0</v>
      </c>
      <c r="GK190" s="206">
        <f t="shared" si="209"/>
        <v>0</v>
      </c>
      <c r="GL190" s="207">
        <f t="shared" si="209"/>
        <v>0</v>
      </c>
      <c r="GM190" s="188"/>
      <c r="GN190" s="206">
        <f t="shared" si="210"/>
        <v>0</v>
      </c>
      <c r="GO190" s="206">
        <f t="shared" si="210"/>
        <v>0</v>
      </c>
      <c r="GP190" s="207">
        <f t="shared" si="210"/>
        <v>0</v>
      </c>
      <c r="GQ190" s="206">
        <f t="shared" si="210"/>
        <v>0</v>
      </c>
      <c r="GR190" s="206">
        <f t="shared" si="210"/>
        <v>0</v>
      </c>
      <c r="GS190" s="207">
        <f t="shared" si="210"/>
        <v>0</v>
      </c>
      <c r="GT190" s="206">
        <f t="shared" si="210"/>
        <v>0</v>
      </c>
      <c r="GU190" s="206">
        <f t="shared" si="210"/>
        <v>0</v>
      </c>
      <c r="GV190" s="207">
        <f t="shared" si="210"/>
        <v>0</v>
      </c>
      <c r="GW190" s="188"/>
      <c r="GX190" s="206">
        <f t="shared" si="211"/>
        <v>0</v>
      </c>
      <c r="GY190" s="206">
        <f t="shared" si="211"/>
        <v>0</v>
      </c>
      <c r="GZ190" s="207">
        <f t="shared" si="211"/>
        <v>0</v>
      </c>
      <c r="HA190" s="206">
        <f t="shared" si="211"/>
        <v>0</v>
      </c>
      <c r="HB190" s="206">
        <f t="shared" si="211"/>
        <v>0</v>
      </c>
      <c r="HC190" s="207">
        <f t="shared" si="211"/>
        <v>0</v>
      </c>
      <c r="HD190" s="206">
        <f t="shared" si="211"/>
        <v>0</v>
      </c>
      <c r="HE190" s="206">
        <f t="shared" si="211"/>
        <v>0</v>
      </c>
      <c r="HF190" s="207">
        <f t="shared" si="211"/>
        <v>0</v>
      </c>
      <c r="HG190" s="188"/>
      <c r="HH190" s="206">
        <f t="shared" si="212"/>
        <v>0</v>
      </c>
      <c r="HI190" s="206">
        <f t="shared" si="212"/>
        <v>0</v>
      </c>
      <c r="HJ190" s="207">
        <f t="shared" si="212"/>
        <v>0</v>
      </c>
      <c r="HK190" s="206">
        <f t="shared" si="212"/>
        <v>0</v>
      </c>
      <c r="HL190" s="206">
        <f t="shared" si="212"/>
        <v>0</v>
      </c>
      <c r="HM190" s="207">
        <f t="shared" si="212"/>
        <v>0</v>
      </c>
      <c r="HN190" s="206">
        <f t="shared" si="212"/>
        <v>0</v>
      </c>
      <c r="HO190" s="206">
        <f t="shared" si="212"/>
        <v>0</v>
      </c>
      <c r="HP190" s="207">
        <f t="shared" si="212"/>
        <v>0</v>
      </c>
      <c r="HQ190" s="188"/>
      <c r="HR190" s="206">
        <f t="shared" si="213"/>
        <v>0</v>
      </c>
      <c r="HS190" s="206">
        <f t="shared" si="213"/>
        <v>0</v>
      </c>
      <c r="HT190" s="207">
        <f t="shared" si="213"/>
        <v>0</v>
      </c>
      <c r="HU190" s="206">
        <f t="shared" si="213"/>
        <v>0</v>
      </c>
      <c r="HV190" s="206">
        <f t="shared" si="213"/>
        <v>0</v>
      </c>
      <c r="HW190" s="207">
        <f t="shared" si="213"/>
        <v>0</v>
      </c>
      <c r="HX190" s="206">
        <f t="shared" si="213"/>
        <v>0</v>
      </c>
      <c r="HY190" s="206">
        <f t="shared" si="213"/>
        <v>0</v>
      </c>
      <c r="HZ190" s="207">
        <f t="shared" si="213"/>
        <v>0</v>
      </c>
      <c r="IA190" s="188"/>
      <c r="IB190" s="206">
        <f t="shared" si="214"/>
        <v>0</v>
      </c>
      <c r="IC190" s="206">
        <f t="shared" si="214"/>
        <v>0</v>
      </c>
      <c r="ID190" s="207">
        <f t="shared" si="214"/>
        <v>0</v>
      </c>
      <c r="IE190" s="206">
        <f t="shared" si="214"/>
        <v>0</v>
      </c>
      <c r="IF190" s="206">
        <f t="shared" si="214"/>
        <v>0</v>
      </c>
      <c r="IG190" s="207">
        <f t="shared" si="214"/>
        <v>0</v>
      </c>
      <c r="IH190" s="206">
        <f t="shared" si="214"/>
        <v>0</v>
      </c>
      <c r="II190" s="206">
        <f t="shared" si="214"/>
        <v>0</v>
      </c>
      <c r="IJ190" s="207">
        <f t="shared" si="214"/>
        <v>0</v>
      </c>
    </row>
    <row r="191" spans="1:244" x14ac:dyDescent="0.2">
      <c r="A191" s="205" t="s">
        <v>22</v>
      </c>
      <c r="B191" s="183"/>
      <c r="C191" s="205" t="s">
        <v>74</v>
      </c>
      <c r="E191" s="188"/>
      <c r="F191" s="209">
        <v>24256.5</v>
      </c>
      <c r="G191" s="209">
        <v>0</v>
      </c>
      <c r="H191" s="210">
        <v>24256.5</v>
      </c>
      <c r="I191" s="209">
        <v>0</v>
      </c>
      <c r="J191" s="209">
        <v>0</v>
      </c>
      <c r="K191" s="210">
        <v>0</v>
      </c>
      <c r="L191" s="209">
        <v>24256.5</v>
      </c>
      <c r="M191" s="209">
        <v>0</v>
      </c>
      <c r="N191" s="210">
        <v>24256.5</v>
      </c>
      <c r="O191" s="208"/>
      <c r="P191" s="209">
        <v>38120</v>
      </c>
      <c r="Q191" s="209">
        <v>0</v>
      </c>
      <c r="R191" s="210">
        <v>38120</v>
      </c>
      <c r="S191" s="209">
        <v>0</v>
      </c>
      <c r="T191" s="209">
        <v>0</v>
      </c>
      <c r="U191" s="210">
        <v>0</v>
      </c>
      <c r="V191" s="209">
        <v>38120</v>
      </c>
      <c r="W191" s="209">
        <v>0</v>
      </c>
      <c r="X191" s="210">
        <v>38120</v>
      </c>
      <c r="Y191" s="208"/>
      <c r="Z191" s="209">
        <v>43102</v>
      </c>
      <c r="AA191" s="209">
        <v>0</v>
      </c>
      <c r="AB191" s="210">
        <v>43102</v>
      </c>
      <c r="AC191" s="209">
        <v>0</v>
      </c>
      <c r="AD191" s="209">
        <v>0</v>
      </c>
      <c r="AE191" s="210">
        <v>0</v>
      </c>
      <c r="AF191" s="209">
        <v>43102</v>
      </c>
      <c r="AG191" s="209">
        <v>0</v>
      </c>
      <c r="AH191" s="210">
        <v>43102</v>
      </c>
      <c r="AI191" s="208"/>
      <c r="AJ191" s="209">
        <v>45823</v>
      </c>
      <c r="AK191" s="209">
        <v>0</v>
      </c>
      <c r="AL191" s="210">
        <v>45823</v>
      </c>
      <c r="AM191" s="209">
        <v>0</v>
      </c>
      <c r="AN191" s="209">
        <v>0</v>
      </c>
      <c r="AO191" s="210">
        <v>0</v>
      </c>
      <c r="AP191" s="209">
        <v>45823</v>
      </c>
      <c r="AQ191" s="209">
        <v>0</v>
      </c>
      <c r="AR191" s="210">
        <v>45823</v>
      </c>
      <c r="AS191" s="208"/>
      <c r="AT191" s="209">
        <v>46719</v>
      </c>
      <c r="AU191" s="209">
        <v>0</v>
      </c>
      <c r="AV191" s="210">
        <v>46719</v>
      </c>
      <c r="AW191" s="209">
        <v>0</v>
      </c>
      <c r="AX191" s="209">
        <v>0</v>
      </c>
      <c r="AY191" s="210">
        <v>0</v>
      </c>
      <c r="AZ191" s="209">
        <v>46719</v>
      </c>
      <c r="BA191" s="209">
        <v>0</v>
      </c>
      <c r="BB191" s="210">
        <v>46719</v>
      </c>
      <c r="BC191" s="208"/>
      <c r="BD191" s="209">
        <v>44944</v>
      </c>
      <c r="BE191" s="209">
        <v>0</v>
      </c>
      <c r="BF191" s="210">
        <v>44944</v>
      </c>
      <c r="BG191" s="209">
        <v>0</v>
      </c>
      <c r="BH191" s="209">
        <v>0</v>
      </c>
      <c r="BI191" s="210">
        <v>0</v>
      </c>
      <c r="BJ191" s="209">
        <v>44944</v>
      </c>
      <c r="BK191" s="209">
        <v>0</v>
      </c>
      <c r="BL191" s="210">
        <v>44944</v>
      </c>
      <c r="BM191" s="208"/>
      <c r="BN191" s="209">
        <v>40132</v>
      </c>
      <c r="BO191" s="209">
        <v>0</v>
      </c>
      <c r="BP191" s="210">
        <v>40132</v>
      </c>
      <c r="BQ191" s="209">
        <v>0</v>
      </c>
      <c r="BR191" s="209">
        <v>0</v>
      </c>
      <c r="BS191" s="210">
        <v>0</v>
      </c>
      <c r="BT191" s="209">
        <v>40132</v>
      </c>
      <c r="BU191" s="209">
        <v>0</v>
      </c>
      <c r="BV191" s="210">
        <v>40132</v>
      </c>
      <c r="BW191" s="208"/>
      <c r="BX191" s="209">
        <v>40520</v>
      </c>
      <c r="BY191" s="209">
        <v>0</v>
      </c>
      <c r="BZ191" s="210">
        <v>40520</v>
      </c>
      <c r="CA191" s="209">
        <v>0</v>
      </c>
      <c r="CB191" s="209">
        <v>0</v>
      </c>
      <c r="CC191" s="210">
        <v>0</v>
      </c>
      <c r="CD191" s="209">
        <v>40520</v>
      </c>
      <c r="CE191" s="209">
        <v>0</v>
      </c>
      <c r="CF191" s="210">
        <v>40520</v>
      </c>
      <c r="CG191" s="208"/>
      <c r="CH191" s="209">
        <v>40703</v>
      </c>
      <c r="CI191" s="209">
        <v>0</v>
      </c>
      <c r="CJ191" s="210">
        <v>40703</v>
      </c>
      <c r="CK191" s="209">
        <v>0</v>
      </c>
      <c r="CL191" s="209">
        <v>0</v>
      </c>
      <c r="CM191" s="210">
        <v>0</v>
      </c>
      <c r="CN191" s="209">
        <v>40703</v>
      </c>
      <c r="CO191" s="209">
        <v>0</v>
      </c>
      <c r="CP191" s="210">
        <v>40703</v>
      </c>
      <c r="CQ191" s="208"/>
      <c r="CR191" s="209">
        <v>31893</v>
      </c>
      <c r="CS191" s="209">
        <v>0</v>
      </c>
      <c r="CT191" s="210">
        <v>31893</v>
      </c>
      <c r="CU191" s="209">
        <v>0</v>
      </c>
      <c r="CV191" s="209">
        <v>0</v>
      </c>
      <c r="CW191" s="210">
        <v>0</v>
      </c>
      <c r="CX191" s="209">
        <v>31893</v>
      </c>
      <c r="CY191" s="209">
        <v>0</v>
      </c>
      <c r="CZ191" s="210">
        <v>31893</v>
      </c>
      <c r="DA191" s="208"/>
      <c r="DB191" s="209">
        <v>31210</v>
      </c>
      <c r="DC191" s="209">
        <v>0</v>
      </c>
      <c r="DD191" s="210">
        <v>31210</v>
      </c>
      <c r="DE191" s="209">
        <v>0</v>
      </c>
      <c r="DF191" s="209">
        <v>0</v>
      </c>
      <c r="DG191" s="210">
        <v>0</v>
      </c>
      <c r="DH191" s="209">
        <v>31210</v>
      </c>
      <c r="DI191" s="209">
        <v>0</v>
      </c>
      <c r="DJ191" s="210">
        <v>31210</v>
      </c>
      <c r="DK191" s="208"/>
      <c r="DL191" s="209">
        <v>380673</v>
      </c>
      <c r="DM191" s="209">
        <v>0</v>
      </c>
      <c r="DN191" s="210">
        <v>380673</v>
      </c>
      <c r="DO191" s="209">
        <v>0</v>
      </c>
      <c r="DP191" s="209">
        <v>0</v>
      </c>
      <c r="DQ191" s="210">
        <v>0</v>
      </c>
      <c r="DR191" s="209">
        <v>380673</v>
      </c>
      <c r="DS191" s="209">
        <v>0</v>
      </c>
      <c r="DT191" s="210">
        <v>380673</v>
      </c>
      <c r="DU191" s="188"/>
      <c r="DV191" s="209">
        <f t="shared" si="203"/>
        <v>417039.5</v>
      </c>
      <c r="DW191" s="209">
        <f t="shared" si="203"/>
        <v>0</v>
      </c>
      <c r="DX191" s="210">
        <f t="shared" si="203"/>
        <v>417039.5</v>
      </c>
      <c r="DY191" s="209">
        <f t="shared" si="203"/>
        <v>0</v>
      </c>
      <c r="DZ191" s="209">
        <f t="shared" si="203"/>
        <v>0</v>
      </c>
      <c r="EA191" s="210">
        <f t="shared" si="203"/>
        <v>0</v>
      </c>
      <c r="EB191" s="209">
        <f t="shared" si="203"/>
        <v>417039.5</v>
      </c>
      <c r="EC191" s="209">
        <f t="shared" si="203"/>
        <v>0</v>
      </c>
      <c r="ED191" s="210">
        <f t="shared" si="203"/>
        <v>417039.5</v>
      </c>
      <c r="EE191" s="188"/>
      <c r="EF191" s="209">
        <f t="shared" si="204"/>
        <v>403077</v>
      </c>
      <c r="EG191" s="209">
        <f t="shared" si="204"/>
        <v>0</v>
      </c>
      <c r="EH191" s="210">
        <f t="shared" si="204"/>
        <v>403077</v>
      </c>
      <c r="EI191" s="209">
        <f t="shared" si="204"/>
        <v>0</v>
      </c>
      <c r="EJ191" s="209">
        <f t="shared" si="204"/>
        <v>0</v>
      </c>
      <c r="EK191" s="210">
        <f t="shared" si="204"/>
        <v>0</v>
      </c>
      <c r="EL191" s="209">
        <f t="shared" si="204"/>
        <v>403077</v>
      </c>
      <c r="EM191" s="209">
        <f t="shared" si="204"/>
        <v>0</v>
      </c>
      <c r="EN191" s="210">
        <f t="shared" si="204"/>
        <v>403077</v>
      </c>
      <c r="EO191" s="188"/>
      <c r="EP191" s="209">
        <f t="shared" si="205"/>
        <v>400799</v>
      </c>
      <c r="EQ191" s="209">
        <f t="shared" si="205"/>
        <v>0</v>
      </c>
      <c r="ER191" s="210">
        <f t="shared" si="205"/>
        <v>400799</v>
      </c>
      <c r="ES191" s="209">
        <f t="shared" si="205"/>
        <v>0</v>
      </c>
      <c r="ET191" s="209">
        <f t="shared" si="205"/>
        <v>0</v>
      </c>
      <c r="EU191" s="210">
        <f t="shared" si="205"/>
        <v>0</v>
      </c>
      <c r="EV191" s="209">
        <f t="shared" si="205"/>
        <v>400799</v>
      </c>
      <c r="EW191" s="209">
        <f t="shared" si="205"/>
        <v>0</v>
      </c>
      <c r="EX191" s="210">
        <f t="shared" si="205"/>
        <v>400799</v>
      </c>
      <c r="EY191" s="188"/>
      <c r="EZ191" s="209">
        <f t="shared" si="206"/>
        <v>397889</v>
      </c>
      <c r="FA191" s="209">
        <f t="shared" si="206"/>
        <v>0</v>
      </c>
      <c r="FB191" s="210">
        <f t="shared" si="206"/>
        <v>397889</v>
      </c>
      <c r="FC191" s="209">
        <f t="shared" si="206"/>
        <v>0</v>
      </c>
      <c r="FD191" s="209">
        <f t="shared" si="206"/>
        <v>0</v>
      </c>
      <c r="FE191" s="210">
        <f t="shared" si="206"/>
        <v>0</v>
      </c>
      <c r="FF191" s="209">
        <f t="shared" si="206"/>
        <v>397889</v>
      </c>
      <c r="FG191" s="209">
        <f t="shared" si="206"/>
        <v>0</v>
      </c>
      <c r="FH191" s="210">
        <f t="shared" si="206"/>
        <v>397889</v>
      </c>
      <c r="FI191" s="188"/>
      <c r="FJ191" s="209">
        <f t="shared" si="207"/>
        <v>396993</v>
      </c>
      <c r="FK191" s="209">
        <f t="shared" si="207"/>
        <v>0</v>
      </c>
      <c r="FL191" s="210">
        <f t="shared" si="207"/>
        <v>396993</v>
      </c>
      <c r="FM191" s="209">
        <f t="shared" si="207"/>
        <v>0</v>
      </c>
      <c r="FN191" s="209">
        <f t="shared" si="207"/>
        <v>0</v>
      </c>
      <c r="FO191" s="210">
        <f t="shared" si="207"/>
        <v>0</v>
      </c>
      <c r="FP191" s="209">
        <f t="shared" si="207"/>
        <v>396993</v>
      </c>
      <c r="FQ191" s="209">
        <f t="shared" si="207"/>
        <v>0</v>
      </c>
      <c r="FR191" s="210">
        <f t="shared" si="207"/>
        <v>396993</v>
      </c>
      <c r="FS191" s="188"/>
      <c r="FT191" s="209">
        <f t="shared" si="208"/>
        <v>395679</v>
      </c>
      <c r="FU191" s="209">
        <f t="shared" si="208"/>
        <v>0</v>
      </c>
      <c r="FV191" s="210">
        <f t="shared" si="208"/>
        <v>395679</v>
      </c>
      <c r="FW191" s="209">
        <f t="shared" si="208"/>
        <v>0</v>
      </c>
      <c r="FX191" s="209">
        <f t="shared" si="208"/>
        <v>0</v>
      </c>
      <c r="FY191" s="210">
        <f t="shared" si="208"/>
        <v>0</v>
      </c>
      <c r="FZ191" s="209">
        <f t="shared" si="208"/>
        <v>395679</v>
      </c>
      <c r="GA191" s="209">
        <f t="shared" si="208"/>
        <v>0</v>
      </c>
      <c r="GB191" s="210">
        <f t="shared" si="208"/>
        <v>395679</v>
      </c>
      <c r="GC191" s="188"/>
      <c r="GD191" s="209">
        <f t="shared" si="209"/>
        <v>391261</v>
      </c>
      <c r="GE191" s="209">
        <f t="shared" si="209"/>
        <v>0</v>
      </c>
      <c r="GF191" s="210">
        <f t="shared" si="209"/>
        <v>391261</v>
      </c>
      <c r="GG191" s="209">
        <f t="shared" si="209"/>
        <v>0</v>
      </c>
      <c r="GH191" s="209">
        <f t="shared" si="209"/>
        <v>0</v>
      </c>
      <c r="GI191" s="210">
        <f t="shared" si="209"/>
        <v>0</v>
      </c>
      <c r="GJ191" s="209">
        <f t="shared" si="209"/>
        <v>391261</v>
      </c>
      <c r="GK191" s="209">
        <f t="shared" si="209"/>
        <v>0</v>
      </c>
      <c r="GL191" s="210">
        <f t="shared" si="209"/>
        <v>391261</v>
      </c>
      <c r="GM191" s="188"/>
      <c r="GN191" s="209">
        <f t="shared" si="210"/>
        <v>390508</v>
      </c>
      <c r="GO191" s="209">
        <f t="shared" si="210"/>
        <v>0</v>
      </c>
      <c r="GP191" s="210">
        <f t="shared" si="210"/>
        <v>390508</v>
      </c>
      <c r="GQ191" s="209">
        <f t="shared" si="210"/>
        <v>0</v>
      </c>
      <c r="GR191" s="209">
        <f t="shared" si="210"/>
        <v>0</v>
      </c>
      <c r="GS191" s="210">
        <f t="shared" si="210"/>
        <v>0</v>
      </c>
      <c r="GT191" s="209">
        <f t="shared" si="210"/>
        <v>390508</v>
      </c>
      <c r="GU191" s="209">
        <f t="shared" si="210"/>
        <v>0</v>
      </c>
      <c r="GV191" s="210">
        <f t="shared" si="210"/>
        <v>390508</v>
      </c>
      <c r="GW191" s="188"/>
      <c r="GX191" s="209">
        <f t="shared" si="211"/>
        <v>390325</v>
      </c>
      <c r="GY191" s="209">
        <f t="shared" si="211"/>
        <v>0</v>
      </c>
      <c r="GZ191" s="210">
        <f t="shared" si="211"/>
        <v>390325</v>
      </c>
      <c r="HA191" s="209">
        <f t="shared" si="211"/>
        <v>0</v>
      </c>
      <c r="HB191" s="209">
        <f t="shared" si="211"/>
        <v>0</v>
      </c>
      <c r="HC191" s="210">
        <f t="shared" si="211"/>
        <v>0</v>
      </c>
      <c r="HD191" s="209">
        <f t="shared" si="211"/>
        <v>390325</v>
      </c>
      <c r="HE191" s="209">
        <f t="shared" si="211"/>
        <v>0</v>
      </c>
      <c r="HF191" s="210">
        <f t="shared" si="211"/>
        <v>390325</v>
      </c>
      <c r="HG191" s="188"/>
      <c r="HH191" s="209">
        <f t="shared" si="212"/>
        <v>389489</v>
      </c>
      <c r="HI191" s="209">
        <f t="shared" si="212"/>
        <v>0</v>
      </c>
      <c r="HJ191" s="210">
        <f t="shared" si="212"/>
        <v>389489</v>
      </c>
      <c r="HK191" s="209">
        <f t="shared" si="212"/>
        <v>0</v>
      </c>
      <c r="HL191" s="209">
        <f t="shared" si="212"/>
        <v>0</v>
      </c>
      <c r="HM191" s="210">
        <f t="shared" si="212"/>
        <v>0</v>
      </c>
      <c r="HN191" s="209">
        <f t="shared" si="212"/>
        <v>389489</v>
      </c>
      <c r="HO191" s="209">
        <f t="shared" si="212"/>
        <v>0</v>
      </c>
      <c r="HP191" s="210">
        <f t="shared" si="212"/>
        <v>389489</v>
      </c>
      <c r="HQ191" s="188"/>
      <c r="HR191" s="209">
        <f t="shared" si="213"/>
        <v>389489</v>
      </c>
      <c r="HS191" s="209">
        <f t="shared" si="213"/>
        <v>0</v>
      </c>
      <c r="HT191" s="210">
        <f t="shared" si="213"/>
        <v>389489</v>
      </c>
      <c r="HU191" s="209">
        <f t="shared" si="213"/>
        <v>0</v>
      </c>
      <c r="HV191" s="209">
        <f t="shared" si="213"/>
        <v>0</v>
      </c>
      <c r="HW191" s="210">
        <f t="shared" si="213"/>
        <v>0</v>
      </c>
      <c r="HX191" s="209">
        <f t="shared" si="213"/>
        <v>389489</v>
      </c>
      <c r="HY191" s="209">
        <f t="shared" si="213"/>
        <v>0</v>
      </c>
      <c r="HZ191" s="210">
        <f t="shared" si="213"/>
        <v>389489</v>
      </c>
      <c r="IA191" s="188"/>
      <c r="IB191" s="209">
        <f t="shared" si="214"/>
        <v>40026</v>
      </c>
      <c r="IC191" s="209">
        <f t="shared" si="214"/>
        <v>0</v>
      </c>
      <c r="ID191" s="210">
        <f t="shared" si="214"/>
        <v>40026</v>
      </c>
      <c r="IE191" s="209">
        <f t="shared" si="214"/>
        <v>0</v>
      </c>
      <c r="IF191" s="209">
        <f t="shared" si="214"/>
        <v>0</v>
      </c>
      <c r="IG191" s="210">
        <f t="shared" si="214"/>
        <v>0</v>
      </c>
      <c r="IH191" s="209">
        <f t="shared" si="214"/>
        <v>40026</v>
      </c>
      <c r="II191" s="209">
        <f t="shared" si="214"/>
        <v>0</v>
      </c>
      <c r="IJ191" s="210">
        <f t="shared" si="214"/>
        <v>40026</v>
      </c>
    </row>
    <row r="192" spans="1:244" x14ac:dyDescent="0.2">
      <c r="A192" s="183"/>
      <c r="B192" s="183"/>
      <c r="C192" s="205" t="s">
        <v>194</v>
      </c>
      <c r="E192" s="188"/>
      <c r="F192" s="206">
        <v>17973220.68</v>
      </c>
      <c r="G192" s="206">
        <v>0</v>
      </c>
      <c r="H192" s="207">
        <v>17973220.68</v>
      </c>
      <c r="I192" s="206">
        <v>2062677.88</v>
      </c>
      <c r="J192" s="206">
        <v>0</v>
      </c>
      <c r="K192" s="207">
        <v>2062677.88</v>
      </c>
      <c r="L192" s="206">
        <v>15910542.800000001</v>
      </c>
      <c r="M192" s="206">
        <v>0</v>
      </c>
      <c r="N192" s="207">
        <v>15910542.800000001</v>
      </c>
      <c r="O192" s="208"/>
      <c r="P192" s="206">
        <v>18165473.539999999</v>
      </c>
      <c r="Q192" s="206">
        <v>0</v>
      </c>
      <c r="R192" s="207">
        <v>18165473.539999999</v>
      </c>
      <c r="S192" s="206">
        <v>2072031.1599999997</v>
      </c>
      <c r="T192" s="206">
        <v>0</v>
      </c>
      <c r="U192" s="207">
        <v>2072031.1599999997</v>
      </c>
      <c r="V192" s="206">
        <v>16093442.380000001</v>
      </c>
      <c r="W192" s="206">
        <v>0</v>
      </c>
      <c r="X192" s="207">
        <v>16093442.380000001</v>
      </c>
      <c r="Y192" s="208"/>
      <c r="Z192" s="206">
        <v>18391942.68</v>
      </c>
      <c r="AA192" s="206">
        <v>0</v>
      </c>
      <c r="AB192" s="207">
        <v>18391942.68</v>
      </c>
      <c r="AC192" s="206">
        <v>2092850.39</v>
      </c>
      <c r="AD192" s="206">
        <v>0</v>
      </c>
      <c r="AE192" s="207">
        <v>2092850.39</v>
      </c>
      <c r="AF192" s="206">
        <v>16299092.290000003</v>
      </c>
      <c r="AG192" s="206">
        <v>0</v>
      </c>
      <c r="AH192" s="207">
        <v>16299092.290000003</v>
      </c>
      <c r="AI192" s="208"/>
      <c r="AJ192" s="206">
        <v>18492270.34</v>
      </c>
      <c r="AK192" s="206">
        <v>0</v>
      </c>
      <c r="AL192" s="207">
        <v>18492270.34</v>
      </c>
      <c r="AM192" s="206">
        <v>2103886.3200000003</v>
      </c>
      <c r="AN192" s="206">
        <v>0</v>
      </c>
      <c r="AO192" s="207">
        <v>2103886.3200000003</v>
      </c>
      <c r="AP192" s="206">
        <v>16388384.02</v>
      </c>
      <c r="AQ192" s="206">
        <v>0</v>
      </c>
      <c r="AR192" s="207">
        <v>16388384.02</v>
      </c>
      <c r="AS192" s="208"/>
      <c r="AT192" s="206">
        <v>18634790.010000002</v>
      </c>
      <c r="AU192" s="206">
        <v>0</v>
      </c>
      <c r="AV192" s="207">
        <v>18634790.010000002</v>
      </c>
      <c r="AW192" s="206">
        <v>2124522.2999999998</v>
      </c>
      <c r="AX192" s="206">
        <v>0</v>
      </c>
      <c r="AY192" s="207">
        <v>2124522.2999999998</v>
      </c>
      <c r="AZ192" s="206">
        <v>16510267.709999997</v>
      </c>
      <c r="BA192" s="206">
        <v>0</v>
      </c>
      <c r="BB192" s="207">
        <v>16510267.709999997</v>
      </c>
      <c r="BC192" s="208"/>
      <c r="BD192" s="206">
        <v>18795546.660000004</v>
      </c>
      <c r="BE192" s="206">
        <v>0</v>
      </c>
      <c r="BF192" s="207">
        <v>18795546.660000004</v>
      </c>
      <c r="BG192" s="206">
        <v>2143467.14</v>
      </c>
      <c r="BH192" s="206">
        <v>0</v>
      </c>
      <c r="BI192" s="207">
        <v>2143467.14</v>
      </c>
      <c r="BJ192" s="206">
        <v>16652079.52</v>
      </c>
      <c r="BK192" s="206">
        <v>0</v>
      </c>
      <c r="BL192" s="207">
        <v>16652079.52</v>
      </c>
      <c r="BM192" s="208"/>
      <c r="BN192" s="206">
        <v>18941470.439999998</v>
      </c>
      <c r="BO192" s="206">
        <v>0</v>
      </c>
      <c r="BP192" s="207">
        <v>18941470.439999998</v>
      </c>
      <c r="BQ192" s="206">
        <v>2154730.0299999998</v>
      </c>
      <c r="BR192" s="206">
        <v>0</v>
      </c>
      <c r="BS192" s="207">
        <v>2154730.0299999998</v>
      </c>
      <c r="BT192" s="206">
        <v>16786740.41</v>
      </c>
      <c r="BU192" s="206">
        <v>0</v>
      </c>
      <c r="BV192" s="207">
        <v>16786740.41</v>
      </c>
      <c r="BW192" s="208"/>
      <c r="BX192" s="206">
        <v>19100449.689999998</v>
      </c>
      <c r="BY192" s="206">
        <v>0</v>
      </c>
      <c r="BZ192" s="207">
        <v>19100449.689999998</v>
      </c>
      <c r="CA192" s="206">
        <v>2167599.7799999998</v>
      </c>
      <c r="CB192" s="206">
        <v>0</v>
      </c>
      <c r="CC192" s="207">
        <v>2167599.7799999998</v>
      </c>
      <c r="CD192" s="206">
        <v>16932849.909999996</v>
      </c>
      <c r="CE192" s="206">
        <v>0</v>
      </c>
      <c r="CF192" s="207">
        <v>16932849.909999996</v>
      </c>
      <c r="CG192" s="208"/>
      <c r="CH192" s="206">
        <v>19254449.780000001</v>
      </c>
      <c r="CI192" s="206">
        <v>0</v>
      </c>
      <c r="CJ192" s="207">
        <v>19254449.780000001</v>
      </c>
      <c r="CK192" s="206">
        <v>2177463.0300000003</v>
      </c>
      <c r="CL192" s="206">
        <v>0</v>
      </c>
      <c r="CM192" s="207">
        <v>2177463.0300000003</v>
      </c>
      <c r="CN192" s="206">
        <v>17076986.75</v>
      </c>
      <c r="CO192" s="206">
        <v>0</v>
      </c>
      <c r="CP192" s="207">
        <v>17076986.75</v>
      </c>
      <c r="CQ192" s="208"/>
      <c r="CR192" s="206">
        <v>19435180.300000001</v>
      </c>
      <c r="CS192" s="206">
        <v>0</v>
      </c>
      <c r="CT192" s="207">
        <v>19435180.300000001</v>
      </c>
      <c r="CU192" s="206">
        <v>2197816.75</v>
      </c>
      <c r="CV192" s="206">
        <v>0</v>
      </c>
      <c r="CW192" s="207">
        <v>2197816.75</v>
      </c>
      <c r="CX192" s="206">
        <v>17237363.549999997</v>
      </c>
      <c r="CY192" s="206">
        <v>0</v>
      </c>
      <c r="CZ192" s="207">
        <v>17237363.549999997</v>
      </c>
      <c r="DA192" s="208"/>
      <c r="DB192" s="206">
        <v>19403829.390000001</v>
      </c>
      <c r="DC192" s="206">
        <v>0</v>
      </c>
      <c r="DD192" s="207">
        <v>19403829.390000001</v>
      </c>
      <c r="DE192" s="206">
        <v>2195960.48</v>
      </c>
      <c r="DF192" s="206">
        <v>0</v>
      </c>
      <c r="DG192" s="207">
        <v>2195960.48</v>
      </c>
      <c r="DH192" s="206">
        <v>17207868.909999996</v>
      </c>
      <c r="DI192" s="206">
        <v>0</v>
      </c>
      <c r="DJ192" s="207">
        <v>17207868.909999996</v>
      </c>
      <c r="DK192" s="208"/>
      <c r="DL192" s="206">
        <v>19876955.980000004</v>
      </c>
      <c r="DM192" s="206">
        <v>0</v>
      </c>
      <c r="DN192" s="207">
        <v>19876955.980000004</v>
      </c>
      <c r="DO192" s="206">
        <v>2213345.86</v>
      </c>
      <c r="DP192" s="206">
        <v>0</v>
      </c>
      <c r="DQ192" s="207">
        <v>2213345.86</v>
      </c>
      <c r="DR192" s="206">
        <v>17663610.119999997</v>
      </c>
      <c r="DS192" s="206">
        <v>0</v>
      </c>
      <c r="DT192" s="207">
        <v>17663610.119999997</v>
      </c>
      <c r="DU192" s="188"/>
      <c r="DV192" s="206">
        <f t="shared" ref="DV192:ED192" si="215">+DV188+DV189+DV190+DV191</f>
        <v>20056778.399999999</v>
      </c>
      <c r="DW192" s="206">
        <f t="shared" si="215"/>
        <v>0</v>
      </c>
      <c r="DX192" s="207">
        <f t="shared" si="215"/>
        <v>20056778.399999999</v>
      </c>
      <c r="DY192" s="206">
        <f t="shared" si="215"/>
        <v>2244050.9300000002</v>
      </c>
      <c r="DZ192" s="206">
        <f t="shared" si="215"/>
        <v>0</v>
      </c>
      <c r="EA192" s="207">
        <f t="shared" si="215"/>
        <v>2244050.9300000002</v>
      </c>
      <c r="EB192" s="206">
        <f t="shared" si="215"/>
        <v>17812727.469999999</v>
      </c>
      <c r="EC192" s="206">
        <f t="shared" si="215"/>
        <v>0</v>
      </c>
      <c r="ED192" s="207">
        <f t="shared" si="215"/>
        <v>17812727.469999999</v>
      </c>
      <c r="EE192" s="188"/>
      <c r="EF192" s="206">
        <f t="shared" ref="EF192:EN192" si="216">+EF188+EF189+EF190+EF191</f>
        <v>20161019.380000003</v>
      </c>
      <c r="EG192" s="206">
        <f t="shared" si="216"/>
        <v>0</v>
      </c>
      <c r="EH192" s="207">
        <f t="shared" si="216"/>
        <v>20161019.380000003</v>
      </c>
      <c r="EI192" s="206">
        <f t="shared" si="216"/>
        <v>2262412.0699999998</v>
      </c>
      <c r="EJ192" s="206">
        <f t="shared" si="216"/>
        <v>0</v>
      </c>
      <c r="EK192" s="207">
        <f t="shared" si="216"/>
        <v>2262412.0699999998</v>
      </c>
      <c r="EL192" s="206">
        <f t="shared" si="216"/>
        <v>17898607.309999999</v>
      </c>
      <c r="EM192" s="206">
        <f t="shared" si="216"/>
        <v>0</v>
      </c>
      <c r="EN192" s="207">
        <f t="shared" si="216"/>
        <v>17898607.309999999</v>
      </c>
      <c r="EO192" s="188"/>
      <c r="EP192" s="206">
        <f t="shared" ref="EP192:EX192" si="217">+EP188+EP189+EP190+EP191</f>
        <v>20243933.530000001</v>
      </c>
      <c r="EQ192" s="206">
        <f t="shared" si="217"/>
        <v>0</v>
      </c>
      <c r="ER192" s="207">
        <f t="shared" si="217"/>
        <v>20243933.530000001</v>
      </c>
      <c r="ES192" s="206">
        <f t="shared" si="217"/>
        <v>2280245.9700000002</v>
      </c>
      <c r="ET192" s="206">
        <f t="shared" si="217"/>
        <v>0</v>
      </c>
      <c r="EU192" s="207">
        <f t="shared" si="217"/>
        <v>2280245.9700000002</v>
      </c>
      <c r="EV192" s="206">
        <f t="shared" si="217"/>
        <v>17963687.560000002</v>
      </c>
      <c r="EW192" s="206">
        <f t="shared" si="217"/>
        <v>0</v>
      </c>
      <c r="EX192" s="207">
        <f t="shared" si="217"/>
        <v>17963687.560000002</v>
      </c>
      <c r="EY192" s="188"/>
      <c r="EZ192" s="206">
        <f t="shared" ref="EZ192:FH192" si="218">+EZ188+EZ189+EZ190+EZ191</f>
        <v>18675132.620000001</v>
      </c>
      <c r="FA192" s="206">
        <f t="shared" si="218"/>
        <v>0</v>
      </c>
      <c r="FB192" s="207">
        <f t="shared" si="218"/>
        <v>18675132.620000001</v>
      </c>
      <c r="FC192" s="206">
        <f t="shared" si="218"/>
        <v>2109004.9299999997</v>
      </c>
      <c r="FD192" s="206">
        <f t="shared" si="218"/>
        <v>0</v>
      </c>
      <c r="FE192" s="207">
        <f t="shared" si="218"/>
        <v>2109004.9299999997</v>
      </c>
      <c r="FF192" s="206">
        <f t="shared" si="218"/>
        <v>16566127.690000001</v>
      </c>
      <c r="FG192" s="206">
        <f t="shared" si="218"/>
        <v>0</v>
      </c>
      <c r="FH192" s="207">
        <f t="shared" si="218"/>
        <v>16566127.690000001</v>
      </c>
      <c r="FI192" s="188"/>
      <c r="FJ192" s="206">
        <f t="shared" ref="FJ192:FR192" si="219">+FJ188+FJ189+FJ190+FJ191</f>
        <v>17119425.940000005</v>
      </c>
      <c r="FK192" s="206">
        <f t="shared" si="219"/>
        <v>0</v>
      </c>
      <c r="FL192" s="207">
        <f t="shared" si="219"/>
        <v>17119425.940000005</v>
      </c>
      <c r="FM192" s="206">
        <f t="shared" si="219"/>
        <v>1934866.34</v>
      </c>
      <c r="FN192" s="206">
        <f t="shared" si="219"/>
        <v>0</v>
      </c>
      <c r="FO192" s="207">
        <f t="shared" si="219"/>
        <v>1934866.34</v>
      </c>
      <c r="FP192" s="206">
        <f t="shared" si="219"/>
        <v>15184559.6</v>
      </c>
      <c r="FQ192" s="206">
        <f t="shared" si="219"/>
        <v>0</v>
      </c>
      <c r="FR192" s="207">
        <f t="shared" si="219"/>
        <v>15184559.6</v>
      </c>
      <c r="FS192" s="188"/>
      <c r="FT192" s="206">
        <f t="shared" ref="FT192:GB192" si="220">+FT188+FT189+FT190+FT191</f>
        <v>15609881.960000001</v>
      </c>
      <c r="FU192" s="206">
        <f t="shared" si="220"/>
        <v>0</v>
      </c>
      <c r="FV192" s="207">
        <f t="shared" si="220"/>
        <v>15609881.960000001</v>
      </c>
      <c r="FW192" s="206">
        <f t="shared" si="220"/>
        <v>1764714.94</v>
      </c>
      <c r="FX192" s="206">
        <f t="shared" si="220"/>
        <v>0</v>
      </c>
      <c r="FY192" s="207">
        <f t="shared" si="220"/>
        <v>1764714.94</v>
      </c>
      <c r="FZ192" s="206">
        <f t="shared" si="220"/>
        <v>13845167.020000003</v>
      </c>
      <c r="GA192" s="206">
        <f t="shared" si="220"/>
        <v>0</v>
      </c>
      <c r="GB192" s="207">
        <f t="shared" si="220"/>
        <v>13845167.020000003</v>
      </c>
      <c r="GC192" s="188"/>
      <c r="GD192" s="206">
        <f t="shared" ref="GD192:GL192" si="221">+GD188+GD189+GD190+GD191</f>
        <v>14105949.02</v>
      </c>
      <c r="GE192" s="206">
        <f t="shared" si="221"/>
        <v>0</v>
      </c>
      <c r="GF192" s="207">
        <f t="shared" si="221"/>
        <v>14105949.02</v>
      </c>
      <c r="GG192" s="206">
        <f t="shared" si="221"/>
        <v>1595322.46</v>
      </c>
      <c r="GH192" s="206">
        <f t="shared" si="221"/>
        <v>0</v>
      </c>
      <c r="GI192" s="207">
        <f t="shared" si="221"/>
        <v>1595322.46</v>
      </c>
      <c r="GJ192" s="206">
        <f t="shared" si="221"/>
        <v>12510626.560000002</v>
      </c>
      <c r="GK192" s="206">
        <f t="shared" si="221"/>
        <v>0</v>
      </c>
      <c r="GL192" s="207">
        <f t="shared" si="221"/>
        <v>12510626.560000002</v>
      </c>
      <c r="GM192" s="188"/>
      <c r="GN192" s="206">
        <f t="shared" ref="GN192:GV192" si="222">+GN188+GN189+GN190+GN191</f>
        <v>12578072.740000002</v>
      </c>
      <c r="GO192" s="206">
        <f t="shared" si="222"/>
        <v>0</v>
      </c>
      <c r="GP192" s="207">
        <f t="shared" si="222"/>
        <v>12578072.740000002</v>
      </c>
      <c r="GQ192" s="206">
        <f t="shared" si="222"/>
        <v>1419692.45</v>
      </c>
      <c r="GR192" s="206">
        <f t="shared" si="222"/>
        <v>0</v>
      </c>
      <c r="GS192" s="207">
        <f t="shared" si="222"/>
        <v>1419692.45</v>
      </c>
      <c r="GT192" s="206">
        <f t="shared" si="222"/>
        <v>11158380.290000001</v>
      </c>
      <c r="GU192" s="206">
        <f t="shared" si="222"/>
        <v>0</v>
      </c>
      <c r="GV192" s="207">
        <f t="shared" si="222"/>
        <v>11158380.290000001</v>
      </c>
      <c r="GW192" s="188"/>
      <c r="GX192" s="206">
        <f t="shared" ref="GX192:HF192" si="223">+GX188+GX189+GX190+GX191</f>
        <v>11035692.9</v>
      </c>
      <c r="GY192" s="206">
        <f t="shared" si="223"/>
        <v>0</v>
      </c>
      <c r="GZ192" s="207">
        <f t="shared" si="223"/>
        <v>11035692.9</v>
      </c>
      <c r="HA192" s="206">
        <f t="shared" si="223"/>
        <v>1235626.29</v>
      </c>
      <c r="HB192" s="206">
        <f t="shared" si="223"/>
        <v>0</v>
      </c>
      <c r="HC192" s="207">
        <f t="shared" si="223"/>
        <v>1235626.29</v>
      </c>
      <c r="HD192" s="206">
        <f t="shared" si="223"/>
        <v>9800066.6099999994</v>
      </c>
      <c r="HE192" s="206">
        <f t="shared" si="223"/>
        <v>0</v>
      </c>
      <c r="HF192" s="207">
        <f t="shared" si="223"/>
        <v>9800066.6099999994</v>
      </c>
      <c r="HG192" s="188"/>
      <c r="HH192" s="206">
        <f t="shared" ref="HH192:HP192" si="224">+HH188+HH189+HH190+HH191</f>
        <v>9409174.040000001</v>
      </c>
      <c r="HI192" s="206">
        <f t="shared" si="224"/>
        <v>0</v>
      </c>
      <c r="HJ192" s="207">
        <f t="shared" si="224"/>
        <v>9409174.040000001</v>
      </c>
      <c r="HK192" s="206">
        <f t="shared" si="224"/>
        <v>1040502.95</v>
      </c>
      <c r="HL192" s="206">
        <f t="shared" si="224"/>
        <v>0</v>
      </c>
      <c r="HM192" s="207">
        <f t="shared" si="224"/>
        <v>1040502.95</v>
      </c>
      <c r="HN192" s="206">
        <f t="shared" si="224"/>
        <v>8368671.0900000008</v>
      </c>
      <c r="HO192" s="206">
        <f t="shared" si="224"/>
        <v>0</v>
      </c>
      <c r="HP192" s="207">
        <f t="shared" si="224"/>
        <v>8368671.0900000008</v>
      </c>
      <c r="HQ192" s="188"/>
      <c r="HR192" s="206">
        <f t="shared" ref="HR192:HZ192" si="225">+HR188+HR189+HR190+HR191</f>
        <v>7737729.8200000012</v>
      </c>
      <c r="HS192" s="206">
        <f t="shared" si="225"/>
        <v>0</v>
      </c>
      <c r="HT192" s="207">
        <f t="shared" si="225"/>
        <v>7737729.8200000012</v>
      </c>
      <c r="HU192" s="206">
        <f t="shared" si="225"/>
        <v>848977.26</v>
      </c>
      <c r="HV192" s="206">
        <f t="shared" si="225"/>
        <v>0</v>
      </c>
      <c r="HW192" s="207">
        <f t="shared" si="225"/>
        <v>848977.26</v>
      </c>
      <c r="HX192" s="206">
        <f t="shared" si="225"/>
        <v>6888752.5600000015</v>
      </c>
      <c r="HY192" s="206">
        <f t="shared" si="225"/>
        <v>0</v>
      </c>
      <c r="HZ192" s="207">
        <f t="shared" si="225"/>
        <v>6888752.5600000015</v>
      </c>
      <c r="IA192" s="188"/>
      <c r="IB192" s="206">
        <f t="shared" ref="IB192:IJ192" si="226">+IB188+IB189+IB190+IB191</f>
        <v>5508592.4000000013</v>
      </c>
      <c r="IC192" s="206">
        <f t="shared" si="226"/>
        <v>0</v>
      </c>
      <c r="ID192" s="207">
        <f t="shared" si="226"/>
        <v>5508592.4000000013</v>
      </c>
      <c r="IE192" s="206">
        <f t="shared" si="226"/>
        <v>630854.16</v>
      </c>
      <c r="IF192" s="206">
        <f t="shared" si="226"/>
        <v>0</v>
      </c>
      <c r="IG192" s="207">
        <f t="shared" si="226"/>
        <v>630854.16</v>
      </c>
      <c r="IH192" s="206">
        <f t="shared" si="226"/>
        <v>4877738.2400000012</v>
      </c>
      <c r="II192" s="206">
        <f t="shared" si="226"/>
        <v>0</v>
      </c>
      <c r="IJ192" s="207">
        <f t="shared" si="226"/>
        <v>4877738.2400000012</v>
      </c>
    </row>
    <row r="193" spans="1:244" x14ac:dyDescent="0.2">
      <c r="A193" s="183"/>
      <c r="B193" s="183"/>
      <c r="C193" s="205"/>
      <c r="E193" s="188"/>
      <c r="F193" s="206"/>
      <c r="G193" s="206"/>
      <c r="H193" s="207"/>
      <c r="I193" s="206"/>
      <c r="J193" s="206"/>
      <c r="K193" s="207"/>
      <c r="L193" s="206"/>
      <c r="M193" s="206"/>
      <c r="N193" s="207"/>
      <c r="O193" s="208"/>
      <c r="P193" s="206"/>
      <c r="Q193" s="206"/>
      <c r="R193" s="207"/>
      <c r="S193" s="206"/>
      <c r="T193" s="206"/>
      <c r="U193" s="207"/>
      <c r="V193" s="206"/>
      <c r="W193" s="206"/>
      <c r="X193" s="207"/>
      <c r="Y193" s="208"/>
      <c r="Z193" s="206"/>
      <c r="AA193" s="206"/>
      <c r="AB193" s="207"/>
      <c r="AC193" s="206"/>
      <c r="AD193" s="206"/>
      <c r="AE193" s="207"/>
      <c r="AF193" s="206"/>
      <c r="AG193" s="206"/>
      <c r="AH193" s="207"/>
      <c r="AI193" s="208"/>
      <c r="AJ193" s="206"/>
      <c r="AK193" s="206"/>
      <c r="AL193" s="207"/>
      <c r="AM193" s="206"/>
      <c r="AN193" s="206"/>
      <c r="AO193" s="207"/>
      <c r="AP193" s="206"/>
      <c r="AQ193" s="206"/>
      <c r="AR193" s="207"/>
      <c r="AS193" s="208"/>
      <c r="AT193" s="206"/>
      <c r="AU193" s="206"/>
      <c r="AV193" s="207"/>
      <c r="AW193" s="206"/>
      <c r="AX193" s="206"/>
      <c r="AY193" s="207"/>
      <c r="AZ193" s="206"/>
      <c r="BA193" s="206"/>
      <c r="BB193" s="207"/>
      <c r="BC193" s="208"/>
      <c r="BD193" s="206"/>
      <c r="BE193" s="206"/>
      <c r="BF193" s="207"/>
      <c r="BG193" s="206"/>
      <c r="BH193" s="206"/>
      <c r="BI193" s="207"/>
      <c r="BJ193" s="206"/>
      <c r="BK193" s="206"/>
      <c r="BL193" s="207"/>
      <c r="BM193" s="208"/>
      <c r="BN193" s="206"/>
      <c r="BO193" s="206"/>
      <c r="BP193" s="207"/>
      <c r="BQ193" s="206"/>
      <c r="BR193" s="206"/>
      <c r="BS193" s="207"/>
      <c r="BT193" s="206"/>
      <c r="BU193" s="206"/>
      <c r="BV193" s="207"/>
      <c r="BW193" s="208"/>
      <c r="BX193" s="206"/>
      <c r="BY193" s="206"/>
      <c r="BZ193" s="207"/>
      <c r="CA193" s="206"/>
      <c r="CB193" s="206"/>
      <c r="CC193" s="207"/>
      <c r="CD193" s="206"/>
      <c r="CE193" s="206"/>
      <c r="CF193" s="207"/>
      <c r="CG193" s="208"/>
      <c r="CH193" s="206"/>
      <c r="CI193" s="206"/>
      <c r="CJ193" s="207"/>
      <c r="CK193" s="206"/>
      <c r="CL193" s="206"/>
      <c r="CM193" s="207"/>
      <c r="CN193" s="206"/>
      <c r="CO193" s="206"/>
      <c r="CP193" s="207"/>
      <c r="CQ193" s="208"/>
      <c r="CR193" s="206"/>
      <c r="CS193" s="206"/>
      <c r="CT193" s="207"/>
      <c r="CU193" s="206"/>
      <c r="CV193" s="206"/>
      <c r="CW193" s="207"/>
      <c r="CX193" s="206"/>
      <c r="CY193" s="206"/>
      <c r="CZ193" s="207"/>
      <c r="DA193" s="208"/>
      <c r="DB193" s="206"/>
      <c r="DC193" s="206"/>
      <c r="DD193" s="207"/>
      <c r="DE193" s="206"/>
      <c r="DF193" s="206"/>
      <c r="DG193" s="207"/>
      <c r="DH193" s="206"/>
      <c r="DI193" s="206"/>
      <c r="DJ193" s="207"/>
      <c r="DK193" s="208"/>
      <c r="DL193" s="206"/>
      <c r="DM193" s="206"/>
      <c r="DN193" s="207"/>
      <c r="DO193" s="206"/>
      <c r="DP193" s="206"/>
      <c r="DQ193" s="207"/>
      <c r="DR193" s="206"/>
      <c r="DS193" s="206"/>
      <c r="DT193" s="207"/>
      <c r="DU193" s="188"/>
      <c r="DV193" s="206"/>
      <c r="DW193" s="206"/>
      <c r="DX193" s="207"/>
      <c r="DY193" s="206"/>
      <c r="DZ193" s="206"/>
      <c r="EA193" s="207"/>
      <c r="EB193" s="206"/>
      <c r="EC193" s="206"/>
      <c r="ED193" s="207"/>
      <c r="EE193" s="188"/>
      <c r="EF193" s="206"/>
      <c r="EG193" s="206"/>
      <c r="EH193" s="207"/>
      <c r="EI193" s="206"/>
      <c r="EJ193" s="206"/>
      <c r="EK193" s="207"/>
      <c r="EL193" s="206"/>
      <c r="EM193" s="206"/>
      <c r="EN193" s="207"/>
      <c r="EO193" s="188"/>
      <c r="EP193" s="206"/>
      <c r="EQ193" s="206"/>
      <c r="ER193" s="207"/>
      <c r="ES193" s="206"/>
      <c r="ET193" s="206"/>
      <c r="EU193" s="207"/>
      <c r="EV193" s="206"/>
      <c r="EW193" s="206"/>
      <c r="EX193" s="207"/>
      <c r="EY193" s="188"/>
      <c r="EZ193" s="206"/>
      <c r="FA193" s="206"/>
      <c r="FB193" s="207"/>
      <c r="FC193" s="206"/>
      <c r="FD193" s="206"/>
      <c r="FE193" s="207"/>
      <c r="FF193" s="206"/>
      <c r="FG193" s="206"/>
      <c r="FH193" s="207"/>
      <c r="FI193" s="188"/>
      <c r="FJ193" s="206"/>
      <c r="FK193" s="206"/>
      <c r="FL193" s="207"/>
      <c r="FM193" s="206"/>
      <c r="FN193" s="206"/>
      <c r="FO193" s="207"/>
      <c r="FP193" s="206"/>
      <c r="FQ193" s="206"/>
      <c r="FR193" s="207"/>
      <c r="FS193" s="188"/>
      <c r="FT193" s="206"/>
      <c r="FU193" s="206"/>
      <c r="FV193" s="207"/>
      <c r="FW193" s="206"/>
      <c r="FX193" s="206"/>
      <c r="FY193" s="207"/>
      <c r="FZ193" s="206"/>
      <c r="GA193" s="206"/>
      <c r="GB193" s="207"/>
      <c r="GC193" s="188"/>
      <c r="GD193" s="206"/>
      <c r="GE193" s="206"/>
      <c r="GF193" s="207"/>
      <c r="GG193" s="206"/>
      <c r="GH193" s="206"/>
      <c r="GI193" s="207"/>
      <c r="GJ193" s="206"/>
      <c r="GK193" s="206"/>
      <c r="GL193" s="207"/>
      <c r="GM193" s="188"/>
      <c r="GN193" s="206"/>
      <c r="GO193" s="206"/>
      <c r="GP193" s="207"/>
      <c r="GQ193" s="206"/>
      <c r="GR193" s="206"/>
      <c r="GS193" s="207"/>
      <c r="GT193" s="206"/>
      <c r="GU193" s="206"/>
      <c r="GV193" s="207"/>
      <c r="GW193" s="188"/>
      <c r="GX193" s="206"/>
      <c r="GY193" s="206"/>
      <c r="GZ193" s="207"/>
      <c r="HA193" s="206"/>
      <c r="HB193" s="206"/>
      <c r="HC193" s="207"/>
      <c r="HD193" s="206"/>
      <c r="HE193" s="206"/>
      <c r="HF193" s="207"/>
      <c r="HG193" s="188"/>
      <c r="HH193" s="206"/>
      <c r="HI193" s="206"/>
      <c r="HJ193" s="207"/>
      <c r="HK193" s="206"/>
      <c r="HL193" s="206"/>
      <c r="HM193" s="207"/>
      <c r="HN193" s="206"/>
      <c r="HO193" s="206"/>
      <c r="HP193" s="207"/>
      <c r="HQ193" s="188"/>
      <c r="HR193" s="206"/>
      <c r="HS193" s="206"/>
      <c r="HT193" s="207"/>
      <c r="HU193" s="206"/>
      <c r="HV193" s="206"/>
      <c r="HW193" s="207"/>
      <c r="HX193" s="206"/>
      <c r="HY193" s="206"/>
      <c r="HZ193" s="207"/>
      <c r="IA193" s="188"/>
      <c r="IB193" s="206"/>
      <c r="IC193" s="206"/>
      <c r="ID193" s="207"/>
      <c r="IE193" s="206"/>
      <c r="IF193" s="206"/>
      <c r="IG193" s="207"/>
      <c r="IH193" s="206"/>
      <c r="II193" s="206"/>
      <c r="IJ193" s="207"/>
    </row>
    <row r="194" spans="1:244" x14ac:dyDescent="0.2">
      <c r="A194" s="211">
        <v>495.6</v>
      </c>
      <c r="B194" s="183" t="s">
        <v>53</v>
      </c>
      <c r="C194" s="205"/>
      <c r="E194" s="188"/>
      <c r="F194" s="206">
        <v>10510562.189999998</v>
      </c>
      <c r="G194" s="206">
        <v>0</v>
      </c>
      <c r="H194" s="207">
        <v>10510562.189999998</v>
      </c>
      <c r="I194" s="206">
        <v>-1551049.54</v>
      </c>
      <c r="J194" s="206">
        <v>0</v>
      </c>
      <c r="K194" s="207">
        <v>-1551049.54</v>
      </c>
      <c r="L194" s="206">
        <v>12061611.73</v>
      </c>
      <c r="M194" s="206">
        <v>0</v>
      </c>
      <c r="N194" s="207">
        <v>12061611.73</v>
      </c>
      <c r="O194" s="208"/>
      <c r="P194" s="206">
        <v>5677840.6499999966</v>
      </c>
      <c r="Q194" s="206">
        <v>0</v>
      </c>
      <c r="R194" s="207">
        <v>5677840.6499999966</v>
      </c>
      <c r="S194" s="206">
        <v>-1570132.41</v>
      </c>
      <c r="T194" s="206">
        <v>0</v>
      </c>
      <c r="U194" s="207">
        <v>-1570132.41</v>
      </c>
      <c r="V194" s="206">
        <v>7247973.0600000024</v>
      </c>
      <c r="W194" s="206">
        <v>0</v>
      </c>
      <c r="X194" s="207">
        <v>7247973.0600000024</v>
      </c>
      <c r="Y194" s="208"/>
      <c r="Z194" s="206">
        <v>2865167.5899999971</v>
      </c>
      <c r="AA194" s="206">
        <v>0</v>
      </c>
      <c r="AB194" s="207">
        <v>2865167.5899999971</v>
      </c>
      <c r="AC194" s="206">
        <v>-1597602.19</v>
      </c>
      <c r="AD194" s="206">
        <v>0</v>
      </c>
      <c r="AE194" s="207">
        <v>-1597602.19</v>
      </c>
      <c r="AF194" s="206">
        <v>4462769.7799999965</v>
      </c>
      <c r="AG194" s="206">
        <v>0</v>
      </c>
      <c r="AH194" s="207">
        <v>4462769.7799999965</v>
      </c>
      <c r="AI194" s="208"/>
      <c r="AJ194" s="206">
        <v>443150.30999999715</v>
      </c>
      <c r="AK194" s="206">
        <v>0</v>
      </c>
      <c r="AL194" s="207">
        <v>443150.30999999715</v>
      </c>
      <c r="AM194" s="206">
        <v>-1606263.76</v>
      </c>
      <c r="AN194" s="206">
        <v>0</v>
      </c>
      <c r="AO194" s="207">
        <v>-1606263.76</v>
      </c>
      <c r="AP194" s="206">
        <v>2049414.0699999956</v>
      </c>
      <c r="AQ194" s="206">
        <v>0</v>
      </c>
      <c r="AR194" s="207">
        <v>2049414.0699999956</v>
      </c>
      <c r="AS194" s="208"/>
      <c r="AT194" s="206">
        <v>1072050.8199999975</v>
      </c>
      <c r="AU194" s="206">
        <v>0</v>
      </c>
      <c r="AV194" s="207">
        <v>1072050.8199999975</v>
      </c>
      <c r="AW194" s="206">
        <v>-1593758.05</v>
      </c>
      <c r="AX194" s="206">
        <v>0</v>
      </c>
      <c r="AY194" s="207">
        <v>-1593758.05</v>
      </c>
      <c r="AZ194" s="206">
        <v>2665808.8699999964</v>
      </c>
      <c r="BA194" s="206">
        <v>0</v>
      </c>
      <c r="BB194" s="207">
        <v>2665808.8699999964</v>
      </c>
      <c r="BC194" s="208"/>
      <c r="BD194" s="206">
        <v>-956900.86999999918</v>
      </c>
      <c r="BE194" s="206">
        <v>0</v>
      </c>
      <c r="BF194" s="207">
        <v>-956900.86999999918</v>
      </c>
      <c r="BG194" s="206">
        <v>-1601348.95</v>
      </c>
      <c r="BH194" s="206">
        <v>0</v>
      </c>
      <c r="BI194" s="207">
        <v>-1601348.95</v>
      </c>
      <c r="BJ194" s="206">
        <v>644448.08000000007</v>
      </c>
      <c r="BK194" s="206">
        <v>0</v>
      </c>
      <c r="BL194" s="207">
        <v>644448.08000000007</v>
      </c>
      <c r="BM194" s="208"/>
      <c r="BN194" s="206">
        <v>-1832060.530000001</v>
      </c>
      <c r="BO194" s="206">
        <v>0</v>
      </c>
      <c r="BP194" s="207">
        <v>-1832060.530000001</v>
      </c>
      <c r="BQ194" s="206">
        <v>-1610632.31</v>
      </c>
      <c r="BR194" s="206">
        <v>0</v>
      </c>
      <c r="BS194" s="207">
        <v>-1610632.31</v>
      </c>
      <c r="BT194" s="206">
        <v>-221428.2200000002</v>
      </c>
      <c r="BU194" s="206">
        <v>0</v>
      </c>
      <c r="BV194" s="207">
        <v>-221428.2200000002</v>
      </c>
      <c r="BW194" s="208"/>
      <c r="BX194" s="206">
        <v>-2345852.6900000009</v>
      </c>
      <c r="BY194" s="206">
        <v>0</v>
      </c>
      <c r="BZ194" s="207">
        <v>-2345852.6900000009</v>
      </c>
      <c r="CA194" s="206">
        <v>-1615389.82</v>
      </c>
      <c r="CB194" s="206">
        <v>0</v>
      </c>
      <c r="CC194" s="207">
        <v>-1615389.82</v>
      </c>
      <c r="CD194" s="206">
        <v>-730462.87000000011</v>
      </c>
      <c r="CE194" s="206">
        <v>0</v>
      </c>
      <c r="CF194" s="207">
        <v>-730462.87000000011</v>
      </c>
      <c r="CG194" s="208"/>
      <c r="CH194" s="206">
        <v>-2720620.8500000038</v>
      </c>
      <c r="CI194" s="206">
        <v>0</v>
      </c>
      <c r="CJ194" s="207">
        <v>-2720620.8500000038</v>
      </c>
      <c r="CK194" s="206">
        <v>-1617494.4</v>
      </c>
      <c r="CL194" s="206">
        <v>0</v>
      </c>
      <c r="CM194" s="207">
        <v>-1617494.4</v>
      </c>
      <c r="CN194" s="206">
        <v>-1103126.4499999995</v>
      </c>
      <c r="CO194" s="206">
        <v>0</v>
      </c>
      <c r="CP194" s="207">
        <v>-1103126.4499999995</v>
      </c>
      <c r="CQ194" s="208"/>
      <c r="CR194" s="206">
        <v>-7896268.8500000024</v>
      </c>
      <c r="CS194" s="206">
        <v>0</v>
      </c>
      <c r="CT194" s="207">
        <v>-7896268.8500000024</v>
      </c>
      <c r="CU194" s="206">
        <v>-1634079.73</v>
      </c>
      <c r="CV194" s="206">
        <v>0</v>
      </c>
      <c r="CW194" s="207">
        <v>-1634079.73</v>
      </c>
      <c r="CX194" s="206">
        <v>-6262189.1199999992</v>
      </c>
      <c r="CY194" s="206">
        <v>0</v>
      </c>
      <c r="CZ194" s="207">
        <v>-6262189.1199999992</v>
      </c>
      <c r="DA194" s="208"/>
      <c r="DB194" s="206">
        <v>-5223965.5000000037</v>
      </c>
      <c r="DC194" s="206">
        <v>0</v>
      </c>
      <c r="DD194" s="207">
        <v>-5223965.5000000037</v>
      </c>
      <c r="DE194" s="206">
        <v>-1652273.29</v>
      </c>
      <c r="DF194" s="206">
        <v>0</v>
      </c>
      <c r="DG194" s="207">
        <v>-1652273.29</v>
      </c>
      <c r="DH194" s="206">
        <v>-3571692.2100000009</v>
      </c>
      <c r="DI194" s="206">
        <v>0</v>
      </c>
      <c r="DJ194" s="207">
        <v>-3571692.2100000009</v>
      </c>
      <c r="DK194" s="208"/>
      <c r="DL194" s="206">
        <v>-2153084.3000000035</v>
      </c>
      <c r="DM194" s="206">
        <v>0</v>
      </c>
      <c r="DN194" s="207">
        <v>-2153084.3000000035</v>
      </c>
      <c r="DO194" s="206">
        <v>-1689425.74</v>
      </c>
      <c r="DP194" s="206">
        <v>0</v>
      </c>
      <c r="DQ194" s="207">
        <v>-1689425.74</v>
      </c>
      <c r="DR194" s="206">
        <v>-463658.55999999866</v>
      </c>
      <c r="DS194" s="206">
        <v>0</v>
      </c>
      <c r="DT194" s="207">
        <v>-463658.55999999866</v>
      </c>
      <c r="DU194" s="188"/>
      <c r="DV194" s="206">
        <f t="shared" ref="DV194:ED194" si="227">+P24+Z24+AJ24+AT24+BD24+BN24+BX24+CH24+CR24+DB24+DL24+DV24</f>
        <v>-5873397.7999999989</v>
      </c>
      <c r="DW194" s="206">
        <f t="shared" si="227"/>
        <v>0</v>
      </c>
      <c r="DX194" s="207">
        <f t="shared" si="227"/>
        <v>-5873397.7999999989</v>
      </c>
      <c r="DY194" s="206">
        <f t="shared" si="227"/>
        <v>-1894716.49</v>
      </c>
      <c r="DZ194" s="206">
        <f t="shared" si="227"/>
        <v>0</v>
      </c>
      <c r="EA194" s="207">
        <f t="shared" si="227"/>
        <v>-1894716.49</v>
      </c>
      <c r="EB194" s="206">
        <f t="shared" si="227"/>
        <v>-3978681.3099999996</v>
      </c>
      <c r="EC194" s="206">
        <f t="shared" si="227"/>
        <v>0</v>
      </c>
      <c r="ED194" s="207">
        <f t="shared" si="227"/>
        <v>-3978681.3099999996</v>
      </c>
      <c r="EE194" s="188"/>
      <c r="EF194" s="206">
        <f t="shared" ref="EF194:EN194" si="228">+Z24+AJ24+AT24+BD24+BN24+BX24+CH24+CR24+DB24+DL24+DV24+EF24</f>
        <v>-5547317.3200000003</v>
      </c>
      <c r="EG194" s="206">
        <f t="shared" si="228"/>
        <v>0</v>
      </c>
      <c r="EH194" s="207">
        <f t="shared" si="228"/>
        <v>-5547317.3200000003</v>
      </c>
      <c r="EI194" s="206">
        <f t="shared" si="228"/>
        <v>-2078398.25</v>
      </c>
      <c r="EJ194" s="206">
        <f t="shared" si="228"/>
        <v>0</v>
      </c>
      <c r="EK194" s="207">
        <f t="shared" si="228"/>
        <v>-2078398.25</v>
      </c>
      <c r="EL194" s="206">
        <f t="shared" si="228"/>
        <v>-3468919.0699999989</v>
      </c>
      <c r="EM194" s="206">
        <f t="shared" si="228"/>
        <v>0</v>
      </c>
      <c r="EN194" s="207">
        <f t="shared" si="228"/>
        <v>-3468919.0699999989</v>
      </c>
      <c r="EO194" s="188"/>
      <c r="EP194" s="206">
        <f t="shared" ref="EP194:EX194" si="229">+AJ24+AT24+BD24+BN24+BX24+CH24+CR24+DB24+DL24+DV24+EF24+EP24</f>
        <v>-7021316</v>
      </c>
      <c r="EQ194" s="206">
        <f t="shared" si="229"/>
        <v>0</v>
      </c>
      <c r="ER194" s="207">
        <f t="shared" si="229"/>
        <v>-7021316</v>
      </c>
      <c r="ES194" s="206">
        <f t="shared" si="229"/>
        <v>-2205248.4300000002</v>
      </c>
      <c r="ET194" s="206">
        <f t="shared" si="229"/>
        <v>0</v>
      </c>
      <c r="EU194" s="207">
        <f t="shared" si="229"/>
        <v>-2205248.4300000002</v>
      </c>
      <c r="EV194" s="206">
        <f t="shared" si="229"/>
        <v>-4816067.57</v>
      </c>
      <c r="EW194" s="206">
        <f t="shared" si="229"/>
        <v>0</v>
      </c>
      <c r="EX194" s="207">
        <f t="shared" si="229"/>
        <v>-4816067.57</v>
      </c>
      <c r="EY194" s="188"/>
      <c r="EZ194" s="206">
        <f t="shared" ref="EZ194:FH194" si="230">+AT24+BD24+BN24+BX24+CH24+CR24+DB24+DL24+DV24+EF24+EP24+EZ24</f>
        <v>-6496320.0399999991</v>
      </c>
      <c r="FA194" s="206">
        <f t="shared" si="230"/>
        <v>0</v>
      </c>
      <c r="FB194" s="207">
        <f t="shared" si="230"/>
        <v>-6496320.0399999991</v>
      </c>
      <c r="FC194" s="206">
        <f t="shared" si="230"/>
        <v>-2070016.09</v>
      </c>
      <c r="FD194" s="206">
        <f t="shared" si="230"/>
        <v>0</v>
      </c>
      <c r="FE194" s="207">
        <f t="shared" si="230"/>
        <v>-2070016.09</v>
      </c>
      <c r="FF194" s="206">
        <f t="shared" si="230"/>
        <v>-4426303.9499999993</v>
      </c>
      <c r="FG194" s="206">
        <f t="shared" si="230"/>
        <v>0</v>
      </c>
      <c r="FH194" s="207">
        <f t="shared" si="230"/>
        <v>-4426303.9499999993</v>
      </c>
      <c r="FI194" s="188"/>
      <c r="FJ194" s="206">
        <f t="shared" ref="FJ194:FR194" si="231">+BD24+BN24+BX24+CH24+CR24+DB24+DL24+DV24+EF24+EP24+EZ24+FJ24</f>
        <v>-6904720.0899999999</v>
      </c>
      <c r="FK194" s="206">
        <f t="shared" si="231"/>
        <v>0</v>
      </c>
      <c r="FL194" s="207">
        <f t="shared" si="231"/>
        <v>-6904720.0899999999</v>
      </c>
      <c r="FM194" s="206">
        <f t="shared" si="231"/>
        <v>-1988128.03</v>
      </c>
      <c r="FN194" s="206">
        <f t="shared" si="231"/>
        <v>0</v>
      </c>
      <c r="FO194" s="207">
        <f t="shared" si="231"/>
        <v>-1988128.03</v>
      </c>
      <c r="FP194" s="206">
        <f t="shared" si="231"/>
        <v>-4916592.0599999987</v>
      </c>
      <c r="FQ194" s="206">
        <f t="shared" si="231"/>
        <v>0</v>
      </c>
      <c r="FR194" s="207">
        <f t="shared" si="231"/>
        <v>-4916592.0599999987</v>
      </c>
      <c r="FS194" s="188"/>
      <c r="FT194" s="206">
        <f t="shared" ref="FT194:GB194" si="232">+BN24+BX24+CH24+CR24+DB24+DL24+DV24+EF24+EP24+EZ24+FJ24+FT24</f>
        <v>-13068658.780000001</v>
      </c>
      <c r="FU194" s="206">
        <f t="shared" si="232"/>
        <v>0</v>
      </c>
      <c r="FV194" s="207">
        <f t="shared" si="232"/>
        <v>-13068658.780000001</v>
      </c>
      <c r="FW194" s="206">
        <f t="shared" si="232"/>
        <v>-1917460.29</v>
      </c>
      <c r="FX194" s="206">
        <f t="shared" si="232"/>
        <v>0</v>
      </c>
      <c r="FY194" s="207">
        <f t="shared" si="232"/>
        <v>-1917460.29</v>
      </c>
      <c r="FZ194" s="206">
        <f t="shared" si="232"/>
        <v>-11151198.49</v>
      </c>
      <c r="GA194" s="206">
        <f t="shared" si="232"/>
        <v>0</v>
      </c>
      <c r="GB194" s="207">
        <f t="shared" si="232"/>
        <v>-11151198.49</v>
      </c>
      <c r="GC194" s="188"/>
      <c r="GD194" s="206">
        <f t="shared" ref="GD194:GL194" si="233">+BX24+CH24+CR24+DB24+DL24+DV24+EF24+EP24+EZ24+FJ24+FT24+GD24</f>
        <v>-13472877.75</v>
      </c>
      <c r="GE194" s="206">
        <f t="shared" si="233"/>
        <v>0</v>
      </c>
      <c r="GF194" s="207">
        <f t="shared" si="233"/>
        <v>-13472877.75</v>
      </c>
      <c r="GG194" s="206">
        <f t="shared" si="233"/>
        <v>-1861482.57</v>
      </c>
      <c r="GH194" s="206">
        <f t="shared" si="233"/>
        <v>0</v>
      </c>
      <c r="GI194" s="207">
        <f t="shared" si="233"/>
        <v>-1861482.57</v>
      </c>
      <c r="GJ194" s="206">
        <f t="shared" si="233"/>
        <v>-11611395.180000002</v>
      </c>
      <c r="GK194" s="206">
        <f t="shared" si="233"/>
        <v>0</v>
      </c>
      <c r="GL194" s="207">
        <f t="shared" si="233"/>
        <v>-11611395.180000002</v>
      </c>
      <c r="GM194" s="188"/>
      <c r="GN194" s="206">
        <f t="shared" ref="GN194:GV194" si="234">+CH24+CR24+DB24+DL24+DV24+EF24+EP24+EZ24+FJ24+FT24+GD24+GN24</f>
        <v>-14219483.940000001</v>
      </c>
      <c r="GO194" s="206">
        <f t="shared" si="234"/>
        <v>0</v>
      </c>
      <c r="GP194" s="207">
        <f t="shared" si="234"/>
        <v>-14219483.940000001</v>
      </c>
      <c r="GQ194" s="206">
        <f t="shared" si="234"/>
        <v>-1812891.7</v>
      </c>
      <c r="GR194" s="206">
        <f t="shared" si="234"/>
        <v>0</v>
      </c>
      <c r="GS194" s="207">
        <f t="shared" si="234"/>
        <v>-1812891.7</v>
      </c>
      <c r="GT194" s="206">
        <f t="shared" si="234"/>
        <v>-12406592.24</v>
      </c>
      <c r="GU194" s="206">
        <f t="shared" si="234"/>
        <v>0</v>
      </c>
      <c r="GV194" s="207">
        <f t="shared" si="234"/>
        <v>-12406592.24</v>
      </c>
      <c r="GW194" s="188"/>
      <c r="GX194" s="206">
        <f t="shared" ref="GX194:HF194" si="235">+CR24+DB24+DL24+DV24+EF24+EP24+EZ24+FJ24+FT24+GD24+GN24+GX24</f>
        <v>-13506546.57</v>
      </c>
      <c r="GY194" s="206">
        <f t="shared" si="235"/>
        <v>0</v>
      </c>
      <c r="GZ194" s="207">
        <f t="shared" si="235"/>
        <v>-13506546.57</v>
      </c>
      <c r="HA194" s="206">
        <f t="shared" si="235"/>
        <v>-1759955.05</v>
      </c>
      <c r="HB194" s="206">
        <f t="shared" si="235"/>
        <v>0</v>
      </c>
      <c r="HC194" s="207">
        <f t="shared" si="235"/>
        <v>-1759955.05</v>
      </c>
      <c r="HD194" s="206">
        <f t="shared" si="235"/>
        <v>-11746591.520000001</v>
      </c>
      <c r="HE194" s="206">
        <f t="shared" si="235"/>
        <v>0</v>
      </c>
      <c r="HF194" s="207">
        <f t="shared" si="235"/>
        <v>-11746591.520000001</v>
      </c>
      <c r="HG194" s="188"/>
      <c r="HH194" s="206">
        <f t="shared" ref="HH194:HP194" si="236">+DB24+DL24+DV24+EF24+EP24+EZ24+FJ24+FT24+GD24+GN24+GX24+HH24</f>
        <v>-12996627.450000001</v>
      </c>
      <c r="HI194" s="206">
        <f t="shared" si="236"/>
        <v>0</v>
      </c>
      <c r="HJ194" s="207">
        <f t="shared" si="236"/>
        <v>-12996627.450000001</v>
      </c>
      <c r="HK194" s="206">
        <f t="shared" si="236"/>
        <v>-1682397.8900000001</v>
      </c>
      <c r="HL194" s="206">
        <f t="shared" si="236"/>
        <v>0</v>
      </c>
      <c r="HM194" s="207">
        <f t="shared" si="236"/>
        <v>-1682397.8900000001</v>
      </c>
      <c r="HN194" s="206">
        <f t="shared" si="236"/>
        <v>-11314229.560000001</v>
      </c>
      <c r="HO194" s="206">
        <f t="shared" si="236"/>
        <v>0</v>
      </c>
      <c r="HP194" s="207">
        <f t="shared" si="236"/>
        <v>-11314229.560000001</v>
      </c>
      <c r="HQ194" s="188"/>
      <c r="HR194" s="206">
        <f t="shared" ref="HR194:HZ194" si="237">+DL24+DV24+EF24+EP24+EZ24+FJ24+FT24+GD24+GN24+GX24+HH24+HR24</f>
        <v>-15054911.67</v>
      </c>
      <c r="HS194" s="206">
        <f t="shared" si="237"/>
        <v>0</v>
      </c>
      <c r="HT194" s="207">
        <f t="shared" si="237"/>
        <v>-15054911.67</v>
      </c>
      <c r="HU194" s="206">
        <f t="shared" si="237"/>
        <v>-1553219.78</v>
      </c>
      <c r="HV194" s="206">
        <f t="shared" si="237"/>
        <v>0</v>
      </c>
      <c r="HW194" s="207">
        <f t="shared" si="237"/>
        <v>-1553219.78</v>
      </c>
      <c r="HX194" s="206">
        <f t="shared" si="237"/>
        <v>-13501691.890000001</v>
      </c>
      <c r="HY194" s="206">
        <f t="shared" si="237"/>
        <v>0</v>
      </c>
      <c r="HZ194" s="207">
        <f t="shared" si="237"/>
        <v>-13501691.890000001</v>
      </c>
      <c r="IA194" s="188"/>
      <c r="IB194" s="206">
        <f t="shared" ref="IB194:IJ194" si="238">+DV24+EF24+EP24+EZ24+FJ24+FT24+GD24+GN24+GX24+HH24+HR24+IB24</f>
        <v>-14035649.48</v>
      </c>
      <c r="IC194" s="206">
        <f t="shared" si="238"/>
        <v>0</v>
      </c>
      <c r="ID194" s="207">
        <f t="shared" si="238"/>
        <v>-14035649.48</v>
      </c>
      <c r="IE194" s="206">
        <f t="shared" si="238"/>
        <v>-1244336.1200000001</v>
      </c>
      <c r="IF194" s="206">
        <f t="shared" si="238"/>
        <v>0</v>
      </c>
      <c r="IG194" s="207">
        <f t="shared" si="238"/>
        <v>-1244336.1200000001</v>
      </c>
      <c r="IH194" s="206">
        <f t="shared" si="238"/>
        <v>-12791313.360000001</v>
      </c>
      <c r="II194" s="206">
        <f t="shared" si="238"/>
        <v>0</v>
      </c>
      <c r="IJ194" s="207">
        <f t="shared" si="238"/>
        <v>-12791313.360000001</v>
      </c>
    </row>
    <row r="195" spans="1:244" x14ac:dyDescent="0.2">
      <c r="A195" s="183"/>
      <c r="B195" s="183"/>
      <c r="C195" s="183"/>
      <c r="E195" s="188"/>
      <c r="F195" s="206"/>
      <c r="G195" s="206"/>
      <c r="H195" s="207"/>
      <c r="I195" s="206"/>
      <c r="J195" s="206"/>
      <c r="K195" s="207"/>
      <c r="L195" s="206"/>
      <c r="M195" s="206"/>
      <c r="N195" s="207"/>
      <c r="O195" s="208"/>
      <c r="P195" s="206"/>
      <c r="Q195" s="206"/>
      <c r="R195" s="207"/>
      <c r="S195" s="206"/>
      <c r="T195" s="206"/>
      <c r="U195" s="207"/>
      <c r="V195" s="206"/>
      <c r="W195" s="206"/>
      <c r="X195" s="207"/>
      <c r="Y195" s="208"/>
      <c r="Z195" s="206"/>
      <c r="AA195" s="206"/>
      <c r="AB195" s="207"/>
      <c r="AC195" s="206"/>
      <c r="AD195" s="206"/>
      <c r="AE195" s="207"/>
      <c r="AF195" s="206"/>
      <c r="AG195" s="206"/>
      <c r="AH195" s="207"/>
      <c r="AI195" s="208"/>
      <c r="AJ195" s="206"/>
      <c r="AK195" s="206"/>
      <c r="AL195" s="207"/>
      <c r="AM195" s="206"/>
      <c r="AN195" s="206"/>
      <c r="AO195" s="207"/>
      <c r="AP195" s="206"/>
      <c r="AQ195" s="206"/>
      <c r="AR195" s="207"/>
      <c r="AS195" s="208"/>
      <c r="AT195" s="206"/>
      <c r="AU195" s="206"/>
      <c r="AV195" s="207"/>
      <c r="AW195" s="206"/>
      <c r="AX195" s="206"/>
      <c r="AY195" s="207"/>
      <c r="AZ195" s="206"/>
      <c r="BA195" s="206"/>
      <c r="BB195" s="207"/>
      <c r="BC195" s="208"/>
      <c r="BD195" s="206"/>
      <c r="BE195" s="206"/>
      <c r="BF195" s="207"/>
      <c r="BG195" s="206"/>
      <c r="BH195" s="206"/>
      <c r="BI195" s="207"/>
      <c r="BJ195" s="206"/>
      <c r="BK195" s="206"/>
      <c r="BL195" s="207"/>
      <c r="BM195" s="208"/>
      <c r="BN195" s="206"/>
      <c r="BO195" s="206"/>
      <c r="BP195" s="207"/>
      <c r="BQ195" s="206"/>
      <c r="BR195" s="206"/>
      <c r="BS195" s="207"/>
      <c r="BT195" s="206"/>
      <c r="BU195" s="206"/>
      <c r="BV195" s="207"/>
      <c r="BW195" s="208"/>
      <c r="BX195" s="206"/>
      <c r="BY195" s="206"/>
      <c r="BZ195" s="207"/>
      <c r="CA195" s="206"/>
      <c r="CB195" s="206"/>
      <c r="CC195" s="207"/>
      <c r="CD195" s="206"/>
      <c r="CE195" s="206"/>
      <c r="CF195" s="207"/>
      <c r="CG195" s="208"/>
      <c r="CH195" s="206"/>
      <c r="CI195" s="206"/>
      <c r="CJ195" s="207"/>
      <c r="CK195" s="206"/>
      <c r="CL195" s="206"/>
      <c r="CM195" s="207"/>
      <c r="CN195" s="206"/>
      <c r="CO195" s="206"/>
      <c r="CP195" s="207"/>
      <c r="CQ195" s="208"/>
      <c r="CR195" s="206"/>
      <c r="CS195" s="206"/>
      <c r="CT195" s="207"/>
      <c r="CU195" s="206"/>
      <c r="CV195" s="206"/>
      <c r="CW195" s="207"/>
      <c r="CX195" s="206"/>
      <c r="CY195" s="206"/>
      <c r="CZ195" s="207"/>
      <c r="DA195" s="208"/>
      <c r="DB195" s="206"/>
      <c r="DC195" s="206"/>
      <c r="DD195" s="207"/>
      <c r="DE195" s="206"/>
      <c r="DF195" s="206"/>
      <c r="DG195" s="207"/>
      <c r="DH195" s="206"/>
      <c r="DI195" s="206"/>
      <c r="DJ195" s="207"/>
      <c r="DK195" s="208"/>
      <c r="DL195" s="206"/>
      <c r="DM195" s="206"/>
      <c r="DN195" s="207"/>
      <c r="DO195" s="206"/>
      <c r="DP195" s="206"/>
      <c r="DQ195" s="207"/>
      <c r="DR195" s="206"/>
      <c r="DS195" s="206"/>
      <c r="DT195" s="207"/>
      <c r="DU195" s="188"/>
      <c r="DV195" s="206"/>
      <c r="DW195" s="206"/>
      <c r="DX195" s="207"/>
      <c r="DY195" s="206"/>
      <c r="DZ195" s="206"/>
      <c r="EA195" s="207"/>
      <c r="EB195" s="206"/>
      <c r="EC195" s="206"/>
      <c r="ED195" s="207"/>
      <c r="EE195" s="188"/>
      <c r="EF195" s="206"/>
      <c r="EG195" s="206"/>
      <c r="EH195" s="207"/>
      <c r="EI195" s="206"/>
      <c r="EJ195" s="206"/>
      <c r="EK195" s="207"/>
      <c r="EL195" s="206"/>
      <c r="EM195" s="206"/>
      <c r="EN195" s="207"/>
      <c r="EO195" s="188"/>
      <c r="EP195" s="206"/>
      <c r="EQ195" s="206"/>
      <c r="ER195" s="207"/>
      <c r="ES195" s="206"/>
      <c r="ET195" s="206"/>
      <c r="EU195" s="207"/>
      <c r="EV195" s="206"/>
      <c r="EW195" s="206"/>
      <c r="EX195" s="207"/>
      <c r="EY195" s="188"/>
      <c r="EZ195" s="206"/>
      <c r="FA195" s="206"/>
      <c r="FB195" s="207"/>
      <c r="FC195" s="206"/>
      <c r="FD195" s="206"/>
      <c r="FE195" s="207"/>
      <c r="FF195" s="206"/>
      <c r="FG195" s="206"/>
      <c r="FH195" s="207"/>
      <c r="FI195" s="188"/>
      <c r="FJ195" s="206"/>
      <c r="FK195" s="206"/>
      <c r="FL195" s="207"/>
      <c r="FM195" s="206"/>
      <c r="FN195" s="206"/>
      <c r="FO195" s="207"/>
      <c r="FP195" s="206"/>
      <c r="FQ195" s="206"/>
      <c r="FR195" s="207"/>
      <c r="FS195" s="188"/>
      <c r="FT195" s="206"/>
      <c r="FU195" s="206"/>
      <c r="FV195" s="207"/>
      <c r="FW195" s="206"/>
      <c r="FX195" s="206"/>
      <c r="FY195" s="207"/>
      <c r="FZ195" s="206"/>
      <c r="GA195" s="206"/>
      <c r="GB195" s="207"/>
      <c r="GC195" s="188"/>
      <c r="GD195" s="206"/>
      <c r="GE195" s="206"/>
      <c r="GF195" s="207"/>
      <c r="GG195" s="206"/>
      <c r="GH195" s="206"/>
      <c r="GI195" s="207"/>
      <c r="GJ195" s="206"/>
      <c r="GK195" s="206"/>
      <c r="GL195" s="207"/>
      <c r="GM195" s="188"/>
      <c r="GN195" s="206"/>
      <c r="GO195" s="206"/>
      <c r="GP195" s="207"/>
      <c r="GQ195" s="206"/>
      <c r="GR195" s="206"/>
      <c r="GS195" s="207"/>
      <c r="GT195" s="206"/>
      <c r="GU195" s="206"/>
      <c r="GV195" s="207"/>
      <c r="GW195" s="188"/>
      <c r="GX195" s="206"/>
      <c r="GY195" s="206"/>
      <c r="GZ195" s="207"/>
      <c r="HA195" s="206"/>
      <c r="HB195" s="206"/>
      <c r="HC195" s="207"/>
      <c r="HD195" s="206"/>
      <c r="HE195" s="206"/>
      <c r="HF195" s="207"/>
      <c r="HG195" s="188"/>
      <c r="HH195" s="206"/>
      <c r="HI195" s="206"/>
      <c r="HJ195" s="207"/>
      <c r="HK195" s="206"/>
      <c r="HL195" s="206"/>
      <c r="HM195" s="207"/>
      <c r="HN195" s="206"/>
      <c r="HO195" s="206"/>
      <c r="HP195" s="207"/>
      <c r="HQ195" s="188"/>
      <c r="HR195" s="206"/>
      <c r="HS195" s="206"/>
      <c r="HT195" s="207"/>
      <c r="HU195" s="206"/>
      <c r="HV195" s="206"/>
      <c r="HW195" s="207"/>
      <c r="HX195" s="206"/>
      <c r="HY195" s="206"/>
      <c r="HZ195" s="207"/>
      <c r="IA195" s="188"/>
      <c r="IB195" s="206"/>
      <c r="IC195" s="206"/>
      <c r="ID195" s="207"/>
      <c r="IE195" s="206"/>
      <c r="IF195" s="206"/>
      <c r="IG195" s="207"/>
      <c r="IH195" s="206"/>
      <c r="II195" s="206"/>
      <c r="IJ195" s="207"/>
    </row>
    <row r="196" spans="1:244" x14ac:dyDescent="0.2">
      <c r="A196" s="183"/>
      <c r="B196" s="183" t="s">
        <v>199</v>
      </c>
      <c r="C196" s="183"/>
      <c r="E196" s="188"/>
      <c r="F196" s="206"/>
      <c r="G196" s="206"/>
      <c r="H196" s="207"/>
      <c r="I196" s="206"/>
      <c r="J196" s="206"/>
      <c r="K196" s="207"/>
      <c r="L196" s="206"/>
      <c r="M196" s="206"/>
      <c r="N196" s="207"/>
      <c r="O196" s="208"/>
      <c r="P196" s="206"/>
      <c r="Q196" s="206"/>
      <c r="R196" s="207"/>
      <c r="S196" s="206"/>
      <c r="T196" s="206"/>
      <c r="U196" s="207"/>
      <c r="V196" s="206"/>
      <c r="W196" s="206"/>
      <c r="X196" s="207"/>
      <c r="Y196" s="208"/>
      <c r="Z196" s="206"/>
      <c r="AA196" s="206"/>
      <c r="AB196" s="207"/>
      <c r="AC196" s="206"/>
      <c r="AD196" s="206"/>
      <c r="AE196" s="207"/>
      <c r="AF196" s="206"/>
      <c r="AG196" s="206"/>
      <c r="AH196" s="207"/>
      <c r="AI196" s="208"/>
      <c r="AJ196" s="206"/>
      <c r="AK196" s="206"/>
      <c r="AL196" s="207"/>
      <c r="AM196" s="206"/>
      <c r="AN196" s="206"/>
      <c r="AO196" s="207"/>
      <c r="AP196" s="206"/>
      <c r="AQ196" s="206"/>
      <c r="AR196" s="207"/>
      <c r="AS196" s="208"/>
      <c r="AT196" s="206"/>
      <c r="AU196" s="206"/>
      <c r="AV196" s="207"/>
      <c r="AW196" s="206"/>
      <c r="AX196" s="206"/>
      <c r="AY196" s="207"/>
      <c r="AZ196" s="206"/>
      <c r="BA196" s="206"/>
      <c r="BB196" s="207"/>
      <c r="BC196" s="208"/>
      <c r="BD196" s="206"/>
      <c r="BE196" s="206"/>
      <c r="BF196" s="207"/>
      <c r="BG196" s="206"/>
      <c r="BH196" s="206"/>
      <c r="BI196" s="207"/>
      <c r="BJ196" s="206"/>
      <c r="BK196" s="206"/>
      <c r="BL196" s="207"/>
      <c r="BM196" s="208"/>
      <c r="BN196" s="206"/>
      <c r="BO196" s="206"/>
      <c r="BP196" s="207"/>
      <c r="BQ196" s="206"/>
      <c r="BR196" s="206"/>
      <c r="BS196" s="207"/>
      <c r="BT196" s="206"/>
      <c r="BU196" s="206"/>
      <c r="BV196" s="207"/>
      <c r="BW196" s="208"/>
      <c r="BX196" s="206"/>
      <c r="BY196" s="206"/>
      <c r="BZ196" s="207"/>
      <c r="CA196" s="206"/>
      <c r="CB196" s="206"/>
      <c r="CC196" s="207"/>
      <c r="CD196" s="206"/>
      <c r="CE196" s="206"/>
      <c r="CF196" s="207"/>
      <c r="CG196" s="208"/>
      <c r="CH196" s="206"/>
      <c r="CI196" s="206"/>
      <c r="CJ196" s="207"/>
      <c r="CK196" s="206"/>
      <c r="CL196" s="206"/>
      <c r="CM196" s="207"/>
      <c r="CN196" s="206"/>
      <c r="CO196" s="206"/>
      <c r="CP196" s="207"/>
      <c r="CQ196" s="208"/>
      <c r="CR196" s="206"/>
      <c r="CS196" s="206"/>
      <c r="CT196" s="207"/>
      <c r="CU196" s="206"/>
      <c r="CV196" s="206"/>
      <c r="CW196" s="207"/>
      <c r="CX196" s="206"/>
      <c r="CY196" s="206"/>
      <c r="CZ196" s="207"/>
      <c r="DA196" s="208"/>
      <c r="DB196" s="206"/>
      <c r="DC196" s="206"/>
      <c r="DD196" s="207"/>
      <c r="DE196" s="206"/>
      <c r="DF196" s="206"/>
      <c r="DG196" s="207"/>
      <c r="DH196" s="206"/>
      <c r="DI196" s="206"/>
      <c r="DJ196" s="207"/>
      <c r="DK196" s="208"/>
      <c r="DL196" s="206"/>
      <c r="DM196" s="206"/>
      <c r="DN196" s="207"/>
      <c r="DO196" s="206"/>
      <c r="DP196" s="206"/>
      <c r="DQ196" s="207"/>
      <c r="DR196" s="206"/>
      <c r="DS196" s="206"/>
      <c r="DT196" s="207"/>
      <c r="DU196" s="188"/>
      <c r="DV196" s="206"/>
      <c r="DW196" s="206"/>
      <c r="DX196" s="207"/>
      <c r="DY196" s="206"/>
      <c r="DZ196" s="206"/>
      <c r="EA196" s="207"/>
      <c r="EB196" s="206"/>
      <c r="EC196" s="206"/>
      <c r="ED196" s="207"/>
      <c r="EE196" s="188"/>
      <c r="EF196" s="206"/>
      <c r="EG196" s="206"/>
      <c r="EH196" s="207"/>
      <c r="EI196" s="206"/>
      <c r="EJ196" s="206"/>
      <c r="EK196" s="207"/>
      <c r="EL196" s="206"/>
      <c r="EM196" s="206"/>
      <c r="EN196" s="207"/>
      <c r="EO196" s="188"/>
      <c r="EP196" s="206"/>
      <c r="EQ196" s="206"/>
      <c r="ER196" s="207"/>
      <c r="ES196" s="206"/>
      <c r="ET196" s="206"/>
      <c r="EU196" s="207"/>
      <c r="EV196" s="206"/>
      <c r="EW196" s="206"/>
      <c r="EX196" s="207"/>
      <c r="EY196" s="188"/>
      <c r="EZ196" s="206"/>
      <c r="FA196" s="206"/>
      <c r="FB196" s="207"/>
      <c r="FC196" s="206"/>
      <c r="FD196" s="206"/>
      <c r="FE196" s="207"/>
      <c r="FF196" s="206"/>
      <c r="FG196" s="206"/>
      <c r="FH196" s="207"/>
      <c r="FI196" s="188"/>
      <c r="FJ196" s="206"/>
      <c r="FK196" s="206"/>
      <c r="FL196" s="207"/>
      <c r="FM196" s="206"/>
      <c r="FN196" s="206"/>
      <c r="FO196" s="207"/>
      <c r="FP196" s="206"/>
      <c r="FQ196" s="206"/>
      <c r="FR196" s="207"/>
      <c r="FS196" s="188"/>
      <c r="FT196" s="206"/>
      <c r="FU196" s="206"/>
      <c r="FV196" s="207"/>
      <c r="FW196" s="206"/>
      <c r="FX196" s="206"/>
      <c r="FY196" s="207"/>
      <c r="FZ196" s="206"/>
      <c r="GA196" s="206"/>
      <c r="GB196" s="207"/>
      <c r="GC196" s="188"/>
      <c r="GD196" s="206"/>
      <c r="GE196" s="206"/>
      <c r="GF196" s="207"/>
      <c r="GG196" s="206"/>
      <c r="GH196" s="206"/>
      <c r="GI196" s="207"/>
      <c r="GJ196" s="206"/>
      <c r="GK196" s="206"/>
      <c r="GL196" s="207"/>
      <c r="GM196" s="188"/>
      <c r="GN196" s="206"/>
      <c r="GO196" s="206"/>
      <c r="GP196" s="207"/>
      <c r="GQ196" s="206"/>
      <c r="GR196" s="206"/>
      <c r="GS196" s="207"/>
      <c r="GT196" s="206"/>
      <c r="GU196" s="206"/>
      <c r="GV196" s="207"/>
      <c r="GW196" s="188"/>
      <c r="GX196" s="206"/>
      <c r="GY196" s="206"/>
      <c r="GZ196" s="207"/>
      <c r="HA196" s="206"/>
      <c r="HB196" s="206"/>
      <c r="HC196" s="207"/>
      <c r="HD196" s="206"/>
      <c r="HE196" s="206"/>
      <c r="HF196" s="207"/>
      <c r="HG196" s="188"/>
      <c r="HH196" s="206"/>
      <c r="HI196" s="206"/>
      <c r="HJ196" s="207"/>
      <c r="HK196" s="206"/>
      <c r="HL196" s="206"/>
      <c r="HM196" s="207"/>
      <c r="HN196" s="206"/>
      <c r="HO196" s="206"/>
      <c r="HP196" s="207"/>
      <c r="HQ196" s="188"/>
      <c r="HR196" s="206"/>
      <c r="HS196" s="206"/>
      <c r="HT196" s="207"/>
      <c r="HU196" s="206"/>
      <c r="HV196" s="206"/>
      <c r="HW196" s="207"/>
      <c r="HX196" s="206"/>
      <c r="HY196" s="206"/>
      <c r="HZ196" s="207"/>
      <c r="IA196" s="188"/>
      <c r="IB196" s="206"/>
      <c r="IC196" s="206"/>
      <c r="ID196" s="207"/>
      <c r="IE196" s="206"/>
      <c r="IF196" s="206"/>
      <c r="IG196" s="207"/>
      <c r="IH196" s="206"/>
      <c r="II196" s="206"/>
      <c r="IJ196" s="207"/>
    </row>
    <row r="197" spans="1:244" x14ac:dyDescent="0.2">
      <c r="A197" s="205" t="s">
        <v>155</v>
      </c>
      <c r="B197" s="183"/>
      <c r="C197" s="183" t="s">
        <v>25</v>
      </c>
      <c r="E197" s="188"/>
      <c r="F197" s="206">
        <v>2092898.6600000001</v>
      </c>
      <c r="G197" s="206">
        <v>0</v>
      </c>
      <c r="H197" s="207">
        <v>2092898.6600000001</v>
      </c>
      <c r="I197" s="206">
        <v>92644.38</v>
      </c>
      <c r="J197" s="206">
        <v>0</v>
      </c>
      <c r="K197" s="207">
        <v>92644.38</v>
      </c>
      <c r="L197" s="206">
        <v>2000254.2799999998</v>
      </c>
      <c r="M197" s="206">
        <v>0</v>
      </c>
      <c r="N197" s="207">
        <v>2000254.2799999998</v>
      </c>
      <c r="O197" s="208"/>
      <c r="P197" s="206">
        <v>2087289.54</v>
      </c>
      <c r="Q197" s="206">
        <v>0</v>
      </c>
      <c r="R197" s="207">
        <v>2087289.54</v>
      </c>
      <c r="S197" s="206">
        <v>91930.23000000001</v>
      </c>
      <c r="T197" s="206">
        <v>0</v>
      </c>
      <c r="U197" s="207">
        <v>91930.23000000001</v>
      </c>
      <c r="V197" s="206">
        <v>1995359.3099999998</v>
      </c>
      <c r="W197" s="206">
        <v>0</v>
      </c>
      <c r="X197" s="207">
        <v>1995359.3099999998</v>
      </c>
      <c r="Y197" s="208"/>
      <c r="Z197" s="206">
        <v>2077732.6099999996</v>
      </c>
      <c r="AA197" s="206">
        <v>0</v>
      </c>
      <c r="AB197" s="207">
        <v>2077732.6099999996</v>
      </c>
      <c r="AC197" s="206">
        <v>90582.82</v>
      </c>
      <c r="AD197" s="206">
        <v>0</v>
      </c>
      <c r="AE197" s="207">
        <v>90582.82</v>
      </c>
      <c r="AF197" s="206">
        <v>1987149.79</v>
      </c>
      <c r="AG197" s="206">
        <v>0</v>
      </c>
      <c r="AH197" s="207">
        <v>1987149.79</v>
      </c>
      <c r="AI197" s="208"/>
      <c r="AJ197" s="206">
        <v>2080954.28</v>
      </c>
      <c r="AK197" s="206">
        <v>0</v>
      </c>
      <c r="AL197" s="207">
        <v>2080954.28</v>
      </c>
      <c r="AM197" s="206">
        <v>89824.430000000008</v>
      </c>
      <c r="AN197" s="206">
        <v>0</v>
      </c>
      <c r="AO197" s="207">
        <v>89824.430000000008</v>
      </c>
      <c r="AP197" s="206">
        <v>1991129.85</v>
      </c>
      <c r="AQ197" s="206">
        <v>0</v>
      </c>
      <c r="AR197" s="207">
        <v>1991129.85</v>
      </c>
      <c r="AS197" s="208"/>
      <c r="AT197" s="206">
        <v>2072481.5500000003</v>
      </c>
      <c r="AU197" s="206">
        <v>0</v>
      </c>
      <c r="AV197" s="207">
        <v>2072481.5500000003</v>
      </c>
      <c r="AW197" s="206">
        <v>88931.020000000019</v>
      </c>
      <c r="AX197" s="206">
        <v>0</v>
      </c>
      <c r="AY197" s="207">
        <v>88931.020000000019</v>
      </c>
      <c r="AZ197" s="206">
        <v>1983550.53</v>
      </c>
      <c r="BA197" s="206">
        <v>0</v>
      </c>
      <c r="BB197" s="207">
        <v>1983550.53</v>
      </c>
      <c r="BC197" s="208"/>
      <c r="BD197" s="206">
        <v>2047210.4400000004</v>
      </c>
      <c r="BE197" s="206">
        <v>0</v>
      </c>
      <c r="BF197" s="207">
        <v>2047210.4400000004</v>
      </c>
      <c r="BG197" s="206">
        <v>86927.200000000012</v>
      </c>
      <c r="BH197" s="206">
        <v>0</v>
      </c>
      <c r="BI197" s="207">
        <v>86927.200000000012</v>
      </c>
      <c r="BJ197" s="206">
        <v>1960283.2399999998</v>
      </c>
      <c r="BK197" s="206">
        <v>0</v>
      </c>
      <c r="BL197" s="207">
        <v>1960283.2399999998</v>
      </c>
      <c r="BM197" s="208"/>
      <c r="BN197" s="206">
        <v>2019202.3500000003</v>
      </c>
      <c r="BO197" s="206">
        <v>0</v>
      </c>
      <c r="BP197" s="207">
        <v>2019202.3500000003</v>
      </c>
      <c r="BQ197" s="206">
        <v>84814.63</v>
      </c>
      <c r="BR197" s="206">
        <v>0</v>
      </c>
      <c r="BS197" s="207">
        <v>84814.63</v>
      </c>
      <c r="BT197" s="206">
        <v>1934387.7199999997</v>
      </c>
      <c r="BU197" s="206">
        <v>0</v>
      </c>
      <c r="BV197" s="207">
        <v>1934387.7199999997</v>
      </c>
      <c r="BW197" s="208"/>
      <c r="BX197" s="206">
        <v>2009949.93</v>
      </c>
      <c r="BY197" s="206">
        <v>0</v>
      </c>
      <c r="BZ197" s="207">
        <v>2009949.93</v>
      </c>
      <c r="CA197" s="206">
        <v>84104.720000000016</v>
      </c>
      <c r="CB197" s="206">
        <v>0</v>
      </c>
      <c r="CC197" s="207">
        <v>84104.720000000016</v>
      </c>
      <c r="CD197" s="206">
        <v>1925845.21</v>
      </c>
      <c r="CE197" s="206">
        <v>0</v>
      </c>
      <c r="CF197" s="207">
        <v>1925845.21</v>
      </c>
      <c r="CG197" s="208"/>
      <c r="CH197" s="206">
        <v>2005061.8599999999</v>
      </c>
      <c r="CI197" s="206">
        <v>0</v>
      </c>
      <c r="CJ197" s="207">
        <v>2005061.8599999999</v>
      </c>
      <c r="CK197" s="206">
        <v>83220.390000000014</v>
      </c>
      <c r="CL197" s="206">
        <v>0</v>
      </c>
      <c r="CM197" s="207">
        <v>83220.390000000014</v>
      </c>
      <c r="CN197" s="206">
        <v>1921841.47</v>
      </c>
      <c r="CO197" s="206">
        <v>0</v>
      </c>
      <c r="CP197" s="207">
        <v>1921841.47</v>
      </c>
      <c r="CQ197" s="208"/>
      <c r="CR197" s="206">
        <v>1992521.37</v>
      </c>
      <c r="CS197" s="206">
        <v>0</v>
      </c>
      <c r="CT197" s="207">
        <v>1992521.37</v>
      </c>
      <c r="CU197" s="206">
        <v>81833.62000000001</v>
      </c>
      <c r="CV197" s="206">
        <v>0</v>
      </c>
      <c r="CW197" s="207">
        <v>81833.62000000001</v>
      </c>
      <c r="CX197" s="206">
        <v>1910687.7499999995</v>
      </c>
      <c r="CY197" s="206">
        <v>0</v>
      </c>
      <c r="CZ197" s="207">
        <v>1910687.7499999995</v>
      </c>
      <c r="DA197" s="208"/>
      <c r="DB197" s="206">
        <v>2002789.19</v>
      </c>
      <c r="DC197" s="206">
        <v>0</v>
      </c>
      <c r="DD197" s="207">
        <v>2002789.19</v>
      </c>
      <c r="DE197" s="206">
        <v>81010.760000000009</v>
      </c>
      <c r="DF197" s="206">
        <v>0</v>
      </c>
      <c r="DG197" s="207">
        <v>81010.760000000009</v>
      </c>
      <c r="DH197" s="206">
        <v>1921778.4299999997</v>
      </c>
      <c r="DI197" s="206">
        <v>0</v>
      </c>
      <c r="DJ197" s="207">
        <v>1921778.4299999997</v>
      </c>
      <c r="DK197" s="208"/>
      <c r="DL197" s="206">
        <v>2000025.4699999997</v>
      </c>
      <c r="DM197" s="206">
        <v>0</v>
      </c>
      <c r="DN197" s="207">
        <v>2000025.4699999997</v>
      </c>
      <c r="DO197" s="206">
        <v>80891.169999999984</v>
      </c>
      <c r="DP197" s="206">
        <v>0</v>
      </c>
      <c r="DQ197" s="207">
        <v>80891.169999999984</v>
      </c>
      <c r="DR197" s="206">
        <v>1919134.2999999993</v>
      </c>
      <c r="DS197" s="206">
        <v>0</v>
      </c>
      <c r="DT197" s="207">
        <v>1919134.2999999993</v>
      </c>
      <c r="DU197" s="188"/>
      <c r="DV197" s="206">
        <f t="shared" ref="DV197:DV209" si="239">+P27+Z27+AJ27+AT27+BD27+BN27+BX27+CH27+CR27+DB27+DL27+DV27</f>
        <v>1985222.3399999999</v>
      </c>
      <c r="DW197" s="206">
        <f t="shared" ref="DW197:DW209" si="240">+Q27+AA27+AK27+AU27+BE27+BO27+BY27+CI27+CS27+DC27+DM27+DW27</f>
        <v>0</v>
      </c>
      <c r="DX197" s="207">
        <f t="shared" ref="DX197:DX209" si="241">+R27+AB27+AL27+AV27+BF27+BP27+BZ27+CJ27+CT27+DD27+DN27+DX27</f>
        <v>1985222.3399999999</v>
      </c>
      <c r="DY197" s="206">
        <f t="shared" ref="DY197:DY209" si="242">+S27+AC27+AM27+AW27+BG27+BQ27+CA27+CK27+CU27+DE27+DO27+DY27</f>
        <v>80149.239999999991</v>
      </c>
      <c r="DZ197" s="206">
        <f t="shared" ref="DZ197:DZ209" si="243">+T27+AD27+AN27+AX27+BH27+BR27+CB27+CL27+CV27+DF27+DP27+DZ27</f>
        <v>0</v>
      </c>
      <c r="EA197" s="207">
        <f t="shared" ref="EA197:EA209" si="244">+U27+AE27+AO27+AY27+BI27+BS27+CC27+CM27+CW27+DG27+DQ27+EA27</f>
        <v>80149.239999999991</v>
      </c>
      <c r="EB197" s="206">
        <f t="shared" ref="EB197:EB209" si="245">+V27+AF27+AP27+AZ27+BJ27+BT27+CD27+CN27+CX27+DH27+DR27+EB27</f>
        <v>1905073.0999999996</v>
      </c>
      <c r="EC197" s="206">
        <f t="shared" ref="EC197:EC209" si="246">+W27+AG27+AQ27+BA27+BK27+BU27+CE27+CO27+CY27+DI27+DS27+EC27</f>
        <v>0</v>
      </c>
      <c r="ED197" s="207">
        <f t="shared" ref="ED197:ED209" si="247">+X27+AH27+AR27+BB27+BL27+BV27+CF27+CP27+CZ27+DJ27+DT27+ED27</f>
        <v>1905073.0999999996</v>
      </c>
      <c r="EE197" s="188"/>
      <c r="EF197" s="206">
        <f t="shared" ref="EF197:EF209" si="248">+Z27+AJ27+AT27+BD27+BN27+BX27+CH27+CR27+DB27+DL27+DV27+EF27</f>
        <v>2023917.3699999996</v>
      </c>
      <c r="EG197" s="206">
        <f t="shared" ref="EG197:EG209" si="249">+AA27+AK27+AU27+BE27+BO27+BY27+CI27+CS27+DC27+DM27+DW27+EG27</f>
        <v>0</v>
      </c>
      <c r="EH197" s="207">
        <f t="shared" ref="EH197:EH209" si="250">+AB27+AL27+AV27+BF27+BP27+BZ27+CJ27+CT27+DD27+DN27+DX27+EH27</f>
        <v>2023917.3699999996</v>
      </c>
      <c r="EI197" s="206">
        <f t="shared" ref="EI197:EI209" si="251">+AC27+AM27+AW27+BG27+BQ27+CA27+CK27+CU27+DE27+DO27+DY27+EI27</f>
        <v>83530.089999999982</v>
      </c>
      <c r="EJ197" s="206">
        <f t="shared" ref="EJ197:EJ209" si="252">+AD27+AN27+AX27+BH27+BR27+CB27+CL27+CV27+DF27+DP27+DZ27+EJ27</f>
        <v>0</v>
      </c>
      <c r="EK197" s="207">
        <f t="shared" ref="EK197:EK209" si="253">+AE27+AO27+AY27+BI27+BS27+CC27+CM27+CW27+DG27+DQ27+EA27+EK27</f>
        <v>83530.089999999982</v>
      </c>
      <c r="EL197" s="206">
        <f t="shared" ref="EL197:EL209" si="254">+AF27+AP27+AZ27+BJ27+BT27+CD27+CN27+CX27+DH27+DR27+EB27+EL27</f>
        <v>1940387.2799999996</v>
      </c>
      <c r="EM197" s="206">
        <f t="shared" ref="EM197:EM209" si="255">+AG27+AQ27+BA27+BK27+BU27+CE27+CO27+CY27+DI27+DS27+EC27+EM27</f>
        <v>0</v>
      </c>
      <c r="EN197" s="207">
        <f t="shared" ref="EN197:EN209" si="256">+AH27+AR27+BB27+BL27+BV27+CF27+CP27+CZ27+DJ27+DT27+ED27+EN27</f>
        <v>1940387.2799999996</v>
      </c>
      <c r="EO197" s="188"/>
      <c r="EP197" s="206">
        <f t="shared" ref="EP197:EP209" si="257">+AJ27+AT27+BD27+BN27+BX27+CH27+CR27+DB27+DL27+DV27+EF27+EP27</f>
        <v>2056853.1000000003</v>
      </c>
      <c r="EQ197" s="206">
        <f t="shared" ref="EQ197:EQ209" si="258">+AK27+AU27+BE27+BO27+BY27+CI27+CS27+DC27+DM27+DW27+EG27+EQ27</f>
        <v>0</v>
      </c>
      <c r="ER197" s="207">
        <f t="shared" ref="ER197:ER209" si="259">+AL27+AV27+BF27+BP27+BZ27+CJ27+CT27+DD27+DN27+DX27+EH27+ER27</f>
        <v>2056853.1000000003</v>
      </c>
      <c r="ES197" s="206">
        <f t="shared" ref="ES197:ES209" si="260">+AM27+AW27+BG27+BQ27+CA27+CK27+CU27+DE27+DO27+DY27+EI27+ES27</f>
        <v>87046.450000000012</v>
      </c>
      <c r="ET197" s="206">
        <f t="shared" ref="ET197:ET209" si="261">+AN27+AX27+BH27+BR27+CB27+CL27+CV27+DF27+DP27+DZ27+EJ27+ET27</f>
        <v>0</v>
      </c>
      <c r="EU197" s="207">
        <f t="shared" ref="EU197:EU209" si="262">+AO27+AY27+BI27+BS27+CC27+CM27+CW27+DG27+DQ27+EA27+EK27+EU27</f>
        <v>87046.450000000012</v>
      </c>
      <c r="EV197" s="206">
        <f t="shared" ref="EV197:EV209" si="263">+AP27+AZ27+BJ27+BT27+CD27+CN27+CX27+DH27+DR27+EB27+EL27+EV27</f>
        <v>1969806.65</v>
      </c>
      <c r="EW197" s="206">
        <f t="shared" ref="EW197:EW209" si="264">+AQ27+BA27+BK27+BU27+CE27+CO27+CY27+DI27+DS27+EC27+EM27+EW27</f>
        <v>0</v>
      </c>
      <c r="EX197" s="207">
        <f t="shared" ref="EX197:EX209" si="265">+AR27+BB27+BL27+BV27+CF27+CP27+CZ27+DJ27+DT27+ED27+EN27+EX27</f>
        <v>1969806.65</v>
      </c>
      <c r="EY197" s="188"/>
      <c r="EZ197" s="206">
        <f t="shared" ref="EZ197:EZ209" si="266">+AT27+BD27+BN27+BX27+CH27+CR27+DB27+DL27+DV27+EF27+EP27+EZ27</f>
        <v>1802754.1199999999</v>
      </c>
      <c r="FA197" s="206">
        <f t="shared" ref="FA197:FA209" si="267">+AU27+BE27+BO27+BY27+CI27+CS27+DC27+DM27+DW27+EG27+EQ27+FA27</f>
        <v>0</v>
      </c>
      <c r="FB197" s="207">
        <f t="shared" ref="FB197:FB209" si="268">+AV27+BF27+BP27+BZ27+CJ27+CT27+DD27+DN27+DX27+EH27+ER27+FB27</f>
        <v>1802754.1199999999</v>
      </c>
      <c r="FC197" s="206">
        <f t="shared" ref="FC197:FC209" si="269">+AW27+BG27+BQ27+CA27+CK27+CU27+DE27+DO27+DY27+EI27+ES27+FC27</f>
        <v>77012.070000000007</v>
      </c>
      <c r="FD197" s="206">
        <f t="shared" ref="FD197:FD209" si="270">+AX27+BH27+BR27+CB27+CL27+CV27+DF27+DP27+DZ27+EJ27+ET27+FD27</f>
        <v>0</v>
      </c>
      <c r="FE197" s="207">
        <f t="shared" ref="FE197:FE209" si="271">+AY27+BI27+BS27+CC27+CM27+CW27+DG27+DQ27+EA27+EK27+EU27+FE27</f>
        <v>77012.070000000007</v>
      </c>
      <c r="FF197" s="206">
        <f t="shared" ref="FF197:FF209" si="272">+AZ27+BJ27+BT27+CD27+CN27+CX27+DH27+DR27+EB27+EL27+EV27+FF27</f>
        <v>1725742.0499999998</v>
      </c>
      <c r="FG197" s="206">
        <f t="shared" ref="FG197:FG209" si="273">+BA27+BK27+BU27+CE27+CO27+CY27+DI27+DS27+EC27+EM27+EW27+FG27</f>
        <v>0</v>
      </c>
      <c r="FH197" s="207">
        <f t="shared" ref="FH197:FH209" si="274">+BB27+BL27+BV27+CF27+CP27+CZ27+DJ27+DT27+ED27+EN27+EX27+FH27</f>
        <v>1725742.0499999998</v>
      </c>
      <c r="FI197" s="188"/>
      <c r="FJ197" s="206">
        <f t="shared" ref="FJ197:FJ209" si="275">+BD27+BN27+BX27+CH27+CR27+DB27+DL27+DV27+EF27+EP27+EZ27+FJ27</f>
        <v>1595487.8</v>
      </c>
      <c r="FK197" s="206">
        <f t="shared" ref="FK197:FK209" si="276">+BE27+BO27+BY27+CI27+CS27+DC27+DM27+DW27+EG27+EQ27+FA27+FK27</f>
        <v>0</v>
      </c>
      <c r="FL197" s="207">
        <f t="shared" ref="FL197:FL209" si="277">+BF27+BP27+BZ27+CJ27+CT27+DD27+DN27+DX27+EH27+ER27+FB27+FL27</f>
        <v>1595487.8</v>
      </c>
      <c r="FM197" s="206">
        <f t="shared" ref="FM197:FM209" si="278">+BG27+BQ27+CA27+CK27+CU27+DE27+DO27+DY27+EI27+ES27+FC27+FM27</f>
        <v>68809.8</v>
      </c>
      <c r="FN197" s="206">
        <f t="shared" ref="FN197:FN209" si="279">+BH27+BR27+CB27+CL27+CV27+DF27+DP27+DZ27+EJ27+ET27+FD27+FN27</f>
        <v>0</v>
      </c>
      <c r="FO197" s="207">
        <f t="shared" ref="FO197:FO209" si="280">+BI27+BS27+CC27+CM27+CW27+DG27+DQ27+EA27+EK27+EU27+FE27+FO27</f>
        <v>68809.8</v>
      </c>
      <c r="FP197" s="206">
        <f t="shared" ref="FP197:FP209" si="281">+BJ27+BT27+CD27+CN27+CX27+DH27+DR27+EB27+EL27+EV27+FF27+FP27</f>
        <v>1526678</v>
      </c>
      <c r="FQ197" s="206">
        <f t="shared" ref="FQ197:FQ209" si="282">+BK27+BU27+CE27+CO27+CY27+DI27+DS27+EC27+EM27+EW27+FG27+FQ27</f>
        <v>0</v>
      </c>
      <c r="FR197" s="207">
        <f t="shared" ref="FR197:FR209" si="283">+BL27+BV27+CF27+CP27+CZ27+DJ27+DT27+ED27+EN27+EX27+FH27+FR27</f>
        <v>1526678</v>
      </c>
      <c r="FS197" s="188"/>
      <c r="FT197" s="206">
        <f t="shared" ref="FT197:FT209" si="284">+BN27+BX27+CH27+CR27+DB27+DL27+DV27+EF27+EP27+EZ27+FJ27+FT27</f>
        <v>1447626.93</v>
      </c>
      <c r="FU197" s="206">
        <f t="shared" ref="FU197:FU209" si="285">+BO27+BY27+CI27+CS27+DC27+DM27+DW27+EG27+EQ27+FA27+FK27+FU27</f>
        <v>0</v>
      </c>
      <c r="FV197" s="207">
        <f t="shared" ref="FV197:FV209" si="286">+BP27+BZ27+CJ27+CT27+DD27+DN27+DX27+EH27+ER27+FB27+FL27+FV27</f>
        <v>1447626.93</v>
      </c>
      <c r="FW197" s="206">
        <f t="shared" ref="FW197:FW209" si="287">+BQ27+CA27+CK27+CU27+DE27+DO27+DY27+EI27+ES27+FC27+FM27+FW27</f>
        <v>63986.590000000004</v>
      </c>
      <c r="FX197" s="206">
        <f t="shared" ref="FX197:FX209" si="288">+BR27+CB27+CL27+CV27+DF27+DP27+DZ27+EJ27+ET27+FD27+FN27+FX27</f>
        <v>0</v>
      </c>
      <c r="FY197" s="207">
        <f t="shared" ref="FY197:FY209" si="289">+BS27+CC27+CM27+CW27+DG27+DQ27+EA27+EK27+EU27+FE27+FO27+FY27</f>
        <v>63986.590000000004</v>
      </c>
      <c r="FZ197" s="206">
        <f t="shared" ref="FZ197:FZ209" si="290">+BT27+CD27+CN27+CX27+DH27+DR27+EB27+EL27+EV27+FF27+FP27+FZ27</f>
        <v>1383640.3399999999</v>
      </c>
      <c r="GA197" s="206">
        <f t="shared" ref="GA197:GA209" si="291">+BU27+CE27+CO27+CY27+DI27+DS27+EC27+EM27+EW27+FG27+FQ27+GA27</f>
        <v>0</v>
      </c>
      <c r="GB197" s="207">
        <f t="shared" ref="GB197:GB209" si="292">+BV27+CF27+CP27+CZ27+DJ27+DT27+ED27+EN27+EX27+FH27+FR27+GB27</f>
        <v>1383640.3399999999</v>
      </c>
      <c r="GC197" s="188"/>
      <c r="GD197" s="206">
        <f t="shared" ref="GD197:GD209" si="293">+BX27+CH27+CR27+DB27+DL27+DV27+EF27+EP27+EZ27+FJ27+FT27+GD27</f>
        <v>1370284.4600000002</v>
      </c>
      <c r="GE197" s="206">
        <f t="shared" ref="GE197:GE209" si="294">+BY27+CI27+CS27+DC27+DM27+DW27+EG27+EQ27+FA27+FK27+FU27+GE27</f>
        <v>0</v>
      </c>
      <c r="GF197" s="207">
        <f t="shared" ref="GF197:GF209" si="295">+BZ27+CJ27+CT27+DD27+DN27+DX27+EH27+ER27+FB27+FL27+FV27+GF27</f>
        <v>1370284.4600000002</v>
      </c>
      <c r="GG197" s="206">
        <f t="shared" ref="GG197:GG209" si="296">+CA27+CK27+CU27+DE27+DO27+DY27+EI27+ES27+FC27+FM27+FW27+GG27</f>
        <v>61233.060000000005</v>
      </c>
      <c r="GH197" s="206">
        <f t="shared" ref="GH197:GH209" si="297">+CB27+CL27+CV27+DF27+DP27+DZ27+EJ27+ET27+FD27+FN27+FX27+GH27</f>
        <v>0</v>
      </c>
      <c r="GI197" s="207">
        <f t="shared" ref="GI197:GI209" si="298">+CC27+CM27+CW27+DG27+DQ27+EA27+EK27+EU27+FE27+FO27+FY27+GI27</f>
        <v>61233.060000000005</v>
      </c>
      <c r="GJ197" s="206">
        <f t="shared" ref="GJ197:GJ209" si="299">+CD27+CN27+CX27+DH27+DR27+EB27+EL27+EV27+FF27+FP27+FZ27+GJ27</f>
        <v>1309051.3999999999</v>
      </c>
      <c r="GK197" s="206">
        <f t="shared" ref="GK197:GK209" si="300">+CE27+CO27+CY27+DI27+DS27+EC27+EM27+EW27+FG27+FQ27+GA27+GK27</f>
        <v>0</v>
      </c>
      <c r="GL197" s="207">
        <f t="shared" ref="GL197:GL209" si="301">+CF27+CP27+CZ27+DJ27+DT27+ED27+EN27+EX27+FH27+FR27+GB27+GL27</f>
        <v>1309051.3999999999</v>
      </c>
      <c r="GM197" s="188"/>
      <c r="GN197" s="206">
        <f t="shared" ref="GN197:GN209" si="302">+CH27+CR27+DB27+DL27+DV27+EF27+EP27+EZ27+FJ27+FT27+GD27+GN27</f>
        <v>1293614.67</v>
      </c>
      <c r="GO197" s="206">
        <f t="shared" ref="GO197:GO209" si="303">+CI27+CS27+DC27+DM27+DW27+EG27+EQ27+FA27+FK27+FU27+GE27+GO27</f>
        <v>0</v>
      </c>
      <c r="GP197" s="207">
        <f t="shared" ref="GP197:GP209" si="304">+CJ27+CT27+DD27+DN27+DX27+EH27+ER27+FB27+FL27+FV27+GF27+GP27</f>
        <v>1293614.67</v>
      </c>
      <c r="GQ197" s="206">
        <f t="shared" ref="GQ197:GQ209" si="305">+CK27+CU27+DE27+DO27+DY27+EI27+ES27+FC27+FM27+FW27+GG27+GQ27</f>
        <v>57982.96</v>
      </c>
      <c r="GR197" s="206">
        <f t="shared" ref="GR197:GR209" si="306">+CL27+CV27+DF27+DP27+DZ27+EJ27+ET27+FD27+FN27+FX27+GH27+GR27</f>
        <v>0</v>
      </c>
      <c r="GS197" s="207">
        <f t="shared" ref="GS197:GS209" si="307">+CM27+CW27+DG27+DQ27+EA27+EK27+EU27+FE27+FO27+FY27+GI27+GS27</f>
        <v>57982.96</v>
      </c>
      <c r="GT197" s="206">
        <f t="shared" ref="GT197:GT209" si="308">+CN27+CX27+DH27+DR27+EB27+EL27+EV27+FF27+FP27+FZ27+GJ27+GT27</f>
        <v>1235631.71</v>
      </c>
      <c r="GU197" s="206">
        <f t="shared" ref="GU197:GU209" si="309">+CO27+CY27+DI27+DS27+EC27+EM27+EW27+FG27+FQ27+GA27+GK27+GU27</f>
        <v>0</v>
      </c>
      <c r="GV197" s="207">
        <f t="shared" ref="GV197:GV209" si="310">+CP27+CZ27+DJ27+DT27+ED27+EN27+EX27+FH27+FR27+GB27+GL27+GV27</f>
        <v>1235631.71</v>
      </c>
      <c r="GW197" s="188"/>
      <c r="GX197" s="206">
        <f t="shared" ref="GX197:GX209" si="311">+CR27+DB27+DL27+DV27+EF27+EP27+EZ27+FJ27+FT27+GD27+GN27+GX27</f>
        <v>1217007.1599999999</v>
      </c>
      <c r="GY197" s="206">
        <f t="shared" ref="GY197:GY209" si="312">+CS27+DC27+DM27+DW27+EG27+EQ27+FA27+FK27+FU27+GE27+GO27+GY27</f>
        <v>0</v>
      </c>
      <c r="GZ197" s="207">
        <f t="shared" ref="GZ197:GZ209" si="313">+CT27+DD27+DN27+DX27+EH27+ER27+FB27+FL27+FV27+GF27+GP27+GZ27</f>
        <v>1217007.1599999999</v>
      </c>
      <c r="HA197" s="206">
        <f t="shared" ref="HA197:HA209" si="314">+CU27+DE27+DO27+DY27+EI27+ES27+FC27+FM27+FW27+GG27+GQ27+HA27</f>
        <v>55009.38</v>
      </c>
      <c r="HB197" s="206">
        <f t="shared" ref="HB197:HB209" si="315">+CV27+DF27+DP27+DZ27+EJ27+ET27+FD27+FN27+FX27+GH27+GR27+HB27</f>
        <v>0</v>
      </c>
      <c r="HC197" s="207">
        <f t="shared" ref="HC197:HC209" si="316">+CW27+DG27+DQ27+EA27+EK27+EU27+FE27+FO27+FY27+GI27+GS27+HC27</f>
        <v>55009.38</v>
      </c>
      <c r="HD197" s="206">
        <f t="shared" ref="HD197:HD209" si="317">+CX27+DH27+DR27+EB27+EL27+EV27+FF27+FP27+FZ27+GJ27+GT27+HD27</f>
        <v>1161997.7799999998</v>
      </c>
      <c r="HE197" s="206">
        <f t="shared" ref="HE197:HE209" si="318">+CY27+DI27+DS27+EC27+EM27+EW27+FG27+FQ27+GA27+GK27+GU27+HE27</f>
        <v>0</v>
      </c>
      <c r="HF197" s="207">
        <f t="shared" ref="HF197:HF209" si="319">+CZ27+DJ27+DT27+ED27+EN27+EX27+FH27+FR27+GB27+GL27+GV27+HF27</f>
        <v>1161997.7799999998</v>
      </c>
      <c r="HG197" s="188"/>
      <c r="HH197" s="206">
        <f t="shared" ref="HH197:HH209" si="320">+DB27+DL27+DV27+EF27+EP27+EZ27+FJ27+FT27+GD27+GN27+GX27+HH27</f>
        <v>1144522.8700000001</v>
      </c>
      <c r="HI197" s="206">
        <f t="shared" ref="HI197:HI209" si="321">+DC27+DM27+DW27+EG27+EQ27+FA27+FK27+FU27+GE27+GO27+GY27+HI27</f>
        <v>0</v>
      </c>
      <c r="HJ197" s="207">
        <f t="shared" ref="HJ197:HJ209" si="322">+DD27+DN27+DX27+EH27+ER27+FB27+FL27+FV27+GF27+GP27+GZ27+HJ27</f>
        <v>1144522.8700000001</v>
      </c>
      <c r="HK197" s="206">
        <f t="shared" ref="HK197:HK209" si="323">+DE27+DO27+DY27+EI27+ES27+FC27+FM27+FW27+GG27+GQ27+HA27+HK27</f>
        <v>52550.27</v>
      </c>
      <c r="HL197" s="206">
        <f t="shared" ref="HL197:HL209" si="324">+DF27+DP27+DZ27+EJ27+ET27+FD27+FN27+FX27+GH27+GR27+HB27+HL27</f>
        <v>0</v>
      </c>
      <c r="HM197" s="207">
        <f t="shared" ref="HM197:HM209" si="325">+DG27+DQ27+EA27+EK27+EU27+FE27+FO27+FY27+GI27+GS27+HC27+HM27</f>
        <v>52550.27</v>
      </c>
      <c r="HN197" s="206">
        <f t="shared" ref="HN197:HN209" si="326">+DH27+DR27+EB27+EL27+EV27+FF27+FP27+FZ27+GJ27+GT27+HD27+HN27</f>
        <v>1091972.6000000001</v>
      </c>
      <c r="HO197" s="206">
        <f t="shared" ref="HO197:HO209" si="327">+DI27+DS27+EC27+EM27+EW27+FG27+FQ27+GA27+GK27+GU27+HE27+HO27</f>
        <v>0</v>
      </c>
      <c r="HP197" s="207">
        <f t="shared" ref="HP197:HP209" si="328">+DJ27+DT27+ED27+EN27+EX27+FH27+FR27+GB27+GL27+GV27+HF27+HP27</f>
        <v>1091972.6000000001</v>
      </c>
      <c r="HQ197" s="188"/>
      <c r="HR197" s="206">
        <f t="shared" ref="HR197:HR209" si="329">+DL27+DV27+EF27+EP27+EZ27+FJ27+FT27+GD27+GN27+GX27+HH27+HR27</f>
        <v>1044795.24</v>
      </c>
      <c r="HS197" s="206">
        <f t="shared" ref="HS197:HS209" si="330">+DM27+DW27+EG27+EQ27+FA27+FK27+FU27+GE27+GO27+GY27+HI27+HS27</f>
        <v>0</v>
      </c>
      <c r="HT197" s="207">
        <f t="shared" ref="HT197:HT209" si="331">+DN27+DX27+EH27+ER27+FB27+FL27+FV27+GF27+GP27+GZ27+HJ27+HT27</f>
        <v>1044795.24</v>
      </c>
      <c r="HU197" s="206">
        <f t="shared" ref="HU197:HU209" si="332">+DO27+DY27+EI27+ES27+FC27+FM27+FW27+GG27+GQ27+HA27+HK27+HU27</f>
        <v>49313.29</v>
      </c>
      <c r="HV197" s="206">
        <f t="shared" ref="HV197:HV209" si="333">+DP27+DZ27+EJ27+ET27+FD27+FN27+FX27+GH27+GR27+HB27+HL27+HV27</f>
        <v>0</v>
      </c>
      <c r="HW197" s="207">
        <f t="shared" ref="HW197:HW209" si="334">+DQ27+EA27+EK27+EU27+FE27+FO27+FY27+GI27+GS27+HC27+HM27+HW27</f>
        <v>49313.29</v>
      </c>
      <c r="HX197" s="206">
        <f t="shared" ref="HX197:HX209" si="335">+DR27+EB27+EL27+EV27+FF27+FP27+FZ27+GJ27+GT27+HD27+HN27+HX27</f>
        <v>995481.95000000007</v>
      </c>
      <c r="HY197" s="206">
        <f t="shared" ref="HY197:HY209" si="336">+DS27+EC27+EM27+EW27+FG27+FQ27+GA27+GK27+GU27+HE27+HO27+HY27</f>
        <v>0</v>
      </c>
      <c r="HZ197" s="207">
        <f t="shared" ref="HZ197:HZ209" si="337">+DT27+ED27+EN27+EX27+FH27+FR27+GB27+GL27+GV27+HF27+HP27+HZ27</f>
        <v>995481.95000000007</v>
      </c>
      <c r="IA197" s="188"/>
      <c r="IB197" s="206">
        <f t="shared" ref="IB197:IB209" si="338">+DV27+EF27+EP27+EZ27+FJ27+FT27+GD27+GN27+GX27+HH27+HR27+IB27</f>
        <v>896258.03</v>
      </c>
      <c r="IC197" s="206">
        <f t="shared" ref="IC197:IC209" si="339">+DW27+EG27+EQ27+FA27+FK27+FU27+GE27+GO27+GY27+HI27+HS27+IC27</f>
        <v>0</v>
      </c>
      <c r="ID197" s="207">
        <f t="shared" ref="ID197:ID209" si="340">+DX27+EH27+ER27+FB27+FL27+FV27+GF27+GP27+GZ27+HJ27+HT27+ID27</f>
        <v>896258.03</v>
      </c>
      <c r="IE197" s="206">
        <f t="shared" ref="IE197:IE209" si="341">+DY27+EI27+ES27+FC27+FM27+FW27+GG27+GQ27+HA27+HK27+HU27+IE27</f>
        <v>42996.450000000004</v>
      </c>
      <c r="IF197" s="206">
        <f t="shared" ref="IF197:IF209" si="342">+DZ27+EJ27+ET27+FD27+FN27+FX27+GH27+GR27+HB27+HL27+HV27+IF27</f>
        <v>0</v>
      </c>
      <c r="IG197" s="207">
        <f t="shared" ref="IG197:IG209" si="343">+EA27+EK27+EU27+FE27+FO27+FY27+GI27+GS27+HC27+HM27+HW27+IG27</f>
        <v>42996.450000000004</v>
      </c>
      <c r="IH197" s="206">
        <f t="shared" ref="IH197:IH209" si="344">+EB27+EL27+EV27+FF27+FP27+FZ27+GJ27+GT27+HD27+HN27+HX27+IH27</f>
        <v>853261.58</v>
      </c>
      <c r="II197" s="206">
        <f t="shared" ref="II197:II209" si="345">+EC27+EM27+EW27+FG27+FQ27+GA27+GK27+GU27+HE27+HO27+HY27+II27</f>
        <v>0</v>
      </c>
      <c r="IJ197" s="207">
        <f t="shared" ref="IJ197:IJ209" si="346">+ED27+EN27+EX27+FH27+FR27+GB27+GL27+GV27+HF27+HP27+HZ27+IJ27</f>
        <v>853261.58</v>
      </c>
    </row>
    <row r="198" spans="1:244" x14ac:dyDescent="0.2">
      <c r="A198" s="212">
        <v>488</v>
      </c>
      <c r="B198" s="183"/>
      <c r="C198" s="183" t="s">
        <v>247</v>
      </c>
      <c r="E198" s="188"/>
      <c r="F198" s="206">
        <v>21400</v>
      </c>
      <c r="G198" s="206">
        <v>0</v>
      </c>
      <c r="H198" s="207">
        <v>21400</v>
      </c>
      <c r="I198" s="206">
        <v>0</v>
      </c>
      <c r="J198" s="206">
        <v>0</v>
      </c>
      <c r="K198" s="207">
        <v>0</v>
      </c>
      <c r="L198" s="206">
        <v>21400</v>
      </c>
      <c r="M198" s="206">
        <v>0</v>
      </c>
      <c r="N198" s="207">
        <v>21400</v>
      </c>
      <c r="O198" s="208"/>
      <c r="P198" s="206">
        <v>20000</v>
      </c>
      <c r="Q198" s="206">
        <v>0</v>
      </c>
      <c r="R198" s="207">
        <v>20000</v>
      </c>
      <c r="S198" s="206">
        <v>0</v>
      </c>
      <c r="T198" s="206">
        <v>0</v>
      </c>
      <c r="U198" s="207">
        <v>0</v>
      </c>
      <c r="V198" s="206">
        <v>20000</v>
      </c>
      <c r="W198" s="206">
        <v>0</v>
      </c>
      <c r="X198" s="207">
        <v>20000</v>
      </c>
      <c r="Y198" s="208"/>
      <c r="Z198" s="206">
        <v>19200</v>
      </c>
      <c r="AA198" s="206">
        <v>0</v>
      </c>
      <c r="AB198" s="207">
        <v>19200</v>
      </c>
      <c r="AC198" s="206">
        <v>0</v>
      </c>
      <c r="AD198" s="206">
        <v>0</v>
      </c>
      <c r="AE198" s="207">
        <v>0</v>
      </c>
      <c r="AF198" s="206">
        <v>19200</v>
      </c>
      <c r="AG198" s="206">
        <v>0</v>
      </c>
      <c r="AH198" s="207">
        <v>19200</v>
      </c>
      <c r="AI198" s="208"/>
      <c r="AJ198" s="206">
        <v>18300</v>
      </c>
      <c r="AK198" s="206">
        <v>0</v>
      </c>
      <c r="AL198" s="207">
        <v>18300</v>
      </c>
      <c r="AM198" s="206">
        <v>0</v>
      </c>
      <c r="AN198" s="206">
        <v>0</v>
      </c>
      <c r="AO198" s="207">
        <v>0</v>
      </c>
      <c r="AP198" s="206">
        <v>18300</v>
      </c>
      <c r="AQ198" s="206">
        <v>0</v>
      </c>
      <c r="AR198" s="207">
        <v>18300</v>
      </c>
      <c r="AS198" s="208"/>
      <c r="AT198" s="206">
        <v>18100</v>
      </c>
      <c r="AU198" s="206">
        <v>0</v>
      </c>
      <c r="AV198" s="207">
        <v>18100</v>
      </c>
      <c r="AW198" s="206">
        <v>0</v>
      </c>
      <c r="AX198" s="206">
        <v>0</v>
      </c>
      <c r="AY198" s="207">
        <v>0</v>
      </c>
      <c r="AZ198" s="206">
        <v>18100</v>
      </c>
      <c r="BA198" s="206">
        <v>0</v>
      </c>
      <c r="BB198" s="207">
        <v>18100</v>
      </c>
      <c r="BC198" s="208"/>
      <c r="BD198" s="206">
        <v>17200</v>
      </c>
      <c r="BE198" s="206">
        <v>0</v>
      </c>
      <c r="BF198" s="207">
        <v>17200</v>
      </c>
      <c r="BG198" s="206">
        <v>0</v>
      </c>
      <c r="BH198" s="206">
        <v>0</v>
      </c>
      <c r="BI198" s="207">
        <v>0</v>
      </c>
      <c r="BJ198" s="206">
        <v>17200</v>
      </c>
      <c r="BK198" s="206">
        <v>0</v>
      </c>
      <c r="BL198" s="207">
        <v>17200</v>
      </c>
      <c r="BM198" s="208"/>
      <c r="BN198" s="206">
        <v>17000</v>
      </c>
      <c r="BO198" s="206">
        <v>0</v>
      </c>
      <c r="BP198" s="207">
        <v>17000</v>
      </c>
      <c r="BQ198" s="206">
        <v>0</v>
      </c>
      <c r="BR198" s="206">
        <v>0</v>
      </c>
      <c r="BS198" s="207">
        <v>0</v>
      </c>
      <c r="BT198" s="206">
        <v>17000</v>
      </c>
      <c r="BU198" s="206">
        <v>0</v>
      </c>
      <c r="BV198" s="207">
        <v>17000</v>
      </c>
      <c r="BW198" s="208"/>
      <c r="BX198" s="206">
        <v>16400</v>
      </c>
      <c r="BY198" s="206">
        <v>0</v>
      </c>
      <c r="BZ198" s="207">
        <v>16400</v>
      </c>
      <c r="CA198" s="206">
        <v>0</v>
      </c>
      <c r="CB198" s="206">
        <v>0</v>
      </c>
      <c r="CC198" s="207">
        <v>0</v>
      </c>
      <c r="CD198" s="206">
        <v>16400</v>
      </c>
      <c r="CE198" s="206">
        <v>0</v>
      </c>
      <c r="CF198" s="207">
        <v>16400</v>
      </c>
      <c r="CG198" s="208"/>
      <c r="CH198" s="206">
        <v>15800</v>
      </c>
      <c r="CI198" s="206">
        <v>0</v>
      </c>
      <c r="CJ198" s="207">
        <v>15800</v>
      </c>
      <c r="CK198" s="206">
        <v>0</v>
      </c>
      <c r="CL198" s="206">
        <v>0</v>
      </c>
      <c r="CM198" s="207">
        <v>0</v>
      </c>
      <c r="CN198" s="206">
        <v>15800</v>
      </c>
      <c r="CO198" s="206">
        <v>0</v>
      </c>
      <c r="CP198" s="207">
        <v>15800</v>
      </c>
      <c r="CQ198" s="208"/>
      <c r="CR198" s="206">
        <v>15700</v>
      </c>
      <c r="CS198" s="206">
        <v>0</v>
      </c>
      <c r="CT198" s="207">
        <v>15700</v>
      </c>
      <c r="CU198" s="206">
        <v>0</v>
      </c>
      <c r="CV198" s="206">
        <v>0</v>
      </c>
      <c r="CW198" s="207">
        <v>0</v>
      </c>
      <c r="CX198" s="206">
        <v>15700</v>
      </c>
      <c r="CY198" s="206">
        <v>0</v>
      </c>
      <c r="CZ198" s="207">
        <v>15700</v>
      </c>
      <c r="DA198" s="208"/>
      <c r="DB198" s="206">
        <v>14200</v>
      </c>
      <c r="DC198" s="206">
        <v>0</v>
      </c>
      <c r="DD198" s="207">
        <v>14200</v>
      </c>
      <c r="DE198" s="206">
        <v>0</v>
      </c>
      <c r="DF198" s="206">
        <v>0</v>
      </c>
      <c r="DG198" s="207">
        <v>0</v>
      </c>
      <c r="DH198" s="206">
        <v>14200</v>
      </c>
      <c r="DI198" s="206">
        <v>0</v>
      </c>
      <c r="DJ198" s="207">
        <v>14200</v>
      </c>
      <c r="DK198" s="208"/>
      <c r="DL198" s="206">
        <v>13750</v>
      </c>
      <c r="DM198" s="206">
        <v>0</v>
      </c>
      <c r="DN198" s="207">
        <v>13750</v>
      </c>
      <c r="DO198" s="206">
        <v>0</v>
      </c>
      <c r="DP198" s="206">
        <v>0</v>
      </c>
      <c r="DQ198" s="207">
        <v>0</v>
      </c>
      <c r="DR198" s="206">
        <v>13750</v>
      </c>
      <c r="DS198" s="206">
        <v>0</v>
      </c>
      <c r="DT198" s="207">
        <v>13750</v>
      </c>
      <c r="DU198" s="188"/>
      <c r="DV198" s="206">
        <f t="shared" si="239"/>
        <v>13100</v>
      </c>
      <c r="DW198" s="206">
        <f t="shared" si="240"/>
        <v>0</v>
      </c>
      <c r="DX198" s="207">
        <f t="shared" si="241"/>
        <v>13100</v>
      </c>
      <c r="DY198" s="206">
        <f t="shared" si="242"/>
        <v>0</v>
      </c>
      <c r="DZ198" s="206">
        <f t="shared" si="243"/>
        <v>0</v>
      </c>
      <c r="EA198" s="207">
        <f t="shared" si="244"/>
        <v>0</v>
      </c>
      <c r="EB198" s="206">
        <f t="shared" si="245"/>
        <v>13100</v>
      </c>
      <c r="EC198" s="206">
        <f t="shared" si="246"/>
        <v>0</v>
      </c>
      <c r="ED198" s="207">
        <f t="shared" si="247"/>
        <v>13100</v>
      </c>
      <c r="EE198" s="188"/>
      <c r="EF198" s="206">
        <f t="shared" si="248"/>
        <v>13600</v>
      </c>
      <c r="EG198" s="206">
        <f t="shared" si="249"/>
        <v>0</v>
      </c>
      <c r="EH198" s="207">
        <f t="shared" si="250"/>
        <v>13600</v>
      </c>
      <c r="EI198" s="206">
        <f t="shared" si="251"/>
        <v>0</v>
      </c>
      <c r="EJ198" s="206">
        <f t="shared" si="252"/>
        <v>0</v>
      </c>
      <c r="EK198" s="207">
        <f t="shared" si="253"/>
        <v>0</v>
      </c>
      <c r="EL198" s="206">
        <f t="shared" si="254"/>
        <v>13600</v>
      </c>
      <c r="EM198" s="206">
        <f t="shared" si="255"/>
        <v>0</v>
      </c>
      <c r="EN198" s="207">
        <f t="shared" si="256"/>
        <v>13600</v>
      </c>
      <c r="EO198" s="188"/>
      <c r="EP198" s="206">
        <f t="shared" si="257"/>
        <v>13750</v>
      </c>
      <c r="EQ198" s="206">
        <f t="shared" si="258"/>
        <v>0</v>
      </c>
      <c r="ER198" s="207">
        <f t="shared" si="259"/>
        <v>13750</v>
      </c>
      <c r="ES198" s="206">
        <f t="shared" si="260"/>
        <v>0</v>
      </c>
      <c r="ET198" s="206">
        <f t="shared" si="261"/>
        <v>0</v>
      </c>
      <c r="EU198" s="207">
        <f t="shared" si="262"/>
        <v>0</v>
      </c>
      <c r="EV198" s="206">
        <f t="shared" si="263"/>
        <v>13750</v>
      </c>
      <c r="EW198" s="206">
        <f t="shared" si="264"/>
        <v>0</v>
      </c>
      <c r="EX198" s="207">
        <f t="shared" si="265"/>
        <v>13750</v>
      </c>
      <c r="EY198" s="188"/>
      <c r="EZ198" s="206">
        <f t="shared" si="266"/>
        <v>12250</v>
      </c>
      <c r="FA198" s="206">
        <f t="shared" si="267"/>
        <v>0</v>
      </c>
      <c r="FB198" s="207">
        <f t="shared" si="268"/>
        <v>12250</v>
      </c>
      <c r="FC198" s="206">
        <f t="shared" si="269"/>
        <v>0</v>
      </c>
      <c r="FD198" s="206">
        <f t="shared" si="270"/>
        <v>0</v>
      </c>
      <c r="FE198" s="207">
        <f t="shared" si="271"/>
        <v>0</v>
      </c>
      <c r="FF198" s="206">
        <f t="shared" si="272"/>
        <v>12250</v>
      </c>
      <c r="FG198" s="206">
        <f t="shared" si="273"/>
        <v>0</v>
      </c>
      <c r="FH198" s="207">
        <f t="shared" si="274"/>
        <v>12250</v>
      </c>
      <c r="FI198" s="188"/>
      <c r="FJ198" s="206">
        <f t="shared" si="275"/>
        <v>11150</v>
      </c>
      <c r="FK198" s="206">
        <f t="shared" si="276"/>
        <v>0</v>
      </c>
      <c r="FL198" s="207">
        <f t="shared" si="277"/>
        <v>11150</v>
      </c>
      <c r="FM198" s="206">
        <f t="shared" si="278"/>
        <v>0</v>
      </c>
      <c r="FN198" s="206">
        <f t="shared" si="279"/>
        <v>0</v>
      </c>
      <c r="FO198" s="207">
        <f t="shared" si="280"/>
        <v>0</v>
      </c>
      <c r="FP198" s="206">
        <f t="shared" si="281"/>
        <v>11150</v>
      </c>
      <c r="FQ198" s="206">
        <f t="shared" si="282"/>
        <v>0</v>
      </c>
      <c r="FR198" s="207">
        <f t="shared" si="283"/>
        <v>11150</v>
      </c>
      <c r="FS198" s="188"/>
      <c r="FT198" s="206">
        <f t="shared" si="284"/>
        <v>10350</v>
      </c>
      <c r="FU198" s="206">
        <f t="shared" si="285"/>
        <v>0</v>
      </c>
      <c r="FV198" s="207">
        <f t="shared" si="286"/>
        <v>10350</v>
      </c>
      <c r="FW198" s="206">
        <f t="shared" si="287"/>
        <v>0</v>
      </c>
      <c r="FX198" s="206">
        <f t="shared" si="288"/>
        <v>0</v>
      </c>
      <c r="FY198" s="207">
        <f t="shared" si="289"/>
        <v>0</v>
      </c>
      <c r="FZ198" s="206">
        <f t="shared" si="290"/>
        <v>10350</v>
      </c>
      <c r="GA198" s="206">
        <f t="shared" si="291"/>
        <v>0</v>
      </c>
      <c r="GB198" s="207">
        <f t="shared" si="292"/>
        <v>10350</v>
      </c>
      <c r="GC198" s="188"/>
      <c r="GD198" s="206">
        <f t="shared" si="293"/>
        <v>9750</v>
      </c>
      <c r="GE198" s="206">
        <f t="shared" si="294"/>
        <v>0</v>
      </c>
      <c r="GF198" s="207">
        <f t="shared" si="295"/>
        <v>9750</v>
      </c>
      <c r="GG198" s="206">
        <f t="shared" si="296"/>
        <v>0</v>
      </c>
      <c r="GH198" s="206">
        <f t="shared" si="297"/>
        <v>0</v>
      </c>
      <c r="GI198" s="207">
        <f t="shared" si="298"/>
        <v>0</v>
      </c>
      <c r="GJ198" s="206">
        <f t="shared" si="299"/>
        <v>9750</v>
      </c>
      <c r="GK198" s="206">
        <f t="shared" si="300"/>
        <v>0</v>
      </c>
      <c r="GL198" s="207">
        <f t="shared" si="301"/>
        <v>9750</v>
      </c>
      <c r="GM198" s="188"/>
      <c r="GN198" s="206">
        <f t="shared" si="302"/>
        <v>9250</v>
      </c>
      <c r="GO198" s="206">
        <f t="shared" si="303"/>
        <v>0</v>
      </c>
      <c r="GP198" s="207">
        <f t="shared" si="304"/>
        <v>9250</v>
      </c>
      <c r="GQ198" s="206">
        <f t="shared" si="305"/>
        <v>0</v>
      </c>
      <c r="GR198" s="206">
        <f t="shared" si="306"/>
        <v>0</v>
      </c>
      <c r="GS198" s="207">
        <f t="shared" si="307"/>
        <v>0</v>
      </c>
      <c r="GT198" s="206">
        <f t="shared" si="308"/>
        <v>9250</v>
      </c>
      <c r="GU198" s="206">
        <f t="shared" si="309"/>
        <v>0</v>
      </c>
      <c r="GV198" s="207">
        <f t="shared" si="310"/>
        <v>9250</v>
      </c>
      <c r="GW198" s="188"/>
      <c r="GX198" s="206">
        <f t="shared" si="311"/>
        <v>8650</v>
      </c>
      <c r="GY198" s="206">
        <f t="shared" si="312"/>
        <v>0</v>
      </c>
      <c r="GZ198" s="207">
        <f t="shared" si="313"/>
        <v>8650</v>
      </c>
      <c r="HA198" s="206">
        <f t="shared" si="314"/>
        <v>0</v>
      </c>
      <c r="HB198" s="206">
        <f t="shared" si="315"/>
        <v>0</v>
      </c>
      <c r="HC198" s="207">
        <f t="shared" si="316"/>
        <v>0</v>
      </c>
      <c r="HD198" s="206">
        <f t="shared" si="317"/>
        <v>8650</v>
      </c>
      <c r="HE198" s="206">
        <f t="shared" si="318"/>
        <v>0</v>
      </c>
      <c r="HF198" s="207">
        <f t="shared" si="319"/>
        <v>8650</v>
      </c>
      <c r="HG198" s="188"/>
      <c r="HH198" s="206">
        <f t="shared" si="320"/>
        <v>8150</v>
      </c>
      <c r="HI198" s="206">
        <f t="shared" si="321"/>
        <v>0</v>
      </c>
      <c r="HJ198" s="207">
        <f t="shared" si="322"/>
        <v>8150</v>
      </c>
      <c r="HK198" s="206">
        <f t="shared" si="323"/>
        <v>0</v>
      </c>
      <c r="HL198" s="206">
        <f t="shared" si="324"/>
        <v>0</v>
      </c>
      <c r="HM198" s="207">
        <f t="shared" si="325"/>
        <v>0</v>
      </c>
      <c r="HN198" s="206">
        <f t="shared" si="326"/>
        <v>8150</v>
      </c>
      <c r="HO198" s="206">
        <f t="shared" si="327"/>
        <v>0</v>
      </c>
      <c r="HP198" s="207">
        <f t="shared" si="328"/>
        <v>8150</v>
      </c>
      <c r="HQ198" s="188"/>
      <c r="HR198" s="206">
        <f t="shared" si="329"/>
        <v>7650</v>
      </c>
      <c r="HS198" s="206">
        <f t="shared" si="330"/>
        <v>0</v>
      </c>
      <c r="HT198" s="207">
        <f t="shared" si="331"/>
        <v>7650</v>
      </c>
      <c r="HU198" s="206">
        <f t="shared" si="332"/>
        <v>0</v>
      </c>
      <c r="HV198" s="206">
        <f t="shared" si="333"/>
        <v>0</v>
      </c>
      <c r="HW198" s="207">
        <f t="shared" si="334"/>
        <v>0</v>
      </c>
      <c r="HX198" s="206">
        <f t="shared" si="335"/>
        <v>7650</v>
      </c>
      <c r="HY198" s="206">
        <f t="shared" si="336"/>
        <v>0</v>
      </c>
      <c r="HZ198" s="207">
        <f t="shared" si="337"/>
        <v>7650</v>
      </c>
      <c r="IA198" s="188"/>
      <c r="IB198" s="206">
        <f t="shared" si="338"/>
        <v>5300</v>
      </c>
      <c r="IC198" s="206">
        <f t="shared" si="339"/>
        <v>0</v>
      </c>
      <c r="ID198" s="207">
        <f t="shared" si="340"/>
        <v>5300</v>
      </c>
      <c r="IE198" s="206">
        <f t="shared" si="341"/>
        <v>0</v>
      </c>
      <c r="IF198" s="206">
        <f t="shared" si="342"/>
        <v>0</v>
      </c>
      <c r="IG198" s="207">
        <f t="shared" si="343"/>
        <v>0</v>
      </c>
      <c r="IH198" s="206">
        <f t="shared" si="344"/>
        <v>5300</v>
      </c>
      <c r="II198" s="206">
        <f t="shared" si="345"/>
        <v>0</v>
      </c>
      <c r="IJ198" s="207">
        <f t="shared" si="346"/>
        <v>5300</v>
      </c>
    </row>
    <row r="199" spans="1:244" x14ac:dyDescent="0.2">
      <c r="A199" s="212">
        <v>488</v>
      </c>
      <c r="B199" s="183"/>
      <c r="C199" s="183" t="s">
        <v>243</v>
      </c>
      <c r="E199" s="188"/>
      <c r="F199" s="206">
        <v>291410</v>
      </c>
      <c r="G199" s="206">
        <v>0</v>
      </c>
      <c r="H199" s="207">
        <v>291410</v>
      </c>
      <c r="I199" s="206">
        <v>1150</v>
      </c>
      <c r="J199" s="206">
        <v>0</v>
      </c>
      <c r="K199" s="207">
        <v>1150</v>
      </c>
      <c r="L199" s="206">
        <v>290260</v>
      </c>
      <c r="M199" s="206">
        <v>0</v>
      </c>
      <c r="N199" s="207">
        <v>290260</v>
      </c>
      <c r="O199" s="208"/>
      <c r="P199" s="206">
        <v>287160</v>
      </c>
      <c r="Q199" s="206">
        <v>0</v>
      </c>
      <c r="R199" s="207">
        <v>287160</v>
      </c>
      <c r="S199" s="206">
        <v>1150</v>
      </c>
      <c r="T199" s="206">
        <v>0</v>
      </c>
      <c r="U199" s="207">
        <v>1150</v>
      </c>
      <c r="V199" s="206">
        <v>286010</v>
      </c>
      <c r="W199" s="206">
        <v>0</v>
      </c>
      <c r="X199" s="207">
        <v>286010</v>
      </c>
      <c r="Y199" s="208"/>
      <c r="Z199" s="206">
        <v>291610</v>
      </c>
      <c r="AA199" s="206">
        <v>0</v>
      </c>
      <c r="AB199" s="207">
        <v>291610</v>
      </c>
      <c r="AC199" s="206">
        <v>1150</v>
      </c>
      <c r="AD199" s="206">
        <v>0</v>
      </c>
      <c r="AE199" s="207">
        <v>1150</v>
      </c>
      <c r="AF199" s="206">
        <v>290460</v>
      </c>
      <c r="AG199" s="206">
        <v>0</v>
      </c>
      <c r="AH199" s="207">
        <v>290460</v>
      </c>
      <c r="AI199" s="208"/>
      <c r="AJ199" s="206">
        <v>288700</v>
      </c>
      <c r="AK199" s="206">
        <v>0</v>
      </c>
      <c r="AL199" s="207">
        <v>288700</v>
      </c>
      <c r="AM199" s="206">
        <v>1700</v>
      </c>
      <c r="AN199" s="206">
        <v>0</v>
      </c>
      <c r="AO199" s="207">
        <v>1700</v>
      </c>
      <c r="AP199" s="206">
        <v>287000</v>
      </c>
      <c r="AQ199" s="206">
        <v>0</v>
      </c>
      <c r="AR199" s="207">
        <v>287000</v>
      </c>
      <c r="AS199" s="208"/>
      <c r="AT199" s="206">
        <v>283450</v>
      </c>
      <c r="AU199" s="206">
        <v>0</v>
      </c>
      <c r="AV199" s="207">
        <v>283450</v>
      </c>
      <c r="AW199" s="206">
        <v>2050</v>
      </c>
      <c r="AX199" s="206">
        <v>0</v>
      </c>
      <c r="AY199" s="207">
        <v>2050</v>
      </c>
      <c r="AZ199" s="206">
        <v>281400</v>
      </c>
      <c r="BA199" s="206">
        <v>0</v>
      </c>
      <c r="BB199" s="207">
        <v>281400</v>
      </c>
      <c r="BC199" s="208"/>
      <c r="BD199" s="206">
        <v>286250</v>
      </c>
      <c r="BE199" s="206">
        <v>0</v>
      </c>
      <c r="BF199" s="207">
        <v>286250</v>
      </c>
      <c r="BG199" s="206">
        <v>2150</v>
      </c>
      <c r="BH199" s="206">
        <v>0</v>
      </c>
      <c r="BI199" s="207">
        <v>2150</v>
      </c>
      <c r="BJ199" s="206">
        <v>284100</v>
      </c>
      <c r="BK199" s="206">
        <v>0</v>
      </c>
      <c r="BL199" s="207">
        <v>284100</v>
      </c>
      <c r="BM199" s="208"/>
      <c r="BN199" s="206">
        <v>281650</v>
      </c>
      <c r="BO199" s="206">
        <v>0</v>
      </c>
      <c r="BP199" s="207">
        <v>281650</v>
      </c>
      <c r="BQ199" s="206">
        <v>2050</v>
      </c>
      <c r="BR199" s="206">
        <v>0</v>
      </c>
      <c r="BS199" s="207">
        <v>2050</v>
      </c>
      <c r="BT199" s="206">
        <v>279600</v>
      </c>
      <c r="BU199" s="206">
        <v>0</v>
      </c>
      <c r="BV199" s="207">
        <v>279600</v>
      </c>
      <c r="BW199" s="208"/>
      <c r="BX199" s="206">
        <v>280300</v>
      </c>
      <c r="BY199" s="206">
        <v>0</v>
      </c>
      <c r="BZ199" s="207">
        <v>280300</v>
      </c>
      <c r="CA199" s="206">
        <v>1850</v>
      </c>
      <c r="CB199" s="206">
        <v>0</v>
      </c>
      <c r="CC199" s="207">
        <v>1850</v>
      </c>
      <c r="CD199" s="206">
        <v>278450</v>
      </c>
      <c r="CE199" s="206">
        <v>0</v>
      </c>
      <c r="CF199" s="207">
        <v>278450</v>
      </c>
      <c r="CG199" s="208"/>
      <c r="CH199" s="206">
        <v>279280</v>
      </c>
      <c r="CI199" s="206">
        <v>0</v>
      </c>
      <c r="CJ199" s="207">
        <v>279280</v>
      </c>
      <c r="CK199" s="206">
        <v>1750</v>
      </c>
      <c r="CL199" s="206">
        <v>0</v>
      </c>
      <c r="CM199" s="207">
        <v>1750</v>
      </c>
      <c r="CN199" s="206">
        <v>277530</v>
      </c>
      <c r="CO199" s="206">
        <v>0</v>
      </c>
      <c r="CP199" s="207">
        <v>277530</v>
      </c>
      <c r="CQ199" s="208"/>
      <c r="CR199" s="206">
        <v>282130</v>
      </c>
      <c r="CS199" s="206">
        <v>0</v>
      </c>
      <c r="CT199" s="207">
        <v>282130</v>
      </c>
      <c r="CU199" s="206">
        <v>1600</v>
      </c>
      <c r="CV199" s="206">
        <v>0</v>
      </c>
      <c r="CW199" s="207">
        <v>1600</v>
      </c>
      <c r="CX199" s="206">
        <v>280530</v>
      </c>
      <c r="CY199" s="206">
        <v>0</v>
      </c>
      <c r="CZ199" s="207">
        <v>280530</v>
      </c>
      <c r="DA199" s="208"/>
      <c r="DB199" s="206">
        <v>274600</v>
      </c>
      <c r="DC199" s="206">
        <v>0</v>
      </c>
      <c r="DD199" s="207">
        <v>274600</v>
      </c>
      <c r="DE199" s="206">
        <v>1500</v>
      </c>
      <c r="DF199" s="206">
        <v>0</v>
      </c>
      <c r="DG199" s="207">
        <v>1500</v>
      </c>
      <c r="DH199" s="206">
        <v>273100</v>
      </c>
      <c r="DI199" s="206">
        <v>0</v>
      </c>
      <c r="DJ199" s="207">
        <v>273100</v>
      </c>
      <c r="DK199" s="208"/>
      <c r="DL199" s="206">
        <v>269530</v>
      </c>
      <c r="DM199" s="206">
        <v>0</v>
      </c>
      <c r="DN199" s="207">
        <v>269530</v>
      </c>
      <c r="DO199" s="206">
        <v>1300</v>
      </c>
      <c r="DP199" s="206">
        <v>0</v>
      </c>
      <c r="DQ199" s="207">
        <v>1300</v>
      </c>
      <c r="DR199" s="206">
        <v>268230</v>
      </c>
      <c r="DS199" s="206">
        <v>0</v>
      </c>
      <c r="DT199" s="207">
        <v>268230</v>
      </c>
      <c r="DU199" s="188"/>
      <c r="DV199" s="206">
        <f t="shared" si="239"/>
        <v>260700</v>
      </c>
      <c r="DW199" s="206">
        <f t="shared" si="240"/>
        <v>0</v>
      </c>
      <c r="DX199" s="207">
        <f t="shared" si="241"/>
        <v>260700</v>
      </c>
      <c r="DY199" s="206">
        <f t="shared" si="242"/>
        <v>1300</v>
      </c>
      <c r="DZ199" s="206">
        <f t="shared" si="243"/>
        <v>0</v>
      </c>
      <c r="EA199" s="207">
        <f t="shared" si="244"/>
        <v>1300</v>
      </c>
      <c r="EB199" s="206">
        <f t="shared" si="245"/>
        <v>259400</v>
      </c>
      <c r="EC199" s="206">
        <f t="shared" si="246"/>
        <v>0</v>
      </c>
      <c r="ED199" s="207">
        <f t="shared" si="247"/>
        <v>259400</v>
      </c>
      <c r="EE199" s="188"/>
      <c r="EF199" s="206">
        <f t="shared" si="248"/>
        <v>258800</v>
      </c>
      <c r="EG199" s="206">
        <f t="shared" si="249"/>
        <v>0</v>
      </c>
      <c r="EH199" s="207">
        <f t="shared" si="250"/>
        <v>258800</v>
      </c>
      <c r="EI199" s="206">
        <f t="shared" si="251"/>
        <v>1300</v>
      </c>
      <c r="EJ199" s="206">
        <f t="shared" si="252"/>
        <v>0</v>
      </c>
      <c r="EK199" s="207">
        <f t="shared" si="253"/>
        <v>1300</v>
      </c>
      <c r="EL199" s="206">
        <f t="shared" si="254"/>
        <v>257500</v>
      </c>
      <c r="EM199" s="206">
        <f t="shared" si="255"/>
        <v>0</v>
      </c>
      <c r="EN199" s="207">
        <f t="shared" si="256"/>
        <v>257500</v>
      </c>
      <c r="EO199" s="188"/>
      <c r="EP199" s="206">
        <f t="shared" si="257"/>
        <v>258590</v>
      </c>
      <c r="EQ199" s="206">
        <f t="shared" si="258"/>
        <v>0</v>
      </c>
      <c r="ER199" s="207">
        <f t="shared" si="259"/>
        <v>258590</v>
      </c>
      <c r="ES199" s="206">
        <f t="shared" si="260"/>
        <v>1300</v>
      </c>
      <c r="ET199" s="206">
        <f t="shared" si="261"/>
        <v>0</v>
      </c>
      <c r="EU199" s="207">
        <f t="shared" si="262"/>
        <v>1300</v>
      </c>
      <c r="EV199" s="206">
        <f t="shared" si="263"/>
        <v>257290</v>
      </c>
      <c r="EW199" s="206">
        <f t="shared" si="264"/>
        <v>0</v>
      </c>
      <c r="EX199" s="207">
        <f t="shared" si="265"/>
        <v>257290</v>
      </c>
      <c r="EY199" s="188"/>
      <c r="EZ199" s="206">
        <f t="shared" si="266"/>
        <v>231840</v>
      </c>
      <c r="FA199" s="206">
        <f t="shared" si="267"/>
        <v>0</v>
      </c>
      <c r="FB199" s="207">
        <f t="shared" si="268"/>
        <v>231840</v>
      </c>
      <c r="FC199" s="206">
        <f t="shared" si="269"/>
        <v>750</v>
      </c>
      <c r="FD199" s="206">
        <f t="shared" si="270"/>
        <v>0</v>
      </c>
      <c r="FE199" s="207">
        <f t="shared" si="271"/>
        <v>750</v>
      </c>
      <c r="FF199" s="206">
        <f t="shared" si="272"/>
        <v>231090</v>
      </c>
      <c r="FG199" s="206">
        <f t="shared" si="273"/>
        <v>0</v>
      </c>
      <c r="FH199" s="207">
        <f t="shared" si="274"/>
        <v>231090</v>
      </c>
      <c r="FI199" s="188"/>
      <c r="FJ199" s="206">
        <f t="shared" si="275"/>
        <v>205690</v>
      </c>
      <c r="FK199" s="206">
        <f t="shared" si="276"/>
        <v>0</v>
      </c>
      <c r="FL199" s="207">
        <f t="shared" si="277"/>
        <v>205690</v>
      </c>
      <c r="FM199" s="206">
        <f t="shared" si="278"/>
        <v>400</v>
      </c>
      <c r="FN199" s="206">
        <f t="shared" si="279"/>
        <v>0</v>
      </c>
      <c r="FO199" s="207">
        <f t="shared" si="280"/>
        <v>400</v>
      </c>
      <c r="FP199" s="206">
        <f t="shared" si="281"/>
        <v>205290</v>
      </c>
      <c r="FQ199" s="206">
        <f t="shared" si="282"/>
        <v>0</v>
      </c>
      <c r="FR199" s="207">
        <f t="shared" si="283"/>
        <v>205290</v>
      </c>
      <c r="FS199" s="188"/>
      <c r="FT199" s="206">
        <f t="shared" si="284"/>
        <v>181390</v>
      </c>
      <c r="FU199" s="206">
        <f t="shared" si="285"/>
        <v>0</v>
      </c>
      <c r="FV199" s="207">
        <f t="shared" si="286"/>
        <v>181390</v>
      </c>
      <c r="FW199" s="206">
        <f t="shared" si="287"/>
        <v>300</v>
      </c>
      <c r="FX199" s="206">
        <f t="shared" si="288"/>
        <v>0</v>
      </c>
      <c r="FY199" s="207">
        <f t="shared" si="289"/>
        <v>300</v>
      </c>
      <c r="FZ199" s="206">
        <f t="shared" si="290"/>
        <v>181090</v>
      </c>
      <c r="GA199" s="206">
        <f t="shared" si="291"/>
        <v>0</v>
      </c>
      <c r="GB199" s="207">
        <f t="shared" si="292"/>
        <v>181090</v>
      </c>
      <c r="GC199" s="188"/>
      <c r="GD199" s="206">
        <f t="shared" si="293"/>
        <v>167540</v>
      </c>
      <c r="GE199" s="206">
        <f t="shared" si="294"/>
        <v>0</v>
      </c>
      <c r="GF199" s="207">
        <f t="shared" si="295"/>
        <v>167540</v>
      </c>
      <c r="GG199" s="206">
        <f t="shared" si="296"/>
        <v>250</v>
      </c>
      <c r="GH199" s="206">
        <f t="shared" si="297"/>
        <v>0</v>
      </c>
      <c r="GI199" s="207">
        <f t="shared" si="298"/>
        <v>250</v>
      </c>
      <c r="GJ199" s="206">
        <f t="shared" si="299"/>
        <v>167290</v>
      </c>
      <c r="GK199" s="206">
        <f t="shared" si="300"/>
        <v>0</v>
      </c>
      <c r="GL199" s="207">
        <f t="shared" si="301"/>
        <v>167290</v>
      </c>
      <c r="GM199" s="188"/>
      <c r="GN199" s="206">
        <f t="shared" si="302"/>
        <v>156790</v>
      </c>
      <c r="GO199" s="206">
        <f t="shared" si="303"/>
        <v>0</v>
      </c>
      <c r="GP199" s="207">
        <f t="shared" si="304"/>
        <v>156790</v>
      </c>
      <c r="GQ199" s="206">
        <f t="shared" si="305"/>
        <v>200</v>
      </c>
      <c r="GR199" s="206">
        <f t="shared" si="306"/>
        <v>0</v>
      </c>
      <c r="GS199" s="207">
        <f t="shared" si="307"/>
        <v>200</v>
      </c>
      <c r="GT199" s="206">
        <f t="shared" si="308"/>
        <v>156590</v>
      </c>
      <c r="GU199" s="206">
        <f t="shared" si="309"/>
        <v>0</v>
      </c>
      <c r="GV199" s="207">
        <f t="shared" si="310"/>
        <v>156590</v>
      </c>
      <c r="GW199" s="188"/>
      <c r="GX199" s="206">
        <f t="shared" si="311"/>
        <v>145890</v>
      </c>
      <c r="GY199" s="206">
        <f t="shared" si="312"/>
        <v>0</v>
      </c>
      <c r="GZ199" s="207">
        <f t="shared" si="313"/>
        <v>145890</v>
      </c>
      <c r="HA199" s="206">
        <f t="shared" si="314"/>
        <v>200</v>
      </c>
      <c r="HB199" s="206">
        <f t="shared" si="315"/>
        <v>0</v>
      </c>
      <c r="HC199" s="207">
        <f t="shared" si="316"/>
        <v>200</v>
      </c>
      <c r="HD199" s="206">
        <f t="shared" si="317"/>
        <v>145690</v>
      </c>
      <c r="HE199" s="206">
        <f t="shared" si="318"/>
        <v>0</v>
      </c>
      <c r="HF199" s="207">
        <f t="shared" si="319"/>
        <v>145690</v>
      </c>
      <c r="HG199" s="188"/>
      <c r="HH199" s="206">
        <f t="shared" si="320"/>
        <v>129140</v>
      </c>
      <c r="HI199" s="206">
        <f t="shared" si="321"/>
        <v>0</v>
      </c>
      <c r="HJ199" s="207">
        <f t="shared" si="322"/>
        <v>129140</v>
      </c>
      <c r="HK199" s="206">
        <f t="shared" si="323"/>
        <v>150</v>
      </c>
      <c r="HL199" s="206">
        <f t="shared" si="324"/>
        <v>0</v>
      </c>
      <c r="HM199" s="207">
        <f t="shared" si="325"/>
        <v>150</v>
      </c>
      <c r="HN199" s="206">
        <f t="shared" si="326"/>
        <v>128990</v>
      </c>
      <c r="HO199" s="206">
        <f t="shared" si="327"/>
        <v>0</v>
      </c>
      <c r="HP199" s="207">
        <f t="shared" si="328"/>
        <v>128990</v>
      </c>
      <c r="HQ199" s="188"/>
      <c r="HR199" s="206">
        <f t="shared" si="329"/>
        <v>115390</v>
      </c>
      <c r="HS199" s="206">
        <f t="shared" si="330"/>
        <v>0</v>
      </c>
      <c r="HT199" s="207">
        <f t="shared" si="331"/>
        <v>115390</v>
      </c>
      <c r="HU199" s="206">
        <f t="shared" si="332"/>
        <v>100</v>
      </c>
      <c r="HV199" s="206">
        <f t="shared" si="333"/>
        <v>0</v>
      </c>
      <c r="HW199" s="207">
        <f t="shared" si="334"/>
        <v>100</v>
      </c>
      <c r="HX199" s="206">
        <f t="shared" si="335"/>
        <v>115290</v>
      </c>
      <c r="HY199" s="206">
        <f t="shared" si="336"/>
        <v>0</v>
      </c>
      <c r="HZ199" s="207">
        <f t="shared" si="337"/>
        <v>115290</v>
      </c>
      <c r="IA199" s="188"/>
      <c r="IB199" s="206">
        <f t="shared" si="338"/>
        <v>95790</v>
      </c>
      <c r="IC199" s="206">
        <f t="shared" si="339"/>
        <v>0</v>
      </c>
      <c r="ID199" s="207">
        <f t="shared" si="340"/>
        <v>95790</v>
      </c>
      <c r="IE199" s="206">
        <f t="shared" si="341"/>
        <v>0</v>
      </c>
      <c r="IF199" s="206">
        <f t="shared" si="342"/>
        <v>0</v>
      </c>
      <c r="IG199" s="207">
        <f t="shared" si="343"/>
        <v>0</v>
      </c>
      <c r="IH199" s="206">
        <f t="shared" si="344"/>
        <v>95790</v>
      </c>
      <c r="II199" s="206">
        <f t="shared" si="345"/>
        <v>0</v>
      </c>
      <c r="IJ199" s="207">
        <f t="shared" si="346"/>
        <v>95790</v>
      </c>
    </row>
    <row r="200" spans="1:244" x14ac:dyDescent="0.2">
      <c r="A200" s="205" t="s">
        <v>162</v>
      </c>
      <c r="B200" s="183"/>
      <c r="C200" s="183" t="s">
        <v>28</v>
      </c>
      <c r="E200" s="188"/>
      <c r="F200" s="206">
        <v>104130</v>
      </c>
      <c r="G200" s="206">
        <v>0</v>
      </c>
      <c r="H200" s="207">
        <v>104130</v>
      </c>
      <c r="I200" s="206">
        <v>10500</v>
      </c>
      <c r="J200" s="206">
        <v>0</v>
      </c>
      <c r="K200" s="207">
        <v>10500</v>
      </c>
      <c r="L200" s="206">
        <v>93630</v>
      </c>
      <c r="M200" s="206">
        <v>0</v>
      </c>
      <c r="N200" s="207">
        <v>93630</v>
      </c>
      <c r="O200" s="208"/>
      <c r="P200" s="206">
        <v>104460</v>
      </c>
      <c r="Q200" s="206">
        <v>0</v>
      </c>
      <c r="R200" s="207">
        <v>104460</v>
      </c>
      <c r="S200" s="206">
        <v>10305</v>
      </c>
      <c r="T200" s="206">
        <v>0</v>
      </c>
      <c r="U200" s="207">
        <v>10305</v>
      </c>
      <c r="V200" s="206">
        <v>94155</v>
      </c>
      <c r="W200" s="206">
        <v>0</v>
      </c>
      <c r="X200" s="207">
        <v>94155</v>
      </c>
      <c r="Y200" s="208"/>
      <c r="Z200" s="206">
        <v>104535</v>
      </c>
      <c r="AA200" s="206">
        <v>0</v>
      </c>
      <c r="AB200" s="207">
        <v>104535</v>
      </c>
      <c r="AC200" s="206">
        <v>10425</v>
      </c>
      <c r="AD200" s="206">
        <v>0</v>
      </c>
      <c r="AE200" s="207">
        <v>10425</v>
      </c>
      <c r="AF200" s="206">
        <v>94110</v>
      </c>
      <c r="AG200" s="206">
        <v>0</v>
      </c>
      <c r="AH200" s="207">
        <v>94110</v>
      </c>
      <c r="AI200" s="208"/>
      <c r="AJ200" s="206">
        <v>105600</v>
      </c>
      <c r="AK200" s="206">
        <v>0</v>
      </c>
      <c r="AL200" s="207">
        <v>105600</v>
      </c>
      <c r="AM200" s="206">
        <v>10245</v>
      </c>
      <c r="AN200" s="206">
        <v>0</v>
      </c>
      <c r="AO200" s="207">
        <v>10245</v>
      </c>
      <c r="AP200" s="206">
        <v>95355</v>
      </c>
      <c r="AQ200" s="206">
        <v>0</v>
      </c>
      <c r="AR200" s="207">
        <v>95355</v>
      </c>
      <c r="AS200" s="208"/>
      <c r="AT200" s="206">
        <v>104835</v>
      </c>
      <c r="AU200" s="206">
        <v>0</v>
      </c>
      <c r="AV200" s="207">
        <v>104835</v>
      </c>
      <c r="AW200" s="206">
        <v>10470</v>
      </c>
      <c r="AX200" s="206">
        <v>0</v>
      </c>
      <c r="AY200" s="207">
        <v>10470</v>
      </c>
      <c r="AZ200" s="206">
        <v>94365</v>
      </c>
      <c r="BA200" s="206">
        <v>0</v>
      </c>
      <c r="BB200" s="207">
        <v>94365</v>
      </c>
      <c r="BC200" s="208"/>
      <c r="BD200" s="206">
        <v>105000</v>
      </c>
      <c r="BE200" s="206">
        <v>0</v>
      </c>
      <c r="BF200" s="207">
        <v>105000</v>
      </c>
      <c r="BG200" s="206">
        <v>10515</v>
      </c>
      <c r="BH200" s="206">
        <v>0</v>
      </c>
      <c r="BI200" s="207">
        <v>10515</v>
      </c>
      <c r="BJ200" s="206">
        <v>94485</v>
      </c>
      <c r="BK200" s="206">
        <v>0</v>
      </c>
      <c r="BL200" s="207">
        <v>94485</v>
      </c>
      <c r="BM200" s="208"/>
      <c r="BN200" s="206">
        <v>103770</v>
      </c>
      <c r="BO200" s="206">
        <v>0</v>
      </c>
      <c r="BP200" s="207">
        <v>103770</v>
      </c>
      <c r="BQ200" s="206">
        <v>10320</v>
      </c>
      <c r="BR200" s="206">
        <v>0</v>
      </c>
      <c r="BS200" s="207">
        <v>10320</v>
      </c>
      <c r="BT200" s="206">
        <v>93450</v>
      </c>
      <c r="BU200" s="206">
        <v>0</v>
      </c>
      <c r="BV200" s="207">
        <v>93450</v>
      </c>
      <c r="BW200" s="208"/>
      <c r="BX200" s="206">
        <v>102945</v>
      </c>
      <c r="BY200" s="206">
        <v>0</v>
      </c>
      <c r="BZ200" s="207">
        <v>102945</v>
      </c>
      <c r="CA200" s="206">
        <v>10125</v>
      </c>
      <c r="CB200" s="206">
        <v>0</v>
      </c>
      <c r="CC200" s="207">
        <v>10125</v>
      </c>
      <c r="CD200" s="206">
        <v>92820</v>
      </c>
      <c r="CE200" s="206">
        <v>0</v>
      </c>
      <c r="CF200" s="207">
        <v>92820</v>
      </c>
      <c r="CG200" s="208"/>
      <c r="CH200" s="206">
        <v>102210</v>
      </c>
      <c r="CI200" s="206">
        <v>0</v>
      </c>
      <c r="CJ200" s="207">
        <v>102210</v>
      </c>
      <c r="CK200" s="206">
        <v>9900</v>
      </c>
      <c r="CL200" s="206">
        <v>0</v>
      </c>
      <c r="CM200" s="207">
        <v>9900</v>
      </c>
      <c r="CN200" s="206">
        <v>92310</v>
      </c>
      <c r="CO200" s="206">
        <v>0</v>
      </c>
      <c r="CP200" s="207">
        <v>92310</v>
      </c>
      <c r="CQ200" s="208"/>
      <c r="CR200" s="206">
        <v>102300</v>
      </c>
      <c r="CS200" s="206">
        <v>0</v>
      </c>
      <c r="CT200" s="207">
        <v>102300</v>
      </c>
      <c r="CU200" s="206">
        <v>9795</v>
      </c>
      <c r="CV200" s="206">
        <v>0</v>
      </c>
      <c r="CW200" s="207">
        <v>9795</v>
      </c>
      <c r="CX200" s="206">
        <v>92505</v>
      </c>
      <c r="CY200" s="206">
        <v>0</v>
      </c>
      <c r="CZ200" s="207">
        <v>92505</v>
      </c>
      <c r="DA200" s="208"/>
      <c r="DB200" s="206">
        <v>102690</v>
      </c>
      <c r="DC200" s="206">
        <v>0</v>
      </c>
      <c r="DD200" s="207">
        <v>102690</v>
      </c>
      <c r="DE200" s="206">
        <v>9795</v>
      </c>
      <c r="DF200" s="206">
        <v>0</v>
      </c>
      <c r="DG200" s="207">
        <v>9795</v>
      </c>
      <c r="DH200" s="206">
        <v>92895</v>
      </c>
      <c r="DI200" s="206">
        <v>0</v>
      </c>
      <c r="DJ200" s="207">
        <v>92895</v>
      </c>
      <c r="DK200" s="208"/>
      <c r="DL200" s="206">
        <v>103500</v>
      </c>
      <c r="DM200" s="206">
        <v>0</v>
      </c>
      <c r="DN200" s="207">
        <v>103500</v>
      </c>
      <c r="DO200" s="206">
        <v>9540</v>
      </c>
      <c r="DP200" s="206">
        <v>0</v>
      </c>
      <c r="DQ200" s="207">
        <v>9540</v>
      </c>
      <c r="DR200" s="206">
        <v>93960</v>
      </c>
      <c r="DS200" s="206">
        <v>0</v>
      </c>
      <c r="DT200" s="207">
        <v>93960</v>
      </c>
      <c r="DU200" s="188"/>
      <c r="DV200" s="206">
        <f t="shared" si="239"/>
        <v>103455</v>
      </c>
      <c r="DW200" s="206">
        <f t="shared" si="240"/>
        <v>0</v>
      </c>
      <c r="DX200" s="207">
        <f t="shared" si="241"/>
        <v>103455</v>
      </c>
      <c r="DY200" s="206">
        <f t="shared" si="242"/>
        <v>9540</v>
      </c>
      <c r="DZ200" s="206">
        <f t="shared" si="243"/>
        <v>0</v>
      </c>
      <c r="EA200" s="207">
        <f t="shared" si="244"/>
        <v>9540</v>
      </c>
      <c r="EB200" s="206">
        <f t="shared" si="245"/>
        <v>93915</v>
      </c>
      <c r="EC200" s="206">
        <f t="shared" si="246"/>
        <v>0</v>
      </c>
      <c r="ED200" s="207">
        <f t="shared" si="247"/>
        <v>93915</v>
      </c>
      <c r="EE200" s="188"/>
      <c r="EF200" s="206">
        <f t="shared" si="248"/>
        <v>103935</v>
      </c>
      <c r="EG200" s="206">
        <f t="shared" si="249"/>
        <v>0</v>
      </c>
      <c r="EH200" s="207">
        <f t="shared" si="250"/>
        <v>103935</v>
      </c>
      <c r="EI200" s="206">
        <f t="shared" si="251"/>
        <v>9930</v>
      </c>
      <c r="EJ200" s="206">
        <f t="shared" si="252"/>
        <v>0</v>
      </c>
      <c r="EK200" s="207">
        <f t="shared" si="253"/>
        <v>9930</v>
      </c>
      <c r="EL200" s="206">
        <f t="shared" si="254"/>
        <v>94005</v>
      </c>
      <c r="EM200" s="206">
        <f t="shared" si="255"/>
        <v>0</v>
      </c>
      <c r="EN200" s="207">
        <f t="shared" si="256"/>
        <v>94005</v>
      </c>
      <c r="EO200" s="188"/>
      <c r="EP200" s="206">
        <f t="shared" si="257"/>
        <v>104910</v>
      </c>
      <c r="EQ200" s="206">
        <f t="shared" si="258"/>
        <v>0</v>
      </c>
      <c r="ER200" s="207">
        <f t="shared" si="259"/>
        <v>104910</v>
      </c>
      <c r="ES200" s="206">
        <f t="shared" si="260"/>
        <v>10005</v>
      </c>
      <c r="ET200" s="206">
        <f t="shared" si="261"/>
        <v>0</v>
      </c>
      <c r="EU200" s="207">
        <f t="shared" si="262"/>
        <v>10005</v>
      </c>
      <c r="EV200" s="206">
        <f t="shared" si="263"/>
        <v>94905</v>
      </c>
      <c r="EW200" s="206">
        <f t="shared" si="264"/>
        <v>0</v>
      </c>
      <c r="EX200" s="207">
        <f t="shared" si="265"/>
        <v>94905</v>
      </c>
      <c r="EY200" s="188"/>
      <c r="EZ200" s="206">
        <f t="shared" si="266"/>
        <v>94335</v>
      </c>
      <c r="FA200" s="206">
        <f t="shared" si="267"/>
        <v>0</v>
      </c>
      <c r="FB200" s="207">
        <f t="shared" si="268"/>
        <v>94335</v>
      </c>
      <c r="FC200" s="206">
        <f t="shared" si="269"/>
        <v>9210</v>
      </c>
      <c r="FD200" s="206">
        <f t="shared" si="270"/>
        <v>0</v>
      </c>
      <c r="FE200" s="207">
        <f t="shared" si="271"/>
        <v>9210</v>
      </c>
      <c r="FF200" s="206">
        <f t="shared" si="272"/>
        <v>85125</v>
      </c>
      <c r="FG200" s="206">
        <f t="shared" si="273"/>
        <v>0</v>
      </c>
      <c r="FH200" s="207">
        <f t="shared" si="274"/>
        <v>85125</v>
      </c>
      <c r="FI200" s="188"/>
      <c r="FJ200" s="206">
        <f t="shared" si="275"/>
        <v>86055</v>
      </c>
      <c r="FK200" s="206">
        <f t="shared" si="276"/>
        <v>0</v>
      </c>
      <c r="FL200" s="207">
        <f t="shared" si="277"/>
        <v>86055</v>
      </c>
      <c r="FM200" s="206">
        <f t="shared" si="278"/>
        <v>8280</v>
      </c>
      <c r="FN200" s="206">
        <f t="shared" si="279"/>
        <v>0</v>
      </c>
      <c r="FO200" s="207">
        <f t="shared" si="280"/>
        <v>8280</v>
      </c>
      <c r="FP200" s="206">
        <f t="shared" si="281"/>
        <v>77775</v>
      </c>
      <c r="FQ200" s="206">
        <f t="shared" si="282"/>
        <v>0</v>
      </c>
      <c r="FR200" s="207">
        <f t="shared" si="283"/>
        <v>77775</v>
      </c>
      <c r="FS200" s="188"/>
      <c r="FT200" s="206">
        <f t="shared" si="284"/>
        <v>77025</v>
      </c>
      <c r="FU200" s="206">
        <f t="shared" si="285"/>
        <v>0</v>
      </c>
      <c r="FV200" s="207">
        <f t="shared" si="286"/>
        <v>77025</v>
      </c>
      <c r="FW200" s="206">
        <f t="shared" si="287"/>
        <v>7485</v>
      </c>
      <c r="FX200" s="206">
        <f t="shared" si="288"/>
        <v>0</v>
      </c>
      <c r="FY200" s="207">
        <f t="shared" si="289"/>
        <v>7485</v>
      </c>
      <c r="FZ200" s="206">
        <f t="shared" si="290"/>
        <v>69540</v>
      </c>
      <c r="GA200" s="206">
        <f t="shared" si="291"/>
        <v>0</v>
      </c>
      <c r="GB200" s="207">
        <f t="shared" si="292"/>
        <v>69540</v>
      </c>
      <c r="GC200" s="188"/>
      <c r="GD200" s="206">
        <f t="shared" si="293"/>
        <v>69900</v>
      </c>
      <c r="GE200" s="206">
        <f t="shared" si="294"/>
        <v>0</v>
      </c>
      <c r="GF200" s="207">
        <f t="shared" si="295"/>
        <v>69900</v>
      </c>
      <c r="GG200" s="206">
        <f t="shared" si="296"/>
        <v>6780</v>
      </c>
      <c r="GH200" s="206">
        <f t="shared" si="297"/>
        <v>0</v>
      </c>
      <c r="GI200" s="207">
        <f t="shared" si="298"/>
        <v>6780</v>
      </c>
      <c r="GJ200" s="206">
        <f t="shared" si="299"/>
        <v>63120</v>
      </c>
      <c r="GK200" s="206">
        <f t="shared" si="300"/>
        <v>0</v>
      </c>
      <c r="GL200" s="207">
        <f t="shared" si="301"/>
        <v>63120</v>
      </c>
      <c r="GM200" s="188"/>
      <c r="GN200" s="206">
        <f t="shared" si="302"/>
        <v>62775</v>
      </c>
      <c r="GO200" s="206">
        <f t="shared" si="303"/>
        <v>0</v>
      </c>
      <c r="GP200" s="207">
        <f t="shared" si="304"/>
        <v>62775</v>
      </c>
      <c r="GQ200" s="206">
        <f t="shared" si="305"/>
        <v>6030</v>
      </c>
      <c r="GR200" s="206">
        <f t="shared" si="306"/>
        <v>0</v>
      </c>
      <c r="GS200" s="207">
        <f t="shared" si="307"/>
        <v>6030</v>
      </c>
      <c r="GT200" s="206">
        <f t="shared" si="308"/>
        <v>56745</v>
      </c>
      <c r="GU200" s="206">
        <f t="shared" si="309"/>
        <v>0</v>
      </c>
      <c r="GV200" s="207">
        <f t="shared" si="310"/>
        <v>56745</v>
      </c>
      <c r="GW200" s="188"/>
      <c r="GX200" s="206">
        <f t="shared" si="311"/>
        <v>55785</v>
      </c>
      <c r="GY200" s="206">
        <f t="shared" si="312"/>
        <v>0</v>
      </c>
      <c r="GZ200" s="207">
        <f t="shared" si="313"/>
        <v>55785</v>
      </c>
      <c r="HA200" s="206">
        <f t="shared" si="314"/>
        <v>5265</v>
      </c>
      <c r="HB200" s="206">
        <f t="shared" si="315"/>
        <v>0</v>
      </c>
      <c r="HC200" s="207">
        <f t="shared" si="316"/>
        <v>5265</v>
      </c>
      <c r="HD200" s="206">
        <f t="shared" si="317"/>
        <v>50520</v>
      </c>
      <c r="HE200" s="206">
        <f t="shared" si="318"/>
        <v>0</v>
      </c>
      <c r="HF200" s="207">
        <f t="shared" si="319"/>
        <v>50520</v>
      </c>
      <c r="HG200" s="188"/>
      <c r="HH200" s="206">
        <f t="shared" si="320"/>
        <v>48480</v>
      </c>
      <c r="HI200" s="206">
        <f t="shared" si="321"/>
        <v>0</v>
      </c>
      <c r="HJ200" s="207">
        <f t="shared" si="322"/>
        <v>48480</v>
      </c>
      <c r="HK200" s="206">
        <f t="shared" si="323"/>
        <v>4680</v>
      </c>
      <c r="HL200" s="206">
        <f t="shared" si="324"/>
        <v>0</v>
      </c>
      <c r="HM200" s="207">
        <f t="shared" si="325"/>
        <v>4680</v>
      </c>
      <c r="HN200" s="206">
        <f t="shared" si="326"/>
        <v>43800</v>
      </c>
      <c r="HO200" s="206">
        <f t="shared" si="327"/>
        <v>0</v>
      </c>
      <c r="HP200" s="207">
        <f t="shared" si="328"/>
        <v>43800</v>
      </c>
      <c r="HQ200" s="188"/>
      <c r="HR200" s="206">
        <f t="shared" si="329"/>
        <v>40905</v>
      </c>
      <c r="HS200" s="206">
        <f t="shared" si="330"/>
        <v>0</v>
      </c>
      <c r="HT200" s="207">
        <f t="shared" si="331"/>
        <v>40905</v>
      </c>
      <c r="HU200" s="206">
        <f t="shared" si="332"/>
        <v>3960</v>
      </c>
      <c r="HV200" s="206">
        <f t="shared" si="333"/>
        <v>0</v>
      </c>
      <c r="HW200" s="207">
        <f t="shared" si="334"/>
        <v>3960</v>
      </c>
      <c r="HX200" s="206">
        <f t="shared" si="335"/>
        <v>36945</v>
      </c>
      <c r="HY200" s="206">
        <f t="shared" si="336"/>
        <v>0</v>
      </c>
      <c r="HZ200" s="207">
        <f t="shared" si="337"/>
        <v>36945</v>
      </c>
      <c r="IA200" s="188"/>
      <c r="IB200" s="206">
        <f t="shared" si="338"/>
        <v>32550</v>
      </c>
      <c r="IC200" s="206">
        <f t="shared" si="339"/>
        <v>0</v>
      </c>
      <c r="ID200" s="207">
        <f t="shared" si="340"/>
        <v>32550</v>
      </c>
      <c r="IE200" s="206">
        <f t="shared" si="341"/>
        <v>3285</v>
      </c>
      <c r="IF200" s="206">
        <f t="shared" si="342"/>
        <v>0</v>
      </c>
      <c r="IG200" s="207">
        <f t="shared" si="343"/>
        <v>3285</v>
      </c>
      <c r="IH200" s="206">
        <f t="shared" si="344"/>
        <v>29265</v>
      </c>
      <c r="II200" s="206">
        <f t="shared" si="345"/>
        <v>0</v>
      </c>
      <c r="IJ200" s="207">
        <f t="shared" si="346"/>
        <v>29265</v>
      </c>
    </row>
    <row r="201" spans="1:244" x14ac:dyDescent="0.2">
      <c r="A201" s="205" t="s">
        <v>159</v>
      </c>
      <c r="B201" s="183"/>
      <c r="C201" s="205" t="s">
        <v>29</v>
      </c>
      <c r="E201" s="188"/>
      <c r="F201" s="206">
        <v>277610</v>
      </c>
      <c r="G201" s="206">
        <v>0</v>
      </c>
      <c r="H201" s="207">
        <v>277610</v>
      </c>
      <c r="I201" s="206">
        <v>14170</v>
      </c>
      <c r="J201" s="206">
        <v>0</v>
      </c>
      <c r="K201" s="207">
        <v>14170</v>
      </c>
      <c r="L201" s="206">
        <v>263440</v>
      </c>
      <c r="M201" s="206">
        <v>0</v>
      </c>
      <c r="N201" s="207">
        <v>263440</v>
      </c>
      <c r="O201" s="208"/>
      <c r="P201" s="206">
        <v>274710</v>
      </c>
      <c r="Q201" s="206">
        <v>0</v>
      </c>
      <c r="R201" s="207">
        <v>274710</v>
      </c>
      <c r="S201" s="206">
        <v>13820</v>
      </c>
      <c r="T201" s="206">
        <v>0</v>
      </c>
      <c r="U201" s="207">
        <v>13820</v>
      </c>
      <c r="V201" s="206">
        <v>260890</v>
      </c>
      <c r="W201" s="206">
        <v>0</v>
      </c>
      <c r="X201" s="207">
        <v>260890</v>
      </c>
      <c r="Y201" s="208"/>
      <c r="Z201" s="206">
        <v>275220</v>
      </c>
      <c r="AA201" s="206">
        <v>0</v>
      </c>
      <c r="AB201" s="207">
        <v>275220</v>
      </c>
      <c r="AC201" s="206">
        <v>13620</v>
      </c>
      <c r="AD201" s="206">
        <v>0</v>
      </c>
      <c r="AE201" s="207">
        <v>13620</v>
      </c>
      <c r="AF201" s="206">
        <v>261600</v>
      </c>
      <c r="AG201" s="206">
        <v>0</v>
      </c>
      <c r="AH201" s="207">
        <v>261600</v>
      </c>
      <c r="AI201" s="208"/>
      <c r="AJ201" s="206">
        <v>272465</v>
      </c>
      <c r="AK201" s="206">
        <v>0</v>
      </c>
      <c r="AL201" s="207">
        <v>272465</v>
      </c>
      <c r="AM201" s="206">
        <v>13745</v>
      </c>
      <c r="AN201" s="206">
        <v>0</v>
      </c>
      <c r="AO201" s="207">
        <v>13745</v>
      </c>
      <c r="AP201" s="206">
        <v>258720</v>
      </c>
      <c r="AQ201" s="206">
        <v>0</v>
      </c>
      <c r="AR201" s="207">
        <v>258720</v>
      </c>
      <c r="AS201" s="208"/>
      <c r="AT201" s="206">
        <v>271270</v>
      </c>
      <c r="AU201" s="206">
        <v>0</v>
      </c>
      <c r="AV201" s="207">
        <v>271270</v>
      </c>
      <c r="AW201" s="206">
        <v>13690</v>
      </c>
      <c r="AX201" s="206">
        <v>0</v>
      </c>
      <c r="AY201" s="207">
        <v>13690</v>
      </c>
      <c r="AZ201" s="206">
        <v>257580</v>
      </c>
      <c r="BA201" s="206">
        <v>0</v>
      </c>
      <c r="BB201" s="207">
        <v>257580</v>
      </c>
      <c r="BC201" s="208"/>
      <c r="BD201" s="206">
        <v>268720</v>
      </c>
      <c r="BE201" s="206">
        <v>0</v>
      </c>
      <c r="BF201" s="207">
        <v>268720</v>
      </c>
      <c r="BG201" s="206">
        <v>13590</v>
      </c>
      <c r="BH201" s="206">
        <v>0</v>
      </c>
      <c r="BI201" s="207">
        <v>13590</v>
      </c>
      <c r="BJ201" s="206">
        <v>255130</v>
      </c>
      <c r="BK201" s="206">
        <v>0</v>
      </c>
      <c r="BL201" s="207">
        <v>255130</v>
      </c>
      <c r="BM201" s="208"/>
      <c r="BN201" s="206">
        <v>261815</v>
      </c>
      <c r="BO201" s="206">
        <v>0</v>
      </c>
      <c r="BP201" s="207">
        <v>261815</v>
      </c>
      <c r="BQ201" s="206">
        <v>12865</v>
      </c>
      <c r="BR201" s="206">
        <v>0</v>
      </c>
      <c r="BS201" s="207">
        <v>12865</v>
      </c>
      <c r="BT201" s="206">
        <v>248950</v>
      </c>
      <c r="BU201" s="206">
        <v>0</v>
      </c>
      <c r="BV201" s="207">
        <v>248950</v>
      </c>
      <c r="BW201" s="208"/>
      <c r="BX201" s="206">
        <v>257915</v>
      </c>
      <c r="BY201" s="206">
        <v>0</v>
      </c>
      <c r="BZ201" s="207">
        <v>257915</v>
      </c>
      <c r="CA201" s="206">
        <v>12160</v>
      </c>
      <c r="CB201" s="206">
        <v>0</v>
      </c>
      <c r="CC201" s="207">
        <v>12160</v>
      </c>
      <c r="CD201" s="206">
        <v>245755</v>
      </c>
      <c r="CE201" s="206">
        <v>0</v>
      </c>
      <c r="CF201" s="207">
        <v>245755</v>
      </c>
      <c r="CG201" s="208"/>
      <c r="CH201" s="206">
        <v>255530</v>
      </c>
      <c r="CI201" s="206">
        <v>0</v>
      </c>
      <c r="CJ201" s="207">
        <v>255530</v>
      </c>
      <c r="CK201" s="206">
        <v>11780</v>
      </c>
      <c r="CL201" s="206">
        <v>0</v>
      </c>
      <c r="CM201" s="207">
        <v>11780</v>
      </c>
      <c r="CN201" s="206">
        <v>243750</v>
      </c>
      <c r="CO201" s="206">
        <v>0</v>
      </c>
      <c r="CP201" s="207">
        <v>243750</v>
      </c>
      <c r="CQ201" s="208"/>
      <c r="CR201" s="206">
        <v>254865</v>
      </c>
      <c r="CS201" s="206">
        <v>0</v>
      </c>
      <c r="CT201" s="207">
        <v>254865</v>
      </c>
      <c r="CU201" s="206">
        <v>11455</v>
      </c>
      <c r="CV201" s="206">
        <v>0</v>
      </c>
      <c r="CW201" s="207">
        <v>11455</v>
      </c>
      <c r="CX201" s="206">
        <v>243410</v>
      </c>
      <c r="CY201" s="206">
        <v>0</v>
      </c>
      <c r="CZ201" s="207">
        <v>243410</v>
      </c>
      <c r="DA201" s="208"/>
      <c r="DB201" s="206">
        <v>251060</v>
      </c>
      <c r="DC201" s="206">
        <v>0</v>
      </c>
      <c r="DD201" s="207">
        <v>251060</v>
      </c>
      <c r="DE201" s="206">
        <v>11580</v>
      </c>
      <c r="DF201" s="206">
        <v>0</v>
      </c>
      <c r="DG201" s="207">
        <v>11580</v>
      </c>
      <c r="DH201" s="206">
        <v>239480</v>
      </c>
      <c r="DI201" s="206">
        <v>0</v>
      </c>
      <c r="DJ201" s="207">
        <v>239480</v>
      </c>
      <c r="DK201" s="208"/>
      <c r="DL201" s="206">
        <v>245975</v>
      </c>
      <c r="DM201" s="206">
        <v>0</v>
      </c>
      <c r="DN201" s="207">
        <v>245975</v>
      </c>
      <c r="DO201" s="206">
        <v>11375</v>
      </c>
      <c r="DP201" s="206">
        <v>0</v>
      </c>
      <c r="DQ201" s="207">
        <v>11375</v>
      </c>
      <c r="DR201" s="206">
        <v>234600</v>
      </c>
      <c r="DS201" s="206">
        <v>0</v>
      </c>
      <c r="DT201" s="207">
        <v>234600</v>
      </c>
      <c r="DU201" s="188"/>
      <c r="DV201" s="206">
        <f t="shared" si="239"/>
        <v>238915</v>
      </c>
      <c r="DW201" s="206">
        <f t="shared" si="240"/>
        <v>0</v>
      </c>
      <c r="DX201" s="207">
        <f t="shared" si="241"/>
        <v>238915</v>
      </c>
      <c r="DY201" s="206">
        <f t="shared" si="242"/>
        <v>11025</v>
      </c>
      <c r="DZ201" s="206">
        <f t="shared" si="243"/>
        <v>0</v>
      </c>
      <c r="EA201" s="207">
        <f t="shared" si="244"/>
        <v>11025</v>
      </c>
      <c r="EB201" s="206">
        <f t="shared" si="245"/>
        <v>227890</v>
      </c>
      <c r="EC201" s="206">
        <f t="shared" si="246"/>
        <v>0</v>
      </c>
      <c r="ED201" s="207">
        <f t="shared" si="247"/>
        <v>227890</v>
      </c>
      <c r="EE201" s="188"/>
      <c r="EF201" s="206">
        <f t="shared" si="248"/>
        <v>232740</v>
      </c>
      <c r="EG201" s="206">
        <f t="shared" si="249"/>
        <v>0</v>
      </c>
      <c r="EH201" s="207">
        <f t="shared" si="250"/>
        <v>232740</v>
      </c>
      <c r="EI201" s="206">
        <f t="shared" si="251"/>
        <v>10600</v>
      </c>
      <c r="EJ201" s="206">
        <f t="shared" si="252"/>
        <v>0</v>
      </c>
      <c r="EK201" s="207">
        <f t="shared" si="253"/>
        <v>10600</v>
      </c>
      <c r="EL201" s="206">
        <f t="shared" si="254"/>
        <v>222140</v>
      </c>
      <c r="EM201" s="206">
        <f t="shared" si="255"/>
        <v>0</v>
      </c>
      <c r="EN201" s="207">
        <f t="shared" si="256"/>
        <v>222140</v>
      </c>
      <c r="EO201" s="188"/>
      <c r="EP201" s="206">
        <f t="shared" si="257"/>
        <v>230250</v>
      </c>
      <c r="EQ201" s="206">
        <f t="shared" si="258"/>
        <v>0</v>
      </c>
      <c r="ER201" s="207">
        <f t="shared" si="259"/>
        <v>230250</v>
      </c>
      <c r="ES201" s="206">
        <f t="shared" si="260"/>
        <v>10900</v>
      </c>
      <c r="ET201" s="206">
        <f t="shared" si="261"/>
        <v>0</v>
      </c>
      <c r="EU201" s="207">
        <f t="shared" si="262"/>
        <v>10900</v>
      </c>
      <c r="EV201" s="206">
        <f t="shared" si="263"/>
        <v>219350</v>
      </c>
      <c r="EW201" s="206">
        <f t="shared" si="264"/>
        <v>0</v>
      </c>
      <c r="EX201" s="207">
        <f t="shared" si="265"/>
        <v>219350</v>
      </c>
      <c r="EY201" s="188"/>
      <c r="EZ201" s="206">
        <f t="shared" si="266"/>
        <v>207010</v>
      </c>
      <c r="FA201" s="206">
        <f t="shared" si="267"/>
        <v>0</v>
      </c>
      <c r="FB201" s="207">
        <f t="shared" si="268"/>
        <v>207010</v>
      </c>
      <c r="FC201" s="206">
        <f t="shared" si="269"/>
        <v>9650</v>
      </c>
      <c r="FD201" s="206">
        <f t="shared" si="270"/>
        <v>0</v>
      </c>
      <c r="FE201" s="207">
        <f t="shared" si="271"/>
        <v>9650</v>
      </c>
      <c r="FF201" s="206">
        <f t="shared" si="272"/>
        <v>197360</v>
      </c>
      <c r="FG201" s="206">
        <f t="shared" si="273"/>
        <v>0</v>
      </c>
      <c r="FH201" s="207">
        <f t="shared" si="274"/>
        <v>197360</v>
      </c>
      <c r="FI201" s="188"/>
      <c r="FJ201" s="206">
        <f t="shared" si="275"/>
        <v>181160</v>
      </c>
      <c r="FK201" s="206">
        <f t="shared" si="276"/>
        <v>0</v>
      </c>
      <c r="FL201" s="207">
        <f t="shared" si="277"/>
        <v>181160</v>
      </c>
      <c r="FM201" s="206">
        <f t="shared" si="278"/>
        <v>8400</v>
      </c>
      <c r="FN201" s="206">
        <f t="shared" si="279"/>
        <v>0</v>
      </c>
      <c r="FO201" s="207">
        <f t="shared" si="280"/>
        <v>8400</v>
      </c>
      <c r="FP201" s="206">
        <f t="shared" si="281"/>
        <v>172760</v>
      </c>
      <c r="FQ201" s="206">
        <f t="shared" si="282"/>
        <v>0</v>
      </c>
      <c r="FR201" s="207">
        <f t="shared" si="283"/>
        <v>172760</v>
      </c>
      <c r="FS201" s="188"/>
      <c r="FT201" s="206">
        <f t="shared" si="284"/>
        <v>159310</v>
      </c>
      <c r="FU201" s="206">
        <f t="shared" si="285"/>
        <v>0</v>
      </c>
      <c r="FV201" s="207">
        <f t="shared" si="286"/>
        <v>159310</v>
      </c>
      <c r="FW201" s="206">
        <f t="shared" si="287"/>
        <v>7200</v>
      </c>
      <c r="FX201" s="206">
        <f t="shared" si="288"/>
        <v>0</v>
      </c>
      <c r="FY201" s="207">
        <f t="shared" si="289"/>
        <v>7200</v>
      </c>
      <c r="FZ201" s="206">
        <f t="shared" si="290"/>
        <v>152110</v>
      </c>
      <c r="GA201" s="206">
        <f t="shared" si="291"/>
        <v>0</v>
      </c>
      <c r="GB201" s="207">
        <f t="shared" si="292"/>
        <v>152110</v>
      </c>
      <c r="GC201" s="188"/>
      <c r="GD201" s="206">
        <f t="shared" si="293"/>
        <v>143215</v>
      </c>
      <c r="GE201" s="206">
        <f t="shared" si="294"/>
        <v>0</v>
      </c>
      <c r="GF201" s="207">
        <f t="shared" si="295"/>
        <v>143215</v>
      </c>
      <c r="GG201" s="206">
        <f t="shared" si="296"/>
        <v>6675</v>
      </c>
      <c r="GH201" s="206">
        <f t="shared" si="297"/>
        <v>0</v>
      </c>
      <c r="GI201" s="207">
        <f t="shared" si="298"/>
        <v>6675</v>
      </c>
      <c r="GJ201" s="206">
        <f t="shared" si="299"/>
        <v>136540</v>
      </c>
      <c r="GK201" s="206">
        <f t="shared" si="300"/>
        <v>0</v>
      </c>
      <c r="GL201" s="207">
        <f t="shared" si="301"/>
        <v>136540</v>
      </c>
      <c r="GM201" s="188"/>
      <c r="GN201" s="206">
        <f t="shared" si="302"/>
        <v>128925</v>
      </c>
      <c r="GO201" s="206">
        <f t="shared" si="303"/>
        <v>0</v>
      </c>
      <c r="GP201" s="207">
        <f t="shared" si="304"/>
        <v>128925</v>
      </c>
      <c r="GQ201" s="206">
        <f t="shared" si="305"/>
        <v>6150</v>
      </c>
      <c r="GR201" s="206">
        <f t="shared" si="306"/>
        <v>0</v>
      </c>
      <c r="GS201" s="207">
        <f t="shared" si="307"/>
        <v>6150</v>
      </c>
      <c r="GT201" s="206">
        <f t="shared" si="308"/>
        <v>122775</v>
      </c>
      <c r="GU201" s="206">
        <f t="shared" si="309"/>
        <v>0</v>
      </c>
      <c r="GV201" s="207">
        <f t="shared" si="310"/>
        <v>122775</v>
      </c>
      <c r="GW201" s="188"/>
      <c r="GX201" s="206">
        <f t="shared" si="311"/>
        <v>114410</v>
      </c>
      <c r="GY201" s="206">
        <f t="shared" si="312"/>
        <v>0</v>
      </c>
      <c r="GZ201" s="207">
        <f t="shared" si="313"/>
        <v>114410</v>
      </c>
      <c r="HA201" s="206">
        <f t="shared" si="314"/>
        <v>5500</v>
      </c>
      <c r="HB201" s="206">
        <f t="shared" si="315"/>
        <v>0</v>
      </c>
      <c r="HC201" s="207">
        <f t="shared" si="316"/>
        <v>5500</v>
      </c>
      <c r="HD201" s="206">
        <f t="shared" si="317"/>
        <v>108910</v>
      </c>
      <c r="HE201" s="206">
        <f t="shared" si="318"/>
        <v>0</v>
      </c>
      <c r="HF201" s="207">
        <f t="shared" si="319"/>
        <v>108910</v>
      </c>
      <c r="HG201" s="188"/>
      <c r="HH201" s="206">
        <f t="shared" si="320"/>
        <v>95030</v>
      </c>
      <c r="HI201" s="206">
        <f t="shared" si="321"/>
        <v>0</v>
      </c>
      <c r="HJ201" s="207">
        <f t="shared" si="322"/>
        <v>95030</v>
      </c>
      <c r="HK201" s="206">
        <f t="shared" si="323"/>
        <v>4750</v>
      </c>
      <c r="HL201" s="206">
        <f t="shared" si="324"/>
        <v>0</v>
      </c>
      <c r="HM201" s="207">
        <f t="shared" si="325"/>
        <v>4750</v>
      </c>
      <c r="HN201" s="206">
        <f t="shared" si="326"/>
        <v>90280</v>
      </c>
      <c r="HO201" s="206">
        <f t="shared" si="327"/>
        <v>0</v>
      </c>
      <c r="HP201" s="207">
        <f t="shared" si="328"/>
        <v>90280</v>
      </c>
      <c r="HQ201" s="188"/>
      <c r="HR201" s="206">
        <f t="shared" si="329"/>
        <v>75295</v>
      </c>
      <c r="HS201" s="206">
        <f t="shared" si="330"/>
        <v>0</v>
      </c>
      <c r="HT201" s="207">
        <f t="shared" si="331"/>
        <v>75295</v>
      </c>
      <c r="HU201" s="206">
        <f t="shared" si="332"/>
        <v>3925</v>
      </c>
      <c r="HV201" s="206">
        <f t="shared" si="333"/>
        <v>0</v>
      </c>
      <c r="HW201" s="207">
        <f t="shared" si="334"/>
        <v>3925</v>
      </c>
      <c r="HX201" s="206">
        <f t="shared" si="335"/>
        <v>71370</v>
      </c>
      <c r="HY201" s="206">
        <f t="shared" si="336"/>
        <v>0</v>
      </c>
      <c r="HZ201" s="207">
        <f t="shared" si="337"/>
        <v>71370</v>
      </c>
      <c r="IA201" s="188"/>
      <c r="IB201" s="206">
        <f t="shared" si="338"/>
        <v>58235</v>
      </c>
      <c r="IC201" s="206">
        <f t="shared" si="339"/>
        <v>0</v>
      </c>
      <c r="ID201" s="207">
        <f t="shared" si="340"/>
        <v>58235</v>
      </c>
      <c r="IE201" s="206">
        <f t="shared" si="341"/>
        <v>3175</v>
      </c>
      <c r="IF201" s="206">
        <f t="shared" si="342"/>
        <v>0</v>
      </c>
      <c r="IG201" s="207">
        <f t="shared" si="343"/>
        <v>3175</v>
      </c>
      <c r="IH201" s="206">
        <f t="shared" si="344"/>
        <v>55060</v>
      </c>
      <c r="II201" s="206">
        <f t="shared" si="345"/>
        <v>0</v>
      </c>
      <c r="IJ201" s="207">
        <f t="shared" si="346"/>
        <v>55060</v>
      </c>
    </row>
    <row r="202" spans="1:244" x14ac:dyDescent="0.2">
      <c r="A202" s="205" t="s">
        <v>154</v>
      </c>
      <c r="B202" s="183"/>
      <c r="C202" s="205" t="s">
        <v>153</v>
      </c>
      <c r="E202" s="188"/>
      <c r="F202" s="206">
        <v>405980</v>
      </c>
      <c r="G202" s="206">
        <v>0</v>
      </c>
      <c r="H202" s="207">
        <v>405980</v>
      </c>
      <c r="I202" s="206">
        <v>35425</v>
      </c>
      <c r="J202" s="206">
        <v>0</v>
      </c>
      <c r="K202" s="207">
        <v>35425</v>
      </c>
      <c r="L202" s="206">
        <v>370555</v>
      </c>
      <c r="M202" s="206">
        <v>0</v>
      </c>
      <c r="N202" s="207">
        <v>370555</v>
      </c>
      <c r="O202" s="208"/>
      <c r="P202" s="206">
        <v>397790</v>
      </c>
      <c r="Q202" s="206">
        <v>0</v>
      </c>
      <c r="R202" s="207">
        <v>397790</v>
      </c>
      <c r="S202" s="206">
        <v>34875</v>
      </c>
      <c r="T202" s="206">
        <v>0</v>
      </c>
      <c r="U202" s="207">
        <v>34875</v>
      </c>
      <c r="V202" s="206">
        <v>362915</v>
      </c>
      <c r="W202" s="206">
        <v>0</v>
      </c>
      <c r="X202" s="207">
        <v>362915</v>
      </c>
      <c r="Y202" s="208"/>
      <c r="Z202" s="206">
        <v>395050</v>
      </c>
      <c r="AA202" s="206">
        <v>0</v>
      </c>
      <c r="AB202" s="207">
        <v>395050</v>
      </c>
      <c r="AC202" s="206">
        <v>34435</v>
      </c>
      <c r="AD202" s="206">
        <v>0</v>
      </c>
      <c r="AE202" s="207">
        <v>34435</v>
      </c>
      <c r="AF202" s="206">
        <v>360615</v>
      </c>
      <c r="AG202" s="206">
        <v>0</v>
      </c>
      <c r="AH202" s="207">
        <v>360615</v>
      </c>
      <c r="AI202" s="208"/>
      <c r="AJ202" s="206">
        <v>387675</v>
      </c>
      <c r="AK202" s="206">
        <v>0</v>
      </c>
      <c r="AL202" s="207">
        <v>387675</v>
      </c>
      <c r="AM202" s="206">
        <v>33815</v>
      </c>
      <c r="AN202" s="206">
        <v>0</v>
      </c>
      <c r="AO202" s="207">
        <v>33815</v>
      </c>
      <c r="AP202" s="206">
        <v>353860</v>
      </c>
      <c r="AQ202" s="206">
        <v>0</v>
      </c>
      <c r="AR202" s="207">
        <v>353860</v>
      </c>
      <c r="AS202" s="208"/>
      <c r="AT202" s="206">
        <v>386230</v>
      </c>
      <c r="AU202" s="206">
        <v>0</v>
      </c>
      <c r="AV202" s="207">
        <v>386230</v>
      </c>
      <c r="AW202" s="206">
        <v>33390</v>
      </c>
      <c r="AX202" s="206">
        <v>0</v>
      </c>
      <c r="AY202" s="207">
        <v>33390</v>
      </c>
      <c r="AZ202" s="206">
        <v>352840</v>
      </c>
      <c r="BA202" s="206">
        <v>0</v>
      </c>
      <c r="BB202" s="207">
        <v>352840</v>
      </c>
      <c r="BC202" s="208"/>
      <c r="BD202" s="206">
        <v>377695</v>
      </c>
      <c r="BE202" s="206">
        <v>0</v>
      </c>
      <c r="BF202" s="207">
        <v>377695</v>
      </c>
      <c r="BG202" s="206">
        <v>32135</v>
      </c>
      <c r="BH202" s="206">
        <v>0</v>
      </c>
      <c r="BI202" s="207">
        <v>32135</v>
      </c>
      <c r="BJ202" s="206">
        <v>345560</v>
      </c>
      <c r="BK202" s="206">
        <v>0</v>
      </c>
      <c r="BL202" s="207">
        <v>345560</v>
      </c>
      <c r="BM202" s="208"/>
      <c r="BN202" s="206">
        <v>362995</v>
      </c>
      <c r="BO202" s="206">
        <v>0</v>
      </c>
      <c r="BP202" s="207">
        <v>362995</v>
      </c>
      <c r="BQ202" s="206">
        <v>30695</v>
      </c>
      <c r="BR202" s="206">
        <v>0</v>
      </c>
      <c r="BS202" s="207">
        <v>30695</v>
      </c>
      <c r="BT202" s="206">
        <v>332300</v>
      </c>
      <c r="BU202" s="206">
        <v>0</v>
      </c>
      <c r="BV202" s="207">
        <v>332300</v>
      </c>
      <c r="BW202" s="208"/>
      <c r="BX202" s="206">
        <v>358485</v>
      </c>
      <c r="BY202" s="206">
        <v>0</v>
      </c>
      <c r="BZ202" s="207">
        <v>358485</v>
      </c>
      <c r="CA202" s="206">
        <v>29865</v>
      </c>
      <c r="CB202" s="206">
        <v>0</v>
      </c>
      <c r="CC202" s="207">
        <v>29865</v>
      </c>
      <c r="CD202" s="206">
        <v>328620</v>
      </c>
      <c r="CE202" s="206">
        <v>0</v>
      </c>
      <c r="CF202" s="207">
        <v>328620</v>
      </c>
      <c r="CG202" s="208"/>
      <c r="CH202" s="206">
        <v>358040</v>
      </c>
      <c r="CI202" s="206">
        <v>0</v>
      </c>
      <c r="CJ202" s="207">
        <v>358040</v>
      </c>
      <c r="CK202" s="206">
        <v>29520</v>
      </c>
      <c r="CL202" s="206">
        <v>0</v>
      </c>
      <c r="CM202" s="207">
        <v>29520</v>
      </c>
      <c r="CN202" s="206">
        <v>328520</v>
      </c>
      <c r="CO202" s="206">
        <v>0</v>
      </c>
      <c r="CP202" s="207">
        <v>328520</v>
      </c>
      <c r="CQ202" s="208"/>
      <c r="CR202" s="206">
        <v>357115</v>
      </c>
      <c r="CS202" s="206">
        <v>0</v>
      </c>
      <c r="CT202" s="207">
        <v>357115</v>
      </c>
      <c r="CU202" s="206">
        <v>29080</v>
      </c>
      <c r="CV202" s="206">
        <v>0</v>
      </c>
      <c r="CW202" s="207">
        <v>29080</v>
      </c>
      <c r="CX202" s="206">
        <v>328035</v>
      </c>
      <c r="CY202" s="206">
        <v>0</v>
      </c>
      <c r="CZ202" s="207">
        <v>328035</v>
      </c>
      <c r="DA202" s="208"/>
      <c r="DB202" s="206">
        <v>357470</v>
      </c>
      <c r="DC202" s="206">
        <v>0</v>
      </c>
      <c r="DD202" s="207">
        <v>357470</v>
      </c>
      <c r="DE202" s="206">
        <v>28600</v>
      </c>
      <c r="DF202" s="206">
        <v>0</v>
      </c>
      <c r="DG202" s="207">
        <v>28600</v>
      </c>
      <c r="DH202" s="206">
        <v>328870</v>
      </c>
      <c r="DI202" s="206">
        <v>0</v>
      </c>
      <c r="DJ202" s="207">
        <v>328870</v>
      </c>
      <c r="DK202" s="208"/>
      <c r="DL202" s="206">
        <v>355335</v>
      </c>
      <c r="DM202" s="206">
        <v>0</v>
      </c>
      <c r="DN202" s="207">
        <v>355335</v>
      </c>
      <c r="DO202" s="206">
        <v>28645</v>
      </c>
      <c r="DP202" s="206">
        <v>0</v>
      </c>
      <c r="DQ202" s="207">
        <v>28645</v>
      </c>
      <c r="DR202" s="206">
        <v>326690</v>
      </c>
      <c r="DS202" s="206">
        <v>0</v>
      </c>
      <c r="DT202" s="207">
        <v>326690</v>
      </c>
      <c r="DU202" s="188"/>
      <c r="DV202" s="206">
        <f t="shared" si="239"/>
        <v>340450</v>
      </c>
      <c r="DW202" s="206">
        <f t="shared" si="240"/>
        <v>0</v>
      </c>
      <c r="DX202" s="207">
        <f t="shared" si="241"/>
        <v>340450</v>
      </c>
      <c r="DY202" s="206">
        <f t="shared" si="242"/>
        <v>27320</v>
      </c>
      <c r="DZ202" s="206">
        <f t="shared" si="243"/>
        <v>0</v>
      </c>
      <c r="EA202" s="207">
        <f t="shared" si="244"/>
        <v>27320</v>
      </c>
      <c r="EB202" s="206">
        <f t="shared" si="245"/>
        <v>313130</v>
      </c>
      <c r="EC202" s="206">
        <f t="shared" si="246"/>
        <v>0</v>
      </c>
      <c r="ED202" s="207">
        <f t="shared" si="247"/>
        <v>313130</v>
      </c>
      <c r="EE202" s="188"/>
      <c r="EF202" s="206">
        <f t="shared" si="248"/>
        <v>330550</v>
      </c>
      <c r="EG202" s="206">
        <f t="shared" si="249"/>
        <v>0</v>
      </c>
      <c r="EH202" s="207">
        <f t="shared" si="250"/>
        <v>330550</v>
      </c>
      <c r="EI202" s="206">
        <f t="shared" si="251"/>
        <v>26540</v>
      </c>
      <c r="EJ202" s="206">
        <f t="shared" si="252"/>
        <v>0</v>
      </c>
      <c r="EK202" s="207">
        <f t="shared" si="253"/>
        <v>26540</v>
      </c>
      <c r="EL202" s="206">
        <f t="shared" si="254"/>
        <v>304010</v>
      </c>
      <c r="EM202" s="206">
        <f t="shared" si="255"/>
        <v>0</v>
      </c>
      <c r="EN202" s="207">
        <f t="shared" si="256"/>
        <v>304010</v>
      </c>
      <c r="EO202" s="188"/>
      <c r="EP202" s="206">
        <f t="shared" si="257"/>
        <v>330050</v>
      </c>
      <c r="EQ202" s="206">
        <f t="shared" si="258"/>
        <v>0</v>
      </c>
      <c r="ER202" s="207">
        <f t="shared" si="259"/>
        <v>330050</v>
      </c>
      <c r="ES202" s="206">
        <f t="shared" si="260"/>
        <v>26820</v>
      </c>
      <c r="ET202" s="206">
        <f t="shared" si="261"/>
        <v>0</v>
      </c>
      <c r="EU202" s="207">
        <f t="shared" si="262"/>
        <v>26820</v>
      </c>
      <c r="EV202" s="206">
        <f t="shared" si="263"/>
        <v>303230</v>
      </c>
      <c r="EW202" s="206">
        <f t="shared" si="264"/>
        <v>0</v>
      </c>
      <c r="EX202" s="207">
        <f t="shared" si="265"/>
        <v>303230</v>
      </c>
      <c r="EY202" s="188"/>
      <c r="EZ202" s="206">
        <f t="shared" si="266"/>
        <v>290645</v>
      </c>
      <c r="FA202" s="206">
        <f t="shared" si="267"/>
        <v>0</v>
      </c>
      <c r="FB202" s="207">
        <f t="shared" si="268"/>
        <v>290645</v>
      </c>
      <c r="FC202" s="206">
        <f t="shared" si="269"/>
        <v>23470</v>
      </c>
      <c r="FD202" s="206">
        <f t="shared" si="270"/>
        <v>0</v>
      </c>
      <c r="FE202" s="207">
        <f t="shared" si="271"/>
        <v>23470</v>
      </c>
      <c r="FF202" s="206">
        <f t="shared" si="272"/>
        <v>267175</v>
      </c>
      <c r="FG202" s="206">
        <f t="shared" si="273"/>
        <v>0</v>
      </c>
      <c r="FH202" s="207">
        <f t="shared" si="274"/>
        <v>267175</v>
      </c>
      <c r="FI202" s="188"/>
      <c r="FJ202" s="206">
        <f t="shared" si="275"/>
        <v>248965</v>
      </c>
      <c r="FK202" s="206">
        <f t="shared" si="276"/>
        <v>0</v>
      </c>
      <c r="FL202" s="207">
        <f t="shared" si="277"/>
        <v>248965</v>
      </c>
      <c r="FM202" s="206">
        <f t="shared" si="278"/>
        <v>20110</v>
      </c>
      <c r="FN202" s="206">
        <f t="shared" si="279"/>
        <v>0</v>
      </c>
      <c r="FO202" s="207">
        <f t="shared" si="280"/>
        <v>20110</v>
      </c>
      <c r="FP202" s="206">
        <f t="shared" si="281"/>
        <v>228855</v>
      </c>
      <c r="FQ202" s="206">
        <f t="shared" si="282"/>
        <v>0</v>
      </c>
      <c r="FR202" s="207">
        <f t="shared" si="283"/>
        <v>228855</v>
      </c>
      <c r="FS202" s="188"/>
      <c r="FT202" s="206">
        <f t="shared" si="284"/>
        <v>214345</v>
      </c>
      <c r="FU202" s="206">
        <f t="shared" si="285"/>
        <v>0</v>
      </c>
      <c r="FV202" s="207">
        <f t="shared" si="286"/>
        <v>214345</v>
      </c>
      <c r="FW202" s="206">
        <f t="shared" si="287"/>
        <v>17730</v>
      </c>
      <c r="FX202" s="206">
        <f t="shared" si="288"/>
        <v>0</v>
      </c>
      <c r="FY202" s="207">
        <f t="shared" si="289"/>
        <v>17730</v>
      </c>
      <c r="FZ202" s="206">
        <f t="shared" si="290"/>
        <v>196615</v>
      </c>
      <c r="GA202" s="206">
        <f t="shared" si="291"/>
        <v>0</v>
      </c>
      <c r="GB202" s="207">
        <f t="shared" si="292"/>
        <v>196615</v>
      </c>
      <c r="GC202" s="188"/>
      <c r="GD202" s="206">
        <f t="shared" si="293"/>
        <v>188260</v>
      </c>
      <c r="GE202" s="206">
        <f t="shared" si="294"/>
        <v>0</v>
      </c>
      <c r="GF202" s="207">
        <f t="shared" si="295"/>
        <v>188260</v>
      </c>
      <c r="GG202" s="206">
        <f t="shared" si="296"/>
        <v>16005</v>
      </c>
      <c r="GH202" s="206">
        <f t="shared" si="297"/>
        <v>0</v>
      </c>
      <c r="GI202" s="207">
        <f t="shared" si="298"/>
        <v>16005</v>
      </c>
      <c r="GJ202" s="206">
        <f t="shared" si="299"/>
        <v>172255</v>
      </c>
      <c r="GK202" s="206">
        <f t="shared" si="300"/>
        <v>0</v>
      </c>
      <c r="GL202" s="207">
        <f t="shared" si="301"/>
        <v>172255</v>
      </c>
      <c r="GM202" s="188"/>
      <c r="GN202" s="206">
        <f t="shared" si="302"/>
        <v>165655</v>
      </c>
      <c r="GO202" s="206">
        <f t="shared" si="303"/>
        <v>0</v>
      </c>
      <c r="GP202" s="207">
        <f t="shared" si="304"/>
        <v>165655</v>
      </c>
      <c r="GQ202" s="206">
        <f t="shared" si="305"/>
        <v>14540</v>
      </c>
      <c r="GR202" s="206">
        <f t="shared" si="306"/>
        <v>0</v>
      </c>
      <c r="GS202" s="207">
        <f t="shared" si="307"/>
        <v>14540</v>
      </c>
      <c r="GT202" s="206">
        <f t="shared" si="308"/>
        <v>151115</v>
      </c>
      <c r="GU202" s="206">
        <f t="shared" si="309"/>
        <v>0</v>
      </c>
      <c r="GV202" s="207">
        <f t="shared" si="310"/>
        <v>151115</v>
      </c>
      <c r="GW202" s="188"/>
      <c r="GX202" s="206">
        <f t="shared" si="311"/>
        <v>145025</v>
      </c>
      <c r="GY202" s="206">
        <f t="shared" si="312"/>
        <v>0</v>
      </c>
      <c r="GZ202" s="207">
        <f t="shared" si="313"/>
        <v>145025</v>
      </c>
      <c r="HA202" s="206">
        <f t="shared" si="314"/>
        <v>13130</v>
      </c>
      <c r="HB202" s="206">
        <f t="shared" si="315"/>
        <v>0</v>
      </c>
      <c r="HC202" s="207">
        <f t="shared" si="316"/>
        <v>13130</v>
      </c>
      <c r="HD202" s="206">
        <f t="shared" si="317"/>
        <v>131895</v>
      </c>
      <c r="HE202" s="206">
        <f t="shared" si="318"/>
        <v>0</v>
      </c>
      <c r="HF202" s="207">
        <f t="shared" si="319"/>
        <v>131895</v>
      </c>
      <c r="HG202" s="188"/>
      <c r="HH202" s="206">
        <f t="shared" si="320"/>
        <v>128755</v>
      </c>
      <c r="HI202" s="206">
        <f t="shared" si="321"/>
        <v>0</v>
      </c>
      <c r="HJ202" s="207">
        <f t="shared" si="322"/>
        <v>128755</v>
      </c>
      <c r="HK202" s="206">
        <f t="shared" si="323"/>
        <v>12095</v>
      </c>
      <c r="HL202" s="206">
        <f t="shared" si="324"/>
        <v>0</v>
      </c>
      <c r="HM202" s="207">
        <f t="shared" si="325"/>
        <v>12095</v>
      </c>
      <c r="HN202" s="206">
        <f t="shared" si="326"/>
        <v>116660</v>
      </c>
      <c r="HO202" s="206">
        <f t="shared" si="327"/>
        <v>0</v>
      </c>
      <c r="HP202" s="207">
        <f t="shared" si="328"/>
        <v>116660</v>
      </c>
      <c r="HQ202" s="188"/>
      <c r="HR202" s="206">
        <f t="shared" si="329"/>
        <v>112675</v>
      </c>
      <c r="HS202" s="206">
        <f t="shared" si="330"/>
        <v>0</v>
      </c>
      <c r="HT202" s="207">
        <f t="shared" si="331"/>
        <v>112675</v>
      </c>
      <c r="HU202" s="206">
        <f t="shared" si="332"/>
        <v>11075</v>
      </c>
      <c r="HV202" s="206">
        <f t="shared" si="333"/>
        <v>0</v>
      </c>
      <c r="HW202" s="207">
        <f t="shared" si="334"/>
        <v>11075</v>
      </c>
      <c r="HX202" s="206">
        <f t="shared" si="335"/>
        <v>101600</v>
      </c>
      <c r="HY202" s="206">
        <f t="shared" si="336"/>
        <v>0</v>
      </c>
      <c r="HZ202" s="207">
        <f t="shared" si="337"/>
        <v>101600</v>
      </c>
      <c r="IA202" s="188"/>
      <c r="IB202" s="206">
        <f t="shared" si="338"/>
        <v>98665</v>
      </c>
      <c r="IC202" s="206">
        <f t="shared" si="339"/>
        <v>0</v>
      </c>
      <c r="ID202" s="207">
        <f t="shared" si="340"/>
        <v>98665</v>
      </c>
      <c r="IE202" s="206">
        <f t="shared" si="341"/>
        <v>9605</v>
      </c>
      <c r="IF202" s="206">
        <f t="shared" si="342"/>
        <v>0</v>
      </c>
      <c r="IG202" s="207">
        <f t="shared" si="343"/>
        <v>9605</v>
      </c>
      <c r="IH202" s="206">
        <f t="shared" si="344"/>
        <v>89060</v>
      </c>
      <c r="II202" s="206">
        <f t="shared" si="345"/>
        <v>0</v>
      </c>
      <c r="IJ202" s="207">
        <f t="shared" si="346"/>
        <v>89060</v>
      </c>
    </row>
    <row r="203" spans="1:244" x14ac:dyDescent="0.2">
      <c r="A203" s="205" t="s">
        <v>158</v>
      </c>
      <c r="B203" s="183"/>
      <c r="C203" s="205" t="s">
        <v>30</v>
      </c>
      <c r="E203" s="188"/>
      <c r="F203" s="206">
        <v>39070</v>
      </c>
      <c r="G203" s="206">
        <v>0</v>
      </c>
      <c r="H203" s="207">
        <v>39070</v>
      </c>
      <c r="I203" s="206">
        <v>36550</v>
      </c>
      <c r="J203" s="206">
        <v>0</v>
      </c>
      <c r="K203" s="207">
        <v>36550</v>
      </c>
      <c r="L203" s="206">
        <v>2520</v>
      </c>
      <c r="M203" s="206">
        <v>0</v>
      </c>
      <c r="N203" s="207">
        <v>2520</v>
      </c>
      <c r="O203" s="208"/>
      <c r="P203" s="206">
        <v>39510</v>
      </c>
      <c r="Q203" s="206">
        <v>0</v>
      </c>
      <c r="R203" s="207">
        <v>39510</v>
      </c>
      <c r="S203" s="206">
        <v>37250</v>
      </c>
      <c r="T203" s="206">
        <v>0</v>
      </c>
      <c r="U203" s="207">
        <v>37250</v>
      </c>
      <c r="V203" s="206">
        <v>2260</v>
      </c>
      <c r="W203" s="206">
        <v>0</v>
      </c>
      <c r="X203" s="207">
        <v>2260</v>
      </c>
      <c r="Y203" s="208"/>
      <c r="Z203" s="206">
        <v>39240</v>
      </c>
      <c r="AA203" s="206">
        <v>0</v>
      </c>
      <c r="AB203" s="207">
        <v>39240</v>
      </c>
      <c r="AC203" s="206">
        <v>37000</v>
      </c>
      <c r="AD203" s="206">
        <v>0</v>
      </c>
      <c r="AE203" s="207">
        <v>37000</v>
      </c>
      <c r="AF203" s="206">
        <v>2240</v>
      </c>
      <c r="AG203" s="206">
        <v>0</v>
      </c>
      <c r="AH203" s="207">
        <v>2240</v>
      </c>
      <c r="AI203" s="208"/>
      <c r="AJ203" s="206">
        <v>37900</v>
      </c>
      <c r="AK203" s="206">
        <v>0</v>
      </c>
      <c r="AL203" s="207">
        <v>37900</v>
      </c>
      <c r="AM203" s="206">
        <v>35500</v>
      </c>
      <c r="AN203" s="206">
        <v>0</v>
      </c>
      <c r="AO203" s="207">
        <v>35500</v>
      </c>
      <c r="AP203" s="206">
        <v>2400</v>
      </c>
      <c r="AQ203" s="206">
        <v>0</v>
      </c>
      <c r="AR203" s="207">
        <v>2400</v>
      </c>
      <c r="AS203" s="208"/>
      <c r="AT203" s="206">
        <v>37180</v>
      </c>
      <c r="AU203" s="206">
        <v>0</v>
      </c>
      <c r="AV203" s="207">
        <v>37180</v>
      </c>
      <c r="AW203" s="206">
        <v>34700</v>
      </c>
      <c r="AX203" s="206">
        <v>0</v>
      </c>
      <c r="AY203" s="207">
        <v>34700</v>
      </c>
      <c r="AZ203" s="206">
        <v>2480</v>
      </c>
      <c r="BA203" s="206">
        <v>0</v>
      </c>
      <c r="BB203" s="207">
        <v>2480</v>
      </c>
      <c r="BC203" s="208"/>
      <c r="BD203" s="206">
        <v>36110</v>
      </c>
      <c r="BE203" s="206">
        <v>0</v>
      </c>
      <c r="BF203" s="207">
        <v>36110</v>
      </c>
      <c r="BG203" s="206">
        <v>33450</v>
      </c>
      <c r="BH203" s="206">
        <v>0</v>
      </c>
      <c r="BI203" s="207">
        <v>33450</v>
      </c>
      <c r="BJ203" s="206">
        <v>2660</v>
      </c>
      <c r="BK203" s="206">
        <v>0</v>
      </c>
      <c r="BL203" s="207">
        <v>2660</v>
      </c>
      <c r="BM203" s="208"/>
      <c r="BN203" s="206">
        <v>35260</v>
      </c>
      <c r="BO203" s="206">
        <v>0</v>
      </c>
      <c r="BP203" s="207">
        <v>35260</v>
      </c>
      <c r="BQ203" s="206">
        <v>32600</v>
      </c>
      <c r="BR203" s="206">
        <v>0</v>
      </c>
      <c r="BS203" s="207">
        <v>32600</v>
      </c>
      <c r="BT203" s="206">
        <v>2660</v>
      </c>
      <c r="BU203" s="206">
        <v>0</v>
      </c>
      <c r="BV203" s="207">
        <v>2660</v>
      </c>
      <c r="BW203" s="208"/>
      <c r="BX203" s="206">
        <v>35150</v>
      </c>
      <c r="BY203" s="206">
        <v>0</v>
      </c>
      <c r="BZ203" s="207">
        <v>35150</v>
      </c>
      <c r="CA203" s="206">
        <v>32250</v>
      </c>
      <c r="CB203" s="206">
        <v>0</v>
      </c>
      <c r="CC203" s="207">
        <v>32250</v>
      </c>
      <c r="CD203" s="206">
        <v>2900</v>
      </c>
      <c r="CE203" s="206">
        <v>0</v>
      </c>
      <c r="CF203" s="207">
        <v>2900</v>
      </c>
      <c r="CG203" s="208"/>
      <c r="CH203" s="206">
        <v>34290</v>
      </c>
      <c r="CI203" s="206">
        <v>0</v>
      </c>
      <c r="CJ203" s="207">
        <v>34290</v>
      </c>
      <c r="CK203" s="206">
        <v>31550</v>
      </c>
      <c r="CL203" s="206">
        <v>0</v>
      </c>
      <c r="CM203" s="207">
        <v>31550</v>
      </c>
      <c r="CN203" s="206">
        <v>2740</v>
      </c>
      <c r="CO203" s="206">
        <v>0</v>
      </c>
      <c r="CP203" s="207">
        <v>2740</v>
      </c>
      <c r="CQ203" s="208"/>
      <c r="CR203" s="206">
        <v>33640</v>
      </c>
      <c r="CS203" s="206">
        <v>0</v>
      </c>
      <c r="CT203" s="207">
        <v>33640</v>
      </c>
      <c r="CU203" s="206">
        <v>30950</v>
      </c>
      <c r="CV203" s="206">
        <v>0</v>
      </c>
      <c r="CW203" s="207">
        <v>30950</v>
      </c>
      <c r="CX203" s="206">
        <v>2690</v>
      </c>
      <c r="CY203" s="206">
        <v>0</v>
      </c>
      <c r="CZ203" s="207">
        <v>2690</v>
      </c>
      <c r="DA203" s="208"/>
      <c r="DB203" s="206">
        <v>33120</v>
      </c>
      <c r="DC203" s="206">
        <v>0</v>
      </c>
      <c r="DD203" s="207">
        <v>33120</v>
      </c>
      <c r="DE203" s="206">
        <v>30600</v>
      </c>
      <c r="DF203" s="206">
        <v>0</v>
      </c>
      <c r="DG203" s="207">
        <v>30600</v>
      </c>
      <c r="DH203" s="206">
        <v>2520</v>
      </c>
      <c r="DI203" s="206">
        <v>0</v>
      </c>
      <c r="DJ203" s="207">
        <v>2520</v>
      </c>
      <c r="DK203" s="208"/>
      <c r="DL203" s="206">
        <v>31900</v>
      </c>
      <c r="DM203" s="206">
        <v>0</v>
      </c>
      <c r="DN203" s="207">
        <v>31900</v>
      </c>
      <c r="DO203" s="206">
        <v>29700</v>
      </c>
      <c r="DP203" s="206">
        <v>0</v>
      </c>
      <c r="DQ203" s="207">
        <v>29700</v>
      </c>
      <c r="DR203" s="206">
        <v>2200</v>
      </c>
      <c r="DS203" s="206">
        <v>0</v>
      </c>
      <c r="DT203" s="207">
        <v>2200</v>
      </c>
      <c r="DU203" s="188"/>
      <c r="DV203" s="206">
        <f t="shared" si="239"/>
        <v>31820</v>
      </c>
      <c r="DW203" s="206">
        <f t="shared" si="240"/>
        <v>0</v>
      </c>
      <c r="DX203" s="207">
        <f t="shared" si="241"/>
        <v>31820</v>
      </c>
      <c r="DY203" s="206">
        <f t="shared" si="242"/>
        <v>29300</v>
      </c>
      <c r="DZ203" s="206">
        <f t="shared" si="243"/>
        <v>0</v>
      </c>
      <c r="EA203" s="207">
        <f t="shared" si="244"/>
        <v>29300</v>
      </c>
      <c r="EB203" s="206">
        <f t="shared" si="245"/>
        <v>2520</v>
      </c>
      <c r="EC203" s="206">
        <f t="shared" si="246"/>
        <v>0</v>
      </c>
      <c r="ED203" s="207">
        <f t="shared" si="247"/>
        <v>2520</v>
      </c>
      <c r="EE203" s="188"/>
      <c r="EF203" s="206">
        <f t="shared" si="248"/>
        <v>31290</v>
      </c>
      <c r="EG203" s="206">
        <f t="shared" si="249"/>
        <v>0</v>
      </c>
      <c r="EH203" s="207">
        <f t="shared" si="250"/>
        <v>31290</v>
      </c>
      <c r="EI203" s="206">
        <f t="shared" si="251"/>
        <v>28850</v>
      </c>
      <c r="EJ203" s="206">
        <f t="shared" si="252"/>
        <v>0</v>
      </c>
      <c r="EK203" s="207">
        <f t="shared" si="253"/>
        <v>28850</v>
      </c>
      <c r="EL203" s="206">
        <f t="shared" si="254"/>
        <v>2440</v>
      </c>
      <c r="EM203" s="206">
        <f t="shared" si="255"/>
        <v>0</v>
      </c>
      <c r="EN203" s="207">
        <f t="shared" si="256"/>
        <v>2440</v>
      </c>
      <c r="EO203" s="188"/>
      <c r="EP203" s="206">
        <f t="shared" si="257"/>
        <v>33305</v>
      </c>
      <c r="EQ203" s="206">
        <f t="shared" si="258"/>
        <v>0</v>
      </c>
      <c r="ER203" s="207">
        <f t="shared" si="259"/>
        <v>33305</v>
      </c>
      <c r="ES203" s="206">
        <f t="shared" si="260"/>
        <v>30525</v>
      </c>
      <c r="ET203" s="206">
        <f t="shared" si="261"/>
        <v>0</v>
      </c>
      <c r="EU203" s="207">
        <f t="shared" si="262"/>
        <v>30525</v>
      </c>
      <c r="EV203" s="206">
        <f t="shared" si="263"/>
        <v>2780</v>
      </c>
      <c r="EW203" s="206">
        <f t="shared" si="264"/>
        <v>0</v>
      </c>
      <c r="EX203" s="207">
        <f t="shared" si="265"/>
        <v>2780</v>
      </c>
      <c r="EY203" s="188"/>
      <c r="EZ203" s="206">
        <f t="shared" si="266"/>
        <v>29865</v>
      </c>
      <c r="FA203" s="206">
        <f t="shared" si="267"/>
        <v>0</v>
      </c>
      <c r="FB203" s="207">
        <f t="shared" si="268"/>
        <v>29865</v>
      </c>
      <c r="FC203" s="206">
        <f t="shared" si="269"/>
        <v>27325</v>
      </c>
      <c r="FD203" s="206">
        <f t="shared" si="270"/>
        <v>0</v>
      </c>
      <c r="FE203" s="207">
        <f t="shared" si="271"/>
        <v>27325</v>
      </c>
      <c r="FF203" s="206">
        <f t="shared" si="272"/>
        <v>2540</v>
      </c>
      <c r="FG203" s="206">
        <f t="shared" si="273"/>
        <v>0</v>
      </c>
      <c r="FH203" s="207">
        <f t="shared" si="274"/>
        <v>2540</v>
      </c>
      <c r="FI203" s="188"/>
      <c r="FJ203" s="206">
        <f t="shared" si="275"/>
        <v>26525</v>
      </c>
      <c r="FK203" s="206">
        <f t="shared" si="276"/>
        <v>0</v>
      </c>
      <c r="FL203" s="207">
        <f t="shared" si="277"/>
        <v>26525</v>
      </c>
      <c r="FM203" s="206">
        <f t="shared" si="278"/>
        <v>24225</v>
      </c>
      <c r="FN203" s="206">
        <f t="shared" si="279"/>
        <v>0</v>
      </c>
      <c r="FO203" s="207">
        <f t="shared" si="280"/>
        <v>24225</v>
      </c>
      <c r="FP203" s="206">
        <f t="shared" si="281"/>
        <v>2300</v>
      </c>
      <c r="FQ203" s="206">
        <f t="shared" si="282"/>
        <v>0</v>
      </c>
      <c r="FR203" s="207">
        <f t="shared" si="283"/>
        <v>2300</v>
      </c>
      <c r="FS203" s="188"/>
      <c r="FT203" s="206">
        <f t="shared" si="284"/>
        <v>23965</v>
      </c>
      <c r="FU203" s="206">
        <f t="shared" si="285"/>
        <v>0</v>
      </c>
      <c r="FV203" s="207">
        <f t="shared" si="286"/>
        <v>23965</v>
      </c>
      <c r="FW203" s="206">
        <f t="shared" si="287"/>
        <v>21925</v>
      </c>
      <c r="FX203" s="206">
        <f t="shared" si="288"/>
        <v>0</v>
      </c>
      <c r="FY203" s="207">
        <f t="shared" si="289"/>
        <v>21925</v>
      </c>
      <c r="FZ203" s="206">
        <f t="shared" si="290"/>
        <v>2040</v>
      </c>
      <c r="GA203" s="206">
        <f t="shared" si="291"/>
        <v>0</v>
      </c>
      <c r="GB203" s="207">
        <f t="shared" si="292"/>
        <v>2040</v>
      </c>
      <c r="GC203" s="188"/>
      <c r="GD203" s="206">
        <f t="shared" si="293"/>
        <v>22205</v>
      </c>
      <c r="GE203" s="206">
        <f t="shared" si="294"/>
        <v>0</v>
      </c>
      <c r="GF203" s="207">
        <f t="shared" si="295"/>
        <v>22205</v>
      </c>
      <c r="GG203" s="206">
        <f t="shared" si="296"/>
        <v>20325</v>
      </c>
      <c r="GH203" s="206">
        <f t="shared" si="297"/>
        <v>0</v>
      </c>
      <c r="GI203" s="207">
        <f t="shared" si="298"/>
        <v>20325</v>
      </c>
      <c r="GJ203" s="206">
        <f t="shared" si="299"/>
        <v>1880</v>
      </c>
      <c r="GK203" s="206">
        <f t="shared" si="300"/>
        <v>0</v>
      </c>
      <c r="GL203" s="207">
        <f t="shared" si="301"/>
        <v>1880</v>
      </c>
      <c r="GM203" s="188"/>
      <c r="GN203" s="206">
        <f t="shared" si="302"/>
        <v>20265</v>
      </c>
      <c r="GO203" s="206">
        <f t="shared" si="303"/>
        <v>0</v>
      </c>
      <c r="GP203" s="207">
        <f t="shared" si="304"/>
        <v>20265</v>
      </c>
      <c r="GQ203" s="206">
        <f t="shared" si="305"/>
        <v>18625</v>
      </c>
      <c r="GR203" s="206">
        <f t="shared" si="306"/>
        <v>0</v>
      </c>
      <c r="GS203" s="207">
        <f t="shared" si="307"/>
        <v>18625</v>
      </c>
      <c r="GT203" s="206">
        <f t="shared" si="308"/>
        <v>1640</v>
      </c>
      <c r="GU203" s="206">
        <f t="shared" si="309"/>
        <v>0</v>
      </c>
      <c r="GV203" s="207">
        <f t="shared" si="310"/>
        <v>1640</v>
      </c>
      <c r="GW203" s="188"/>
      <c r="GX203" s="206">
        <f t="shared" si="311"/>
        <v>19265</v>
      </c>
      <c r="GY203" s="206">
        <f t="shared" si="312"/>
        <v>0</v>
      </c>
      <c r="GZ203" s="207">
        <f t="shared" si="313"/>
        <v>19265</v>
      </c>
      <c r="HA203" s="206">
        <f t="shared" si="314"/>
        <v>17625</v>
      </c>
      <c r="HB203" s="206">
        <f t="shared" si="315"/>
        <v>0</v>
      </c>
      <c r="HC203" s="207">
        <f t="shared" si="316"/>
        <v>17625</v>
      </c>
      <c r="HD203" s="206">
        <f t="shared" si="317"/>
        <v>1640</v>
      </c>
      <c r="HE203" s="206">
        <f t="shared" si="318"/>
        <v>0</v>
      </c>
      <c r="HF203" s="207">
        <f t="shared" si="319"/>
        <v>1640</v>
      </c>
      <c r="HG203" s="188"/>
      <c r="HH203" s="206">
        <f t="shared" si="320"/>
        <v>18005</v>
      </c>
      <c r="HI203" s="206">
        <f t="shared" si="321"/>
        <v>0</v>
      </c>
      <c r="HJ203" s="207">
        <f t="shared" si="322"/>
        <v>18005</v>
      </c>
      <c r="HK203" s="206">
        <f t="shared" si="323"/>
        <v>16475</v>
      </c>
      <c r="HL203" s="206">
        <f t="shared" si="324"/>
        <v>0</v>
      </c>
      <c r="HM203" s="207">
        <f t="shared" si="325"/>
        <v>16475</v>
      </c>
      <c r="HN203" s="206">
        <f t="shared" si="326"/>
        <v>1530</v>
      </c>
      <c r="HO203" s="206">
        <f t="shared" si="327"/>
        <v>0</v>
      </c>
      <c r="HP203" s="207">
        <f t="shared" si="328"/>
        <v>1530</v>
      </c>
      <c r="HQ203" s="188"/>
      <c r="HR203" s="206">
        <f t="shared" si="329"/>
        <v>15845</v>
      </c>
      <c r="HS203" s="206">
        <f t="shared" si="330"/>
        <v>0</v>
      </c>
      <c r="HT203" s="207">
        <f t="shared" si="331"/>
        <v>15845</v>
      </c>
      <c r="HU203" s="206">
        <f t="shared" si="332"/>
        <v>14625</v>
      </c>
      <c r="HV203" s="206">
        <f t="shared" si="333"/>
        <v>0</v>
      </c>
      <c r="HW203" s="207">
        <f t="shared" si="334"/>
        <v>14625</v>
      </c>
      <c r="HX203" s="206">
        <f t="shared" si="335"/>
        <v>1220</v>
      </c>
      <c r="HY203" s="206">
        <f t="shared" si="336"/>
        <v>0</v>
      </c>
      <c r="HZ203" s="207">
        <f t="shared" si="337"/>
        <v>1220</v>
      </c>
      <c r="IA203" s="188"/>
      <c r="IB203" s="206">
        <f t="shared" si="338"/>
        <v>14175</v>
      </c>
      <c r="IC203" s="206">
        <f t="shared" si="339"/>
        <v>0</v>
      </c>
      <c r="ID203" s="207">
        <f t="shared" si="340"/>
        <v>14175</v>
      </c>
      <c r="IE203" s="206">
        <f t="shared" si="341"/>
        <v>13275</v>
      </c>
      <c r="IF203" s="206">
        <f t="shared" si="342"/>
        <v>0</v>
      </c>
      <c r="IG203" s="207">
        <f t="shared" si="343"/>
        <v>13275</v>
      </c>
      <c r="IH203" s="206">
        <f t="shared" si="344"/>
        <v>900</v>
      </c>
      <c r="II203" s="206">
        <f t="shared" si="345"/>
        <v>0</v>
      </c>
      <c r="IJ203" s="207">
        <f t="shared" si="346"/>
        <v>900</v>
      </c>
    </row>
    <row r="204" spans="1:244" x14ac:dyDescent="0.2">
      <c r="A204" s="205" t="s">
        <v>161</v>
      </c>
      <c r="B204" s="183"/>
      <c r="C204" s="205" t="s">
        <v>31</v>
      </c>
      <c r="E204" s="188"/>
      <c r="F204" s="206">
        <v>17235</v>
      </c>
      <c r="G204" s="206">
        <v>0</v>
      </c>
      <c r="H204" s="207">
        <v>17235</v>
      </c>
      <c r="I204" s="206">
        <v>1185</v>
      </c>
      <c r="J204" s="206">
        <v>0</v>
      </c>
      <c r="K204" s="207">
        <v>1185</v>
      </c>
      <c r="L204" s="206">
        <v>16050</v>
      </c>
      <c r="M204" s="206">
        <v>0</v>
      </c>
      <c r="N204" s="207">
        <v>16050</v>
      </c>
      <c r="O204" s="208"/>
      <c r="P204" s="206">
        <v>17145</v>
      </c>
      <c r="Q204" s="206">
        <v>0</v>
      </c>
      <c r="R204" s="207">
        <v>17145</v>
      </c>
      <c r="S204" s="206">
        <v>1185</v>
      </c>
      <c r="T204" s="206">
        <v>0</v>
      </c>
      <c r="U204" s="207">
        <v>1185</v>
      </c>
      <c r="V204" s="206">
        <v>15960</v>
      </c>
      <c r="W204" s="206">
        <v>0</v>
      </c>
      <c r="X204" s="207">
        <v>15960</v>
      </c>
      <c r="Y204" s="208"/>
      <c r="Z204" s="206">
        <v>17075</v>
      </c>
      <c r="AA204" s="206">
        <v>0</v>
      </c>
      <c r="AB204" s="207">
        <v>17075</v>
      </c>
      <c r="AC204" s="206">
        <v>1205</v>
      </c>
      <c r="AD204" s="206">
        <v>0</v>
      </c>
      <c r="AE204" s="207">
        <v>1205</v>
      </c>
      <c r="AF204" s="206">
        <v>15870</v>
      </c>
      <c r="AG204" s="206">
        <v>0</v>
      </c>
      <c r="AH204" s="207">
        <v>15870</v>
      </c>
      <c r="AI204" s="208"/>
      <c r="AJ204" s="206">
        <v>17060</v>
      </c>
      <c r="AK204" s="206">
        <v>0</v>
      </c>
      <c r="AL204" s="207">
        <v>17060</v>
      </c>
      <c r="AM204" s="206">
        <v>1130</v>
      </c>
      <c r="AN204" s="206">
        <v>0</v>
      </c>
      <c r="AO204" s="207">
        <v>1130</v>
      </c>
      <c r="AP204" s="206">
        <v>15930</v>
      </c>
      <c r="AQ204" s="206">
        <v>0</v>
      </c>
      <c r="AR204" s="207">
        <v>15930</v>
      </c>
      <c r="AS204" s="208"/>
      <c r="AT204" s="206">
        <v>17175</v>
      </c>
      <c r="AU204" s="206">
        <v>0</v>
      </c>
      <c r="AV204" s="207">
        <v>17175</v>
      </c>
      <c r="AW204" s="206">
        <v>1185</v>
      </c>
      <c r="AX204" s="206">
        <v>0</v>
      </c>
      <c r="AY204" s="207">
        <v>1185</v>
      </c>
      <c r="AZ204" s="206">
        <v>15990</v>
      </c>
      <c r="BA204" s="206">
        <v>0</v>
      </c>
      <c r="BB204" s="207">
        <v>15990</v>
      </c>
      <c r="BC204" s="208"/>
      <c r="BD204" s="206">
        <v>16785</v>
      </c>
      <c r="BE204" s="206">
        <v>0</v>
      </c>
      <c r="BF204" s="207">
        <v>16785</v>
      </c>
      <c r="BG204" s="206">
        <v>1155</v>
      </c>
      <c r="BH204" s="206">
        <v>0</v>
      </c>
      <c r="BI204" s="207">
        <v>1155</v>
      </c>
      <c r="BJ204" s="206">
        <v>15630</v>
      </c>
      <c r="BK204" s="206">
        <v>0</v>
      </c>
      <c r="BL204" s="207">
        <v>15630</v>
      </c>
      <c r="BM204" s="208"/>
      <c r="BN204" s="206">
        <v>16575</v>
      </c>
      <c r="BO204" s="206">
        <v>0</v>
      </c>
      <c r="BP204" s="207">
        <v>16575</v>
      </c>
      <c r="BQ204" s="206">
        <v>1125</v>
      </c>
      <c r="BR204" s="206">
        <v>0</v>
      </c>
      <c r="BS204" s="207">
        <v>1125</v>
      </c>
      <c r="BT204" s="206">
        <v>15450</v>
      </c>
      <c r="BU204" s="206">
        <v>0</v>
      </c>
      <c r="BV204" s="207">
        <v>15450</v>
      </c>
      <c r="BW204" s="208"/>
      <c r="BX204" s="206">
        <v>16525</v>
      </c>
      <c r="BY204" s="206">
        <v>0</v>
      </c>
      <c r="BZ204" s="207">
        <v>16525</v>
      </c>
      <c r="CA204" s="206">
        <v>1045</v>
      </c>
      <c r="CB204" s="206">
        <v>0</v>
      </c>
      <c r="CC204" s="207">
        <v>1045</v>
      </c>
      <c r="CD204" s="206">
        <v>15480</v>
      </c>
      <c r="CE204" s="206">
        <v>0</v>
      </c>
      <c r="CF204" s="207">
        <v>15480</v>
      </c>
      <c r="CG204" s="208"/>
      <c r="CH204" s="206">
        <v>16130</v>
      </c>
      <c r="CI204" s="206">
        <v>0</v>
      </c>
      <c r="CJ204" s="207">
        <v>16130</v>
      </c>
      <c r="CK204" s="206">
        <v>1070</v>
      </c>
      <c r="CL204" s="206">
        <v>0</v>
      </c>
      <c r="CM204" s="207">
        <v>1070</v>
      </c>
      <c r="CN204" s="206">
        <v>15060</v>
      </c>
      <c r="CO204" s="206">
        <v>0</v>
      </c>
      <c r="CP204" s="207">
        <v>15060</v>
      </c>
      <c r="CQ204" s="208"/>
      <c r="CR204" s="206">
        <v>16085</v>
      </c>
      <c r="CS204" s="206">
        <v>0</v>
      </c>
      <c r="CT204" s="207">
        <v>16085</v>
      </c>
      <c r="CU204" s="206">
        <v>995</v>
      </c>
      <c r="CV204" s="206">
        <v>0</v>
      </c>
      <c r="CW204" s="207">
        <v>995</v>
      </c>
      <c r="CX204" s="206">
        <v>15090</v>
      </c>
      <c r="CY204" s="206">
        <v>0</v>
      </c>
      <c r="CZ204" s="207">
        <v>15090</v>
      </c>
      <c r="DA204" s="208"/>
      <c r="DB204" s="206">
        <v>16150</v>
      </c>
      <c r="DC204" s="206">
        <v>0</v>
      </c>
      <c r="DD204" s="207">
        <v>16150</v>
      </c>
      <c r="DE204" s="206">
        <v>1150</v>
      </c>
      <c r="DF204" s="206">
        <v>0</v>
      </c>
      <c r="DG204" s="207">
        <v>1150</v>
      </c>
      <c r="DH204" s="206">
        <v>15000</v>
      </c>
      <c r="DI204" s="206">
        <v>0</v>
      </c>
      <c r="DJ204" s="207">
        <v>15000</v>
      </c>
      <c r="DK204" s="208"/>
      <c r="DL204" s="206">
        <v>14285</v>
      </c>
      <c r="DM204" s="206">
        <v>0</v>
      </c>
      <c r="DN204" s="207">
        <v>14285</v>
      </c>
      <c r="DO204" s="206">
        <v>1025</v>
      </c>
      <c r="DP204" s="206">
        <v>0</v>
      </c>
      <c r="DQ204" s="207">
        <v>1025</v>
      </c>
      <c r="DR204" s="206">
        <v>13260</v>
      </c>
      <c r="DS204" s="206">
        <v>0</v>
      </c>
      <c r="DT204" s="207">
        <v>13260</v>
      </c>
      <c r="DU204" s="188"/>
      <c r="DV204" s="206">
        <f t="shared" si="239"/>
        <v>14490</v>
      </c>
      <c r="DW204" s="206">
        <f t="shared" si="240"/>
        <v>0</v>
      </c>
      <c r="DX204" s="207">
        <f t="shared" si="241"/>
        <v>14490</v>
      </c>
      <c r="DY204" s="206">
        <f t="shared" si="242"/>
        <v>990</v>
      </c>
      <c r="DZ204" s="206">
        <f t="shared" si="243"/>
        <v>0</v>
      </c>
      <c r="EA204" s="207">
        <f t="shared" si="244"/>
        <v>990</v>
      </c>
      <c r="EB204" s="206">
        <f t="shared" si="245"/>
        <v>13500</v>
      </c>
      <c r="EC204" s="206">
        <f t="shared" si="246"/>
        <v>0</v>
      </c>
      <c r="ED204" s="207">
        <f t="shared" si="247"/>
        <v>13500</v>
      </c>
      <c r="EE204" s="188"/>
      <c r="EF204" s="206">
        <f t="shared" si="248"/>
        <v>14400</v>
      </c>
      <c r="EG204" s="206">
        <f t="shared" si="249"/>
        <v>0</v>
      </c>
      <c r="EH204" s="207">
        <f t="shared" si="250"/>
        <v>14400</v>
      </c>
      <c r="EI204" s="206">
        <f t="shared" si="251"/>
        <v>990</v>
      </c>
      <c r="EJ204" s="206">
        <f t="shared" si="252"/>
        <v>0</v>
      </c>
      <c r="EK204" s="207">
        <f t="shared" si="253"/>
        <v>990</v>
      </c>
      <c r="EL204" s="206">
        <f t="shared" si="254"/>
        <v>13410</v>
      </c>
      <c r="EM204" s="206">
        <f t="shared" si="255"/>
        <v>0</v>
      </c>
      <c r="EN204" s="207">
        <f t="shared" si="256"/>
        <v>13410</v>
      </c>
      <c r="EO204" s="188"/>
      <c r="EP204" s="206">
        <f t="shared" si="257"/>
        <v>14390</v>
      </c>
      <c r="EQ204" s="206">
        <f t="shared" si="258"/>
        <v>0</v>
      </c>
      <c r="ER204" s="207">
        <f t="shared" si="259"/>
        <v>14390</v>
      </c>
      <c r="ES204" s="206">
        <f t="shared" si="260"/>
        <v>920</v>
      </c>
      <c r="ET204" s="206">
        <f t="shared" si="261"/>
        <v>0</v>
      </c>
      <c r="EU204" s="207">
        <f t="shared" si="262"/>
        <v>920</v>
      </c>
      <c r="EV204" s="206">
        <f t="shared" si="263"/>
        <v>13470</v>
      </c>
      <c r="EW204" s="206">
        <f t="shared" si="264"/>
        <v>0</v>
      </c>
      <c r="EX204" s="207">
        <f t="shared" si="265"/>
        <v>13470</v>
      </c>
      <c r="EY204" s="188"/>
      <c r="EZ204" s="206">
        <f t="shared" si="266"/>
        <v>13850</v>
      </c>
      <c r="FA204" s="206">
        <f t="shared" si="267"/>
        <v>0</v>
      </c>
      <c r="FB204" s="207">
        <f t="shared" si="268"/>
        <v>13850</v>
      </c>
      <c r="FC204" s="206">
        <f t="shared" si="269"/>
        <v>920</v>
      </c>
      <c r="FD204" s="206">
        <f t="shared" si="270"/>
        <v>0</v>
      </c>
      <c r="FE204" s="207">
        <f t="shared" si="271"/>
        <v>920</v>
      </c>
      <c r="FF204" s="206">
        <f t="shared" si="272"/>
        <v>12930</v>
      </c>
      <c r="FG204" s="206">
        <f t="shared" si="273"/>
        <v>0</v>
      </c>
      <c r="FH204" s="207">
        <f t="shared" si="274"/>
        <v>12930</v>
      </c>
      <c r="FI204" s="188"/>
      <c r="FJ204" s="206">
        <f t="shared" si="275"/>
        <v>12960</v>
      </c>
      <c r="FK204" s="206">
        <f t="shared" si="276"/>
        <v>0</v>
      </c>
      <c r="FL204" s="207">
        <f t="shared" si="277"/>
        <v>12960</v>
      </c>
      <c r="FM204" s="206">
        <f t="shared" si="278"/>
        <v>840</v>
      </c>
      <c r="FN204" s="206">
        <f t="shared" si="279"/>
        <v>0</v>
      </c>
      <c r="FO204" s="207">
        <f t="shared" si="280"/>
        <v>840</v>
      </c>
      <c r="FP204" s="206">
        <f t="shared" si="281"/>
        <v>12120</v>
      </c>
      <c r="FQ204" s="206">
        <f t="shared" si="282"/>
        <v>0</v>
      </c>
      <c r="FR204" s="207">
        <f t="shared" si="283"/>
        <v>12120</v>
      </c>
      <c r="FS204" s="188"/>
      <c r="FT204" s="206">
        <f t="shared" si="284"/>
        <v>12310</v>
      </c>
      <c r="FU204" s="206">
        <f t="shared" si="285"/>
        <v>0</v>
      </c>
      <c r="FV204" s="207">
        <f t="shared" si="286"/>
        <v>12310</v>
      </c>
      <c r="FW204" s="206">
        <f t="shared" si="287"/>
        <v>790</v>
      </c>
      <c r="FX204" s="206">
        <f t="shared" si="288"/>
        <v>0</v>
      </c>
      <c r="FY204" s="207">
        <f t="shared" si="289"/>
        <v>790</v>
      </c>
      <c r="FZ204" s="206">
        <f t="shared" si="290"/>
        <v>11520</v>
      </c>
      <c r="GA204" s="206">
        <f t="shared" si="291"/>
        <v>0</v>
      </c>
      <c r="GB204" s="207">
        <f t="shared" si="292"/>
        <v>11520</v>
      </c>
      <c r="GC204" s="188"/>
      <c r="GD204" s="206">
        <f t="shared" si="293"/>
        <v>11815</v>
      </c>
      <c r="GE204" s="206">
        <f t="shared" si="294"/>
        <v>0</v>
      </c>
      <c r="GF204" s="207">
        <f t="shared" si="295"/>
        <v>11815</v>
      </c>
      <c r="GG204" s="206">
        <f t="shared" si="296"/>
        <v>715</v>
      </c>
      <c r="GH204" s="206">
        <f t="shared" si="297"/>
        <v>0</v>
      </c>
      <c r="GI204" s="207">
        <f t="shared" si="298"/>
        <v>715</v>
      </c>
      <c r="GJ204" s="206">
        <f t="shared" si="299"/>
        <v>11100</v>
      </c>
      <c r="GK204" s="206">
        <f t="shared" si="300"/>
        <v>0</v>
      </c>
      <c r="GL204" s="207">
        <f t="shared" si="301"/>
        <v>11100</v>
      </c>
      <c r="GM204" s="188"/>
      <c r="GN204" s="206">
        <f t="shared" si="302"/>
        <v>11275</v>
      </c>
      <c r="GO204" s="206">
        <f t="shared" si="303"/>
        <v>0</v>
      </c>
      <c r="GP204" s="207">
        <f t="shared" si="304"/>
        <v>11275</v>
      </c>
      <c r="GQ204" s="206">
        <f t="shared" si="305"/>
        <v>715</v>
      </c>
      <c r="GR204" s="206">
        <f t="shared" si="306"/>
        <v>0</v>
      </c>
      <c r="GS204" s="207">
        <f t="shared" si="307"/>
        <v>715</v>
      </c>
      <c r="GT204" s="206">
        <f t="shared" si="308"/>
        <v>10560</v>
      </c>
      <c r="GU204" s="206">
        <f t="shared" si="309"/>
        <v>0</v>
      </c>
      <c r="GV204" s="207">
        <f t="shared" si="310"/>
        <v>10560</v>
      </c>
      <c r="GW204" s="188"/>
      <c r="GX204" s="206">
        <f t="shared" si="311"/>
        <v>10725</v>
      </c>
      <c r="GY204" s="206">
        <f t="shared" si="312"/>
        <v>0</v>
      </c>
      <c r="GZ204" s="207">
        <f t="shared" si="313"/>
        <v>10725</v>
      </c>
      <c r="HA204" s="206">
        <f t="shared" si="314"/>
        <v>615</v>
      </c>
      <c r="HB204" s="206">
        <f t="shared" si="315"/>
        <v>0</v>
      </c>
      <c r="HC204" s="207">
        <f t="shared" si="316"/>
        <v>615</v>
      </c>
      <c r="HD204" s="206">
        <f t="shared" si="317"/>
        <v>10110</v>
      </c>
      <c r="HE204" s="206">
        <f t="shared" si="318"/>
        <v>0</v>
      </c>
      <c r="HF204" s="207">
        <f t="shared" si="319"/>
        <v>10110</v>
      </c>
      <c r="HG204" s="188"/>
      <c r="HH204" s="206">
        <f t="shared" si="320"/>
        <v>8880</v>
      </c>
      <c r="HI204" s="206">
        <f t="shared" si="321"/>
        <v>0</v>
      </c>
      <c r="HJ204" s="207">
        <f t="shared" si="322"/>
        <v>8880</v>
      </c>
      <c r="HK204" s="206">
        <f t="shared" si="323"/>
        <v>540</v>
      </c>
      <c r="HL204" s="206">
        <f t="shared" si="324"/>
        <v>0</v>
      </c>
      <c r="HM204" s="207">
        <f t="shared" si="325"/>
        <v>540</v>
      </c>
      <c r="HN204" s="206">
        <f t="shared" si="326"/>
        <v>8340</v>
      </c>
      <c r="HO204" s="206">
        <f t="shared" si="327"/>
        <v>0</v>
      </c>
      <c r="HP204" s="207">
        <f t="shared" si="328"/>
        <v>8340</v>
      </c>
      <c r="HQ204" s="188"/>
      <c r="HR204" s="206">
        <f t="shared" si="329"/>
        <v>5135</v>
      </c>
      <c r="HS204" s="206">
        <f t="shared" si="330"/>
        <v>0</v>
      </c>
      <c r="HT204" s="207">
        <f t="shared" si="331"/>
        <v>5135</v>
      </c>
      <c r="HU204" s="206">
        <f t="shared" si="332"/>
        <v>335</v>
      </c>
      <c r="HV204" s="206">
        <f t="shared" si="333"/>
        <v>0</v>
      </c>
      <c r="HW204" s="207">
        <f t="shared" si="334"/>
        <v>335</v>
      </c>
      <c r="HX204" s="206">
        <f t="shared" si="335"/>
        <v>4800</v>
      </c>
      <c r="HY204" s="206">
        <f t="shared" si="336"/>
        <v>0</v>
      </c>
      <c r="HZ204" s="207">
        <f t="shared" si="337"/>
        <v>4800</v>
      </c>
      <c r="IA204" s="188"/>
      <c r="IB204" s="206">
        <f t="shared" si="338"/>
        <v>2160</v>
      </c>
      <c r="IC204" s="206">
        <f t="shared" si="339"/>
        <v>0</v>
      </c>
      <c r="ID204" s="207">
        <f t="shared" si="340"/>
        <v>2160</v>
      </c>
      <c r="IE204" s="206">
        <f t="shared" si="341"/>
        <v>180</v>
      </c>
      <c r="IF204" s="206">
        <f t="shared" si="342"/>
        <v>0</v>
      </c>
      <c r="IG204" s="207">
        <f t="shared" si="343"/>
        <v>180</v>
      </c>
      <c r="IH204" s="206">
        <f t="shared" si="344"/>
        <v>1980</v>
      </c>
      <c r="II204" s="206">
        <f t="shared" si="345"/>
        <v>0</v>
      </c>
      <c r="IJ204" s="207">
        <f t="shared" si="346"/>
        <v>1980</v>
      </c>
    </row>
    <row r="205" spans="1:244" x14ac:dyDescent="0.2">
      <c r="A205" s="205" t="s">
        <v>160</v>
      </c>
      <c r="B205" s="183"/>
      <c r="C205" s="205" t="s">
        <v>32</v>
      </c>
      <c r="E205" s="188"/>
      <c r="F205" s="206">
        <v>3560</v>
      </c>
      <c r="G205" s="206">
        <v>0</v>
      </c>
      <c r="H205" s="207">
        <v>3560</v>
      </c>
      <c r="I205" s="206">
        <v>3400</v>
      </c>
      <c r="J205" s="206">
        <v>0</v>
      </c>
      <c r="K205" s="207">
        <v>3400</v>
      </c>
      <c r="L205" s="206">
        <v>160</v>
      </c>
      <c r="M205" s="206">
        <v>0</v>
      </c>
      <c r="N205" s="207">
        <v>160</v>
      </c>
      <c r="O205" s="208"/>
      <c r="P205" s="206">
        <v>3560</v>
      </c>
      <c r="Q205" s="206">
        <v>0</v>
      </c>
      <c r="R205" s="207">
        <v>3560</v>
      </c>
      <c r="S205" s="206">
        <v>3400</v>
      </c>
      <c r="T205" s="206">
        <v>0</v>
      </c>
      <c r="U205" s="207">
        <v>3400</v>
      </c>
      <c r="V205" s="206">
        <v>160</v>
      </c>
      <c r="W205" s="206">
        <v>0</v>
      </c>
      <c r="X205" s="207">
        <v>160</v>
      </c>
      <c r="Y205" s="208"/>
      <c r="Z205" s="206">
        <v>3210</v>
      </c>
      <c r="AA205" s="206">
        <v>0</v>
      </c>
      <c r="AB205" s="207">
        <v>3210</v>
      </c>
      <c r="AC205" s="206">
        <v>3050</v>
      </c>
      <c r="AD205" s="206">
        <v>0</v>
      </c>
      <c r="AE205" s="207">
        <v>3050</v>
      </c>
      <c r="AF205" s="206">
        <v>160</v>
      </c>
      <c r="AG205" s="206">
        <v>0</v>
      </c>
      <c r="AH205" s="207">
        <v>160</v>
      </c>
      <c r="AI205" s="208"/>
      <c r="AJ205" s="206">
        <v>2860</v>
      </c>
      <c r="AK205" s="206">
        <v>0</v>
      </c>
      <c r="AL205" s="207">
        <v>2860</v>
      </c>
      <c r="AM205" s="206">
        <v>2700</v>
      </c>
      <c r="AN205" s="206">
        <v>0</v>
      </c>
      <c r="AO205" s="207">
        <v>2700</v>
      </c>
      <c r="AP205" s="206">
        <v>160</v>
      </c>
      <c r="AQ205" s="206">
        <v>0</v>
      </c>
      <c r="AR205" s="207">
        <v>160</v>
      </c>
      <c r="AS205" s="208"/>
      <c r="AT205" s="206">
        <v>2610</v>
      </c>
      <c r="AU205" s="206">
        <v>0</v>
      </c>
      <c r="AV205" s="207">
        <v>2610</v>
      </c>
      <c r="AW205" s="206">
        <v>2450</v>
      </c>
      <c r="AX205" s="206">
        <v>0</v>
      </c>
      <c r="AY205" s="207">
        <v>2450</v>
      </c>
      <c r="AZ205" s="206">
        <v>160</v>
      </c>
      <c r="BA205" s="206">
        <v>0</v>
      </c>
      <c r="BB205" s="207">
        <v>160</v>
      </c>
      <c r="BC205" s="208"/>
      <c r="BD205" s="206">
        <v>2210</v>
      </c>
      <c r="BE205" s="206">
        <v>0</v>
      </c>
      <c r="BF205" s="207">
        <v>2210</v>
      </c>
      <c r="BG205" s="206">
        <v>2050</v>
      </c>
      <c r="BH205" s="206">
        <v>0</v>
      </c>
      <c r="BI205" s="207">
        <v>2050</v>
      </c>
      <c r="BJ205" s="206">
        <v>160</v>
      </c>
      <c r="BK205" s="206">
        <v>0</v>
      </c>
      <c r="BL205" s="207">
        <v>160</v>
      </c>
      <c r="BM205" s="208"/>
      <c r="BN205" s="206">
        <v>2160</v>
      </c>
      <c r="BO205" s="206">
        <v>0</v>
      </c>
      <c r="BP205" s="207">
        <v>2160</v>
      </c>
      <c r="BQ205" s="206">
        <v>2000</v>
      </c>
      <c r="BR205" s="206">
        <v>0</v>
      </c>
      <c r="BS205" s="207">
        <v>2000</v>
      </c>
      <c r="BT205" s="206">
        <v>160</v>
      </c>
      <c r="BU205" s="206">
        <v>0</v>
      </c>
      <c r="BV205" s="207">
        <v>160</v>
      </c>
      <c r="BW205" s="208"/>
      <c r="BX205" s="206">
        <v>1910</v>
      </c>
      <c r="BY205" s="206">
        <v>0</v>
      </c>
      <c r="BZ205" s="207">
        <v>1910</v>
      </c>
      <c r="CA205" s="206">
        <v>1750</v>
      </c>
      <c r="CB205" s="206">
        <v>0</v>
      </c>
      <c r="CC205" s="207">
        <v>1750</v>
      </c>
      <c r="CD205" s="206">
        <v>160</v>
      </c>
      <c r="CE205" s="206">
        <v>0</v>
      </c>
      <c r="CF205" s="207">
        <v>160</v>
      </c>
      <c r="CG205" s="208"/>
      <c r="CH205" s="206">
        <v>1860</v>
      </c>
      <c r="CI205" s="206">
        <v>0</v>
      </c>
      <c r="CJ205" s="207">
        <v>1860</v>
      </c>
      <c r="CK205" s="206">
        <v>1700</v>
      </c>
      <c r="CL205" s="206">
        <v>0</v>
      </c>
      <c r="CM205" s="207">
        <v>1700</v>
      </c>
      <c r="CN205" s="206">
        <v>160</v>
      </c>
      <c r="CO205" s="206">
        <v>0</v>
      </c>
      <c r="CP205" s="207">
        <v>160</v>
      </c>
      <c r="CQ205" s="208"/>
      <c r="CR205" s="206">
        <v>1860</v>
      </c>
      <c r="CS205" s="206">
        <v>0</v>
      </c>
      <c r="CT205" s="207">
        <v>1860</v>
      </c>
      <c r="CU205" s="206">
        <v>1700</v>
      </c>
      <c r="CV205" s="206">
        <v>0</v>
      </c>
      <c r="CW205" s="207">
        <v>1700</v>
      </c>
      <c r="CX205" s="206">
        <v>160</v>
      </c>
      <c r="CY205" s="206">
        <v>0</v>
      </c>
      <c r="CZ205" s="207">
        <v>160</v>
      </c>
      <c r="DA205" s="208"/>
      <c r="DB205" s="206">
        <v>1790</v>
      </c>
      <c r="DC205" s="206">
        <v>0</v>
      </c>
      <c r="DD205" s="207">
        <v>1790</v>
      </c>
      <c r="DE205" s="206">
        <v>1550</v>
      </c>
      <c r="DF205" s="206">
        <v>0</v>
      </c>
      <c r="DG205" s="207">
        <v>1550</v>
      </c>
      <c r="DH205" s="206">
        <v>240</v>
      </c>
      <c r="DI205" s="206">
        <v>0</v>
      </c>
      <c r="DJ205" s="207">
        <v>240</v>
      </c>
      <c r="DK205" s="208"/>
      <c r="DL205" s="206">
        <v>1540</v>
      </c>
      <c r="DM205" s="206">
        <v>0</v>
      </c>
      <c r="DN205" s="207">
        <v>1540</v>
      </c>
      <c r="DO205" s="206">
        <v>1300</v>
      </c>
      <c r="DP205" s="206">
        <v>0</v>
      </c>
      <c r="DQ205" s="207">
        <v>1300</v>
      </c>
      <c r="DR205" s="206">
        <v>240</v>
      </c>
      <c r="DS205" s="206">
        <v>0</v>
      </c>
      <c r="DT205" s="207">
        <v>240</v>
      </c>
      <c r="DU205" s="188"/>
      <c r="DV205" s="206">
        <f t="shared" si="239"/>
        <v>1610</v>
      </c>
      <c r="DW205" s="206">
        <f t="shared" si="240"/>
        <v>0</v>
      </c>
      <c r="DX205" s="207">
        <f t="shared" si="241"/>
        <v>1610</v>
      </c>
      <c r="DY205" s="206">
        <f t="shared" si="242"/>
        <v>1450</v>
      </c>
      <c r="DZ205" s="206">
        <f t="shared" si="243"/>
        <v>0</v>
      </c>
      <c r="EA205" s="207">
        <f t="shared" si="244"/>
        <v>1450</v>
      </c>
      <c r="EB205" s="206">
        <f t="shared" si="245"/>
        <v>160</v>
      </c>
      <c r="EC205" s="206">
        <f t="shared" si="246"/>
        <v>0</v>
      </c>
      <c r="ED205" s="207">
        <f t="shared" si="247"/>
        <v>160</v>
      </c>
      <c r="EE205" s="188"/>
      <c r="EF205" s="206">
        <f t="shared" si="248"/>
        <v>2010</v>
      </c>
      <c r="EG205" s="206">
        <f t="shared" si="249"/>
        <v>0</v>
      </c>
      <c r="EH205" s="207">
        <f t="shared" si="250"/>
        <v>2010</v>
      </c>
      <c r="EI205" s="206">
        <f t="shared" si="251"/>
        <v>1850</v>
      </c>
      <c r="EJ205" s="206">
        <f t="shared" si="252"/>
        <v>0</v>
      </c>
      <c r="EK205" s="207">
        <f t="shared" si="253"/>
        <v>1850</v>
      </c>
      <c r="EL205" s="206">
        <f t="shared" si="254"/>
        <v>160</v>
      </c>
      <c r="EM205" s="206">
        <f t="shared" si="255"/>
        <v>0</v>
      </c>
      <c r="EN205" s="207">
        <f t="shared" si="256"/>
        <v>160</v>
      </c>
      <c r="EO205" s="188"/>
      <c r="EP205" s="206">
        <f t="shared" si="257"/>
        <v>2240</v>
      </c>
      <c r="EQ205" s="206">
        <f t="shared" si="258"/>
        <v>0</v>
      </c>
      <c r="ER205" s="207">
        <f t="shared" si="259"/>
        <v>2240</v>
      </c>
      <c r="ES205" s="206">
        <f t="shared" si="260"/>
        <v>2000</v>
      </c>
      <c r="ET205" s="206">
        <f t="shared" si="261"/>
        <v>0</v>
      </c>
      <c r="EU205" s="207">
        <f t="shared" si="262"/>
        <v>2000</v>
      </c>
      <c r="EV205" s="206">
        <f t="shared" si="263"/>
        <v>240</v>
      </c>
      <c r="EW205" s="206">
        <f t="shared" si="264"/>
        <v>0</v>
      </c>
      <c r="EX205" s="207">
        <f t="shared" si="265"/>
        <v>240</v>
      </c>
      <c r="EY205" s="188"/>
      <c r="EZ205" s="206">
        <f t="shared" si="266"/>
        <v>2040</v>
      </c>
      <c r="FA205" s="206">
        <f t="shared" si="267"/>
        <v>0</v>
      </c>
      <c r="FB205" s="207">
        <f t="shared" si="268"/>
        <v>2040</v>
      </c>
      <c r="FC205" s="206">
        <f t="shared" si="269"/>
        <v>1800</v>
      </c>
      <c r="FD205" s="206">
        <f t="shared" si="270"/>
        <v>0</v>
      </c>
      <c r="FE205" s="207">
        <f t="shared" si="271"/>
        <v>1800</v>
      </c>
      <c r="FF205" s="206">
        <f t="shared" si="272"/>
        <v>240</v>
      </c>
      <c r="FG205" s="206">
        <f t="shared" si="273"/>
        <v>0</v>
      </c>
      <c r="FH205" s="207">
        <f t="shared" si="274"/>
        <v>240</v>
      </c>
      <c r="FI205" s="188"/>
      <c r="FJ205" s="206">
        <f t="shared" si="275"/>
        <v>1990</v>
      </c>
      <c r="FK205" s="206">
        <f t="shared" si="276"/>
        <v>0</v>
      </c>
      <c r="FL205" s="207">
        <f t="shared" si="277"/>
        <v>1990</v>
      </c>
      <c r="FM205" s="206">
        <f t="shared" si="278"/>
        <v>1750</v>
      </c>
      <c r="FN205" s="206">
        <f t="shared" si="279"/>
        <v>0</v>
      </c>
      <c r="FO205" s="207">
        <f t="shared" si="280"/>
        <v>1750</v>
      </c>
      <c r="FP205" s="206">
        <f t="shared" si="281"/>
        <v>240</v>
      </c>
      <c r="FQ205" s="206">
        <f t="shared" si="282"/>
        <v>0</v>
      </c>
      <c r="FR205" s="207">
        <f t="shared" si="283"/>
        <v>240</v>
      </c>
      <c r="FS205" s="188"/>
      <c r="FT205" s="206">
        <f t="shared" si="284"/>
        <v>1840</v>
      </c>
      <c r="FU205" s="206">
        <f t="shared" si="285"/>
        <v>0</v>
      </c>
      <c r="FV205" s="207">
        <f t="shared" si="286"/>
        <v>1840</v>
      </c>
      <c r="FW205" s="206">
        <f t="shared" si="287"/>
        <v>1600</v>
      </c>
      <c r="FX205" s="206">
        <f t="shared" si="288"/>
        <v>0</v>
      </c>
      <c r="FY205" s="207">
        <f t="shared" si="289"/>
        <v>1600</v>
      </c>
      <c r="FZ205" s="206">
        <f t="shared" si="290"/>
        <v>240</v>
      </c>
      <c r="GA205" s="206">
        <f t="shared" si="291"/>
        <v>0</v>
      </c>
      <c r="GB205" s="207">
        <f t="shared" si="292"/>
        <v>240</v>
      </c>
      <c r="GC205" s="188"/>
      <c r="GD205" s="206">
        <f t="shared" si="293"/>
        <v>1740</v>
      </c>
      <c r="GE205" s="206">
        <f t="shared" si="294"/>
        <v>0</v>
      </c>
      <c r="GF205" s="207">
        <f t="shared" si="295"/>
        <v>1740</v>
      </c>
      <c r="GG205" s="206">
        <f t="shared" si="296"/>
        <v>1500</v>
      </c>
      <c r="GH205" s="206">
        <f t="shared" si="297"/>
        <v>0</v>
      </c>
      <c r="GI205" s="207">
        <f t="shared" si="298"/>
        <v>1500</v>
      </c>
      <c r="GJ205" s="206">
        <f t="shared" si="299"/>
        <v>240</v>
      </c>
      <c r="GK205" s="206">
        <f t="shared" si="300"/>
        <v>0</v>
      </c>
      <c r="GL205" s="207">
        <f t="shared" si="301"/>
        <v>240</v>
      </c>
      <c r="GM205" s="188"/>
      <c r="GN205" s="206">
        <f t="shared" si="302"/>
        <v>1740</v>
      </c>
      <c r="GO205" s="206">
        <f t="shared" si="303"/>
        <v>0</v>
      </c>
      <c r="GP205" s="207">
        <f t="shared" si="304"/>
        <v>1740</v>
      </c>
      <c r="GQ205" s="206">
        <f t="shared" si="305"/>
        <v>1500</v>
      </c>
      <c r="GR205" s="206">
        <f t="shared" si="306"/>
        <v>0</v>
      </c>
      <c r="GS205" s="207">
        <f t="shared" si="307"/>
        <v>1500</v>
      </c>
      <c r="GT205" s="206">
        <f t="shared" si="308"/>
        <v>240</v>
      </c>
      <c r="GU205" s="206">
        <f t="shared" si="309"/>
        <v>0</v>
      </c>
      <c r="GV205" s="207">
        <f t="shared" si="310"/>
        <v>240</v>
      </c>
      <c r="GW205" s="188"/>
      <c r="GX205" s="206">
        <f t="shared" si="311"/>
        <v>1690</v>
      </c>
      <c r="GY205" s="206">
        <f t="shared" si="312"/>
        <v>0</v>
      </c>
      <c r="GZ205" s="207">
        <f t="shared" si="313"/>
        <v>1690</v>
      </c>
      <c r="HA205" s="206">
        <f t="shared" si="314"/>
        <v>1450</v>
      </c>
      <c r="HB205" s="206">
        <f t="shared" si="315"/>
        <v>0</v>
      </c>
      <c r="HC205" s="207">
        <f t="shared" si="316"/>
        <v>1450</v>
      </c>
      <c r="HD205" s="206">
        <f t="shared" si="317"/>
        <v>240</v>
      </c>
      <c r="HE205" s="206">
        <f t="shared" si="318"/>
        <v>0</v>
      </c>
      <c r="HF205" s="207">
        <f t="shared" si="319"/>
        <v>240</v>
      </c>
      <c r="HG205" s="188"/>
      <c r="HH205" s="206">
        <f t="shared" si="320"/>
        <v>1490</v>
      </c>
      <c r="HI205" s="206">
        <f t="shared" si="321"/>
        <v>0</v>
      </c>
      <c r="HJ205" s="207">
        <f t="shared" si="322"/>
        <v>1490</v>
      </c>
      <c r="HK205" s="206">
        <f t="shared" si="323"/>
        <v>1250</v>
      </c>
      <c r="HL205" s="206">
        <f t="shared" si="324"/>
        <v>0</v>
      </c>
      <c r="HM205" s="207">
        <f t="shared" si="325"/>
        <v>1250</v>
      </c>
      <c r="HN205" s="206">
        <f t="shared" si="326"/>
        <v>240</v>
      </c>
      <c r="HO205" s="206">
        <f t="shared" si="327"/>
        <v>0</v>
      </c>
      <c r="HP205" s="207">
        <f t="shared" si="328"/>
        <v>240</v>
      </c>
      <c r="HQ205" s="188"/>
      <c r="HR205" s="206">
        <f t="shared" si="329"/>
        <v>1410</v>
      </c>
      <c r="HS205" s="206">
        <f t="shared" si="330"/>
        <v>0</v>
      </c>
      <c r="HT205" s="207">
        <f t="shared" si="331"/>
        <v>1410</v>
      </c>
      <c r="HU205" s="206">
        <f t="shared" si="332"/>
        <v>1250</v>
      </c>
      <c r="HV205" s="206">
        <f t="shared" si="333"/>
        <v>0</v>
      </c>
      <c r="HW205" s="207">
        <f t="shared" si="334"/>
        <v>1250</v>
      </c>
      <c r="HX205" s="206">
        <f t="shared" si="335"/>
        <v>160</v>
      </c>
      <c r="HY205" s="206">
        <f t="shared" si="336"/>
        <v>0</v>
      </c>
      <c r="HZ205" s="207">
        <f t="shared" si="337"/>
        <v>160</v>
      </c>
      <c r="IA205" s="188"/>
      <c r="IB205" s="206">
        <f t="shared" si="338"/>
        <v>1280</v>
      </c>
      <c r="IC205" s="206">
        <f t="shared" si="339"/>
        <v>0</v>
      </c>
      <c r="ID205" s="207">
        <f t="shared" si="340"/>
        <v>1280</v>
      </c>
      <c r="IE205" s="206">
        <f t="shared" si="341"/>
        <v>1200</v>
      </c>
      <c r="IF205" s="206">
        <f t="shared" si="342"/>
        <v>0</v>
      </c>
      <c r="IG205" s="207">
        <f t="shared" si="343"/>
        <v>1200</v>
      </c>
      <c r="IH205" s="206">
        <f t="shared" si="344"/>
        <v>80</v>
      </c>
      <c r="II205" s="206">
        <f t="shared" si="345"/>
        <v>0</v>
      </c>
      <c r="IJ205" s="207">
        <f t="shared" si="346"/>
        <v>80</v>
      </c>
    </row>
    <row r="206" spans="1:244" x14ac:dyDescent="0.2">
      <c r="A206" s="205" t="s">
        <v>152</v>
      </c>
      <c r="B206" s="183"/>
      <c r="C206" s="183" t="s">
        <v>24</v>
      </c>
      <c r="E206" s="188"/>
      <c r="F206" s="206">
        <v>58692.5</v>
      </c>
      <c r="G206" s="206">
        <v>0</v>
      </c>
      <c r="H206" s="207">
        <v>58692.5</v>
      </c>
      <c r="I206" s="206">
        <v>7437.5</v>
      </c>
      <c r="J206" s="206">
        <v>0</v>
      </c>
      <c r="K206" s="207">
        <v>7437.5</v>
      </c>
      <c r="L206" s="206">
        <v>51255</v>
      </c>
      <c r="M206" s="206">
        <v>0</v>
      </c>
      <c r="N206" s="207">
        <v>51255</v>
      </c>
      <c r="O206" s="208"/>
      <c r="P206" s="206">
        <v>56197.5</v>
      </c>
      <c r="Q206" s="206">
        <v>0</v>
      </c>
      <c r="R206" s="207">
        <v>56197.5</v>
      </c>
      <c r="S206" s="206">
        <v>7147.5</v>
      </c>
      <c r="T206" s="206">
        <v>0</v>
      </c>
      <c r="U206" s="207">
        <v>7147.5</v>
      </c>
      <c r="V206" s="206">
        <v>49050</v>
      </c>
      <c r="W206" s="206">
        <v>0</v>
      </c>
      <c r="X206" s="207">
        <v>49050</v>
      </c>
      <c r="Y206" s="208"/>
      <c r="Z206" s="206">
        <v>54652.5</v>
      </c>
      <c r="AA206" s="206">
        <v>0</v>
      </c>
      <c r="AB206" s="207">
        <v>54652.5</v>
      </c>
      <c r="AC206" s="206">
        <v>6915</v>
      </c>
      <c r="AD206" s="206">
        <v>0</v>
      </c>
      <c r="AE206" s="207">
        <v>6915</v>
      </c>
      <c r="AF206" s="206">
        <v>47737.5</v>
      </c>
      <c r="AG206" s="206">
        <v>0</v>
      </c>
      <c r="AH206" s="207">
        <v>47737.5</v>
      </c>
      <c r="AI206" s="208"/>
      <c r="AJ206" s="206">
        <v>53365</v>
      </c>
      <c r="AK206" s="206">
        <v>0</v>
      </c>
      <c r="AL206" s="207">
        <v>53365</v>
      </c>
      <c r="AM206" s="206">
        <v>6790</v>
      </c>
      <c r="AN206" s="206">
        <v>0</v>
      </c>
      <c r="AO206" s="207">
        <v>6790</v>
      </c>
      <c r="AP206" s="206">
        <v>46575</v>
      </c>
      <c r="AQ206" s="206">
        <v>0</v>
      </c>
      <c r="AR206" s="207">
        <v>46575</v>
      </c>
      <c r="AS206" s="208"/>
      <c r="AT206" s="206">
        <v>52550</v>
      </c>
      <c r="AU206" s="206">
        <v>0</v>
      </c>
      <c r="AV206" s="207">
        <v>52550</v>
      </c>
      <c r="AW206" s="206">
        <v>6655</v>
      </c>
      <c r="AX206" s="206">
        <v>0</v>
      </c>
      <c r="AY206" s="207">
        <v>6655</v>
      </c>
      <c r="AZ206" s="206">
        <v>45895</v>
      </c>
      <c r="BA206" s="206">
        <v>0</v>
      </c>
      <c r="BB206" s="207">
        <v>45895</v>
      </c>
      <c r="BC206" s="208"/>
      <c r="BD206" s="206">
        <v>51420</v>
      </c>
      <c r="BE206" s="206">
        <v>0</v>
      </c>
      <c r="BF206" s="207">
        <v>51420</v>
      </c>
      <c r="BG206" s="206">
        <v>6480</v>
      </c>
      <c r="BH206" s="206">
        <v>0</v>
      </c>
      <c r="BI206" s="207">
        <v>6480</v>
      </c>
      <c r="BJ206" s="206">
        <v>44940</v>
      </c>
      <c r="BK206" s="206">
        <v>0</v>
      </c>
      <c r="BL206" s="207">
        <v>44940</v>
      </c>
      <c r="BM206" s="208"/>
      <c r="BN206" s="206">
        <v>49810</v>
      </c>
      <c r="BO206" s="206">
        <v>0</v>
      </c>
      <c r="BP206" s="207">
        <v>49810</v>
      </c>
      <c r="BQ206" s="206">
        <v>6222.5</v>
      </c>
      <c r="BR206" s="206">
        <v>0</v>
      </c>
      <c r="BS206" s="207">
        <v>6222.5</v>
      </c>
      <c r="BT206" s="206">
        <v>43587.5</v>
      </c>
      <c r="BU206" s="206">
        <v>0</v>
      </c>
      <c r="BV206" s="207">
        <v>43587.5</v>
      </c>
      <c r="BW206" s="208"/>
      <c r="BX206" s="206">
        <v>48335.67</v>
      </c>
      <c r="BY206" s="206">
        <v>0</v>
      </c>
      <c r="BZ206" s="207">
        <v>48335.67</v>
      </c>
      <c r="CA206" s="206">
        <v>6042.5</v>
      </c>
      <c r="CB206" s="206">
        <v>0</v>
      </c>
      <c r="CC206" s="207">
        <v>6042.5</v>
      </c>
      <c r="CD206" s="206">
        <v>42293.17</v>
      </c>
      <c r="CE206" s="206">
        <v>0</v>
      </c>
      <c r="CF206" s="207">
        <v>42293.17</v>
      </c>
      <c r="CG206" s="208"/>
      <c r="CH206" s="206">
        <v>47470.67</v>
      </c>
      <c r="CI206" s="206">
        <v>0</v>
      </c>
      <c r="CJ206" s="207">
        <v>47470.67</v>
      </c>
      <c r="CK206" s="206">
        <v>5882.5</v>
      </c>
      <c r="CL206" s="206">
        <v>0</v>
      </c>
      <c r="CM206" s="207">
        <v>5882.5</v>
      </c>
      <c r="CN206" s="206">
        <v>41588.17</v>
      </c>
      <c r="CO206" s="206">
        <v>0</v>
      </c>
      <c r="CP206" s="207">
        <v>41588.17</v>
      </c>
      <c r="CQ206" s="208"/>
      <c r="CR206" s="206">
        <v>46918.17</v>
      </c>
      <c r="CS206" s="206">
        <v>0</v>
      </c>
      <c r="CT206" s="207">
        <v>46918.17</v>
      </c>
      <c r="CU206" s="206">
        <v>5812.5</v>
      </c>
      <c r="CV206" s="206">
        <v>0</v>
      </c>
      <c r="CW206" s="207">
        <v>5812.5</v>
      </c>
      <c r="CX206" s="206">
        <v>41105.67</v>
      </c>
      <c r="CY206" s="206">
        <v>0</v>
      </c>
      <c r="CZ206" s="207">
        <v>41105.67</v>
      </c>
      <c r="DA206" s="208"/>
      <c r="DB206" s="206">
        <v>46443.17</v>
      </c>
      <c r="DC206" s="206">
        <v>0</v>
      </c>
      <c r="DD206" s="207">
        <v>46443.17</v>
      </c>
      <c r="DE206" s="206">
        <v>5710</v>
      </c>
      <c r="DF206" s="206">
        <v>0</v>
      </c>
      <c r="DG206" s="207">
        <v>5710</v>
      </c>
      <c r="DH206" s="206">
        <v>40733.17</v>
      </c>
      <c r="DI206" s="206">
        <v>0</v>
      </c>
      <c r="DJ206" s="207">
        <v>40733.17</v>
      </c>
      <c r="DK206" s="208"/>
      <c r="DL206" s="206">
        <v>46413.17</v>
      </c>
      <c r="DM206" s="206">
        <v>0</v>
      </c>
      <c r="DN206" s="207">
        <v>46413.17</v>
      </c>
      <c r="DO206" s="206">
        <v>5800</v>
      </c>
      <c r="DP206" s="206">
        <v>0</v>
      </c>
      <c r="DQ206" s="207">
        <v>5800</v>
      </c>
      <c r="DR206" s="206">
        <v>40613.17</v>
      </c>
      <c r="DS206" s="206">
        <v>0</v>
      </c>
      <c r="DT206" s="207">
        <v>40613.17</v>
      </c>
      <c r="DU206" s="188"/>
      <c r="DV206" s="206">
        <f t="shared" si="239"/>
        <v>45848.17</v>
      </c>
      <c r="DW206" s="206">
        <f t="shared" si="240"/>
        <v>0</v>
      </c>
      <c r="DX206" s="207">
        <f t="shared" si="241"/>
        <v>45848.17</v>
      </c>
      <c r="DY206" s="206">
        <f t="shared" si="242"/>
        <v>5800</v>
      </c>
      <c r="DZ206" s="206">
        <f t="shared" si="243"/>
        <v>0</v>
      </c>
      <c r="EA206" s="207">
        <f t="shared" si="244"/>
        <v>5800</v>
      </c>
      <c r="EB206" s="206">
        <f t="shared" si="245"/>
        <v>40048.17</v>
      </c>
      <c r="EC206" s="206">
        <f t="shared" si="246"/>
        <v>0</v>
      </c>
      <c r="ED206" s="207">
        <f t="shared" si="247"/>
        <v>40048.17</v>
      </c>
      <c r="EE206" s="188"/>
      <c r="EF206" s="206">
        <f t="shared" si="248"/>
        <v>45295.67</v>
      </c>
      <c r="EG206" s="206">
        <f t="shared" si="249"/>
        <v>0</v>
      </c>
      <c r="EH206" s="207">
        <f t="shared" si="250"/>
        <v>45295.67</v>
      </c>
      <c r="EI206" s="206">
        <f t="shared" si="251"/>
        <v>5800</v>
      </c>
      <c r="EJ206" s="206">
        <f t="shared" si="252"/>
        <v>0</v>
      </c>
      <c r="EK206" s="207">
        <f t="shared" si="253"/>
        <v>5800</v>
      </c>
      <c r="EL206" s="206">
        <f t="shared" si="254"/>
        <v>39495.67</v>
      </c>
      <c r="EM206" s="206">
        <f t="shared" si="255"/>
        <v>0</v>
      </c>
      <c r="EN206" s="207">
        <f t="shared" si="256"/>
        <v>39495.67</v>
      </c>
      <c r="EO206" s="188"/>
      <c r="EP206" s="206">
        <f t="shared" si="257"/>
        <v>45010.67</v>
      </c>
      <c r="EQ206" s="206">
        <f t="shared" si="258"/>
        <v>0</v>
      </c>
      <c r="ER206" s="207">
        <f t="shared" si="259"/>
        <v>45010.67</v>
      </c>
      <c r="ES206" s="206">
        <f t="shared" si="260"/>
        <v>5815</v>
      </c>
      <c r="ET206" s="206">
        <f t="shared" si="261"/>
        <v>0</v>
      </c>
      <c r="EU206" s="207">
        <f t="shared" si="262"/>
        <v>5815</v>
      </c>
      <c r="EV206" s="206">
        <f t="shared" si="263"/>
        <v>39195.67</v>
      </c>
      <c r="EW206" s="206">
        <f t="shared" si="264"/>
        <v>0</v>
      </c>
      <c r="EX206" s="207">
        <f t="shared" si="265"/>
        <v>39195.67</v>
      </c>
      <c r="EY206" s="188"/>
      <c r="EZ206" s="206">
        <f t="shared" si="266"/>
        <v>40153.17</v>
      </c>
      <c r="FA206" s="206">
        <f t="shared" si="267"/>
        <v>0</v>
      </c>
      <c r="FB206" s="207">
        <f t="shared" si="268"/>
        <v>40153.17</v>
      </c>
      <c r="FC206" s="206">
        <f t="shared" si="269"/>
        <v>5172.5</v>
      </c>
      <c r="FD206" s="206">
        <f t="shared" si="270"/>
        <v>0</v>
      </c>
      <c r="FE206" s="207">
        <f t="shared" si="271"/>
        <v>5172.5</v>
      </c>
      <c r="FF206" s="206">
        <f t="shared" si="272"/>
        <v>34980.67</v>
      </c>
      <c r="FG206" s="206">
        <f t="shared" si="273"/>
        <v>0</v>
      </c>
      <c r="FH206" s="207">
        <f t="shared" si="274"/>
        <v>34980.67</v>
      </c>
      <c r="FI206" s="188"/>
      <c r="FJ206" s="206">
        <f t="shared" si="275"/>
        <v>35213.17</v>
      </c>
      <c r="FK206" s="206">
        <f t="shared" si="276"/>
        <v>0</v>
      </c>
      <c r="FL206" s="207">
        <f t="shared" si="277"/>
        <v>35213.17</v>
      </c>
      <c r="FM206" s="206">
        <f t="shared" si="278"/>
        <v>4585</v>
      </c>
      <c r="FN206" s="206">
        <f t="shared" si="279"/>
        <v>0</v>
      </c>
      <c r="FO206" s="207">
        <f t="shared" si="280"/>
        <v>4585</v>
      </c>
      <c r="FP206" s="206">
        <f t="shared" si="281"/>
        <v>30628.17</v>
      </c>
      <c r="FQ206" s="206">
        <f t="shared" si="282"/>
        <v>0</v>
      </c>
      <c r="FR206" s="207">
        <f t="shared" si="283"/>
        <v>30628.17</v>
      </c>
      <c r="FS206" s="188"/>
      <c r="FT206" s="206">
        <f t="shared" si="284"/>
        <v>30830.67</v>
      </c>
      <c r="FU206" s="206">
        <f t="shared" si="285"/>
        <v>0</v>
      </c>
      <c r="FV206" s="207">
        <f t="shared" si="286"/>
        <v>30830.67</v>
      </c>
      <c r="FW206" s="206">
        <f t="shared" si="287"/>
        <v>4072.5</v>
      </c>
      <c r="FX206" s="206">
        <f t="shared" si="288"/>
        <v>0</v>
      </c>
      <c r="FY206" s="207">
        <f t="shared" si="289"/>
        <v>4072.5</v>
      </c>
      <c r="FZ206" s="206">
        <f t="shared" si="290"/>
        <v>26758.17</v>
      </c>
      <c r="GA206" s="206">
        <f t="shared" si="291"/>
        <v>0</v>
      </c>
      <c r="GB206" s="207">
        <f t="shared" si="292"/>
        <v>26758.17</v>
      </c>
      <c r="GC206" s="188"/>
      <c r="GD206" s="206">
        <f t="shared" si="293"/>
        <v>27653.17</v>
      </c>
      <c r="GE206" s="206">
        <f t="shared" si="294"/>
        <v>0</v>
      </c>
      <c r="GF206" s="207">
        <f t="shared" si="295"/>
        <v>27653.17</v>
      </c>
      <c r="GG206" s="206">
        <f t="shared" si="296"/>
        <v>3705</v>
      </c>
      <c r="GH206" s="206">
        <f t="shared" si="297"/>
        <v>0</v>
      </c>
      <c r="GI206" s="207">
        <f t="shared" si="298"/>
        <v>3705</v>
      </c>
      <c r="GJ206" s="206">
        <f t="shared" si="299"/>
        <v>23948.17</v>
      </c>
      <c r="GK206" s="206">
        <f t="shared" si="300"/>
        <v>0</v>
      </c>
      <c r="GL206" s="207">
        <f t="shared" si="301"/>
        <v>23948.17</v>
      </c>
      <c r="GM206" s="188"/>
      <c r="GN206" s="206">
        <f t="shared" si="302"/>
        <v>25505</v>
      </c>
      <c r="GO206" s="206">
        <f t="shared" si="303"/>
        <v>0</v>
      </c>
      <c r="GP206" s="207">
        <f t="shared" si="304"/>
        <v>25505</v>
      </c>
      <c r="GQ206" s="206">
        <f t="shared" si="305"/>
        <v>3392.5</v>
      </c>
      <c r="GR206" s="206">
        <f t="shared" si="306"/>
        <v>0</v>
      </c>
      <c r="GS206" s="207">
        <f t="shared" si="307"/>
        <v>3392.5</v>
      </c>
      <c r="GT206" s="206">
        <f t="shared" si="308"/>
        <v>22112.5</v>
      </c>
      <c r="GU206" s="206">
        <f t="shared" si="309"/>
        <v>0</v>
      </c>
      <c r="GV206" s="207">
        <f t="shared" si="310"/>
        <v>22112.5</v>
      </c>
      <c r="GW206" s="188"/>
      <c r="GX206" s="206">
        <f t="shared" si="311"/>
        <v>22907.5</v>
      </c>
      <c r="GY206" s="206">
        <f t="shared" si="312"/>
        <v>0</v>
      </c>
      <c r="GZ206" s="207">
        <f t="shared" si="313"/>
        <v>22907.5</v>
      </c>
      <c r="HA206" s="206">
        <f t="shared" si="314"/>
        <v>3072.5</v>
      </c>
      <c r="HB206" s="206">
        <f t="shared" si="315"/>
        <v>0</v>
      </c>
      <c r="HC206" s="207">
        <f t="shared" si="316"/>
        <v>3072.5</v>
      </c>
      <c r="HD206" s="206">
        <f t="shared" si="317"/>
        <v>19835</v>
      </c>
      <c r="HE206" s="206">
        <f t="shared" si="318"/>
        <v>0</v>
      </c>
      <c r="HF206" s="207">
        <f t="shared" si="319"/>
        <v>19835</v>
      </c>
      <c r="HG206" s="188"/>
      <c r="HH206" s="206">
        <f t="shared" si="320"/>
        <v>20215</v>
      </c>
      <c r="HI206" s="206">
        <f t="shared" si="321"/>
        <v>0</v>
      </c>
      <c r="HJ206" s="207">
        <f t="shared" si="322"/>
        <v>20215</v>
      </c>
      <c r="HK206" s="206">
        <f t="shared" si="323"/>
        <v>2735</v>
      </c>
      <c r="HL206" s="206">
        <f t="shared" si="324"/>
        <v>0</v>
      </c>
      <c r="HM206" s="207">
        <f t="shared" si="325"/>
        <v>2735</v>
      </c>
      <c r="HN206" s="206">
        <f t="shared" si="326"/>
        <v>17480</v>
      </c>
      <c r="HO206" s="206">
        <f t="shared" si="327"/>
        <v>0</v>
      </c>
      <c r="HP206" s="207">
        <f t="shared" si="328"/>
        <v>17480</v>
      </c>
      <c r="HQ206" s="188"/>
      <c r="HR206" s="206">
        <f t="shared" si="329"/>
        <v>17542.5</v>
      </c>
      <c r="HS206" s="206">
        <f t="shared" si="330"/>
        <v>0</v>
      </c>
      <c r="HT206" s="207">
        <f t="shared" si="331"/>
        <v>17542.5</v>
      </c>
      <c r="HU206" s="206">
        <f t="shared" si="332"/>
        <v>2465</v>
      </c>
      <c r="HV206" s="206">
        <f t="shared" si="333"/>
        <v>0</v>
      </c>
      <c r="HW206" s="207">
        <f t="shared" si="334"/>
        <v>2465</v>
      </c>
      <c r="HX206" s="206">
        <f t="shared" si="335"/>
        <v>15077.5</v>
      </c>
      <c r="HY206" s="206">
        <f t="shared" si="336"/>
        <v>0</v>
      </c>
      <c r="HZ206" s="207">
        <f t="shared" si="337"/>
        <v>15077.5</v>
      </c>
      <c r="IA206" s="188"/>
      <c r="IB206" s="206">
        <f t="shared" si="338"/>
        <v>14312.5</v>
      </c>
      <c r="IC206" s="206">
        <f t="shared" si="339"/>
        <v>0</v>
      </c>
      <c r="ID206" s="207">
        <f t="shared" si="340"/>
        <v>14312.5</v>
      </c>
      <c r="IE206" s="206">
        <f t="shared" si="341"/>
        <v>1970</v>
      </c>
      <c r="IF206" s="206">
        <f t="shared" si="342"/>
        <v>0</v>
      </c>
      <c r="IG206" s="207">
        <f t="shared" si="343"/>
        <v>1970</v>
      </c>
      <c r="IH206" s="206">
        <f t="shared" si="344"/>
        <v>12342.5</v>
      </c>
      <c r="II206" s="206">
        <f t="shared" si="345"/>
        <v>0</v>
      </c>
      <c r="IJ206" s="207">
        <f t="shared" si="346"/>
        <v>12342.5</v>
      </c>
    </row>
    <row r="207" spans="1:244" x14ac:dyDescent="0.2">
      <c r="A207" s="205" t="s">
        <v>163</v>
      </c>
      <c r="B207" s="183"/>
      <c r="C207" s="205" t="s">
        <v>164</v>
      </c>
      <c r="D207" s="184" t="s">
        <v>9</v>
      </c>
      <c r="E207" s="188"/>
      <c r="F207" s="206">
        <v>0</v>
      </c>
      <c r="G207" s="206">
        <v>298081.62999999995</v>
      </c>
      <c r="H207" s="207">
        <v>298081.62999999995</v>
      </c>
      <c r="I207" s="206">
        <v>0</v>
      </c>
      <c r="J207" s="206">
        <v>20651.365535999998</v>
      </c>
      <c r="K207" s="207">
        <v>20651.365535999998</v>
      </c>
      <c r="L207" s="206">
        <v>0</v>
      </c>
      <c r="M207" s="206">
        <v>277430.26446400001</v>
      </c>
      <c r="N207" s="207">
        <v>277430.26446400001</v>
      </c>
      <c r="O207" s="208"/>
      <c r="P207" s="206">
        <v>0</v>
      </c>
      <c r="Q207" s="206">
        <v>302497.76</v>
      </c>
      <c r="R207" s="207">
        <v>302497.76</v>
      </c>
      <c r="S207" s="206">
        <v>0</v>
      </c>
      <c r="T207" s="206">
        <v>21375.871463999996</v>
      </c>
      <c r="U207" s="207">
        <v>21375.871463999996</v>
      </c>
      <c r="V207" s="206">
        <v>0</v>
      </c>
      <c r="W207" s="206">
        <v>281121.88853599998</v>
      </c>
      <c r="X207" s="207">
        <v>281121.88853599998</v>
      </c>
      <c r="Y207" s="208"/>
      <c r="Z207" s="206">
        <v>0</v>
      </c>
      <c r="AA207" s="206">
        <v>308981.84000000003</v>
      </c>
      <c r="AB207" s="207">
        <v>308981.84000000003</v>
      </c>
      <c r="AC207" s="206">
        <v>0</v>
      </c>
      <c r="AD207" s="206">
        <v>22097.007203999998</v>
      </c>
      <c r="AE207" s="207">
        <v>22097.007203999998</v>
      </c>
      <c r="AF207" s="206">
        <v>0</v>
      </c>
      <c r="AG207" s="206">
        <v>286884.832796</v>
      </c>
      <c r="AH207" s="207">
        <v>286884.832796</v>
      </c>
      <c r="AI207" s="208"/>
      <c r="AJ207" s="206">
        <v>0</v>
      </c>
      <c r="AK207" s="206">
        <v>316102.69</v>
      </c>
      <c r="AL207" s="207">
        <v>316102.69</v>
      </c>
      <c r="AM207" s="206">
        <v>0</v>
      </c>
      <c r="AN207" s="206">
        <v>22818.664883999998</v>
      </c>
      <c r="AO207" s="207">
        <v>22818.664883999998</v>
      </c>
      <c r="AP207" s="206">
        <v>0</v>
      </c>
      <c r="AQ207" s="206">
        <v>293284.02511600003</v>
      </c>
      <c r="AR207" s="207">
        <v>293284.02511600003</v>
      </c>
      <c r="AS207" s="208"/>
      <c r="AT207" s="206">
        <v>0</v>
      </c>
      <c r="AU207" s="206">
        <v>323231.56</v>
      </c>
      <c r="AV207" s="207">
        <v>323231.56</v>
      </c>
      <c r="AW207" s="206">
        <v>0</v>
      </c>
      <c r="AX207" s="206">
        <v>23541.137359999997</v>
      </c>
      <c r="AY207" s="207">
        <v>23541.137359999997</v>
      </c>
      <c r="AZ207" s="206">
        <v>0</v>
      </c>
      <c r="BA207" s="206">
        <v>299690.42264</v>
      </c>
      <c r="BB207" s="207">
        <v>299690.42264</v>
      </c>
      <c r="BC207" s="208"/>
      <c r="BD207" s="206">
        <v>0</v>
      </c>
      <c r="BE207" s="206">
        <v>330435.13</v>
      </c>
      <c r="BF207" s="207">
        <v>330435.13</v>
      </c>
      <c r="BG207" s="206">
        <v>0</v>
      </c>
      <c r="BH207" s="206">
        <v>24271.566799999997</v>
      </c>
      <c r="BI207" s="207">
        <v>24271.566799999997</v>
      </c>
      <c r="BJ207" s="206">
        <v>0</v>
      </c>
      <c r="BK207" s="206">
        <v>306163.56320000003</v>
      </c>
      <c r="BL207" s="207">
        <v>306163.56320000003</v>
      </c>
      <c r="BM207" s="208"/>
      <c r="BN207" s="206">
        <v>0</v>
      </c>
      <c r="BO207" s="206">
        <v>335700.89</v>
      </c>
      <c r="BP207" s="207">
        <v>335700.89</v>
      </c>
      <c r="BQ207" s="206">
        <v>0</v>
      </c>
      <c r="BR207" s="206">
        <v>24997.9568</v>
      </c>
      <c r="BS207" s="207">
        <v>24997.9568</v>
      </c>
      <c r="BT207" s="206">
        <v>0</v>
      </c>
      <c r="BU207" s="206">
        <v>310702.93319999997</v>
      </c>
      <c r="BV207" s="207">
        <v>310702.93319999997</v>
      </c>
      <c r="BW207" s="208"/>
      <c r="BX207" s="206">
        <v>0</v>
      </c>
      <c r="BY207" s="206">
        <v>372950.65</v>
      </c>
      <c r="BZ207" s="207">
        <v>372950.65</v>
      </c>
      <c r="CA207" s="206">
        <v>0</v>
      </c>
      <c r="CB207" s="206">
        <v>25721.086800000005</v>
      </c>
      <c r="CC207" s="207">
        <v>25721.086800000005</v>
      </c>
      <c r="CD207" s="206">
        <v>0</v>
      </c>
      <c r="CE207" s="206">
        <v>347229.56319999998</v>
      </c>
      <c r="CF207" s="207">
        <v>347229.56319999998</v>
      </c>
      <c r="CG207" s="208"/>
      <c r="CH207" s="206">
        <v>0</v>
      </c>
      <c r="CI207" s="206">
        <v>380100.33</v>
      </c>
      <c r="CJ207" s="207">
        <v>380100.33</v>
      </c>
      <c r="CK207" s="206">
        <v>0</v>
      </c>
      <c r="CL207" s="206">
        <v>26449.286800000002</v>
      </c>
      <c r="CM207" s="207">
        <v>26449.286800000002</v>
      </c>
      <c r="CN207" s="206">
        <v>0</v>
      </c>
      <c r="CO207" s="206">
        <v>353651.04319999996</v>
      </c>
      <c r="CP207" s="207">
        <v>353651.04319999996</v>
      </c>
      <c r="CQ207" s="208"/>
      <c r="CR207" s="206">
        <v>0</v>
      </c>
      <c r="CS207" s="206">
        <v>382736.63</v>
      </c>
      <c r="CT207" s="207">
        <v>382736.63</v>
      </c>
      <c r="CU207" s="206">
        <v>0</v>
      </c>
      <c r="CV207" s="206">
        <v>26701.256800000003</v>
      </c>
      <c r="CW207" s="207">
        <v>26701.256800000003</v>
      </c>
      <c r="CX207" s="206">
        <v>0</v>
      </c>
      <c r="CY207" s="206">
        <v>356035.37319999997</v>
      </c>
      <c r="CZ207" s="207">
        <v>356035.37319999997</v>
      </c>
      <c r="DA207" s="208"/>
      <c r="DB207" s="206">
        <v>0</v>
      </c>
      <c r="DC207" s="206">
        <v>383481.4599999999</v>
      </c>
      <c r="DD207" s="207">
        <v>383481.4599999999</v>
      </c>
      <c r="DE207" s="206">
        <v>0</v>
      </c>
      <c r="DF207" s="206">
        <v>26755.436800000003</v>
      </c>
      <c r="DG207" s="207">
        <v>26755.436800000003</v>
      </c>
      <c r="DH207" s="206">
        <v>0</v>
      </c>
      <c r="DI207" s="206">
        <v>356726.0232</v>
      </c>
      <c r="DJ207" s="207">
        <v>356726.0232</v>
      </c>
      <c r="DK207" s="208"/>
      <c r="DL207" s="206">
        <v>0</v>
      </c>
      <c r="DM207" s="206">
        <v>385831.54999999993</v>
      </c>
      <c r="DN207" s="207">
        <v>385831.54999999993</v>
      </c>
      <c r="DO207" s="206">
        <v>0</v>
      </c>
      <c r="DP207" s="206">
        <v>29503.806800000002</v>
      </c>
      <c r="DQ207" s="207">
        <v>29503.806800000002</v>
      </c>
      <c r="DR207" s="206">
        <v>0</v>
      </c>
      <c r="DS207" s="206">
        <v>356327.74319999997</v>
      </c>
      <c r="DT207" s="207">
        <v>356327.74319999997</v>
      </c>
      <c r="DU207" s="188"/>
      <c r="DV207" s="206">
        <f t="shared" si="239"/>
        <v>0</v>
      </c>
      <c r="DW207" s="206">
        <f t="shared" si="240"/>
        <v>386491.55</v>
      </c>
      <c r="DX207" s="207">
        <f t="shared" si="241"/>
        <v>386491.55</v>
      </c>
      <c r="DY207" s="206">
        <f t="shared" si="242"/>
        <v>0</v>
      </c>
      <c r="DZ207" s="206">
        <f t="shared" si="243"/>
        <v>29557.434772000001</v>
      </c>
      <c r="EA207" s="207">
        <f t="shared" si="244"/>
        <v>29557.434772000001</v>
      </c>
      <c r="EB207" s="206">
        <f t="shared" si="245"/>
        <v>0</v>
      </c>
      <c r="EC207" s="206">
        <f t="shared" si="246"/>
        <v>356934.11522799998</v>
      </c>
      <c r="ED207" s="207">
        <f t="shared" si="247"/>
        <v>356934.11522799998</v>
      </c>
      <c r="EE207" s="188"/>
      <c r="EF207" s="206">
        <f t="shared" si="248"/>
        <v>0</v>
      </c>
      <c r="EG207" s="206">
        <f t="shared" si="249"/>
        <v>387151.03999999986</v>
      </c>
      <c r="EH207" s="207">
        <f t="shared" si="250"/>
        <v>387151.03999999986</v>
      </c>
      <c r="EI207" s="206">
        <f t="shared" si="251"/>
        <v>0</v>
      </c>
      <c r="EJ207" s="206">
        <f t="shared" si="252"/>
        <v>29611.002330000003</v>
      </c>
      <c r="EK207" s="207">
        <f t="shared" si="253"/>
        <v>29611.002330000003</v>
      </c>
      <c r="EL207" s="206">
        <f t="shared" si="254"/>
        <v>0</v>
      </c>
      <c r="EM207" s="206">
        <f t="shared" si="255"/>
        <v>357540.03766999999</v>
      </c>
      <c r="EN207" s="207">
        <f t="shared" si="256"/>
        <v>357540.03766999999</v>
      </c>
      <c r="EO207" s="188"/>
      <c r="EP207" s="206">
        <f t="shared" si="257"/>
        <v>0</v>
      </c>
      <c r="EQ207" s="206">
        <f t="shared" si="258"/>
        <v>385977.25999999989</v>
      </c>
      <c r="ER207" s="207">
        <f t="shared" si="259"/>
        <v>385977.25999999989</v>
      </c>
      <c r="ES207" s="206">
        <f t="shared" si="260"/>
        <v>0</v>
      </c>
      <c r="ET207" s="206">
        <f t="shared" si="261"/>
        <v>29671.430941999999</v>
      </c>
      <c r="EU207" s="207">
        <f t="shared" si="262"/>
        <v>29671.430941999999</v>
      </c>
      <c r="EV207" s="206">
        <f t="shared" si="263"/>
        <v>0</v>
      </c>
      <c r="EW207" s="206">
        <f t="shared" si="264"/>
        <v>356305.829058</v>
      </c>
      <c r="EX207" s="207">
        <f t="shared" si="265"/>
        <v>356305.829058</v>
      </c>
      <c r="EY207" s="188"/>
      <c r="EZ207" s="206">
        <f t="shared" si="266"/>
        <v>0</v>
      </c>
      <c r="FA207" s="206">
        <f t="shared" si="267"/>
        <v>356087.36999999988</v>
      </c>
      <c r="FB207" s="207">
        <f t="shared" si="268"/>
        <v>356087.36999999988</v>
      </c>
      <c r="FC207" s="206">
        <f t="shared" si="269"/>
        <v>0</v>
      </c>
      <c r="FD207" s="206">
        <f t="shared" si="270"/>
        <v>27439.033262000001</v>
      </c>
      <c r="FE207" s="207">
        <f t="shared" si="271"/>
        <v>27439.033262000001</v>
      </c>
      <c r="FF207" s="206">
        <f t="shared" si="272"/>
        <v>0</v>
      </c>
      <c r="FG207" s="206">
        <f t="shared" si="273"/>
        <v>328648.33673800004</v>
      </c>
      <c r="FH207" s="207">
        <f t="shared" si="274"/>
        <v>328648.33673800004</v>
      </c>
      <c r="FI207" s="188"/>
      <c r="FJ207" s="206">
        <f t="shared" si="275"/>
        <v>0</v>
      </c>
      <c r="FK207" s="206">
        <f t="shared" si="276"/>
        <v>326212.51</v>
      </c>
      <c r="FL207" s="207">
        <f t="shared" si="277"/>
        <v>326212.51</v>
      </c>
      <c r="FM207" s="206">
        <f t="shared" si="278"/>
        <v>0</v>
      </c>
      <c r="FN207" s="206">
        <f t="shared" si="279"/>
        <v>25208.240786000002</v>
      </c>
      <c r="FO207" s="207">
        <f t="shared" si="280"/>
        <v>25208.240786000002</v>
      </c>
      <c r="FP207" s="206">
        <f t="shared" si="281"/>
        <v>0</v>
      </c>
      <c r="FQ207" s="206">
        <f t="shared" si="282"/>
        <v>301004.26921399997</v>
      </c>
      <c r="FR207" s="207">
        <f t="shared" si="283"/>
        <v>301004.26921399997</v>
      </c>
      <c r="FS207" s="188"/>
      <c r="FT207" s="206">
        <f t="shared" si="284"/>
        <v>0</v>
      </c>
      <c r="FU207" s="206">
        <f t="shared" si="285"/>
        <v>296269.42000000004</v>
      </c>
      <c r="FV207" s="207">
        <f t="shared" si="286"/>
        <v>296269.42000000004</v>
      </c>
      <c r="FW207" s="206">
        <f t="shared" si="287"/>
        <v>0</v>
      </c>
      <c r="FX207" s="206">
        <f t="shared" si="288"/>
        <v>22970.161346000001</v>
      </c>
      <c r="FY207" s="207">
        <f t="shared" si="289"/>
        <v>22970.161346000001</v>
      </c>
      <c r="FZ207" s="206">
        <f t="shared" si="290"/>
        <v>0</v>
      </c>
      <c r="GA207" s="206">
        <f t="shared" si="291"/>
        <v>273299.258654</v>
      </c>
      <c r="GB207" s="207">
        <f t="shared" si="292"/>
        <v>273299.258654</v>
      </c>
      <c r="GC207" s="188"/>
      <c r="GD207" s="206">
        <f t="shared" si="293"/>
        <v>0</v>
      </c>
      <c r="GE207" s="206">
        <f t="shared" si="294"/>
        <v>267667.36</v>
      </c>
      <c r="GF207" s="207">
        <f t="shared" si="295"/>
        <v>267667.36</v>
      </c>
      <c r="GG207" s="206">
        <f t="shared" si="296"/>
        <v>0</v>
      </c>
      <c r="GH207" s="206">
        <f t="shared" si="297"/>
        <v>20736.461346</v>
      </c>
      <c r="GI207" s="207">
        <f t="shared" si="298"/>
        <v>20736.461346</v>
      </c>
      <c r="GJ207" s="206">
        <f t="shared" si="299"/>
        <v>0</v>
      </c>
      <c r="GK207" s="206">
        <f t="shared" si="300"/>
        <v>246930.89865400002</v>
      </c>
      <c r="GL207" s="207">
        <f t="shared" si="301"/>
        <v>246930.89865400002</v>
      </c>
      <c r="GM207" s="188"/>
      <c r="GN207" s="206">
        <f t="shared" si="302"/>
        <v>0</v>
      </c>
      <c r="GO207" s="206">
        <f t="shared" si="303"/>
        <v>207677.9</v>
      </c>
      <c r="GP207" s="207">
        <f t="shared" si="304"/>
        <v>207677.9</v>
      </c>
      <c r="GQ207" s="206">
        <f t="shared" si="305"/>
        <v>0</v>
      </c>
      <c r="GR207" s="206">
        <f t="shared" si="306"/>
        <v>18505.671345999999</v>
      </c>
      <c r="GS207" s="207">
        <f t="shared" si="307"/>
        <v>18505.671345999999</v>
      </c>
      <c r="GT207" s="206">
        <f t="shared" si="308"/>
        <v>0</v>
      </c>
      <c r="GU207" s="206">
        <f t="shared" si="309"/>
        <v>189172.22865399998</v>
      </c>
      <c r="GV207" s="207">
        <f t="shared" si="310"/>
        <v>189172.22865399998</v>
      </c>
      <c r="GW207" s="188"/>
      <c r="GX207" s="206">
        <f t="shared" si="311"/>
        <v>0</v>
      </c>
      <c r="GY207" s="206">
        <f t="shared" si="312"/>
        <v>177767.6</v>
      </c>
      <c r="GZ207" s="207">
        <f t="shared" si="313"/>
        <v>177767.6</v>
      </c>
      <c r="HA207" s="206">
        <f t="shared" si="314"/>
        <v>0</v>
      </c>
      <c r="HB207" s="206">
        <f t="shared" si="315"/>
        <v>16271.091346000001</v>
      </c>
      <c r="HC207" s="207">
        <f t="shared" si="316"/>
        <v>16271.091346000001</v>
      </c>
      <c r="HD207" s="206">
        <f t="shared" si="317"/>
        <v>0</v>
      </c>
      <c r="HE207" s="206">
        <f t="shared" si="318"/>
        <v>161496.508654</v>
      </c>
      <c r="HF207" s="207">
        <f t="shared" si="319"/>
        <v>161496.508654</v>
      </c>
      <c r="HG207" s="188"/>
      <c r="HH207" s="206">
        <f t="shared" si="320"/>
        <v>0</v>
      </c>
      <c r="HI207" s="206">
        <f t="shared" si="321"/>
        <v>147858.37</v>
      </c>
      <c r="HJ207" s="207">
        <f t="shared" si="322"/>
        <v>147858.37</v>
      </c>
      <c r="HK207" s="206">
        <f t="shared" si="323"/>
        <v>0</v>
      </c>
      <c r="HL207" s="206">
        <f t="shared" si="324"/>
        <v>14040.301346</v>
      </c>
      <c r="HM207" s="207">
        <f t="shared" si="325"/>
        <v>14040.301346</v>
      </c>
      <c r="HN207" s="206">
        <f t="shared" si="326"/>
        <v>0</v>
      </c>
      <c r="HO207" s="206">
        <f t="shared" si="327"/>
        <v>133818.068654</v>
      </c>
      <c r="HP207" s="207">
        <f t="shared" si="328"/>
        <v>133818.068654</v>
      </c>
      <c r="HQ207" s="188"/>
      <c r="HR207" s="206">
        <f t="shared" si="329"/>
        <v>0</v>
      </c>
      <c r="HS207" s="206">
        <f t="shared" si="330"/>
        <v>117833.45</v>
      </c>
      <c r="HT207" s="207">
        <f t="shared" si="331"/>
        <v>117833.45</v>
      </c>
      <c r="HU207" s="206">
        <f t="shared" si="332"/>
        <v>0</v>
      </c>
      <c r="HV207" s="206">
        <f t="shared" si="333"/>
        <v>11797.151346000001</v>
      </c>
      <c r="HW207" s="207">
        <f t="shared" si="334"/>
        <v>11797.151346000001</v>
      </c>
      <c r="HX207" s="206">
        <f t="shared" si="335"/>
        <v>0</v>
      </c>
      <c r="HY207" s="206">
        <f t="shared" si="336"/>
        <v>106036.29865399998</v>
      </c>
      <c r="HZ207" s="207">
        <f t="shared" si="337"/>
        <v>106036.29865399998</v>
      </c>
      <c r="IA207" s="188"/>
      <c r="IB207" s="206">
        <f t="shared" si="338"/>
        <v>0</v>
      </c>
      <c r="IC207" s="206">
        <f t="shared" si="339"/>
        <v>87891.42</v>
      </c>
      <c r="ID207" s="207">
        <f t="shared" si="340"/>
        <v>87891.42</v>
      </c>
      <c r="IE207" s="206">
        <f t="shared" si="341"/>
        <v>0</v>
      </c>
      <c r="IF207" s="206">
        <f t="shared" si="342"/>
        <v>6861.8513459999995</v>
      </c>
      <c r="IG207" s="207">
        <f t="shared" si="343"/>
        <v>6861.8513459999995</v>
      </c>
      <c r="IH207" s="206">
        <f t="shared" si="344"/>
        <v>0</v>
      </c>
      <c r="II207" s="206">
        <f t="shared" si="345"/>
        <v>81029.568654000002</v>
      </c>
      <c r="IJ207" s="207">
        <f t="shared" si="346"/>
        <v>81029.568654000002</v>
      </c>
    </row>
    <row r="208" spans="1:244" x14ac:dyDescent="0.2">
      <c r="A208" s="205" t="s">
        <v>156</v>
      </c>
      <c r="B208" s="183"/>
      <c r="C208" s="183" t="s">
        <v>26</v>
      </c>
      <c r="E208" s="188"/>
      <c r="F208" s="206">
        <v>206507.36000000002</v>
      </c>
      <c r="G208" s="206">
        <v>0</v>
      </c>
      <c r="H208" s="207">
        <v>206507.36000000002</v>
      </c>
      <c r="I208" s="206">
        <v>18963.610000000004</v>
      </c>
      <c r="J208" s="206">
        <v>0</v>
      </c>
      <c r="K208" s="207">
        <v>18963.610000000004</v>
      </c>
      <c r="L208" s="206">
        <v>187543.75</v>
      </c>
      <c r="M208" s="206">
        <v>0</v>
      </c>
      <c r="N208" s="207">
        <v>187543.75</v>
      </c>
      <c r="O208" s="208"/>
      <c r="P208" s="206">
        <v>207552.65000000002</v>
      </c>
      <c r="Q208" s="206">
        <v>0</v>
      </c>
      <c r="R208" s="207">
        <v>207552.65000000002</v>
      </c>
      <c r="S208" s="206">
        <v>18256.700000000004</v>
      </c>
      <c r="T208" s="206">
        <v>0</v>
      </c>
      <c r="U208" s="207">
        <v>18256.700000000004</v>
      </c>
      <c r="V208" s="206">
        <v>189295.95</v>
      </c>
      <c r="W208" s="206">
        <v>0</v>
      </c>
      <c r="X208" s="207">
        <v>189295.95</v>
      </c>
      <c r="Y208" s="208"/>
      <c r="Z208" s="206">
        <v>207445.28000000003</v>
      </c>
      <c r="AA208" s="206">
        <v>0</v>
      </c>
      <c r="AB208" s="207">
        <v>207445.28000000003</v>
      </c>
      <c r="AC208" s="206">
        <v>18856.22</v>
      </c>
      <c r="AD208" s="206">
        <v>0</v>
      </c>
      <c r="AE208" s="207">
        <v>18856.22</v>
      </c>
      <c r="AF208" s="206">
        <v>188589.05999999997</v>
      </c>
      <c r="AG208" s="206">
        <v>0</v>
      </c>
      <c r="AH208" s="207">
        <v>188589.05999999997</v>
      </c>
      <c r="AI208" s="208"/>
      <c r="AJ208" s="206">
        <v>207245.07</v>
      </c>
      <c r="AK208" s="206">
        <v>0</v>
      </c>
      <c r="AL208" s="207">
        <v>207245.07</v>
      </c>
      <c r="AM208" s="206">
        <v>18945.740000000002</v>
      </c>
      <c r="AN208" s="206">
        <v>0</v>
      </c>
      <c r="AO208" s="207">
        <v>18945.740000000002</v>
      </c>
      <c r="AP208" s="206">
        <v>188299.32999999996</v>
      </c>
      <c r="AQ208" s="206">
        <v>0</v>
      </c>
      <c r="AR208" s="207">
        <v>188299.32999999996</v>
      </c>
      <c r="AS208" s="208"/>
      <c r="AT208" s="206">
        <v>207428.24</v>
      </c>
      <c r="AU208" s="206">
        <v>0</v>
      </c>
      <c r="AV208" s="207">
        <v>207428.24</v>
      </c>
      <c r="AW208" s="206">
        <v>19070.740000000002</v>
      </c>
      <c r="AX208" s="206">
        <v>0</v>
      </c>
      <c r="AY208" s="207">
        <v>19070.740000000002</v>
      </c>
      <c r="AZ208" s="206">
        <v>188357.49999999997</v>
      </c>
      <c r="BA208" s="206">
        <v>0</v>
      </c>
      <c r="BB208" s="207">
        <v>188357.49999999997</v>
      </c>
      <c r="BC208" s="208"/>
      <c r="BD208" s="206">
        <v>207168.49</v>
      </c>
      <c r="BE208" s="206">
        <v>0</v>
      </c>
      <c r="BF208" s="207">
        <v>207168.49</v>
      </c>
      <c r="BG208" s="206">
        <v>19196.310000000001</v>
      </c>
      <c r="BH208" s="206">
        <v>0</v>
      </c>
      <c r="BI208" s="207">
        <v>19196.310000000001</v>
      </c>
      <c r="BJ208" s="206">
        <v>187972.18</v>
      </c>
      <c r="BK208" s="206">
        <v>0</v>
      </c>
      <c r="BL208" s="207">
        <v>187972.18</v>
      </c>
      <c r="BM208" s="208"/>
      <c r="BN208" s="206">
        <v>207111.32999999996</v>
      </c>
      <c r="BO208" s="206">
        <v>0</v>
      </c>
      <c r="BP208" s="207">
        <v>207111.32999999996</v>
      </c>
      <c r="BQ208" s="206">
        <v>17639.68</v>
      </c>
      <c r="BR208" s="206">
        <v>0</v>
      </c>
      <c r="BS208" s="207">
        <v>17639.68</v>
      </c>
      <c r="BT208" s="206">
        <v>189471.65000000002</v>
      </c>
      <c r="BU208" s="206">
        <v>0</v>
      </c>
      <c r="BV208" s="207">
        <v>189471.65000000002</v>
      </c>
      <c r="BW208" s="208"/>
      <c r="BX208" s="206">
        <v>206516.55999999997</v>
      </c>
      <c r="BY208" s="206">
        <v>0</v>
      </c>
      <c r="BZ208" s="207">
        <v>206516.55999999997</v>
      </c>
      <c r="CA208" s="206">
        <v>16089.759999999998</v>
      </c>
      <c r="CB208" s="206">
        <v>0</v>
      </c>
      <c r="CC208" s="207">
        <v>16089.759999999998</v>
      </c>
      <c r="CD208" s="206">
        <v>190426.80000000002</v>
      </c>
      <c r="CE208" s="206">
        <v>0</v>
      </c>
      <c r="CF208" s="207">
        <v>190426.80000000002</v>
      </c>
      <c r="CG208" s="208"/>
      <c r="CH208" s="206">
        <v>206362.93</v>
      </c>
      <c r="CI208" s="206">
        <v>0</v>
      </c>
      <c r="CJ208" s="207">
        <v>206362.93</v>
      </c>
      <c r="CK208" s="206">
        <v>16210.369999999999</v>
      </c>
      <c r="CL208" s="206">
        <v>0</v>
      </c>
      <c r="CM208" s="207">
        <v>16210.369999999999</v>
      </c>
      <c r="CN208" s="206">
        <v>190152.56</v>
      </c>
      <c r="CO208" s="206">
        <v>0</v>
      </c>
      <c r="CP208" s="207">
        <v>190152.56</v>
      </c>
      <c r="CQ208" s="208"/>
      <c r="CR208" s="206">
        <v>205635.33000000002</v>
      </c>
      <c r="CS208" s="206">
        <v>0</v>
      </c>
      <c r="CT208" s="207">
        <v>205635.33000000002</v>
      </c>
      <c r="CU208" s="206">
        <v>16306.94</v>
      </c>
      <c r="CV208" s="206">
        <v>0</v>
      </c>
      <c r="CW208" s="207">
        <v>16306.94</v>
      </c>
      <c r="CX208" s="206">
        <v>189328.39</v>
      </c>
      <c r="CY208" s="206">
        <v>0</v>
      </c>
      <c r="CZ208" s="207">
        <v>189328.39</v>
      </c>
      <c r="DA208" s="208"/>
      <c r="DB208" s="206">
        <v>204802.40000000002</v>
      </c>
      <c r="DC208" s="206">
        <v>0</v>
      </c>
      <c r="DD208" s="207">
        <v>204802.40000000002</v>
      </c>
      <c r="DE208" s="206">
        <v>16575.650000000001</v>
      </c>
      <c r="DF208" s="206">
        <v>0</v>
      </c>
      <c r="DG208" s="207">
        <v>16575.650000000001</v>
      </c>
      <c r="DH208" s="206">
        <v>188226.75000000003</v>
      </c>
      <c r="DI208" s="206">
        <v>0</v>
      </c>
      <c r="DJ208" s="207">
        <v>188226.75000000003</v>
      </c>
      <c r="DK208" s="208"/>
      <c r="DL208" s="206">
        <v>203525.1</v>
      </c>
      <c r="DM208" s="206">
        <v>0</v>
      </c>
      <c r="DN208" s="207">
        <v>203525.1</v>
      </c>
      <c r="DO208" s="206">
        <v>16540.5</v>
      </c>
      <c r="DP208" s="206">
        <v>0</v>
      </c>
      <c r="DQ208" s="207">
        <v>16540.5</v>
      </c>
      <c r="DR208" s="206">
        <v>186984.6</v>
      </c>
      <c r="DS208" s="206">
        <v>0</v>
      </c>
      <c r="DT208" s="207">
        <v>186984.6</v>
      </c>
      <c r="DU208" s="188"/>
      <c r="DV208" s="206">
        <f t="shared" si="239"/>
        <v>204465.34</v>
      </c>
      <c r="DW208" s="206">
        <f t="shared" si="240"/>
        <v>0</v>
      </c>
      <c r="DX208" s="207">
        <f t="shared" si="241"/>
        <v>204465.34</v>
      </c>
      <c r="DY208" s="206">
        <f t="shared" si="242"/>
        <v>16641.510000000002</v>
      </c>
      <c r="DZ208" s="206">
        <f t="shared" si="243"/>
        <v>0</v>
      </c>
      <c r="EA208" s="207">
        <f t="shared" si="244"/>
        <v>16641.510000000002</v>
      </c>
      <c r="EB208" s="206">
        <f t="shared" si="245"/>
        <v>187823.83000000002</v>
      </c>
      <c r="EC208" s="206">
        <f t="shared" si="246"/>
        <v>0</v>
      </c>
      <c r="ED208" s="207">
        <f t="shared" si="247"/>
        <v>187823.83000000002</v>
      </c>
      <c r="EE208" s="188"/>
      <c r="EF208" s="206">
        <f t="shared" si="248"/>
        <v>203172.69999999998</v>
      </c>
      <c r="EG208" s="206">
        <f t="shared" si="249"/>
        <v>0</v>
      </c>
      <c r="EH208" s="207">
        <f t="shared" si="250"/>
        <v>203172.69999999998</v>
      </c>
      <c r="EI208" s="206">
        <f t="shared" si="251"/>
        <v>17263.939999999999</v>
      </c>
      <c r="EJ208" s="206">
        <f t="shared" si="252"/>
        <v>0</v>
      </c>
      <c r="EK208" s="207">
        <f t="shared" si="253"/>
        <v>17263.939999999999</v>
      </c>
      <c r="EL208" s="206">
        <f t="shared" si="254"/>
        <v>185908.75999999998</v>
      </c>
      <c r="EM208" s="206">
        <f t="shared" si="255"/>
        <v>0</v>
      </c>
      <c r="EN208" s="207">
        <f t="shared" si="256"/>
        <v>185908.75999999998</v>
      </c>
      <c r="EO208" s="188"/>
      <c r="EP208" s="206">
        <f t="shared" si="257"/>
        <v>202476.20999999996</v>
      </c>
      <c r="EQ208" s="206">
        <f t="shared" si="258"/>
        <v>0</v>
      </c>
      <c r="ER208" s="207">
        <f t="shared" si="259"/>
        <v>202476.20999999996</v>
      </c>
      <c r="ES208" s="206">
        <f t="shared" si="260"/>
        <v>16832.939999999999</v>
      </c>
      <c r="ET208" s="206">
        <f t="shared" si="261"/>
        <v>0</v>
      </c>
      <c r="EU208" s="207">
        <f t="shared" si="262"/>
        <v>16832.939999999999</v>
      </c>
      <c r="EV208" s="206">
        <f t="shared" si="263"/>
        <v>185643.27000000002</v>
      </c>
      <c r="EW208" s="206">
        <f t="shared" si="264"/>
        <v>0</v>
      </c>
      <c r="EX208" s="207">
        <f t="shared" si="265"/>
        <v>185643.27000000002</v>
      </c>
      <c r="EY208" s="188"/>
      <c r="EZ208" s="206">
        <f t="shared" si="266"/>
        <v>185398.19</v>
      </c>
      <c r="FA208" s="206">
        <f t="shared" si="267"/>
        <v>0</v>
      </c>
      <c r="FB208" s="207">
        <f t="shared" si="268"/>
        <v>185398.19</v>
      </c>
      <c r="FC208" s="206">
        <f t="shared" si="269"/>
        <v>15168.449999999999</v>
      </c>
      <c r="FD208" s="206">
        <f t="shared" si="270"/>
        <v>0</v>
      </c>
      <c r="FE208" s="207">
        <f t="shared" si="271"/>
        <v>15168.449999999999</v>
      </c>
      <c r="FF208" s="206">
        <f t="shared" si="272"/>
        <v>170229.74</v>
      </c>
      <c r="FG208" s="206">
        <f t="shared" si="273"/>
        <v>0</v>
      </c>
      <c r="FH208" s="207">
        <f t="shared" si="274"/>
        <v>170229.74</v>
      </c>
      <c r="FI208" s="188"/>
      <c r="FJ208" s="206">
        <f t="shared" si="275"/>
        <v>168251.67000000004</v>
      </c>
      <c r="FK208" s="206">
        <f t="shared" si="276"/>
        <v>0</v>
      </c>
      <c r="FL208" s="207">
        <f t="shared" si="277"/>
        <v>168251.67000000004</v>
      </c>
      <c r="FM208" s="206">
        <f t="shared" si="278"/>
        <v>13487.96</v>
      </c>
      <c r="FN208" s="206">
        <f t="shared" si="279"/>
        <v>0</v>
      </c>
      <c r="FO208" s="207">
        <f t="shared" si="280"/>
        <v>13487.96</v>
      </c>
      <c r="FP208" s="206">
        <f t="shared" si="281"/>
        <v>154763.71</v>
      </c>
      <c r="FQ208" s="206">
        <f t="shared" si="282"/>
        <v>0</v>
      </c>
      <c r="FR208" s="207">
        <f t="shared" si="283"/>
        <v>154763.71</v>
      </c>
      <c r="FS208" s="188"/>
      <c r="FT208" s="206">
        <f t="shared" si="284"/>
        <v>151152.64000000001</v>
      </c>
      <c r="FU208" s="206">
        <f t="shared" si="285"/>
        <v>0</v>
      </c>
      <c r="FV208" s="207">
        <f t="shared" si="286"/>
        <v>151152.64000000001</v>
      </c>
      <c r="FW208" s="206">
        <f t="shared" si="287"/>
        <v>11807.47</v>
      </c>
      <c r="FX208" s="206">
        <f t="shared" si="288"/>
        <v>0</v>
      </c>
      <c r="FY208" s="207">
        <f t="shared" si="289"/>
        <v>11807.47</v>
      </c>
      <c r="FZ208" s="206">
        <f t="shared" si="290"/>
        <v>139345.17000000001</v>
      </c>
      <c r="GA208" s="206">
        <f t="shared" si="291"/>
        <v>0</v>
      </c>
      <c r="GB208" s="207">
        <f t="shared" si="292"/>
        <v>139345.17000000001</v>
      </c>
      <c r="GC208" s="188"/>
      <c r="GD208" s="206">
        <f t="shared" si="293"/>
        <v>134107.21000000002</v>
      </c>
      <c r="GE208" s="206">
        <f t="shared" si="294"/>
        <v>0</v>
      </c>
      <c r="GF208" s="207">
        <f t="shared" si="295"/>
        <v>134107.21000000002</v>
      </c>
      <c r="GG208" s="206">
        <f t="shared" si="296"/>
        <v>11807.47</v>
      </c>
      <c r="GH208" s="206">
        <f t="shared" si="297"/>
        <v>0</v>
      </c>
      <c r="GI208" s="207">
        <f t="shared" si="298"/>
        <v>11807.47</v>
      </c>
      <c r="GJ208" s="206">
        <f t="shared" si="299"/>
        <v>122299.74</v>
      </c>
      <c r="GK208" s="206">
        <f t="shared" si="300"/>
        <v>0</v>
      </c>
      <c r="GL208" s="207">
        <f t="shared" si="301"/>
        <v>122299.74</v>
      </c>
      <c r="GM208" s="188"/>
      <c r="GN208" s="206">
        <f t="shared" si="302"/>
        <v>117230.79</v>
      </c>
      <c r="GO208" s="206">
        <f t="shared" si="303"/>
        <v>0</v>
      </c>
      <c r="GP208" s="207">
        <f t="shared" si="304"/>
        <v>117230.79</v>
      </c>
      <c r="GQ208" s="206">
        <f t="shared" si="305"/>
        <v>11807.47</v>
      </c>
      <c r="GR208" s="206">
        <f t="shared" si="306"/>
        <v>0</v>
      </c>
      <c r="GS208" s="207">
        <f t="shared" si="307"/>
        <v>11807.47</v>
      </c>
      <c r="GT208" s="206">
        <f t="shared" si="308"/>
        <v>105423.32</v>
      </c>
      <c r="GU208" s="206">
        <f t="shared" si="309"/>
        <v>0</v>
      </c>
      <c r="GV208" s="207">
        <f t="shared" si="310"/>
        <v>105423.32</v>
      </c>
      <c r="GW208" s="188"/>
      <c r="GX208" s="206">
        <f t="shared" si="311"/>
        <v>100040.01</v>
      </c>
      <c r="GY208" s="206">
        <f t="shared" si="312"/>
        <v>0</v>
      </c>
      <c r="GZ208" s="207">
        <f t="shared" si="313"/>
        <v>100040.01</v>
      </c>
      <c r="HA208" s="206">
        <f t="shared" si="314"/>
        <v>10128.939999999999</v>
      </c>
      <c r="HB208" s="206">
        <f t="shared" si="315"/>
        <v>0</v>
      </c>
      <c r="HC208" s="207">
        <f t="shared" si="316"/>
        <v>10128.939999999999</v>
      </c>
      <c r="HD208" s="206">
        <f t="shared" si="317"/>
        <v>89911.07</v>
      </c>
      <c r="HE208" s="206">
        <f t="shared" si="318"/>
        <v>0</v>
      </c>
      <c r="HF208" s="207">
        <f t="shared" si="319"/>
        <v>89911.07</v>
      </c>
      <c r="HG208" s="188"/>
      <c r="HH208" s="206">
        <f t="shared" si="320"/>
        <v>83465.13</v>
      </c>
      <c r="HI208" s="206">
        <f t="shared" si="321"/>
        <v>0</v>
      </c>
      <c r="HJ208" s="207">
        <f t="shared" si="322"/>
        <v>83465.13</v>
      </c>
      <c r="HK208" s="206">
        <f t="shared" si="323"/>
        <v>8448.4499999999989</v>
      </c>
      <c r="HL208" s="206">
        <f t="shared" si="324"/>
        <v>0</v>
      </c>
      <c r="HM208" s="207">
        <f t="shared" si="325"/>
        <v>8448.4499999999989</v>
      </c>
      <c r="HN208" s="206">
        <f t="shared" si="326"/>
        <v>75016.680000000008</v>
      </c>
      <c r="HO208" s="206">
        <f t="shared" si="327"/>
        <v>0</v>
      </c>
      <c r="HP208" s="207">
        <f t="shared" si="328"/>
        <v>75016.680000000008</v>
      </c>
      <c r="HQ208" s="188"/>
      <c r="HR208" s="206">
        <f t="shared" si="329"/>
        <v>66974.84</v>
      </c>
      <c r="HS208" s="206">
        <f t="shared" si="330"/>
        <v>0</v>
      </c>
      <c r="HT208" s="207">
        <f t="shared" si="331"/>
        <v>66974.84</v>
      </c>
      <c r="HU208" s="206">
        <f t="shared" si="332"/>
        <v>6722.82</v>
      </c>
      <c r="HV208" s="206">
        <f t="shared" si="333"/>
        <v>0</v>
      </c>
      <c r="HW208" s="207">
        <f t="shared" si="334"/>
        <v>6722.82</v>
      </c>
      <c r="HX208" s="206">
        <f t="shared" si="335"/>
        <v>60252.020000000004</v>
      </c>
      <c r="HY208" s="206">
        <f t="shared" si="336"/>
        <v>0</v>
      </c>
      <c r="HZ208" s="207">
        <f t="shared" si="337"/>
        <v>60252.020000000004</v>
      </c>
      <c r="IA208" s="188"/>
      <c r="IB208" s="206">
        <f t="shared" si="338"/>
        <v>50707.320000000007</v>
      </c>
      <c r="IC208" s="206">
        <f t="shared" si="339"/>
        <v>0</v>
      </c>
      <c r="ID208" s="207">
        <f t="shared" si="340"/>
        <v>50707.320000000007</v>
      </c>
      <c r="IE208" s="206">
        <f t="shared" si="341"/>
        <v>5047.05</v>
      </c>
      <c r="IF208" s="206">
        <f t="shared" si="342"/>
        <v>0</v>
      </c>
      <c r="IG208" s="207">
        <f t="shared" si="343"/>
        <v>5047.05</v>
      </c>
      <c r="IH208" s="206">
        <f t="shared" si="344"/>
        <v>45660.270000000004</v>
      </c>
      <c r="II208" s="206">
        <f t="shared" si="345"/>
        <v>0</v>
      </c>
      <c r="IJ208" s="207">
        <f t="shared" si="346"/>
        <v>45660.270000000004</v>
      </c>
    </row>
    <row r="209" spans="1:245" x14ac:dyDescent="0.2">
      <c r="A209" s="205" t="s">
        <v>157</v>
      </c>
      <c r="B209" s="183"/>
      <c r="C209" s="183" t="s">
        <v>27</v>
      </c>
      <c r="E209" s="188"/>
      <c r="F209" s="209">
        <v>86387.08</v>
      </c>
      <c r="G209" s="209">
        <v>0</v>
      </c>
      <c r="H209" s="210">
        <v>86387.08</v>
      </c>
      <c r="I209" s="209">
        <v>9761</v>
      </c>
      <c r="J209" s="209">
        <v>0</v>
      </c>
      <c r="K209" s="210">
        <v>9761</v>
      </c>
      <c r="L209" s="209">
        <v>76626.080000000002</v>
      </c>
      <c r="M209" s="209">
        <v>0</v>
      </c>
      <c r="N209" s="210">
        <v>76626.080000000002</v>
      </c>
      <c r="O209" s="208"/>
      <c r="P209" s="209">
        <v>85368.68</v>
      </c>
      <c r="Q209" s="209">
        <v>0</v>
      </c>
      <c r="R209" s="210">
        <v>85368.68</v>
      </c>
      <c r="S209" s="209">
        <v>9901.5300000000007</v>
      </c>
      <c r="T209" s="209">
        <v>0</v>
      </c>
      <c r="U209" s="210">
        <v>9901.5300000000007</v>
      </c>
      <c r="V209" s="209">
        <v>75467.149999999994</v>
      </c>
      <c r="W209" s="209">
        <v>0</v>
      </c>
      <c r="X209" s="210">
        <v>75467.149999999994</v>
      </c>
      <c r="Y209" s="208"/>
      <c r="Z209" s="209">
        <v>119956.79000000001</v>
      </c>
      <c r="AA209" s="209">
        <v>0</v>
      </c>
      <c r="AB209" s="210">
        <v>119956.79000000001</v>
      </c>
      <c r="AC209" s="209">
        <v>12925.53</v>
      </c>
      <c r="AD209" s="209">
        <v>0</v>
      </c>
      <c r="AE209" s="210">
        <v>12925.53</v>
      </c>
      <c r="AF209" s="209">
        <v>107031.25999999998</v>
      </c>
      <c r="AG209" s="209">
        <v>0</v>
      </c>
      <c r="AH209" s="210">
        <v>107031.25999999998</v>
      </c>
      <c r="AI209" s="208"/>
      <c r="AJ209" s="209">
        <v>129143.24000000002</v>
      </c>
      <c r="AK209" s="209">
        <v>0</v>
      </c>
      <c r="AL209" s="210">
        <v>129143.24000000002</v>
      </c>
      <c r="AM209" s="209">
        <v>21344.53</v>
      </c>
      <c r="AN209" s="209">
        <v>0</v>
      </c>
      <c r="AO209" s="210">
        <v>21344.53</v>
      </c>
      <c r="AP209" s="209">
        <v>107798.70999999999</v>
      </c>
      <c r="AQ209" s="209">
        <v>0</v>
      </c>
      <c r="AR209" s="210">
        <v>107798.70999999999</v>
      </c>
      <c r="AS209" s="208"/>
      <c r="AT209" s="209">
        <v>134138.79999999999</v>
      </c>
      <c r="AU209" s="209">
        <v>0</v>
      </c>
      <c r="AV209" s="210">
        <v>134138.79999999999</v>
      </c>
      <c r="AW209" s="209">
        <v>21653.53</v>
      </c>
      <c r="AX209" s="209">
        <v>0</v>
      </c>
      <c r="AY209" s="210">
        <v>21653.53</v>
      </c>
      <c r="AZ209" s="209">
        <v>112485.26999999999</v>
      </c>
      <c r="BA209" s="209">
        <v>0</v>
      </c>
      <c r="BB209" s="210">
        <v>112485.26999999999</v>
      </c>
      <c r="BC209" s="208"/>
      <c r="BD209" s="209">
        <v>131935.06</v>
      </c>
      <c r="BE209" s="209">
        <v>0</v>
      </c>
      <c r="BF209" s="210">
        <v>131935.06</v>
      </c>
      <c r="BG209" s="209">
        <v>21795.53</v>
      </c>
      <c r="BH209" s="209">
        <v>0</v>
      </c>
      <c r="BI209" s="210">
        <v>21795.53</v>
      </c>
      <c r="BJ209" s="209">
        <v>110139.53</v>
      </c>
      <c r="BK209" s="209">
        <v>0</v>
      </c>
      <c r="BL209" s="210">
        <v>110139.53</v>
      </c>
      <c r="BM209" s="208"/>
      <c r="BN209" s="209">
        <v>141092.19999999998</v>
      </c>
      <c r="BO209" s="209">
        <v>0</v>
      </c>
      <c r="BP209" s="210">
        <v>141092.19999999998</v>
      </c>
      <c r="BQ209" s="209">
        <v>22291.919999999998</v>
      </c>
      <c r="BR209" s="209">
        <v>0</v>
      </c>
      <c r="BS209" s="210">
        <v>22291.919999999998</v>
      </c>
      <c r="BT209" s="209">
        <v>118800.27999999998</v>
      </c>
      <c r="BU209" s="209">
        <v>0</v>
      </c>
      <c r="BV209" s="210">
        <v>118800.27999999998</v>
      </c>
      <c r="BW209" s="208"/>
      <c r="BX209" s="209">
        <v>141148.94999999998</v>
      </c>
      <c r="BY209" s="209">
        <v>0</v>
      </c>
      <c r="BZ209" s="210">
        <v>141148.94999999998</v>
      </c>
      <c r="CA209" s="209">
        <v>22123.379999999997</v>
      </c>
      <c r="CB209" s="209">
        <v>0</v>
      </c>
      <c r="CC209" s="210">
        <v>22123.379999999997</v>
      </c>
      <c r="CD209" s="209">
        <v>119025.56999999999</v>
      </c>
      <c r="CE209" s="209">
        <v>0</v>
      </c>
      <c r="CF209" s="210">
        <v>119025.56999999999</v>
      </c>
      <c r="CG209" s="208"/>
      <c r="CH209" s="209">
        <v>144501.16</v>
      </c>
      <c r="CI209" s="209">
        <v>0</v>
      </c>
      <c r="CJ209" s="210">
        <v>144501.16</v>
      </c>
      <c r="CK209" s="209">
        <v>22222.379999999997</v>
      </c>
      <c r="CL209" s="209">
        <v>0</v>
      </c>
      <c r="CM209" s="210">
        <v>22222.379999999997</v>
      </c>
      <c r="CN209" s="209">
        <v>122278.78000000001</v>
      </c>
      <c r="CO209" s="209">
        <v>0</v>
      </c>
      <c r="CP209" s="210">
        <v>122278.78000000001</v>
      </c>
      <c r="CQ209" s="208"/>
      <c r="CR209" s="209">
        <v>143200.73000000001</v>
      </c>
      <c r="CS209" s="209">
        <v>0</v>
      </c>
      <c r="CT209" s="210">
        <v>143200.73000000001</v>
      </c>
      <c r="CU209" s="209">
        <v>21326.379999999997</v>
      </c>
      <c r="CV209" s="209">
        <v>0</v>
      </c>
      <c r="CW209" s="210">
        <v>21326.379999999997</v>
      </c>
      <c r="CX209" s="209">
        <v>121874.35</v>
      </c>
      <c r="CY209" s="209">
        <v>0</v>
      </c>
      <c r="CZ209" s="210">
        <v>121874.35</v>
      </c>
      <c r="DA209" s="208"/>
      <c r="DB209" s="209">
        <v>120850.94999999998</v>
      </c>
      <c r="DC209" s="209">
        <v>0</v>
      </c>
      <c r="DD209" s="210">
        <v>120850.94999999998</v>
      </c>
      <c r="DE209" s="209">
        <v>19295.379999999997</v>
      </c>
      <c r="DF209" s="209">
        <v>0</v>
      </c>
      <c r="DG209" s="210">
        <v>19295.379999999997</v>
      </c>
      <c r="DH209" s="209">
        <v>101555.56999999999</v>
      </c>
      <c r="DI209" s="209">
        <v>0</v>
      </c>
      <c r="DJ209" s="210">
        <v>101555.56999999999</v>
      </c>
      <c r="DK209" s="208"/>
      <c r="DL209" s="209">
        <v>125240.26999999997</v>
      </c>
      <c r="DM209" s="209">
        <v>0</v>
      </c>
      <c r="DN209" s="210">
        <v>125240.26999999997</v>
      </c>
      <c r="DO209" s="209">
        <v>18805.379999999997</v>
      </c>
      <c r="DP209" s="209">
        <v>0</v>
      </c>
      <c r="DQ209" s="210">
        <v>18805.379999999997</v>
      </c>
      <c r="DR209" s="209">
        <v>106434.89</v>
      </c>
      <c r="DS209" s="209">
        <v>0</v>
      </c>
      <c r="DT209" s="210">
        <v>106434.89</v>
      </c>
      <c r="DU209" s="188"/>
      <c r="DV209" s="209">
        <f t="shared" si="239"/>
        <v>118225.30999999998</v>
      </c>
      <c r="DW209" s="209">
        <f t="shared" si="240"/>
        <v>0</v>
      </c>
      <c r="DX209" s="210">
        <f t="shared" si="241"/>
        <v>118225.30999999998</v>
      </c>
      <c r="DY209" s="209">
        <f t="shared" si="242"/>
        <v>18569.38</v>
      </c>
      <c r="DZ209" s="209">
        <f t="shared" si="243"/>
        <v>0</v>
      </c>
      <c r="EA209" s="210">
        <f t="shared" si="244"/>
        <v>18569.38</v>
      </c>
      <c r="EB209" s="209">
        <f t="shared" si="245"/>
        <v>99655.930000000008</v>
      </c>
      <c r="EC209" s="209">
        <f t="shared" si="246"/>
        <v>0</v>
      </c>
      <c r="ED209" s="210">
        <f t="shared" si="247"/>
        <v>99655.930000000008</v>
      </c>
      <c r="EE209" s="188"/>
      <c r="EF209" s="209">
        <f t="shared" si="248"/>
        <v>119305.65999999999</v>
      </c>
      <c r="EG209" s="209">
        <f t="shared" si="249"/>
        <v>0</v>
      </c>
      <c r="EH209" s="210">
        <f t="shared" si="250"/>
        <v>119305.65999999999</v>
      </c>
      <c r="EI209" s="209">
        <f t="shared" si="251"/>
        <v>19528.849999999999</v>
      </c>
      <c r="EJ209" s="209">
        <f t="shared" si="252"/>
        <v>0</v>
      </c>
      <c r="EK209" s="210">
        <f t="shared" si="253"/>
        <v>19528.849999999999</v>
      </c>
      <c r="EL209" s="209">
        <f t="shared" si="254"/>
        <v>99776.81</v>
      </c>
      <c r="EM209" s="209">
        <f t="shared" si="255"/>
        <v>0</v>
      </c>
      <c r="EN209" s="210">
        <f t="shared" si="256"/>
        <v>99776.81</v>
      </c>
      <c r="EO209" s="188"/>
      <c r="EP209" s="209">
        <f t="shared" si="257"/>
        <v>83913.89</v>
      </c>
      <c r="EQ209" s="209">
        <f t="shared" si="258"/>
        <v>0</v>
      </c>
      <c r="ER209" s="210">
        <f t="shared" si="259"/>
        <v>83913.89</v>
      </c>
      <c r="ES209" s="209">
        <f t="shared" si="260"/>
        <v>17206.87</v>
      </c>
      <c r="ET209" s="209">
        <f t="shared" si="261"/>
        <v>0</v>
      </c>
      <c r="EU209" s="210">
        <f t="shared" si="262"/>
        <v>17206.87</v>
      </c>
      <c r="EV209" s="209">
        <f t="shared" si="263"/>
        <v>66707.01999999999</v>
      </c>
      <c r="EW209" s="209">
        <f t="shared" si="264"/>
        <v>0</v>
      </c>
      <c r="EX209" s="210">
        <f t="shared" si="265"/>
        <v>66707.01999999999</v>
      </c>
      <c r="EY209" s="188"/>
      <c r="EZ209" s="209">
        <f t="shared" si="266"/>
        <v>69624.599999999991</v>
      </c>
      <c r="FA209" s="209">
        <f t="shared" si="267"/>
        <v>0</v>
      </c>
      <c r="FB209" s="210">
        <f t="shared" si="268"/>
        <v>69624.599999999991</v>
      </c>
      <c r="FC209" s="209">
        <f t="shared" si="269"/>
        <v>8333.8700000000008</v>
      </c>
      <c r="FD209" s="209">
        <f t="shared" si="270"/>
        <v>0</v>
      </c>
      <c r="FE209" s="210">
        <f t="shared" si="271"/>
        <v>8333.8700000000008</v>
      </c>
      <c r="FF209" s="209">
        <f t="shared" si="272"/>
        <v>61290.729999999996</v>
      </c>
      <c r="FG209" s="209">
        <f t="shared" si="273"/>
        <v>0</v>
      </c>
      <c r="FH209" s="210">
        <f t="shared" si="274"/>
        <v>61290.729999999996</v>
      </c>
      <c r="FI209" s="188"/>
      <c r="FJ209" s="209">
        <f t="shared" si="275"/>
        <v>59819.6</v>
      </c>
      <c r="FK209" s="209">
        <f t="shared" si="276"/>
        <v>0</v>
      </c>
      <c r="FL209" s="210">
        <f t="shared" si="277"/>
        <v>59819.6</v>
      </c>
      <c r="FM209" s="209">
        <f t="shared" si="278"/>
        <v>7451.8700000000008</v>
      </c>
      <c r="FN209" s="209">
        <f t="shared" si="279"/>
        <v>0</v>
      </c>
      <c r="FO209" s="210">
        <f t="shared" si="280"/>
        <v>7451.8700000000008</v>
      </c>
      <c r="FP209" s="209">
        <f t="shared" si="281"/>
        <v>52367.729999999996</v>
      </c>
      <c r="FQ209" s="209">
        <f t="shared" si="282"/>
        <v>0</v>
      </c>
      <c r="FR209" s="210">
        <f t="shared" si="283"/>
        <v>52367.729999999996</v>
      </c>
      <c r="FS209" s="188"/>
      <c r="FT209" s="209">
        <f t="shared" si="284"/>
        <v>58385.979999999989</v>
      </c>
      <c r="FU209" s="209">
        <f t="shared" si="285"/>
        <v>0</v>
      </c>
      <c r="FV209" s="210">
        <f t="shared" si="286"/>
        <v>58385.979999999989</v>
      </c>
      <c r="FW209" s="209">
        <f t="shared" si="287"/>
        <v>7022.8700000000008</v>
      </c>
      <c r="FX209" s="209">
        <f t="shared" si="288"/>
        <v>0</v>
      </c>
      <c r="FY209" s="210">
        <f t="shared" si="289"/>
        <v>7022.8700000000008</v>
      </c>
      <c r="FZ209" s="209">
        <f t="shared" si="290"/>
        <v>51363.11</v>
      </c>
      <c r="GA209" s="209">
        <f t="shared" si="291"/>
        <v>0</v>
      </c>
      <c r="GB209" s="210">
        <f t="shared" si="292"/>
        <v>51363.11</v>
      </c>
      <c r="GC209" s="188"/>
      <c r="GD209" s="209">
        <f t="shared" si="293"/>
        <v>43328.26</v>
      </c>
      <c r="GE209" s="209">
        <f t="shared" si="294"/>
        <v>0</v>
      </c>
      <c r="GF209" s="210">
        <f t="shared" si="295"/>
        <v>43328.26</v>
      </c>
      <c r="GG209" s="209">
        <f t="shared" si="296"/>
        <v>5796.48</v>
      </c>
      <c r="GH209" s="209">
        <f t="shared" si="297"/>
        <v>0</v>
      </c>
      <c r="GI209" s="210">
        <f t="shared" si="298"/>
        <v>5796.48</v>
      </c>
      <c r="GJ209" s="209">
        <f t="shared" si="299"/>
        <v>37531.780000000006</v>
      </c>
      <c r="GK209" s="209">
        <f t="shared" si="300"/>
        <v>0</v>
      </c>
      <c r="GL209" s="210">
        <f t="shared" si="301"/>
        <v>37531.780000000006</v>
      </c>
      <c r="GM209" s="188"/>
      <c r="GN209" s="209">
        <f t="shared" si="302"/>
        <v>37950.17</v>
      </c>
      <c r="GO209" s="209">
        <f t="shared" si="303"/>
        <v>0</v>
      </c>
      <c r="GP209" s="210">
        <f t="shared" si="304"/>
        <v>37950.17</v>
      </c>
      <c r="GQ209" s="209">
        <f t="shared" si="305"/>
        <v>5137.0200000000004</v>
      </c>
      <c r="GR209" s="209">
        <f t="shared" si="306"/>
        <v>0</v>
      </c>
      <c r="GS209" s="210">
        <f t="shared" si="307"/>
        <v>5137.0200000000004</v>
      </c>
      <c r="GT209" s="209">
        <f t="shared" si="308"/>
        <v>32813.15</v>
      </c>
      <c r="GU209" s="209">
        <f t="shared" si="309"/>
        <v>0</v>
      </c>
      <c r="GV209" s="210">
        <f t="shared" si="310"/>
        <v>32813.15</v>
      </c>
      <c r="GW209" s="188"/>
      <c r="GX209" s="209">
        <f t="shared" si="311"/>
        <v>29694.42</v>
      </c>
      <c r="GY209" s="209">
        <f t="shared" si="312"/>
        <v>0</v>
      </c>
      <c r="GZ209" s="210">
        <f t="shared" si="313"/>
        <v>29694.42</v>
      </c>
      <c r="HA209" s="209">
        <f t="shared" si="314"/>
        <v>4322.0200000000004</v>
      </c>
      <c r="HB209" s="209">
        <f t="shared" si="315"/>
        <v>0</v>
      </c>
      <c r="HC209" s="210">
        <f t="shared" si="316"/>
        <v>4322.0200000000004</v>
      </c>
      <c r="HD209" s="209">
        <f t="shared" si="317"/>
        <v>25372.399999999998</v>
      </c>
      <c r="HE209" s="209">
        <f t="shared" si="318"/>
        <v>0</v>
      </c>
      <c r="HF209" s="210">
        <f t="shared" si="319"/>
        <v>25372.399999999998</v>
      </c>
      <c r="HG209" s="188"/>
      <c r="HH209" s="209">
        <f t="shared" si="320"/>
        <v>23586.880000000001</v>
      </c>
      <c r="HI209" s="209">
        <f t="shared" si="321"/>
        <v>0</v>
      </c>
      <c r="HJ209" s="210">
        <f t="shared" si="322"/>
        <v>23586.880000000001</v>
      </c>
      <c r="HK209" s="209">
        <f t="shared" si="323"/>
        <v>3346.02</v>
      </c>
      <c r="HL209" s="209">
        <f t="shared" si="324"/>
        <v>0</v>
      </c>
      <c r="HM209" s="210">
        <f t="shared" si="325"/>
        <v>3346.02</v>
      </c>
      <c r="HN209" s="209">
        <f t="shared" si="326"/>
        <v>20240.86</v>
      </c>
      <c r="HO209" s="209">
        <f t="shared" si="327"/>
        <v>0</v>
      </c>
      <c r="HP209" s="210">
        <f t="shared" si="328"/>
        <v>20240.86</v>
      </c>
      <c r="HQ209" s="188"/>
      <c r="HR209" s="209">
        <f t="shared" si="329"/>
        <v>22594.36</v>
      </c>
      <c r="HS209" s="209">
        <f t="shared" si="330"/>
        <v>0</v>
      </c>
      <c r="HT209" s="210">
        <f t="shared" si="331"/>
        <v>22594.36</v>
      </c>
      <c r="HU209" s="209">
        <f t="shared" si="332"/>
        <v>3060.02</v>
      </c>
      <c r="HV209" s="209">
        <f t="shared" si="333"/>
        <v>0</v>
      </c>
      <c r="HW209" s="210">
        <f t="shared" si="334"/>
        <v>3060.02</v>
      </c>
      <c r="HX209" s="209">
        <f t="shared" si="335"/>
        <v>19534.34</v>
      </c>
      <c r="HY209" s="209">
        <f t="shared" si="336"/>
        <v>0</v>
      </c>
      <c r="HZ209" s="210">
        <f t="shared" si="337"/>
        <v>19534.34</v>
      </c>
      <c r="IA209" s="188"/>
      <c r="IB209" s="209">
        <f t="shared" si="338"/>
        <v>13902.91</v>
      </c>
      <c r="IC209" s="209">
        <f t="shared" si="339"/>
        <v>0</v>
      </c>
      <c r="ID209" s="210">
        <f t="shared" si="340"/>
        <v>13902.91</v>
      </c>
      <c r="IE209" s="209">
        <f t="shared" si="341"/>
        <v>2724.02</v>
      </c>
      <c r="IF209" s="209">
        <f t="shared" si="342"/>
        <v>0</v>
      </c>
      <c r="IG209" s="210">
        <f t="shared" si="343"/>
        <v>2724.02</v>
      </c>
      <c r="IH209" s="209">
        <f t="shared" si="344"/>
        <v>11178.890000000001</v>
      </c>
      <c r="II209" s="209">
        <f t="shared" si="345"/>
        <v>0</v>
      </c>
      <c r="IJ209" s="210">
        <f t="shared" si="346"/>
        <v>11178.890000000001</v>
      </c>
      <c r="IK209" s="273"/>
    </row>
    <row r="210" spans="1:245" x14ac:dyDescent="0.2">
      <c r="B210" s="183"/>
      <c r="C210" s="205" t="s">
        <v>165</v>
      </c>
      <c r="E210" s="188"/>
      <c r="F210" s="206">
        <v>3604880.6</v>
      </c>
      <c r="G210" s="206">
        <v>298081.62999999995</v>
      </c>
      <c r="H210" s="207">
        <v>3902962.23</v>
      </c>
      <c r="I210" s="206">
        <v>231186.49000000002</v>
      </c>
      <c r="J210" s="206">
        <v>20651.365535999998</v>
      </c>
      <c r="K210" s="207">
        <v>251837.85553600002</v>
      </c>
      <c r="L210" s="206">
        <v>3373694.11</v>
      </c>
      <c r="M210" s="206">
        <v>277430.26446400001</v>
      </c>
      <c r="N210" s="207">
        <v>3651124.3744639996</v>
      </c>
      <c r="O210" s="208"/>
      <c r="P210" s="206">
        <v>3580743.37</v>
      </c>
      <c r="Q210" s="206">
        <v>302497.76</v>
      </c>
      <c r="R210" s="207">
        <v>3883241.13</v>
      </c>
      <c r="S210" s="206">
        <v>229220.96000000002</v>
      </c>
      <c r="T210" s="206">
        <v>21375.871463999996</v>
      </c>
      <c r="U210" s="207">
        <v>250596.83146400002</v>
      </c>
      <c r="V210" s="206">
        <v>3351522.4099999997</v>
      </c>
      <c r="W210" s="206">
        <v>281121.88853599998</v>
      </c>
      <c r="X210" s="207">
        <v>3632644.2985359998</v>
      </c>
      <c r="Y210" s="208"/>
      <c r="Z210" s="206">
        <v>3604927.1799999997</v>
      </c>
      <c r="AA210" s="206">
        <v>308981.84000000003</v>
      </c>
      <c r="AB210" s="207">
        <v>3913909.0199999996</v>
      </c>
      <c r="AC210" s="206">
        <v>230164.57</v>
      </c>
      <c r="AD210" s="206">
        <v>22097.007203999998</v>
      </c>
      <c r="AE210" s="207">
        <v>252261.577204</v>
      </c>
      <c r="AF210" s="206">
        <v>3374762.61</v>
      </c>
      <c r="AG210" s="206">
        <v>286884.832796</v>
      </c>
      <c r="AH210" s="207">
        <v>3661647.4427959998</v>
      </c>
      <c r="AI210" s="208"/>
      <c r="AJ210" s="206">
        <v>3601267.5900000003</v>
      </c>
      <c r="AK210" s="206">
        <v>316102.69</v>
      </c>
      <c r="AL210" s="207">
        <v>3917370.2800000003</v>
      </c>
      <c r="AM210" s="206">
        <v>235739.69999999998</v>
      </c>
      <c r="AN210" s="206">
        <v>22818.664883999998</v>
      </c>
      <c r="AO210" s="207">
        <v>258558.36488399998</v>
      </c>
      <c r="AP210" s="206">
        <v>3365527.89</v>
      </c>
      <c r="AQ210" s="206">
        <v>293284.02511600003</v>
      </c>
      <c r="AR210" s="207">
        <v>3658811.915116</v>
      </c>
      <c r="AS210" s="208"/>
      <c r="AT210" s="206">
        <v>3587448.59</v>
      </c>
      <c r="AU210" s="206">
        <v>323231.56</v>
      </c>
      <c r="AV210" s="207">
        <v>3910680.1500000004</v>
      </c>
      <c r="AW210" s="206">
        <v>234245.29</v>
      </c>
      <c r="AX210" s="206">
        <v>23541.137359999997</v>
      </c>
      <c r="AY210" s="207">
        <v>257786.42736</v>
      </c>
      <c r="AZ210" s="206">
        <v>3353203.3000000003</v>
      </c>
      <c r="BA210" s="206">
        <v>299690.42264</v>
      </c>
      <c r="BB210" s="207">
        <v>3652893.7226400003</v>
      </c>
      <c r="BC210" s="208"/>
      <c r="BD210" s="206">
        <v>3547703.9900000007</v>
      </c>
      <c r="BE210" s="206">
        <v>330435.13</v>
      </c>
      <c r="BF210" s="207">
        <v>3878139.1200000006</v>
      </c>
      <c r="BG210" s="206">
        <v>229444.04</v>
      </c>
      <c r="BH210" s="206">
        <v>24271.566799999997</v>
      </c>
      <c r="BI210" s="207">
        <v>253715.60680000001</v>
      </c>
      <c r="BJ210" s="206">
        <v>3318259.9499999997</v>
      </c>
      <c r="BK210" s="206">
        <v>306163.56320000003</v>
      </c>
      <c r="BL210" s="207">
        <v>3624423.5131999999</v>
      </c>
      <c r="BM210" s="208"/>
      <c r="BN210" s="206">
        <v>3498440.8800000008</v>
      </c>
      <c r="BO210" s="206">
        <v>335700.89</v>
      </c>
      <c r="BP210" s="207">
        <v>3834141.7700000009</v>
      </c>
      <c r="BQ210" s="206">
        <v>222623.72999999998</v>
      </c>
      <c r="BR210" s="206">
        <v>24997.9568</v>
      </c>
      <c r="BS210" s="207">
        <v>247621.68679999997</v>
      </c>
      <c r="BT210" s="206">
        <v>3275817.1499999994</v>
      </c>
      <c r="BU210" s="206">
        <v>310702.93319999997</v>
      </c>
      <c r="BV210" s="207">
        <v>3586520.0831999993</v>
      </c>
      <c r="BW210" s="208"/>
      <c r="BX210" s="206">
        <v>3475581.11</v>
      </c>
      <c r="BY210" s="206">
        <v>372950.65</v>
      </c>
      <c r="BZ210" s="207">
        <v>3848531.76</v>
      </c>
      <c r="CA210" s="206">
        <v>217405.36000000004</v>
      </c>
      <c r="CB210" s="206">
        <v>25721.086800000005</v>
      </c>
      <c r="CC210" s="207">
        <v>243126.44680000003</v>
      </c>
      <c r="CD210" s="206">
        <v>3258175.7499999995</v>
      </c>
      <c r="CE210" s="206">
        <v>347229.56319999998</v>
      </c>
      <c r="CF210" s="207">
        <v>3605405.3131999993</v>
      </c>
      <c r="CG210" s="208"/>
      <c r="CH210" s="206">
        <v>3466536.62</v>
      </c>
      <c r="CI210" s="206">
        <v>380100.33</v>
      </c>
      <c r="CJ210" s="207">
        <v>3846636.95</v>
      </c>
      <c r="CK210" s="206">
        <v>214805.64</v>
      </c>
      <c r="CL210" s="206">
        <v>26449.286800000002</v>
      </c>
      <c r="CM210" s="207">
        <v>241254.92680000002</v>
      </c>
      <c r="CN210" s="206">
        <v>3251730.9799999995</v>
      </c>
      <c r="CO210" s="206">
        <v>353651.04319999996</v>
      </c>
      <c r="CP210" s="207">
        <v>3605382.0231999997</v>
      </c>
      <c r="CQ210" s="208"/>
      <c r="CR210" s="206">
        <v>3451970.6</v>
      </c>
      <c r="CS210" s="206">
        <v>382736.63</v>
      </c>
      <c r="CT210" s="207">
        <v>3834707.23</v>
      </c>
      <c r="CU210" s="206">
        <v>210854.44</v>
      </c>
      <c r="CV210" s="206">
        <v>26701.256800000003</v>
      </c>
      <c r="CW210" s="207">
        <v>237555.69680000001</v>
      </c>
      <c r="CX210" s="206">
        <v>3241116.1599999997</v>
      </c>
      <c r="CY210" s="206">
        <v>356035.37319999997</v>
      </c>
      <c r="CZ210" s="207">
        <v>3597151.5331999995</v>
      </c>
      <c r="DA210" s="208"/>
      <c r="DB210" s="206">
        <v>3425965.71</v>
      </c>
      <c r="DC210" s="206">
        <v>383481.4599999999</v>
      </c>
      <c r="DD210" s="207">
        <v>3809447.17</v>
      </c>
      <c r="DE210" s="206">
        <v>207366.79</v>
      </c>
      <c r="DF210" s="206">
        <v>26755.436800000003</v>
      </c>
      <c r="DG210" s="207">
        <v>234122.2268</v>
      </c>
      <c r="DH210" s="206">
        <v>3218598.9199999995</v>
      </c>
      <c r="DI210" s="206">
        <v>356726.0232</v>
      </c>
      <c r="DJ210" s="207">
        <v>3575324.9431999996</v>
      </c>
      <c r="DK210" s="208"/>
      <c r="DL210" s="206">
        <v>3411019.01</v>
      </c>
      <c r="DM210" s="206">
        <v>385831.54999999993</v>
      </c>
      <c r="DN210" s="207">
        <v>3796850.5599999996</v>
      </c>
      <c r="DO210" s="206">
        <v>204922.05</v>
      </c>
      <c r="DP210" s="206">
        <v>29503.806800000002</v>
      </c>
      <c r="DQ210" s="207">
        <v>234425.85679999998</v>
      </c>
      <c r="DR210" s="206">
        <v>3206096.9599999995</v>
      </c>
      <c r="DS210" s="206">
        <v>356327.74319999997</v>
      </c>
      <c r="DT210" s="207">
        <v>3562424.7031999994</v>
      </c>
      <c r="DU210" s="188"/>
      <c r="DV210" s="206">
        <f t="shared" ref="DV210:ED210" si="347">SUM(DV197:DV209)</f>
        <v>3358301.1599999997</v>
      </c>
      <c r="DW210" s="206">
        <f t="shared" si="347"/>
        <v>386491.55</v>
      </c>
      <c r="DX210" s="207">
        <f t="shared" si="347"/>
        <v>3744792.7099999995</v>
      </c>
      <c r="DY210" s="206">
        <f t="shared" si="347"/>
        <v>202085.13</v>
      </c>
      <c r="DZ210" s="206">
        <f t="shared" si="347"/>
        <v>29557.434772000001</v>
      </c>
      <c r="EA210" s="207">
        <f t="shared" si="347"/>
        <v>231642.56477200001</v>
      </c>
      <c r="EB210" s="206">
        <f t="shared" si="347"/>
        <v>3156216.03</v>
      </c>
      <c r="EC210" s="206">
        <f t="shared" si="347"/>
        <v>356934.11522799998</v>
      </c>
      <c r="ED210" s="207">
        <f t="shared" si="347"/>
        <v>3513150.1452279999</v>
      </c>
      <c r="EE210" s="188"/>
      <c r="EF210" s="206">
        <f t="shared" ref="EF210:EN210" si="348">SUM(EF197:EF209)</f>
        <v>3379016.4</v>
      </c>
      <c r="EG210" s="206">
        <f t="shared" si="348"/>
        <v>387151.03999999986</v>
      </c>
      <c r="EH210" s="207">
        <f t="shared" si="348"/>
        <v>3766167.44</v>
      </c>
      <c r="EI210" s="206">
        <f t="shared" si="348"/>
        <v>206182.87999999998</v>
      </c>
      <c r="EJ210" s="206">
        <f t="shared" si="348"/>
        <v>29611.002330000003</v>
      </c>
      <c r="EK210" s="207">
        <f t="shared" si="348"/>
        <v>235793.88232999996</v>
      </c>
      <c r="EL210" s="206">
        <f t="shared" si="348"/>
        <v>3172833.5199999991</v>
      </c>
      <c r="EM210" s="206">
        <f t="shared" si="348"/>
        <v>357540.03766999999</v>
      </c>
      <c r="EN210" s="207">
        <f t="shared" si="348"/>
        <v>3530373.5576699991</v>
      </c>
      <c r="EO210" s="188"/>
      <c r="EP210" s="206">
        <f t="shared" ref="EP210:EX210" si="349">SUM(EP197:EP209)</f>
        <v>3375738.8700000006</v>
      </c>
      <c r="EQ210" s="206">
        <f t="shared" si="349"/>
        <v>385977.25999999989</v>
      </c>
      <c r="ER210" s="207">
        <f t="shared" si="349"/>
        <v>3761716.1300000004</v>
      </c>
      <c r="ES210" s="206">
        <f t="shared" si="349"/>
        <v>209371.26</v>
      </c>
      <c r="ET210" s="206">
        <f t="shared" si="349"/>
        <v>29671.430941999999</v>
      </c>
      <c r="EU210" s="207">
        <f t="shared" si="349"/>
        <v>239042.69094200002</v>
      </c>
      <c r="EV210" s="206">
        <f t="shared" si="349"/>
        <v>3166367.61</v>
      </c>
      <c r="EW210" s="206">
        <f t="shared" si="349"/>
        <v>356305.829058</v>
      </c>
      <c r="EX210" s="207">
        <f t="shared" si="349"/>
        <v>3522673.4390579998</v>
      </c>
      <c r="EY210" s="188"/>
      <c r="EZ210" s="206">
        <f t="shared" ref="EZ210:FH210" si="350">SUM(EZ197:EZ209)</f>
        <v>2979765.08</v>
      </c>
      <c r="FA210" s="206">
        <f t="shared" si="350"/>
        <v>356087.36999999988</v>
      </c>
      <c r="FB210" s="207">
        <f t="shared" si="350"/>
        <v>3335852.45</v>
      </c>
      <c r="FC210" s="206">
        <f t="shared" si="350"/>
        <v>178811.89</v>
      </c>
      <c r="FD210" s="206">
        <f t="shared" si="350"/>
        <v>27439.033262000001</v>
      </c>
      <c r="FE210" s="207">
        <f t="shared" si="350"/>
        <v>206250.92326200003</v>
      </c>
      <c r="FF210" s="206">
        <f t="shared" si="350"/>
        <v>2800953.19</v>
      </c>
      <c r="FG210" s="206">
        <f t="shared" si="350"/>
        <v>328648.33673800004</v>
      </c>
      <c r="FH210" s="207">
        <f t="shared" si="350"/>
        <v>3129601.5267379996</v>
      </c>
      <c r="FI210" s="188"/>
      <c r="FJ210" s="206">
        <f t="shared" ref="FJ210:FR210" si="351">SUM(FJ197:FJ209)</f>
        <v>2633267.2399999998</v>
      </c>
      <c r="FK210" s="206">
        <f t="shared" si="351"/>
        <v>326212.51</v>
      </c>
      <c r="FL210" s="207">
        <f t="shared" si="351"/>
        <v>2959479.7499999995</v>
      </c>
      <c r="FM210" s="206">
        <f t="shared" si="351"/>
        <v>158339.62999999998</v>
      </c>
      <c r="FN210" s="206">
        <f t="shared" si="351"/>
        <v>25208.240786000002</v>
      </c>
      <c r="FO210" s="207">
        <f t="shared" si="351"/>
        <v>183547.87078599998</v>
      </c>
      <c r="FP210" s="206">
        <f t="shared" si="351"/>
        <v>2474927.61</v>
      </c>
      <c r="FQ210" s="206">
        <f t="shared" si="351"/>
        <v>301004.26921399997</v>
      </c>
      <c r="FR210" s="207">
        <f t="shared" si="351"/>
        <v>2775931.879214</v>
      </c>
      <c r="FS210" s="188"/>
      <c r="FT210" s="206">
        <f t="shared" ref="FT210:GB210" si="352">SUM(FT197:FT209)</f>
        <v>2368531.2199999997</v>
      </c>
      <c r="FU210" s="206">
        <f t="shared" si="352"/>
        <v>296269.42000000004</v>
      </c>
      <c r="FV210" s="207">
        <f t="shared" si="352"/>
        <v>2664800.6399999997</v>
      </c>
      <c r="FW210" s="206">
        <f t="shared" si="352"/>
        <v>143919.43</v>
      </c>
      <c r="FX210" s="206">
        <f t="shared" si="352"/>
        <v>22970.161346000001</v>
      </c>
      <c r="FY210" s="207">
        <f t="shared" si="352"/>
        <v>166889.591346</v>
      </c>
      <c r="FZ210" s="206">
        <f t="shared" si="352"/>
        <v>2224611.7899999996</v>
      </c>
      <c r="GA210" s="206">
        <f t="shared" si="352"/>
        <v>273299.258654</v>
      </c>
      <c r="GB210" s="207">
        <f t="shared" si="352"/>
        <v>2497911.0486539998</v>
      </c>
      <c r="GC210" s="188"/>
      <c r="GD210" s="206">
        <f t="shared" ref="GD210:GL210" si="353">SUM(GD197:GD209)</f>
        <v>2189798.1</v>
      </c>
      <c r="GE210" s="206">
        <f t="shared" si="353"/>
        <v>267667.36</v>
      </c>
      <c r="GF210" s="207">
        <f t="shared" si="353"/>
        <v>2457465.46</v>
      </c>
      <c r="GG210" s="206">
        <f t="shared" si="353"/>
        <v>134792.01</v>
      </c>
      <c r="GH210" s="206">
        <f t="shared" si="353"/>
        <v>20736.461346</v>
      </c>
      <c r="GI210" s="207">
        <f t="shared" si="353"/>
        <v>155528.47134600001</v>
      </c>
      <c r="GJ210" s="206">
        <f t="shared" si="353"/>
        <v>2055006.0899999999</v>
      </c>
      <c r="GK210" s="206">
        <f t="shared" si="353"/>
        <v>246930.89865400002</v>
      </c>
      <c r="GL210" s="207">
        <f t="shared" si="353"/>
        <v>2301936.9886539998</v>
      </c>
      <c r="GM210" s="188"/>
      <c r="GN210" s="206">
        <f t="shared" ref="GN210:GV210" si="354">SUM(GN197:GN209)</f>
        <v>2030975.63</v>
      </c>
      <c r="GO210" s="206">
        <f t="shared" si="354"/>
        <v>207677.9</v>
      </c>
      <c r="GP210" s="207">
        <f t="shared" si="354"/>
        <v>2238653.5299999998</v>
      </c>
      <c r="GQ210" s="206">
        <f t="shared" si="354"/>
        <v>126079.95</v>
      </c>
      <c r="GR210" s="206">
        <f t="shared" si="354"/>
        <v>18505.671345999999</v>
      </c>
      <c r="GS210" s="207">
        <f t="shared" si="354"/>
        <v>144585.62134599997</v>
      </c>
      <c r="GT210" s="206">
        <f t="shared" si="354"/>
        <v>1904895.68</v>
      </c>
      <c r="GU210" s="206">
        <f t="shared" si="354"/>
        <v>189172.22865399998</v>
      </c>
      <c r="GV210" s="207">
        <f t="shared" si="354"/>
        <v>2094067.9086539999</v>
      </c>
      <c r="GW210" s="188"/>
      <c r="GX210" s="206">
        <f t="shared" ref="GX210:HF210" si="355">SUM(GX197:GX209)</f>
        <v>1871089.0899999999</v>
      </c>
      <c r="GY210" s="206">
        <f t="shared" si="355"/>
        <v>177767.6</v>
      </c>
      <c r="GZ210" s="207">
        <f t="shared" si="355"/>
        <v>2048856.69</v>
      </c>
      <c r="HA210" s="206">
        <f t="shared" si="355"/>
        <v>116317.84000000001</v>
      </c>
      <c r="HB210" s="206">
        <f t="shared" si="355"/>
        <v>16271.091346000001</v>
      </c>
      <c r="HC210" s="207">
        <f t="shared" si="355"/>
        <v>132588.931346</v>
      </c>
      <c r="HD210" s="206">
        <f t="shared" si="355"/>
        <v>1754771.2499999998</v>
      </c>
      <c r="HE210" s="206">
        <f t="shared" si="355"/>
        <v>161496.508654</v>
      </c>
      <c r="HF210" s="207">
        <f t="shared" si="355"/>
        <v>1916267.7586539998</v>
      </c>
      <c r="HG210" s="188"/>
      <c r="HH210" s="206">
        <f t="shared" ref="HH210:HP210" si="356">SUM(HH197:HH209)</f>
        <v>1709719.88</v>
      </c>
      <c r="HI210" s="206">
        <f t="shared" si="356"/>
        <v>147858.37</v>
      </c>
      <c r="HJ210" s="207">
        <f t="shared" si="356"/>
        <v>1857578.25</v>
      </c>
      <c r="HK210" s="206">
        <f t="shared" si="356"/>
        <v>107019.73999999999</v>
      </c>
      <c r="HL210" s="206">
        <f t="shared" si="356"/>
        <v>14040.301346</v>
      </c>
      <c r="HM210" s="207">
        <f t="shared" si="356"/>
        <v>121060.04134599998</v>
      </c>
      <c r="HN210" s="206">
        <f t="shared" si="356"/>
        <v>1602700.1400000001</v>
      </c>
      <c r="HO210" s="206">
        <f t="shared" si="356"/>
        <v>133818.068654</v>
      </c>
      <c r="HP210" s="207">
        <f t="shared" si="356"/>
        <v>1736518.2086540002</v>
      </c>
      <c r="HQ210" s="188"/>
      <c r="HR210" s="206">
        <f t="shared" ref="HR210:HZ210" si="357">SUM(HR197:HR209)</f>
        <v>1526211.9400000002</v>
      </c>
      <c r="HS210" s="206">
        <f t="shared" si="357"/>
        <v>117833.45</v>
      </c>
      <c r="HT210" s="207">
        <f t="shared" si="357"/>
        <v>1644045.3900000001</v>
      </c>
      <c r="HU210" s="206">
        <f t="shared" si="357"/>
        <v>96831.130000000019</v>
      </c>
      <c r="HV210" s="206">
        <f t="shared" si="357"/>
        <v>11797.151346000001</v>
      </c>
      <c r="HW210" s="207">
        <f t="shared" si="357"/>
        <v>108628.28134600002</v>
      </c>
      <c r="HX210" s="206">
        <f t="shared" si="357"/>
        <v>1429380.8100000003</v>
      </c>
      <c r="HY210" s="206">
        <f t="shared" si="357"/>
        <v>106036.29865399998</v>
      </c>
      <c r="HZ210" s="207">
        <f t="shared" si="357"/>
        <v>1535417.1086540003</v>
      </c>
      <c r="IA210" s="188"/>
      <c r="IB210" s="206">
        <f t="shared" ref="IB210:IJ210" si="358">SUM(IB197:IB209)</f>
        <v>1283335.76</v>
      </c>
      <c r="IC210" s="206">
        <f t="shared" si="358"/>
        <v>87891.42</v>
      </c>
      <c r="ID210" s="207">
        <f t="shared" si="358"/>
        <v>1371227.18</v>
      </c>
      <c r="IE210" s="206">
        <f t="shared" si="358"/>
        <v>83457.520000000019</v>
      </c>
      <c r="IF210" s="206">
        <f t="shared" si="358"/>
        <v>6861.8513459999995</v>
      </c>
      <c r="IG210" s="207">
        <f t="shared" si="358"/>
        <v>90319.371346000014</v>
      </c>
      <c r="IH210" s="206">
        <f t="shared" si="358"/>
        <v>1199878.24</v>
      </c>
      <c r="II210" s="206">
        <f t="shared" si="358"/>
        <v>81029.568654000002</v>
      </c>
      <c r="IJ210" s="207">
        <f t="shared" si="358"/>
        <v>1280907.8086540001</v>
      </c>
    </row>
    <row r="211" spans="1:245" x14ac:dyDescent="0.2">
      <c r="B211" s="183"/>
      <c r="C211" s="183"/>
      <c r="E211" s="188"/>
      <c r="F211" s="209"/>
      <c r="G211" s="209"/>
      <c r="H211" s="210"/>
      <c r="I211" s="209"/>
      <c r="J211" s="209"/>
      <c r="K211" s="210"/>
      <c r="L211" s="209"/>
      <c r="M211" s="209"/>
      <c r="N211" s="210"/>
      <c r="O211" s="208"/>
      <c r="P211" s="209"/>
      <c r="Q211" s="209"/>
      <c r="R211" s="210"/>
      <c r="S211" s="209"/>
      <c r="T211" s="209"/>
      <c r="U211" s="210"/>
      <c r="V211" s="209"/>
      <c r="W211" s="209"/>
      <c r="X211" s="210"/>
      <c r="Y211" s="208"/>
      <c r="Z211" s="209"/>
      <c r="AA211" s="209"/>
      <c r="AB211" s="210"/>
      <c r="AC211" s="209"/>
      <c r="AD211" s="209"/>
      <c r="AE211" s="210"/>
      <c r="AF211" s="209"/>
      <c r="AG211" s="209"/>
      <c r="AH211" s="210"/>
      <c r="AI211" s="208"/>
      <c r="AJ211" s="209"/>
      <c r="AK211" s="209"/>
      <c r="AL211" s="210"/>
      <c r="AM211" s="209"/>
      <c r="AN211" s="209"/>
      <c r="AO211" s="210"/>
      <c r="AP211" s="209"/>
      <c r="AQ211" s="209"/>
      <c r="AR211" s="210"/>
      <c r="AS211" s="208"/>
      <c r="AT211" s="209"/>
      <c r="AU211" s="209"/>
      <c r="AV211" s="210"/>
      <c r="AW211" s="209"/>
      <c r="AX211" s="209"/>
      <c r="AY211" s="210"/>
      <c r="AZ211" s="209"/>
      <c r="BA211" s="209"/>
      <c r="BB211" s="210"/>
      <c r="BC211" s="208"/>
      <c r="BD211" s="209"/>
      <c r="BE211" s="209"/>
      <c r="BF211" s="210"/>
      <c r="BG211" s="209"/>
      <c r="BH211" s="209"/>
      <c r="BI211" s="210"/>
      <c r="BJ211" s="209"/>
      <c r="BK211" s="209"/>
      <c r="BL211" s="210"/>
      <c r="BM211" s="208"/>
      <c r="BN211" s="209"/>
      <c r="BO211" s="209"/>
      <c r="BP211" s="210"/>
      <c r="BQ211" s="209"/>
      <c r="BR211" s="209"/>
      <c r="BS211" s="210"/>
      <c r="BT211" s="209"/>
      <c r="BU211" s="209"/>
      <c r="BV211" s="210"/>
      <c r="BW211" s="208"/>
      <c r="BX211" s="209"/>
      <c r="BY211" s="209"/>
      <c r="BZ211" s="210"/>
      <c r="CA211" s="209"/>
      <c r="CB211" s="209"/>
      <c r="CC211" s="210"/>
      <c r="CD211" s="209"/>
      <c r="CE211" s="209"/>
      <c r="CF211" s="210"/>
      <c r="CG211" s="208"/>
      <c r="CH211" s="209"/>
      <c r="CI211" s="209"/>
      <c r="CJ211" s="210"/>
      <c r="CK211" s="209"/>
      <c r="CL211" s="209"/>
      <c r="CM211" s="210"/>
      <c r="CN211" s="209"/>
      <c r="CO211" s="209"/>
      <c r="CP211" s="210"/>
      <c r="CQ211" s="208"/>
      <c r="CR211" s="209"/>
      <c r="CS211" s="209"/>
      <c r="CT211" s="210"/>
      <c r="CU211" s="209"/>
      <c r="CV211" s="209"/>
      <c r="CW211" s="210"/>
      <c r="CX211" s="209"/>
      <c r="CY211" s="209"/>
      <c r="CZ211" s="210"/>
      <c r="DA211" s="208"/>
      <c r="DB211" s="209"/>
      <c r="DC211" s="209"/>
      <c r="DD211" s="210"/>
      <c r="DE211" s="209"/>
      <c r="DF211" s="209"/>
      <c r="DG211" s="210"/>
      <c r="DH211" s="209"/>
      <c r="DI211" s="209"/>
      <c r="DJ211" s="210"/>
      <c r="DK211" s="208"/>
      <c r="DL211" s="209"/>
      <c r="DM211" s="209"/>
      <c r="DN211" s="210"/>
      <c r="DO211" s="209"/>
      <c r="DP211" s="209"/>
      <c r="DQ211" s="210"/>
      <c r="DR211" s="209"/>
      <c r="DS211" s="209"/>
      <c r="DT211" s="210"/>
      <c r="DU211" s="188"/>
      <c r="DV211" s="209"/>
      <c r="DW211" s="209"/>
      <c r="DX211" s="210"/>
      <c r="DY211" s="209"/>
      <c r="DZ211" s="209"/>
      <c r="EA211" s="210"/>
      <c r="EB211" s="209"/>
      <c r="EC211" s="209"/>
      <c r="ED211" s="210"/>
      <c r="EE211" s="188"/>
      <c r="EF211" s="209"/>
      <c r="EG211" s="209"/>
      <c r="EH211" s="210"/>
      <c r="EI211" s="209"/>
      <c r="EJ211" s="209"/>
      <c r="EK211" s="210"/>
      <c r="EL211" s="209"/>
      <c r="EM211" s="209"/>
      <c r="EN211" s="210"/>
      <c r="EO211" s="188"/>
      <c r="EP211" s="209"/>
      <c r="EQ211" s="209"/>
      <c r="ER211" s="210"/>
      <c r="ES211" s="209"/>
      <c r="ET211" s="209"/>
      <c r="EU211" s="210"/>
      <c r="EV211" s="209"/>
      <c r="EW211" s="209"/>
      <c r="EX211" s="210"/>
      <c r="EY211" s="188"/>
      <c r="EZ211" s="209"/>
      <c r="FA211" s="209"/>
      <c r="FB211" s="210"/>
      <c r="FC211" s="209"/>
      <c r="FD211" s="209"/>
      <c r="FE211" s="210"/>
      <c r="FF211" s="209"/>
      <c r="FG211" s="209"/>
      <c r="FH211" s="210"/>
      <c r="FI211" s="188"/>
      <c r="FJ211" s="209"/>
      <c r="FK211" s="209"/>
      <c r="FL211" s="210"/>
      <c r="FM211" s="209"/>
      <c r="FN211" s="209"/>
      <c r="FO211" s="210"/>
      <c r="FP211" s="209"/>
      <c r="FQ211" s="209"/>
      <c r="FR211" s="210"/>
      <c r="FS211" s="188"/>
      <c r="FT211" s="209"/>
      <c r="FU211" s="209"/>
      <c r="FV211" s="210"/>
      <c r="FW211" s="209"/>
      <c r="FX211" s="209"/>
      <c r="FY211" s="210"/>
      <c r="FZ211" s="209"/>
      <c r="GA211" s="209"/>
      <c r="GB211" s="210"/>
      <c r="GC211" s="188"/>
      <c r="GD211" s="209"/>
      <c r="GE211" s="209"/>
      <c r="GF211" s="210"/>
      <c r="GG211" s="209"/>
      <c r="GH211" s="209"/>
      <c r="GI211" s="210"/>
      <c r="GJ211" s="209"/>
      <c r="GK211" s="209"/>
      <c r="GL211" s="210"/>
      <c r="GM211" s="188"/>
      <c r="GN211" s="209"/>
      <c r="GO211" s="209"/>
      <c r="GP211" s="210"/>
      <c r="GQ211" s="209"/>
      <c r="GR211" s="209"/>
      <c r="GS211" s="210"/>
      <c r="GT211" s="209"/>
      <c r="GU211" s="209"/>
      <c r="GV211" s="210"/>
      <c r="GW211" s="188"/>
      <c r="GX211" s="209"/>
      <c r="GY211" s="209"/>
      <c r="GZ211" s="210"/>
      <c r="HA211" s="209"/>
      <c r="HB211" s="209"/>
      <c r="HC211" s="210"/>
      <c r="HD211" s="209"/>
      <c r="HE211" s="209"/>
      <c r="HF211" s="210"/>
      <c r="HG211" s="188"/>
      <c r="HH211" s="209"/>
      <c r="HI211" s="209"/>
      <c r="HJ211" s="210"/>
      <c r="HK211" s="209"/>
      <c r="HL211" s="209"/>
      <c r="HM211" s="210"/>
      <c r="HN211" s="209"/>
      <c r="HO211" s="209"/>
      <c r="HP211" s="210"/>
      <c r="HQ211" s="188"/>
      <c r="HR211" s="209"/>
      <c r="HS211" s="209"/>
      <c r="HT211" s="210"/>
      <c r="HU211" s="209"/>
      <c r="HV211" s="209"/>
      <c r="HW211" s="210"/>
      <c r="HX211" s="209"/>
      <c r="HY211" s="209"/>
      <c r="HZ211" s="210"/>
      <c r="IA211" s="188"/>
      <c r="IB211" s="209"/>
      <c r="IC211" s="209"/>
      <c r="ID211" s="210"/>
      <c r="IE211" s="209"/>
      <c r="IF211" s="209"/>
      <c r="IG211" s="210"/>
      <c r="IH211" s="209"/>
      <c r="II211" s="209"/>
      <c r="IJ211" s="210"/>
    </row>
    <row r="212" spans="1:245" x14ac:dyDescent="0.2">
      <c r="B212" s="183"/>
      <c r="C212" s="205" t="s">
        <v>205</v>
      </c>
      <c r="E212" s="188"/>
      <c r="F212" s="208">
        <v>716326828.28999996</v>
      </c>
      <c r="G212" s="208">
        <v>-1549851.8899999978</v>
      </c>
      <c r="H212" s="213">
        <v>714776976.39999986</v>
      </c>
      <c r="I212" s="208">
        <v>66645196.68999999</v>
      </c>
      <c r="J212" s="208">
        <v>-564374.33543174143</v>
      </c>
      <c r="K212" s="213">
        <v>66080822.35456825</v>
      </c>
      <c r="L212" s="208">
        <v>649681631.60000002</v>
      </c>
      <c r="M212" s="208">
        <v>-985477.55456825555</v>
      </c>
      <c r="N212" s="213">
        <v>648696154.04543173</v>
      </c>
      <c r="O212" s="208"/>
      <c r="P212" s="208">
        <v>709507341.75999999</v>
      </c>
      <c r="Q212" s="208">
        <v>3379984.04</v>
      </c>
      <c r="R212" s="213">
        <v>712887325.79999995</v>
      </c>
      <c r="S212" s="208">
        <v>65739538.780000001</v>
      </c>
      <c r="T212" s="208">
        <v>328316.48532384459</v>
      </c>
      <c r="U212" s="213">
        <v>66067855.265323848</v>
      </c>
      <c r="V212" s="208">
        <v>643767802.98000002</v>
      </c>
      <c r="W212" s="208">
        <v>3051667.5546761598</v>
      </c>
      <c r="X212" s="213">
        <v>646819470.53467631</v>
      </c>
      <c r="Y212" s="208"/>
      <c r="Z212" s="208">
        <v>707744991.15999997</v>
      </c>
      <c r="AA212" s="208">
        <v>6402640.900000006</v>
      </c>
      <c r="AB212" s="213">
        <v>714147632.06000006</v>
      </c>
      <c r="AC212" s="208">
        <v>65430044.310000002</v>
      </c>
      <c r="AD212" s="208">
        <v>936103.1710638447</v>
      </c>
      <c r="AE212" s="213">
        <v>66366147.481063843</v>
      </c>
      <c r="AF212" s="208">
        <v>642314946.85000002</v>
      </c>
      <c r="AG212" s="208">
        <v>5466537.72893616</v>
      </c>
      <c r="AH212" s="213">
        <v>647781484.57893622</v>
      </c>
      <c r="AI212" s="208"/>
      <c r="AJ212" s="208">
        <v>700531889.38</v>
      </c>
      <c r="AK212" s="208">
        <v>-1099946.8499999973</v>
      </c>
      <c r="AL212" s="213">
        <v>699431942.53000009</v>
      </c>
      <c r="AM212" s="208">
        <v>64750935.089999996</v>
      </c>
      <c r="AN212" s="208">
        <v>-372063.95792282524</v>
      </c>
      <c r="AO212" s="213">
        <v>64378871.132077165</v>
      </c>
      <c r="AP212" s="208">
        <v>635780954.29000008</v>
      </c>
      <c r="AQ212" s="208">
        <v>-727882.89207717241</v>
      </c>
      <c r="AR212" s="213">
        <v>635053071.39792299</v>
      </c>
      <c r="AS212" s="208"/>
      <c r="AT212" s="208">
        <v>692756423.19000006</v>
      </c>
      <c r="AU212" s="208">
        <v>976859.96000000415</v>
      </c>
      <c r="AV212" s="213">
        <v>693733283.14999998</v>
      </c>
      <c r="AW212" s="208">
        <v>63667300.670000002</v>
      </c>
      <c r="AX212" s="208">
        <v>17710.955843498003</v>
      </c>
      <c r="AY212" s="213">
        <v>63685011.625843503</v>
      </c>
      <c r="AZ212" s="208">
        <v>629089122.51999986</v>
      </c>
      <c r="BA212" s="208">
        <v>959149.00415651174</v>
      </c>
      <c r="BB212" s="213">
        <v>630048271.52415633</v>
      </c>
      <c r="BC212" s="208"/>
      <c r="BD212" s="208">
        <v>670819218.62999988</v>
      </c>
      <c r="BE212" s="208">
        <v>1723362.219999996</v>
      </c>
      <c r="BF212" s="213">
        <v>672542580.8499999</v>
      </c>
      <c r="BG212" s="208">
        <v>60775896.769999988</v>
      </c>
      <c r="BH212" s="208">
        <v>158819.75861683118</v>
      </c>
      <c r="BI212" s="213">
        <v>60934716.528616816</v>
      </c>
      <c r="BJ212" s="208">
        <v>610043321.86000001</v>
      </c>
      <c r="BK212" s="208">
        <v>1564542.4613831707</v>
      </c>
      <c r="BL212" s="213">
        <v>611607864.32138324</v>
      </c>
      <c r="BM212" s="208"/>
      <c r="BN212" s="208">
        <v>669369018.54999983</v>
      </c>
      <c r="BO212" s="208">
        <v>989214.15000000724</v>
      </c>
      <c r="BP212" s="213">
        <v>670358232.69999981</v>
      </c>
      <c r="BQ212" s="208">
        <v>60637165.949999996</v>
      </c>
      <c r="BR212" s="208">
        <v>34294.148616831182</v>
      </c>
      <c r="BS212" s="213">
        <v>60671460.098616824</v>
      </c>
      <c r="BT212" s="208">
        <v>608731852.5999999</v>
      </c>
      <c r="BU212" s="208">
        <v>954920.00138318178</v>
      </c>
      <c r="BV212" s="213">
        <v>609686772.60138309</v>
      </c>
      <c r="BW212" s="208"/>
      <c r="BX212" s="208">
        <v>667744883.13999987</v>
      </c>
      <c r="BY212" s="208">
        <v>430515.97000000032</v>
      </c>
      <c r="BZ212" s="213">
        <v>668175399.11000001</v>
      </c>
      <c r="CA212" s="208">
        <v>60456960.440000005</v>
      </c>
      <c r="CB212" s="208">
        <v>11560.278616831245</v>
      </c>
      <c r="CC212" s="213">
        <v>60468520.718616836</v>
      </c>
      <c r="CD212" s="208">
        <v>607287922.70000005</v>
      </c>
      <c r="CE212" s="208">
        <v>418955.69138317485</v>
      </c>
      <c r="CF212" s="213">
        <v>607706878.39138317</v>
      </c>
      <c r="CG212" s="208"/>
      <c r="CH212" s="208">
        <v>665025107.5999999</v>
      </c>
      <c r="CI212" s="208">
        <v>209432.05000000767</v>
      </c>
      <c r="CJ212" s="213">
        <v>665234539.64999998</v>
      </c>
      <c r="CK212" s="208">
        <v>60089400.68</v>
      </c>
      <c r="CL212" s="208">
        <v>-21608.521383168991</v>
      </c>
      <c r="CM212" s="213">
        <v>60067792.158616826</v>
      </c>
      <c r="CN212" s="208">
        <v>604935706.92000008</v>
      </c>
      <c r="CO212" s="208">
        <v>231040.57138318219</v>
      </c>
      <c r="CP212" s="213">
        <v>605166747.49138331</v>
      </c>
      <c r="CQ212" s="208"/>
      <c r="CR212" s="208">
        <v>662457035.35999978</v>
      </c>
      <c r="CS212" s="208">
        <v>5396213.330000001</v>
      </c>
      <c r="CT212" s="213">
        <v>667853248.68999982</v>
      </c>
      <c r="CU212" s="208">
        <v>60155399.010000005</v>
      </c>
      <c r="CV212" s="208">
        <v>516485.48152005638</v>
      </c>
      <c r="CW212" s="213">
        <v>60671884.491520062</v>
      </c>
      <c r="CX212" s="208">
        <v>602301636.35000002</v>
      </c>
      <c r="CY212" s="208">
        <v>4879727.8484799517</v>
      </c>
      <c r="CZ212" s="213">
        <v>607181364.19847989</v>
      </c>
      <c r="DA212" s="208"/>
      <c r="DB212" s="208">
        <v>662375764.76999986</v>
      </c>
      <c r="DC212" s="208">
        <v>-8448595.9000000004</v>
      </c>
      <c r="DD212" s="213">
        <v>653927168.86999989</v>
      </c>
      <c r="DE212" s="208">
        <v>59878786.090000004</v>
      </c>
      <c r="DF212" s="208">
        <v>-1775496.87514661</v>
      </c>
      <c r="DG212" s="213">
        <v>58103289.214853391</v>
      </c>
      <c r="DH212" s="208">
        <v>602496978.68000007</v>
      </c>
      <c r="DI212" s="208">
        <v>-6673099.0248533897</v>
      </c>
      <c r="DJ212" s="213">
        <v>595823879.6551466</v>
      </c>
      <c r="DK212" s="208"/>
      <c r="DL212" s="208">
        <v>660098915.28999996</v>
      </c>
      <c r="DM212" s="208">
        <v>7488160.4700000016</v>
      </c>
      <c r="DN212" s="213">
        <v>667587075.75999987</v>
      </c>
      <c r="DO212" s="208">
        <v>58972724.699999988</v>
      </c>
      <c r="DP212" s="208">
        <v>1402907.4948533899</v>
      </c>
      <c r="DQ212" s="213">
        <v>60375632.19485338</v>
      </c>
      <c r="DR212" s="208">
        <v>601126190.59000003</v>
      </c>
      <c r="DS212" s="208">
        <v>6085252.9751466122</v>
      </c>
      <c r="DT212" s="213">
        <v>607211443.56514657</v>
      </c>
      <c r="DU212" s="188"/>
      <c r="DV212" s="188">
        <f t="shared" ref="DV212:ED212" si="359">+DV210+DV192+DV185+DV194</f>
        <v>676564640.07999992</v>
      </c>
      <c r="DW212" s="188">
        <f t="shared" si="359"/>
        <v>13791275.73</v>
      </c>
      <c r="DX212" s="289">
        <f t="shared" si="359"/>
        <v>690355915.80999994</v>
      </c>
      <c r="DY212" s="188">
        <f t="shared" si="359"/>
        <v>61866122.990000002</v>
      </c>
      <c r="DZ212" s="188">
        <f t="shared" si="359"/>
        <v>2136339.6873415187</v>
      </c>
      <c r="EA212" s="289">
        <f t="shared" si="359"/>
        <v>64002462.677341521</v>
      </c>
      <c r="EB212" s="188">
        <f t="shared" si="359"/>
        <v>614698517.09000015</v>
      </c>
      <c r="EC212" s="188">
        <f t="shared" si="359"/>
        <v>11654936.042658487</v>
      </c>
      <c r="ED212" s="289">
        <f t="shared" si="359"/>
        <v>626353453.13265872</v>
      </c>
      <c r="EE212" s="188"/>
      <c r="EF212" s="188">
        <f t="shared" ref="EF212:EN212" si="360">+EF210+EF192+EF185+EF194</f>
        <v>699416670.61000001</v>
      </c>
      <c r="EG212" s="188">
        <f t="shared" si="360"/>
        <v>5052477.4899999956</v>
      </c>
      <c r="EH212" s="289">
        <f t="shared" si="360"/>
        <v>704469148.10000014</v>
      </c>
      <c r="EI212" s="188">
        <f t="shared" si="360"/>
        <v>64960506.769999996</v>
      </c>
      <c r="EJ212" s="188">
        <f t="shared" si="360"/>
        <v>1178683.7107862183</v>
      </c>
      <c r="EK212" s="289">
        <f t="shared" si="360"/>
        <v>66139190.480786204</v>
      </c>
      <c r="EL212" s="188">
        <f t="shared" si="360"/>
        <v>634456163.84000003</v>
      </c>
      <c r="EM212" s="188">
        <f t="shared" si="360"/>
        <v>3873793.779213781</v>
      </c>
      <c r="EN212" s="289">
        <f t="shared" si="360"/>
        <v>638329957.6192137</v>
      </c>
      <c r="EO212" s="188"/>
      <c r="EP212" s="188">
        <f t="shared" ref="EP212:EX212" si="361">+EP210+EP192+EP185+EP194</f>
        <v>709207077.94000006</v>
      </c>
      <c r="EQ212" s="188">
        <f t="shared" si="361"/>
        <v>2185626.1800000016</v>
      </c>
      <c r="ER212" s="289">
        <f t="shared" si="361"/>
        <v>711392704.12</v>
      </c>
      <c r="ES212" s="188">
        <f t="shared" si="361"/>
        <v>66879173.899999999</v>
      </c>
      <c r="ET212" s="188">
        <f t="shared" si="361"/>
        <v>395142.73907563707</v>
      </c>
      <c r="EU212" s="289">
        <f t="shared" si="361"/>
        <v>67274316.639075637</v>
      </c>
      <c r="EV212" s="188">
        <f t="shared" si="361"/>
        <v>642327904.03999984</v>
      </c>
      <c r="EW212" s="188">
        <f t="shared" si="361"/>
        <v>1790483.4409243725</v>
      </c>
      <c r="EX212" s="289">
        <f t="shared" si="361"/>
        <v>644118387.48092425</v>
      </c>
      <c r="EY212" s="188"/>
      <c r="EZ212" s="188">
        <f t="shared" ref="EZ212:FH212" si="362">+EZ210+EZ192+EZ185+EZ194</f>
        <v>649723123.2900002</v>
      </c>
      <c r="FA212" s="188">
        <f t="shared" si="362"/>
        <v>13368768.230000006</v>
      </c>
      <c r="FB212" s="289">
        <f t="shared" si="362"/>
        <v>663091891.52000022</v>
      </c>
      <c r="FC212" s="188">
        <f t="shared" si="362"/>
        <v>61715407.029999994</v>
      </c>
      <c r="FD212" s="188">
        <f t="shared" si="362"/>
        <v>1667880.1280623069</v>
      </c>
      <c r="FE212" s="289">
        <f t="shared" si="362"/>
        <v>63383287.158062302</v>
      </c>
      <c r="FF212" s="188">
        <f t="shared" si="362"/>
        <v>588007716.25999999</v>
      </c>
      <c r="FG212" s="188">
        <f t="shared" si="362"/>
        <v>11700888.101937698</v>
      </c>
      <c r="FH212" s="289">
        <f t="shared" si="362"/>
        <v>599708604.36193764</v>
      </c>
      <c r="FI212" s="188"/>
      <c r="FJ212" s="188">
        <f t="shared" ref="FJ212:FR212" si="363">+FJ210+FJ192+FJ185+FJ194</f>
        <v>606757466.69999993</v>
      </c>
      <c r="FK212" s="188">
        <f t="shared" si="363"/>
        <v>19302736.810000006</v>
      </c>
      <c r="FL212" s="289">
        <f t="shared" si="363"/>
        <v>626060203.50999999</v>
      </c>
      <c r="FM212" s="188">
        <f t="shared" si="363"/>
        <v>58220822.669999994</v>
      </c>
      <c r="FN212" s="188">
        <f t="shared" si="363"/>
        <v>2042245.8942959837</v>
      </c>
      <c r="FO212" s="289">
        <f t="shared" si="363"/>
        <v>60263068.564295977</v>
      </c>
      <c r="FP212" s="188">
        <f t="shared" si="363"/>
        <v>548536644.03000009</v>
      </c>
      <c r="FQ212" s="188">
        <f t="shared" si="363"/>
        <v>17260490.915704019</v>
      </c>
      <c r="FR212" s="289">
        <f t="shared" si="363"/>
        <v>565797134.9457041</v>
      </c>
      <c r="FS212" s="188"/>
      <c r="FT212" s="188">
        <f t="shared" ref="FT212:GB212" si="364">+FT210+FT192+FT185+FT194</f>
        <v>593142860.68999994</v>
      </c>
      <c r="FU212" s="188">
        <f t="shared" si="364"/>
        <v>23666958.210000008</v>
      </c>
      <c r="FV212" s="289">
        <f t="shared" si="364"/>
        <v>616809818.89999998</v>
      </c>
      <c r="FW212" s="188">
        <f t="shared" si="364"/>
        <v>57736690.359999992</v>
      </c>
      <c r="FX212" s="188">
        <f t="shared" si="364"/>
        <v>2443757.4415226509</v>
      </c>
      <c r="FY212" s="289">
        <f t="shared" si="364"/>
        <v>60180447.801522642</v>
      </c>
      <c r="FZ212" s="188">
        <f t="shared" si="364"/>
        <v>535406170.33000004</v>
      </c>
      <c r="GA212" s="188">
        <f t="shared" si="364"/>
        <v>21223200.768477362</v>
      </c>
      <c r="GB212" s="289">
        <f t="shared" si="364"/>
        <v>556629371.09847748</v>
      </c>
      <c r="GC212" s="188"/>
      <c r="GD212" s="188">
        <f t="shared" ref="GD212:GL212" si="365">+GD210+GD192+GD185+GD194</f>
        <v>565181225.82000017</v>
      </c>
      <c r="GE212" s="188">
        <f t="shared" si="365"/>
        <v>25053390.360000007</v>
      </c>
      <c r="GF212" s="289">
        <f t="shared" si="365"/>
        <v>590234616.18000019</v>
      </c>
      <c r="GG212" s="188">
        <f t="shared" si="365"/>
        <v>55135749.68999999</v>
      </c>
      <c r="GH212" s="188">
        <f t="shared" si="365"/>
        <v>2568675.7415226507</v>
      </c>
      <c r="GI212" s="289">
        <f t="shared" si="365"/>
        <v>57704425.431522645</v>
      </c>
      <c r="GJ212" s="188">
        <f t="shared" si="365"/>
        <v>510045476.12999994</v>
      </c>
      <c r="GK212" s="188">
        <f t="shared" si="365"/>
        <v>22484714.618477356</v>
      </c>
      <c r="GL212" s="289">
        <f t="shared" si="365"/>
        <v>532530190.74847728</v>
      </c>
      <c r="GM212" s="188"/>
      <c r="GN212" s="188">
        <f t="shared" ref="GN212:GV212" si="366">+GN210+GN192+GN185+GN194</f>
        <v>538601418.57999992</v>
      </c>
      <c r="GO212" s="188">
        <f t="shared" si="366"/>
        <v>25083644.550000004</v>
      </c>
      <c r="GP212" s="289">
        <f t="shared" si="366"/>
        <v>563685063.12999988</v>
      </c>
      <c r="GQ212" s="188">
        <f t="shared" si="366"/>
        <v>52685270.579999998</v>
      </c>
      <c r="GR212" s="188">
        <f t="shared" si="366"/>
        <v>2573257.9515226507</v>
      </c>
      <c r="GS212" s="289">
        <f t="shared" si="366"/>
        <v>55258528.531522647</v>
      </c>
      <c r="GT212" s="188">
        <f t="shared" si="366"/>
        <v>485916148.00000006</v>
      </c>
      <c r="GU212" s="188">
        <f t="shared" si="366"/>
        <v>22510386.598477364</v>
      </c>
      <c r="GV212" s="289">
        <f t="shared" si="366"/>
        <v>508426534.59847736</v>
      </c>
      <c r="GW212" s="188"/>
      <c r="GX212" s="188">
        <f t="shared" ref="GX212:HF212" si="367">+GX210+GX192+GX185+GX194</f>
        <v>512044059.31000006</v>
      </c>
      <c r="GY212" s="188">
        <f t="shared" si="367"/>
        <v>22226826.780000009</v>
      </c>
      <c r="GZ212" s="289">
        <f t="shared" si="367"/>
        <v>534270886.09000009</v>
      </c>
      <c r="HA212" s="188">
        <f t="shared" si="367"/>
        <v>50133334.800000012</v>
      </c>
      <c r="HB212" s="188">
        <f t="shared" si="367"/>
        <v>2278148.3715226506</v>
      </c>
      <c r="HC212" s="289">
        <f t="shared" si="367"/>
        <v>52411483.171522655</v>
      </c>
      <c r="HD212" s="188">
        <f t="shared" si="367"/>
        <v>461910724.51000005</v>
      </c>
      <c r="HE212" s="188">
        <f t="shared" si="367"/>
        <v>19948678.408477362</v>
      </c>
      <c r="HF212" s="289">
        <f t="shared" si="367"/>
        <v>481859402.91847742</v>
      </c>
      <c r="HG212" s="188"/>
      <c r="HH212" s="188">
        <f t="shared" ref="HH212:HP212" si="368">+HH210+HH192+HH185+HH194</f>
        <v>475359813.60000014</v>
      </c>
      <c r="HI212" s="188">
        <f t="shared" si="368"/>
        <v>10243755.220000001</v>
      </c>
      <c r="HJ212" s="289">
        <f t="shared" si="368"/>
        <v>485603568.82000017</v>
      </c>
      <c r="HK212" s="188">
        <f t="shared" si="368"/>
        <v>46744230.639999993</v>
      </c>
      <c r="HL212" s="188">
        <f t="shared" si="368"/>
        <v>1079980.5486194252</v>
      </c>
      <c r="HM212" s="289">
        <f t="shared" si="368"/>
        <v>47824211.18861942</v>
      </c>
      <c r="HN212" s="188">
        <f t="shared" si="368"/>
        <v>428615582.96000004</v>
      </c>
      <c r="HO212" s="188">
        <f t="shared" si="368"/>
        <v>9163774.6713805795</v>
      </c>
      <c r="HP212" s="289">
        <f t="shared" si="368"/>
        <v>437779357.63138062</v>
      </c>
      <c r="HQ212" s="188"/>
      <c r="HR212" s="188">
        <f t="shared" ref="HR212:HZ212" si="369">+HR210+HR192+HR185+HR194</f>
        <v>422759769.30000001</v>
      </c>
      <c r="HS212" s="188">
        <f t="shared" si="369"/>
        <v>-5899008.6099999947</v>
      </c>
      <c r="HT212" s="289">
        <f t="shared" si="369"/>
        <v>416860760.69</v>
      </c>
      <c r="HU212" s="188">
        <f t="shared" si="369"/>
        <v>42149558.669999994</v>
      </c>
      <c r="HV212" s="188">
        <f t="shared" si="369"/>
        <v>23189.935286092194</v>
      </c>
      <c r="HW212" s="289">
        <f t="shared" si="369"/>
        <v>42172748.605286084</v>
      </c>
      <c r="HX212" s="188">
        <f t="shared" si="369"/>
        <v>380610210.63000005</v>
      </c>
      <c r="HY212" s="188">
        <f t="shared" si="369"/>
        <v>-5922198.5452860873</v>
      </c>
      <c r="HZ212" s="289">
        <f t="shared" si="369"/>
        <v>374688012.084714</v>
      </c>
      <c r="IA212" s="188"/>
      <c r="IB212" s="188">
        <f t="shared" ref="IB212:IJ212" si="370">+IB210+IB192+IB185+IB194</f>
        <v>326692712.44</v>
      </c>
      <c r="IC212" s="188">
        <f t="shared" si="370"/>
        <v>-26139920.579999991</v>
      </c>
      <c r="ID212" s="289">
        <f t="shared" si="370"/>
        <v>300552791.85999995</v>
      </c>
      <c r="IE212" s="188">
        <f t="shared" si="370"/>
        <v>33590562.229999997</v>
      </c>
      <c r="IF212" s="188">
        <f t="shared" si="370"/>
        <v>-3127847.3647139077</v>
      </c>
      <c r="IG212" s="289">
        <f t="shared" si="370"/>
        <v>30462714.865286086</v>
      </c>
      <c r="IH212" s="188">
        <f t="shared" si="370"/>
        <v>293102150.21000004</v>
      </c>
      <c r="II212" s="188">
        <f t="shared" si="370"/>
        <v>-23012073.215286084</v>
      </c>
      <c r="IJ212" s="289">
        <f t="shared" si="370"/>
        <v>270090076.99471396</v>
      </c>
    </row>
    <row r="213" spans="1:245" x14ac:dyDescent="0.2">
      <c r="B213" s="183"/>
      <c r="C213" s="183"/>
      <c r="E213" s="188"/>
      <c r="F213" s="208"/>
      <c r="G213" s="208"/>
      <c r="H213" s="213"/>
      <c r="I213" s="208"/>
      <c r="J213" s="208"/>
      <c r="K213" s="213"/>
      <c r="L213" s="208"/>
      <c r="M213" s="208"/>
      <c r="N213" s="213"/>
      <c r="O213" s="208"/>
      <c r="P213" s="208"/>
      <c r="Q213" s="208"/>
      <c r="R213" s="213"/>
      <c r="S213" s="208"/>
      <c r="T213" s="208"/>
      <c r="U213" s="213"/>
      <c r="V213" s="208"/>
      <c r="W213" s="208"/>
      <c r="X213" s="213"/>
      <c r="Y213" s="208"/>
      <c r="Z213" s="208"/>
      <c r="AA213" s="208"/>
      <c r="AB213" s="213"/>
      <c r="AC213" s="208"/>
      <c r="AD213" s="208"/>
      <c r="AE213" s="213"/>
      <c r="AF213" s="208"/>
      <c r="AG213" s="208"/>
      <c r="AH213" s="213"/>
      <c r="AI213" s="208"/>
      <c r="AJ213" s="208"/>
      <c r="AK213" s="208"/>
      <c r="AL213" s="213"/>
      <c r="AM213" s="208"/>
      <c r="AN213" s="208"/>
      <c r="AO213" s="213"/>
      <c r="AP213" s="208"/>
      <c r="AQ213" s="208"/>
      <c r="AR213" s="213"/>
      <c r="AS213" s="208"/>
      <c r="AT213" s="208"/>
      <c r="AU213" s="208"/>
      <c r="AV213" s="213"/>
      <c r="AW213" s="208"/>
      <c r="AX213" s="208"/>
      <c r="AY213" s="213"/>
      <c r="AZ213" s="208"/>
      <c r="BA213" s="208"/>
      <c r="BB213" s="213"/>
      <c r="BC213" s="208"/>
      <c r="BD213" s="208"/>
      <c r="BE213" s="208"/>
      <c r="BF213" s="213"/>
      <c r="BG213" s="208"/>
      <c r="BH213" s="208"/>
      <c r="BI213" s="213"/>
      <c r="BJ213" s="208"/>
      <c r="BK213" s="208"/>
      <c r="BL213" s="213"/>
      <c r="BM213" s="208"/>
      <c r="BN213" s="208"/>
      <c r="BO213" s="208"/>
      <c r="BP213" s="213"/>
      <c r="BQ213" s="208"/>
      <c r="BR213" s="208"/>
      <c r="BS213" s="213"/>
      <c r="BT213" s="208"/>
      <c r="BU213" s="208"/>
      <c r="BV213" s="213"/>
      <c r="BW213" s="208"/>
      <c r="BX213" s="208"/>
      <c r="BY213" s="208"/>
      <c r="BZ213" s="213"/>
      <c r="CA213" s="208"/>
      <c r="CB213" s="208"/>
      <c r="CC213" s="213"/>
      <c r="CD213" s="208"/>
      <c r="CE213" s="208"/>
      <c r="CF213" s="213"/>
      <c r="CG213" s="208"/>
      <c r="CH213" s="208"/>
      <c r="CI213" s="208"/>
      <c r="CJ213" s="213"/>
      <c r="CK213" s="208"/>
      <c r="CL213" s="208"/>
      <c r="CM213" s="213"/>
      <c r="CN213" s="208"/>
      <c r="CO213" s="208"/>
      <c r="CP213" s="213"/>
      <c r="CQ213" s="208"/>
      <c r="CR213" s="208"/>
      <c r="CS213" s="208"/>
      <c r="CT213" s="213"/>
      <c r="CU213" s="208"/>
      <c r="CV213" s="208"/>
      <c r="CW213" s="213"/>
      <c r="CX213" s="208"/>
      <c r="CY213" s="208"/>
      <c r="CZ213" s="213"/>
      <c r="DA213" s="208"/>
      <c r="DB213" s="208"/>
      <c r="DC213" s="208"/>
      <c r="DD213" s="213"/>
      <c r="DE213" s="208"/>
      <c r="DF213" s="208"/>
      <c r="DG213" s="213"/>
      <c r="DH213" s="208"/>
      <c r="DI213" s="208"/>
      <c r="DJ213" s="213"/>
      <c r="DK213" s="208"/>
      <c r="DL213" s="208"/>
      <c r="DM213" s="208"/>
      <c r="DN213" s="213"/>
      <c r="DO213" s="208"/>
      <c r="DP213" s="208"/>
      <c r="DQ213" s="213"/>
      <c r="DR213" s="208"/>
      <c r="DS213" s="208"/>
      <c r="DT213" s="213"/>
      <c r="DU213" s="188"/>
      <c r="DV213" s="188"/>
      <c r="DW213" s="188"/>
      <c r="DX213" s="289"/>
      <c r="DY213" s="188"/>
      <c r="DZ213" s="188"/>
      <c r="EA213" s="289"/>
      <c r="EB213" s="188"/>
      <c r="EC213" s="188"/>
      <c r="ED213" s="289"/>
      <c r="EE213" s="188"/>
      <c r="EF213" s="188"/>
      <c r="EG213" s="188"/>
      <c r="EH213" s="289"/>
      <c r="EI213" s="188"/>
      <c r="EJ213" s="188"/>
      <c r="EK213" s="289"/>
      <c r="EL213" s="188"/>
      <c r="EM213" s="188"/>
      <c r="EN213" s="289"/>
      <c r="EO213" s="188"/>
      <c r="EP213" s="188"/>
      <c r="EQ213" s="188"/>
      <c r="ER213" s="289"/>
      <c r="ES213" s="188"/>
      <c r="ET213" s="188"/>
      <c r="EU213" s="289"/>
      <c r="EV213" s="188"/>
      <c r="EW213" s="188"/>
      <c r="EX213" s="289"/>
      <c r="EY213" s="188"/>
      <c r="EZ213" s="188"/>
      <c r="FA213" s="188"/>
      <c r="FB213" s="289"/>
      <c r="FC213" s="188"/>
      <c r="FD213" s="188"/>
      <c r="FE213" s="289"/>
      <c r="FF213" s="188"/>
      <c r="FG213" s="188"/>
      <c r="FH213" s="289"/>
      <c r="FI213" s="188"/>
      <c r="FJ213" s="188"/>
      <c r="FK213" s="188"/>
      <c r="FL213" s="289"/>
      <c r="FM213" s="188"/>
      <c r="FN213" s="188"/>
      <c r="FO213" s="289"/>
      <c r="FP213" s="188"/>
      <c r="FQ213" s="188"/>
      <c r="FR213" s="289"/>
      <c r="FS213" s="188"/>
      <c r="FT213" s="188"/>
      <c r="FU213" s="188"/>
      <c r="FV213" s="289"/>
      <c r="FW213" s="188"/>
      <c r="FX213" s="188"/>
      <c r="FY213" s="289"/>
      <c r="FZ213" s="188"/>
      <c r="GA213" s="188"/>
      <c r="GB213" s="289"/>
      <c r="GC213" s="188"/>
      <c r="GD213" s="188"/>
      <c r="GE213" s="188"/>
      <c r="GF213" s="289"/>
      <c r="GG213" s="188"/>
      <c r="GH213" s="188"/>
      <c r="GI213" s="289"/>
      <c r="GJ213" s="188"/>
      <c r="GK213" s="188"/>
      <c r="GL213" s="289"/>
      <c r="GM213" s="188"/>
      <c r="GN213" s="188"/>
      <c r="GO213" s="188"/>
      <c r="GP213" s="289"/>
      <c r="GQ213" s="188"/>
      <c r="GR213" s="188"/>
      <c r="GS213" s="289"/>
      <c r="GT213" s="188"/>
      <c r="GU213" s="188"/>
      <c r="GV213" s="289"/>
      <c r="GW213" s="188"/>
      <c r="GX213" s="188"/>
      <c r="GY213" s="188"/>
      <c r="GZ213" s="289"/>
      <c r="HA213" s="188"/>
      <c r="HB213" s="188"/>
      <c r="HC213" s="289"/>
      <c r="HD213" s="188"/>
      <c r="HE213" s="188"/>
      <c r="HF213" s="289"/>
      <c r="HG213" s="188"/>
      <c r="HH213" s="188"/>
      <c r="HI213" s="188"/>
      <c r="HJ213" s="289"/>
      <c r="HK213" s="188"/>
      <c r="HL213" s="188"/>
      <c r="HM213" s="289"/>
      <c r="HN213" s="188"/>
      <c r="HO213" s="188"/>
      <c r="HP213" s="289"/>
      <c r="HQ213" s="188"/>
      <c r="HR213" s="188"/>
      <c r="HS213" s="188"/>
      <c r="HT213" s="289"/>
      <c r="HU213" s="188"/>
      <c r="HV213" s="188"/>
      <c r="HW213" s="289"/>
      <c r="HX213" s="188"/>
      <c r="HY213" s="188"/>
      <c r="HZ213" s="289"/>
      <c r="IA213" s="188"/>
      <c r="IB213" s="188"/>
      <c r="IC213" s="188"/>
      <c r="ID213" s="289"/>
      <c r="IE213" s="188"/>
      <c r="IF213" s="188"/>
      <c r="IG213" s="289"/>
      <c r="IH213" s="188"/>
      <c r="II213" s="188"/>
      <c r="IJ213" s="289"/>
    </row>
    <row r="214" spans="1:245" x14ac:dyDescent="0.2">
      <c r="B214" s="183" t="s">
        <v>114</v>
      </c>
      <c r="C214" s="183"/>
      <c r="E214" s="188"/>
      <c r="F214" s="206"/>
      <c r="G214" s="206"/>
      <c r="H214" s="207"/>
      <c r="I214" s="206"/>
      <c r="J214" s="206"/>
      <c r="K214" s="207"/>
      <c r="L214" s="206"/>
      <c r="M214" s="206"/>
      <c r="N214" s="207"/>
      <c r="O214" s="208"/>
      <c r="P214" s="206"/>
      <c r="Q214" s="206"/>
      <c r="R214" s="207"/>
      <c r="S214" s="206"/>
      <c r="T214" s="206"/>
      <c r="U214" s="207"/>
      <c r="V214" s="206"/>
      <c r="W214" s="206"/>
      <c r="X214" s="207"/>
      <c r="Y214" s="208"/>
      <c r="Z214" s="206"/>
      <c r="AA214" s="206"/>
      <c r="AB214" s="207"/>
      <c r="AC214" s="206"/>
      <c r="AD214" s="206"/>
      <c r="AE214" s="207"/>
      <c r="AF214" s="206"/>
      <c r="AG214" s="206"/>
      <c r="AH214" s="207"/>
      <c r="AI214" s="208"/>
      <c r="AJ214" s="206"/>
      <c r="AK214" s="206"/>
      <c r="AL214" s="207"/>
      <c r="AM214" s="206"/>
      <c r="AN214" s="206"/>
      <c r="AO214" s="207"/>
      <c r="AP214" s="206"/>
      <c r="AQ214" s="206"/>
      <c r="AR214" s="207"/>
      <c r="AS214" s="208"/>
      <c r="AT214" s="206"/>
      <c r="AU214" s="206"/>
      <c r="AV214" s="207"/>
      <c r="AW214" s="206"/>
      <c r="AX214" s="206"/>
      <c r="AY214" s="207"/>
      <c r="AZ214" s="206"/>
      <c r="BA214" s="206"/>
      <c r="BB214" s="207"/>
      <c r="BC214" s="208"/>
      <c r="BD214" s="206"/>
      <c r="BE214" s="206"/>
      <c r="BF214" s="207"/>
      <c r="BG214" s="206"/>
      <c r="BH214" s="206"/>
      <c r="BI214" s="207"/>
      <c r="BJ214" s="206"/>
      <c r="BK214" s="206"/>
      <c r="BL214" s="207"/>
      <c r="BM214" s="208"/>
      <c r="BN214" s="206"/>
      <c r="BO214" s="206"/>
      <c r="BP214" s="207"/>
      <c r="BQ214" s="206"/>
      <c r="BR214" s="206"/>
      <c r="BS214" s="207"/>
      <c r="BT214" s="206"/>
      <c r="BU214" s="206"/>
      <c r="BV214" s="207"/>
      <c r="BW214" s="208"/>
      <c r="BX214" s="206"/>
      <c r="BY214" s="206"/>
      <c r="BZ214" s="207"/>
      <c r="CA214" s="206"/>
      <c r="CB214" s="206"/>
      <c r="CC214" s="207"/>
      <c r="CD214" s="206"/>
      <c r="CE214" s="206"/>
      <c r="CF214" s="207"/>
      <c r="CG214" s="208"/>
      <c r="CH214" s="206"/>
      <c r="CI214" s="206"/>
      <c r="CJ214" s="207"/>
      <c r="CK214" s="206"/>
      <c r="CL214" s="206"/>
      <c r="CM214" s="207"/>
      <c r="CN214" s="206"/>
      <c r="CO214" s="206"/>
      <c r="CP214" s="207"/>
      <c r="CQ214" s="208"/>
      <c r="CR214" s="206"/>
      <c r="CS214" s="206"/>
      <c r="CT214" s="207"/>
      <c r="CU214" s="206"/>
      <c r="CV214" s="206"/>
      <c r="CW214" s="207"/>
      <c r="CX214" s="206"/>
      <c r="CY214" s="206"/>
      <c r="CZ214" s="207"/>
      <c r="DA214" s="208"/>
      <c r="DB214" s="206"/>
      <c r="DC214" s="206"/>
      <c r="DD214" s="207"/>
      <c r="DE214" s="206"/>
      <c r="DF214" s="206"/>
      <c r="DG214" s="207"/>
      <c r="DH214" s="206"/>
      <c r="DI214" s="206"/>
      <c r="DJ214" s="207"/>
      <c r="DK214" s="208"/>
      <c r="DL214" s="206"/>
      <c r="DM214" s="206"/>
      <c r="DN214" s="207"/>
      <c r="DO214" s="206"/>
      <c r="DP214" s="206"/>
      <c r="DQ214" s="207"/>
      <c r="DR214" s="206"/>
      <c r="DS214" s="206"/>
      <c r="DT214" s="207"/>
      <c r="DU214" s="188"/>
      <c r="DV214" s="206"/>
      <c r="DW214" s="206"/>
      <c r="DX214" s="207"/>
      <c r="DY214" s="206"/>
      <c r="DZ214" s="206"/>
      <c r="EA214" s="207"/>
      <c r="EB214" s="206"/>
      <c r="EC214" s="206"/>
      <c r="ED214" s="207"/>
      <c r="EE214" s="188"/>
      <c r="EF214" s="206"/>
      <c r="EG214" s="206"/>
      <c r="EH214" s="207"/>
      <c r="EI214" s="206"/>
      <c r="EJ214" s="206"/>
      <c r="EK214" s="207"/>
      <c r="EL214" s="206"/>
      <c r="EM214" s="206"/>
      <c r="EN214" s="207"/>
      <c r="EO214" s="188"/>
      <c r="EP214" s="206"/>
      <c r="EQ214" s="206"/>
      <c r="ER214" s="207"/>
      <c r="ES214" s="206"/>
      <c r="ET214" s="206"/>
      <c r="EU214" s="207"/>
      <c r="EV214" s="206"/>
      <c r="EW214" s="206"/>
      <c r="EX214" s="207"/>
      <c r="EY214" s="188"/>
      <c r="EZ214" s="206"/>
      <c r="FA214" s="206"/>
      <c r="FB214" s="207"/>
      <c r="FC214" s="206"/>
      <c r="FD214" s="206"/>
      <c r="FE214" s="207"/>
      <c r="FF214" s="206"/>
      <c r="FG214" s="206"/>
      <c r="FH214" s="207"/>
      <c r="FI214" s="188"/>
      <c r="FJ214" s="206"/>
      <c r="FK214" s="206"/>
      <c r="FL214" s="207"/>
      <c r="FM214" s="206"/>
      <c r="FN214" s="206"/>
      <c r="FO214" s="207"/>
      <c r="FP214" s="206"/>
      <c r="FQ214" s="206"/>
      <c r="FR214" s="207"/>
      <c r="FS214" s="188"/>
      <c r="FT214" s="206"/>
      <c r="FU214" s="206"/>
      <c r="FV214" s="207"/>
      <c r="FW214" s="206"/>
      <c r="FX214" s="206"/>
      <c r="FY214" s="207"/>
      <c r="FZ214" s="206"/>
      <c r="GA214" s="206"/>
      <c r="GB214" s="207"/>
      <c r="GC214" s="188"/>
      <c r="GD214" s="206"/>
      <c r="GE214" s="206"/>
      <c r="GF214" s="207"/>
      <c r="GG214" s="206"/>
      <c r="GH214" s="206"/>
      <c r="GI214" s="207"/>
      <c r="GJ214" s="206"/>
      <c r="GK214" s="206"/>
      <c r="GL214" s="207"/>
      <c r="GM214" s="188"/>
      <c r="GN214" s="206"/>
      <c r="GO214" s="206"/>
      <c r="GP214" s="207"/>
      <c r="GQ214" s="206"/>
      <c r="GR214" s="206"/>
      <c r="GS214" s="207"/>
      <c r="GT214" s="206"/>
      <c r="GU214" s="206"/>
      <c r="GV214" s="207"/>
      <c r="GW214" s="188"/>
      <c r="GX214" s="206"/>
      <c r="GY214" s="206"/>
      <c r="GZ214" s="207"/>
      <c r="HA214" s="206"/>
      <c r="HB214" s="206"/>
      <c r="HC214" s="207"/>
      <c r="HD214" s="206"/>
      <c r="HE214" s="206"/>
      <c r="HF214" s="207"/>
      <c r="HG214" s="188"/>
      <c r="HH214" s="206"/>
      <c r="HI214" s="206"/>
      <c r="HJ214" s="207"/>
      <c r="HK214" s="206"/>
      <c r="HL214" s="206"/>
      <c r="HM214" s="207"/>
      <c r="HN214" s="206"/>
      <c r="HO214" s="206"/>
      <c r="HP214" s="207"/>
      <c r="HQ214" s="188"/>
      <c r="HR214" s="206"/>
      <c r="HS214" s="206"/>
      <c r="HT214" s="207"/>
      <c r="HU214" s="206"/>
      <c r="HV214" s="206"/>
      <c r="HW214" s="207"/>
      <c r="HX214" s="206"/>
      <c r="HY214" s="206"/>
      <c r="HZ214" s="207"/>
      <c r="IA214" s="188"/>
      <c r="IB214" s="206"/>
      <c r="IC214" s="206"/>
      <c r="ID214" s="207"/>
      <c r="IE214" s="206"/>
      <c r="IF214" s="206"/>
      <c r="IG214" s="207"/>
      <c r="IH214" s="206"/>
      <c r="II214" s="206"/>
      <c r="IJ214" s="207"/>
    </row>
    <row r="215" spans="1:245" x14ac:dyDescent="0.2">
      <c r="A215" s="211">
        <v>804.7</v>
      </c>
      <c r="B215" s="183"/>
      <c r="C215" s="183" t="s">
        <v>108</v>
      </c>
      <c r="E215" s="188"/>
      <c r="F215" s="206">
        <v>210883904.86000001</v>
      </c>
      <c r="G215" s="206">
        <v>0</v>
      </c>
      <c r="H215" s="207">
        <v>210883904.86000001</v>
      </c>
      <c r="I215" s="206">
        <v>19026107.778847001</v>
      </c>
      <c r="J215" s="206">
        <v>0</v>
      </c>
      <c r="K215" s="207">
        <v>19026107.778847001</v>
      </c>
      <c r="L215" s="206">
        <v>191857797.08115301</v>
      </c>
      <c r="M215" s="206">
        <v>0</v>
      </c>
      <c r="N215" s="207">
        <v>191857797.08115301</v>
      </c>
      <c r="O215" s="208"/>
      <c r="P215" s="206">
        <v>206416920.51999998</v>
      </c>
      <c r="Q215" s="206">
        <v>0</v>
      </c>
      <c r="R215" s="207">
        <v>206416920.51999998</v>
      </c>
      <c r="S215" s="206">
        <v>18709858.88975</v>
      </c>
      <c r="T215" s="206">
        <v>0</v>
      </c>
      <c r="U215" s="207">
        <v>18709858.88975</v>
      </c>
      <c r="V215" s="206">
        <v>187707061.63024998</v>
      </c>
      <c r="W215" s="206">
        <v>0</v>
      </c>
      <c r="X215" s="207">
        <v>187707061.63024998</v>
      </c>
      <c r="Y215" s="208"/>
      <c r="Z215" s="206">
        <v>204006331.34999999</v>
      </c>
      <c r="AA215" s="206">
        <v>0</v>
      </c>
      <c r="AB215" s="207">
        <v>204006331.34999999</v>
      </c>
      <c r="AC215" s="206">
        <v>18452159.591871999</v>
      </c>
      <c r="AD215" s="206">
        <v>0</v>
      </c>
      <c r="AE215" s="207">
        <v>18452159.591871999</v>
      </c>
      <c r="AF215" s="206">
        <v>185554171.75812802</v>
      </c>
      <c r="AG215" s="206">
        <v>0</v>
      </c>
      <c r="AH215" s="207">
        <v>185554171.75812802</v>
      </c>
      <c r="AI215" s="208"/>
      <c r="AJ215" s="206">
        <v>195239262.98999998</v>
      </c>
      <c r="AK215" s="206">
        <v>0</v>
      </c>
      <c r="AL215" s="207">
        <v>195239262.98999998</v>
      </c>
      <c r="AM215" s="206">
        <v>17653623.818969999</v>
      </c>
      <c r="AN215" s="206">
        <v>0</v>
      </c>
      <c r="AO215" s="207">
        <v>17653623.818969999</v>
      </c>
      <c r="AP215" s="206">
        <v>177585639.17103001</v>
      </c>
      <c r="AQ215" s="206">
        <v>0</v>
      </c>
      <c r="AR215" s="207">
        <v>177585639.17103001</v>
      </c>
      <c r="AS215" s="208"/>
      <c r="AT215" s="206">
        <v>189915195.25</v>
      </c>
      <c r="AU215" s="206">
        <v>0</v>
      </c>
      <c r="AV215" s="207">
        <v>189915195.25</v>
      </c>
      <c r="AW215" s="206">
        <v>17194809.062734</v>
      </c>
      <c r="AX215" s="206">
        <v>0</v>
      </c>
      <c r="AY215" s="207">
        <v>17194809.062734</v>
      </c>
      <c r="AZ215" s="206">
        <v>172720386.18726602</v>
      </c>
      <c r="BA215" s="206">
        <v>0</v>
      </c>
      <c r="BB215" s="207">
        <v>172720386.18726602</v>
      </c>
      <c r="BC215" s="208"/>
      <c r="BD215" s="206">
        <v>189311385.09</v>
      </c>
      <c r="BE215" s="206">
        <v>0</v>
      </c>
      <c r="BF215" s="207">
        <v>189311385.09</v>
      </c>
      <c r="BG215" s="206">
        <v>17151307.212871999</v>
      </c>
      <c r="BH215" s="206">
        <v>0</v>
      </c>
      <c r="BI215" s="207">
        <v>17151307.212871999</v>
      </c>
      <c r="BJ215" s="206">
        <v>172160077.87712801</v>
      </c>
      <c r="BK215" s="206">
        <v>0</v>
      </c>
      <c r="BL215" s="207">
        <v>172160077.87712801</v>
      </c>
      <c r="BM215" s="208"/>
      <c r="BN215" s="206">
        <v>188876680.86000001</v>
      </c>
      <c r="BO215" s="206">
        <v>0</v>
      </c>
      <c r="BP215" s="207">
        <v>188876680.86000001</v>
      </c>
      <c r="BQ215" s="206">
        <v>17125620.212871999</v>
      </c>
      <c r="BR215" s="206">
        <v>0</v>
      </c>
      <c r="BS215" s="207">
        <v>17125620.212871999</v>
      </c>
      <c r="BT215" s="206">
        <v>171751060.64712802</v>
      </c>
      <c r="BU215" s="206">
        <v>0</v>
      </c>
      <c r="BV215" s="207">
        <v>171751060.64712802</v>
      </c>
      <c r="BW215" s="208"/>
      <c r="BX215" s="206">
        <v>187598186.23000002</v>
      </c>
      <c r="BY215" s="206">
        <v>0</v>
      </c>
      <c r="BZ215" s="207">
        <v>187598186.23000002</v>
      </c>
      <c r="CA215" s="206">
        <v>17038430.212871999</v>
      </c>
      <c r="CB215" s="206">
        <v>0</v>
      </c>
      <c r="CC215" s="207">
        <v>17038430.212871999</v>
      </c>
      <c r="CD215" s="206">
        <v>170559756.01712802</v>
      </c>
      <c r="CE215" s="206">
        <v>0</v>
      </c>
      <c r="CF215" s="207">
        <v>170559756.01712802</v>
      </c>
      <c r="CG215" s="208"/>
      <c r="CH215" s="206">
        <v>187459874.49000001</v>
      </c>
      <c r="CI215" s="206">
        <v>0</v>
      </c>
      <c r="CJ215" s="207">
        <v>187459874.49000001</v>
      </c>
      <c r="CK215" s="206">
        <v>16954057.212871999</v>
      </c>
      <c r="CL215" s="206">
        <v>0</v>
      </c>
      <c r="CM215" s="207">
        <v>16954057.212871999</v>
      </c>
      <c r="CN215" s="206">
        <v>170505817.27712801</v>
      </c>
      <c r="CO215" s="206">
        <v>0</v>
      </c>
      <c r="CP215" s="207">
        <v>170505817.27712801</v>
      </c>
      <c r="CQ215" s="208"/>
      <c r="CR215" s="206">
        <v>188353740.69</v>
      </c>
      <c r="CS215" s="206">
        <v>0</v>
      </c>
      <c r="CT215" s="207">
        <v>188353740.69</v>
      </c>
      <c r="CU215" s="206">
        <v>17110430.232871998</v>
      </c>
      <c r="CV215" s="206">
        <v>0</v>
      </c>
      <c r="CW215" s="207">
        <v>17110430.232871998</v>
      </c>
      <c r="CX215" s="206">
        <v>171243310.45712802</v>
      </c>
      <c r="CY215" s="206">
        <v>0</v>
      </c>
      <c r="CZ215" s="207">
        <v>171243310.45712802</v>
      </c>
      <c r="DA215" s="208"/>
      <c r="DB215" s="206">
        <v>179665629.40999997</v>
      </c>
      <c r="DC215" s="206">
        <v>0</v>
      </c>
      <c r="DD215" s="207">
        <v>179665629.40999997</v>
      </c>
      <c r="DE215" s="206">
        <v>16192011.142871998</v>
      </c>
      <c r="DF215" s="206">
        <v>0</v>
      </c>
      <c r="DG215" s="207">
        <v>16192011.142871998</v>
      </c>
      <c r="DH215" s="206">
        <v>163473618.26712802</v>
      </c>
      <c r="DI215" s="206">
        <v>0</v>
      </c>
      <c r="DJ215" s="207">
        <v>163473618.26712802</v>
      </c>
      <c r="DK215" s="208"/>
      <c r="DL215" s="206">
        <v>191930630.46000001</v>
      </c>
      <c r="DM215" s="206">
        <v>0</v>
      </c>
      <c r="DN215" s="207">
        <v>191930630.46000001</v>
      </c>
      <c r="DO215" s="206">
        <v>17525516.142871998</v>
      </c>
      <c r="DP215" s="206">
        <v>0</v>
      </c>
      <c r="DQ215" s="207">
        <v>17525516.142871998</v>
      </c>
      <c r="DR215" s="206">
        <v>174405114.317128</v>
      </c>
      <c r="DS215" s="206">
        <v>0</v>
      </c>
      <c r="DT215" s="207">
        <v>174405114.317128</v>
      </c>
      <c r="DU215" s="188"/>
      <c r="DV215" s="206">
        <f t="shared" ref="DV215:ED219" si="371">+P45+Z45+AJ45+AT45+BD45+BN45+BX45+CH45+CR45+DB45+DL45+DV45</f>
        <v>208794718.11000001</v>
      </c>
      <c r="DW215" s="206">
        <f t="shared" si="371"/>
        <v>0</v>
      </c>
      <c r="DX215" s="207">
        <f t="shared" si="371"/>
        <v>208794718.11000001</v>
      </c>
      <c r="DY215" s="206">
        <f t="shared" si="371"/>
        <v>19362922.241448998</v>
      </c>
      <c r="DZ215" s="206">
        <f t="shared" si="371"/>
        <v>0</v>
      </c>
      <c r="EA215" s="207">
        <f t="shared" si="371"/>
        <v>19362922.241448998</v>
      </c>
      <c r="EB215" s="206">
        <f t="shared" si="371"/>
        <v>189431795.86855102</v>
      </c>
      <c r="EC215" s="206">
        <f t="shared" si="371"/>
        <v>0</v>
      </c>
      <c r="ED215" s="207">
        <f t="shared" si="371"/>
        <v>189431795.86855102</v>
      </c>
      <c r="EE215" s="188"/>
      <c r="EF215" s="206">
        <f t="shared" ref="EF215:EN219" si="372">+Z45+AJ45+AT45+BD45+BN45+BX45+CH45+CR45+DB45+DL45+DV45+EF45</f>
        <v>217405161.48000002</v>
      </c>
      <c r="EG215" s="206">
        <f t="shared" si="372"/>
        <v>0</v>
      </c>
      <c r="EH215" s="207">
        <f t="shared" si="372"/>
        <v>217405161.48000002</v>
      </c>
      <c r="EI215" s="206">
        <f t="shared" si="372"/>
        <v>20278485.066087998</v>
      </c>
      <c r="EJ215" s="206">
        <f t="shared" si="372"/>
        <v>0</v>
      </c>
      <c r="EK215" s="207">
        <f t="shared" si="372"/>
        <v>20278485.066087998</v>
      </c>
      <c r="EL215" s="206">
        <f t="shared" si="372"/>
        <v>197126676.413912</v>
      </c>
      <c r="EM215" s="206">
        <f t="shared" si="372"/>
        <v>0</v>
      </c>
      <c r="EN215" s="207">
        <f t="shared" si="372"/>
        <v>197126676.413912</v>
      </c>
      <c r="EO215" s="188"/>
      <c r="EP215" s="206">
        <f t="shared" ref="EP215:EX219" si="373">+AJ45+AT45+BD45+BN45+BX45+CH45+CR45+DB45+DL45+DV45+EF45+EP45</f>
        <v>222803874.21000004</v>
      </c>
      <c r="EQ215" s="206">
        <f t="shared" si="373"/>
        <v>0</v>
      </c>
      <c r="ER215" s="207">
        <f t="shared" si="373"/>
        <v>222803874.21000004</v>
      </c>
      <c r="ES215" s="206">
        <f t="shared" si="373"/>
        <v>20893463.521506</v>
      </c>
      <c r="ET215" s="206">
        <f t="shared" si="373"/>
        <v>0</v>
      </c>
      <c r="EU215" s="207">
        <f t="shared" si="373"/>
        <v>20893463.521506</v>
      </c>
      <c r="EV215" s="206">
        <f t="shared" si="373"/>
        <v>201910410.68849403</v>
      </c>
      <c r="EW215" s="206">
        <f t="shared" si="373"/>
        <v>0</v>
      </c>
      <c r="EX215" s="207">
        <f t="shared" si="373"/>
        <v>201910410.68849403</v>
      </c>
      <c r="EY215" s="188"/>
      <c r="EZ215" s="206">
        <f t="shared" ref="EZ215:FH219" si="374">+AT45+BD45+BN45+BX45+CH45+CR45+DB45+DL45+DV45+EF45+EP45+EZ45</f>
        <v>212169030.58000004</v>
      </c>
      <c r="FA215" s="206">
        <f t="shared" si="374"/>
        <v>0</v>
      </c>
      <c r="FB215" s="207">
        <f t="shared" si="374"/>
        <v>212169030.58000004</v>
      </c>
      <c r="FC215" s="206">
        <f t="shared" si="374"/>
        <v>20017630.294407997</v>
      </c>
      <c r="FD215" s="206">
        <f t="shared" si="374"/>
        <v>0</v>
      </c>
      <c r="FE215" s="207">
        <f t="shared" si="374"/>
        <v>20017630.294407997</v>
      </c>
      <c r="FF215" s="206">
        <f t="shared" si="374"/>
        <v>192151400.28559202</v>
      </c>
      <c r="FG215" s="206">
        <f t="shared" si="374"/>
        <v>0</v>
      </c>
      <c r="FH215" s="207">
        <f t="shared" si="374"/>
        <v>192151400.28559202</v>
      </c>
      <c r="FI215" s="188"/>
      <c r="FJ215" s="206">
        <f t="shared" ref="FJ215:FR219" si="375">+BD45+BN45+BX45+CH45+CR45+DB45+DL45+DV45+EF45+EP45+EZ45+FJ45</f>
        <v>204717933.54000002</v>
      </c>
      <c r="FK215" s="206">
        <f t="shared" si="375"/>
        <v>0</v>
      </c>
      <c r="FL215" s="207">
        <f t="shared" si="375"/>
        <v>204717933.54000002</v>
      </c>
      <c r="FM215" s="206">
        <f t="shared" si="375"/>
        <v>19428133.050643999</v>
      </c>
      <c r="FN215" s="206">
        <f t="shared" si="375"/>
        <v>0</v>
      </c>
      <c r="FO215" s="207">
        <f t="shared" si="375"/>
        <v>19428133.050643999</v>
      </c>
      <c r="FP215" s="206">
        <f t="shared" si="375"/>
        <v>185289800.48935604</v>
      </c>
      <c r="FQ215" s="206">
        <f t="shared" si="375"/>
        <v>0</v>
      </c>
      <c r="FR215" s="207">
        <f t="shared" si="375"/>
        <v>185289800.48935604</v>
      </c>
      <c r="FS215" s="188"/>
      <c r="FT215" s="206">
        <f t="shared" ref="FT215:GB219" si="376">+BN45+BX45+CH45+CR45+DB45+DL45+DV45+EF45+EP45+EZ45+FJ45+FT45</f>
        <v>198060950.74000007</v>
      </c>
      <c r="FU215" s="206">
        <f t="shared" si="376"/>
        <v>0</v>
      </c>
      <c r="FV215" s="207">
        <f t="shared" si="376"/>
        <v>198060950.74000007</v>
      </c>
      <c r="FW215" s="206">
        <f t="shared" si="376"/>
        <v>18875310.900505997</v>
      </c>
      <c r="FX215" s="206">
        <f t="shared" si="376"/>
        <v>0</v>
      </c>
      <c r="FY215" s="207">
        <f t="shared" si="376"/>
        <v>18875310.900505997</v>
      </c>
      <c r="FZ215" s="206">
        <f t="shared" si="376"/>
        <v>179185639.83949402</v>
      </c>
      <c r="GA215" s="206">
        <f t="shared" si="376"/>
        <v>0</v>
      </c>
      <c r="GB215" s="207">
        <f t="shared" si="376"/>
        <v>179185639.83949402</v>
      </c>
      <c r="GC215" s="188"/>
      <c r="GD215" s="206">
        <f t="shared" ref="GD215:GL219" si="377">+BX45+CH45+CR45+DB45+DL45+DV45+EF45+EP45+EZ45+FJ45+FT45+GD45</f>
        <v>191414726.49000007</v>
      </c>
      <c r="GE215" s="206">
        <f t="shared" si="377"/>
        <v>0</v>
      </c>
      <c r="GF215" s="207">
        <f t="shared" si="377"/>
        <v>191414726.49000007</v>
      </c>
      <c r="GG215" s="206">
        <f t="shared" si="377"/>
        <v>18317723.900505997</v>
      </c>
      <c r="GH215" s="206">
        <f t="shared" si="377"/>
        <v>0</v>
      </c>
      <c r="GI215" s="207">
        <f t="shared" si="377"/>
        <v>18317723.900505997</v>
      </c>
      <c r="GJ215" s="206">
        <f t="shared" si="377"/>
        <v>173097002.58949402</v>
      </c>
      <c r="GK215" s="206">
        <f t="shared" si="377"/>
        <v>0</v>
      </c>
      <c r="GL215" s="207">
        <f t="shared" si="377"/>
        <v>173097002.58949402</v>
      </c>
      <c r="GM215" s="188"/>
      <c r="GN215" s="206">
        <f t="shared" ref="GN215:GV219" si="378">+CH45+CR45+DB45+DL45+DV45+EF45+EP45+EZ45+FJ45+FT45+GD45+GN45</f>
        <v>185304320.62000006</v>
      </c>
      <c r="GO215" s="206">
        <f t="shared" si="378"/>
        <v>0</v>
      </c>
      <c r="GP215" s="207">
        <f t="shared" si="378"/>
        <v>185304320.62000006</v>
      </c>
      <c r="GQ215" s="206">
        <f t="shared" si="378"/>
        <v>17821357.900505997</v>
      </c>
      <c r="GR215" s="206">
        <f t="shared" si="378"/>
        <v>0</v>
      </c>
      <c r="GS215" s="207">
        <f t="shared" si="378"/>
        <v>17821357.900505997</v>
      </c>
      <c r="GT215" s="206">
        <f t="shared" si="378"/>
        <v>167482962.71949401</v>
      </c>
      <c r="GU215" s="206">
        <f t="shared" si="378"/>
        <v>0</v>
      </c>
      <c r="GV215" s="207">
        <f t="shared" si="378"/>
        <v>167482962.71949401</v>
      </c>
      <c r="GW215" s="188"/>
      <c r="GX215" s="206">
        <f t="shared" ref="GX215:HF219" si="379">+CR45+DB45+DL45+DV45+EF45+EP45+EZ45+FJ45+FT45+GD45+GN45+GX45</f>
        <v>176883843.18000007</v>
      </c>
      <c r="GY215" s="206">
        <f t="shared" si="379"/>
        <v>0</v>
      </c>
      <c r="GZ215" s="207">
        <f t="shared" si="379"/>
        <v>176883843.18000007</v>
      </c>
      <c r="HA215" s="206">
        <f t="shared" si="379"/>
        <v>17154176.900505997</v>
      </c>
      <c r="HB215" s="206">
        <f t="shared" si="379"/>
        <v>0</v>
      </c>
      <c r="HC215" s="207">
        <f t="shared" si="379"/>
        <v>17154176.900505997</v>
      </c>
      <c r="HD215" s="206">
        <f t="shared" si="379"/>
        <v>159729666.27949402</v>
      </c>
      <c r="HE215" s="206">
        <f t="shared" si="379"/>
        <v>0</v>
      </c>
      <c r="HF215" s="207">
        <f t="shared" si="379"/>
        <v>159729666.27949402</v>
      </c>
      <c r="HG215" s="188"/>
      <c r="HH215" s="206">
        <f t="shared" ref="HH215:HP219" si="380">+DB45+DL45+DV45+EF45+EP45+EZ45+FJ45+FT45+GD45+GN45+GX45+HH45</f>
        <v>162906963.51000005</v>
      </c>
      <c r="HI215" s="206">
        <f t="shared" si="380"/>
        <v>0</v>
      </c>
      <c r="HJ215" s="207">
        <f t="shared" si="380"/>
        <v>162906963.51000005</v>
      </c>
      <c r="HK215" s="206">
        <f t="shared" si="380"/>
        <v>15894749.880505998</v>
      </c>
      <c r="HL215" s="206">
        <f t="shared" si="380"/>
        <v>0</v>
      </c>
      <c r="HM215" s="207">
        <f t="shared" si="380"/>
        <v>15894749.880505998</v>
      </c>
      <c r="HN215" s="206">
        <f t="shared" si="380"/>
        <v>147012213.62949404</v>
      </c>
      <c r="HO215" s="206">
        <f t="shared" si="380"/>
        <v>0</v>
      </c>
      <c r="HP215" s="207">
        <f t="shared" si="380"/>
        <v>147012213.62949404</v>
      </c>
      <c r="HQ215" s="188"/>
      <c r="HR215" s="206">
        <f t="shared" ref="HR215:HZ219" si="381">+DL45+DV45+EF45+EP45+EZ45+FJ45+FT45+GD45+GN45+GX45+HH45+HR45</f>
        <v>144297389.35000002</v>
      </c>
      <c r="HS215" s="206">
        <f t="shared" si="381"/>
        <v>0</v>
      </c>
      <c r="HT215" s="207">
        <f t="shared" si="381"/>
        <v>144297389.35000002</v>
      </c>
      <c r="HU215" s="206">
        <f t="shared" si="381"/>
        <v>14253878.970505998</v>
      </c>
      <c r="HV215" s="206">
        <f t="shared" si="381"/>
        <v>0</v>
      </c>
      <c r="HW215" s="207">
        <f t="shared" si="381"/>
        <v>14253878.970505998</v>
      </c>
      <c r="HX215" s="206">
        <f t="shared" si="381"/>
        <v>130043510.37949404</v>
      </c>
      <c r="HY215" s="206">
        <f t="shared" si="381"/>
        <v>0</v>
      </c>
      <c r="HZ215" s="207">
        <f t="shared" si="381"/>
        <v>130043510.37949404</v>
      </c>
      <c r="IA215" s="188"/>
      <c r="IB215" s="206">
        <f t="shared" ref="IB215:IJ219" si="382">+DV45+EF45+EP45+EZ45+FJ45+FT45+GD45+GN45+GX45+HH45+HR45+IB45</f>
        <v>101244850.45000002</v>
      </c>
      <c r="IC215" s="206">
        <f t="shared" si="382"/>
        <v>0</v>
      </c>
      <c r="ID215" s="207">
        <f t="shared" si="382"/>
        <v>101244850.45000002</v>
      </c>
      <c r="IE215" s="206">
        <f t="shared" si="382"/>
        <v>10025041.970505998</v>
      </c>
      <c r="IF215" s="206">
        <f t="shared" si="382"/>
        <v>0</v>
      </c>
      <c r="IG215" s="207">
        <f t="shared" si="382"/>
        <v>10025041.970505998</v>
      </c>
      <c r="IH215" s="206">
        <f t="shared" si="382"/>
        <v>91219808.479494005</v>
      </c>
      <c r="II215" s="206">
        <f t="shared" si="382"/>
        <v>0</v>
      </c>
      <c r="IJ215" s="207">
        <f t="shared" si="382"/>
        <v>91219808.479494005</v>
      </c>
    </row>
    <row r="216" spans="1:245" x14ac:dyDescent="0.2">
      <c r="A216" s="211">
        <v>805.7</v>
      </c>
      <c r="B216" s="183"/>
      <c r="C216" s="205" t="s">
        <v>110</v>
      </c>
      <c r="E216" s="188"/>
      <c r="F216" s="206">
        <v>26889653.759999998</v>
      </c>
      <c r="G216" s="206">
        <v>0</v>
      </c>
      <c r="H216" s="207">
        <v>26889653.759999998</v>
      </c>
      <c r="I216" s="206">
        <v>3951393.21</v>
      </c>
      <c r="J216" s="206">
        <v>0</v>
      </c>
      <c r="K216" s="207">
        <v>3951393.21</v>
      </c>
      <c r="L216" s="206">
        <v>22938260.550000001</v>
      </c>
      <c r="M216" s="206">
        <v>0</v>
      </c>
      <c r="N216" s="207">
        <v>22938260.550000001</v>
      </c>
      <c r="O216" s="208"/>
      <c r="P216" s="206">
        <v>27436497.030000001</v>
      </c>
      <c r="Q216" s="206">
        <v>0</v>
      </c>
      <c r="R216" s="207">
        <v>27436497.030000001</v>
      </c>
      <c r="S216" s="206">
        <v>3985674.1</v>
      </c>
      <c r="T216" s="206">
        <v>0</v>
      </c>
      <c r="U216" s="207">
        <v>3985674.1</v>
      </c>
      <c r="V216" s="206">
        <v>23450822.93</v>
      </c>
      <c r="W216" s="206">
        <v>0</v>
      </c>
      <c r="X216" s="207">
        <v>23450822.93</v>
      </c>
      <c r="Y216" s="208"/>
      <c r="Z216" s="206">
        <v>28033198.459999997</v>
      </c>
      <c r="AA216" s="206">
        <v>0</v>
      </c>
      <c r="AB216" s="207">
        <v>28033198.459999997</v>
      </c>
      <c r="AC216" s="206">
        <v>4131493.4000000004</v>
      </c>
      <c r="AD216" s="206">
        <v>0</v>
      </c>
      <c r="AE216" s="207">
        <v>4131493.4000000004</v>
      </c>
      <c r="AF216" s="206">
        <v>23901705.059999999</v>
      </c>
      <c r="AG216" s="206">
        <v>0</v>
      </c>
      <c r="AH216" s="207">
        <v>23901705.059999999</v>
      </c>
      <c r="AI216" s="208"/>
      <c r="AJ216" s="206">
        <v>26598350.890000001</v>
      </c>
      <c r="AK216" s="206">
        <v>0</v>
      </c>
      <c r="AL216" s="207">
        <v>26598350.890000001</v>
      </c>
      <c r="AM216" s="206">
        <v>3963758.1700000004</v>
      </c>
      <c r="AN216" s="206">
        <v>0</v>
      </c>
      <c r="AO216" s="207">
        <v>3963758.1700000004</v>
      </c>
      <c r="AP216" s="206">
        <v>22634592.719999999</v>
      </c>
      <c r="AQ216" s="206">
        <v>0</v>
      </c>
      <c r="AR216" s="207">
        <v>22634592.719999999</v>
      </c>
      <c r="AS216" s="208"/>
      <c r="AT216" s="206">
        <v>27278797.210000001</v>
      </c>
      <c r="AU216" s="206">
        <v>0</v>
      </c>
      <c r="AV216" s="207">
        <v>27278797.210000001</v>
      </c>
      <c r="AW216" s="206">
        <v>4024690.9300000006</v>
      </c>
      <c r="AX216" s="206">
        <v>0</v>
      </c>
      <c r="AY216" s="207">
        <v>4024690.9300000006</v>
      </c>
      <c r="AZ216" s="206">
        <v>23254106.279999997</v>
      </c>
      <c r="BA216" s="206">
        <v>0</v>
      </c>
      <c r="BB216" s="207">
        <v>23254106.279999997</v>
      </c>
      <c r="BC216" s="208"/>
      <c r="BD216" s="206">
        <v>26324842.460000001</v>
      </c>
      <c r="BE216" s="206">
        <v>0</v>
      </c>
      <c r="BF216" s="207">
        <v>26324842.460000001</v>
      </c>
      <c r="BG216" s="206">
        <v>3946967.7800000007</v>
      </c>
      <c r="BH216" s="206">
        <v>0</v>
      </c>
      <c r="BI216" s="207">
        <v>3946967.7800000007</v>
      </c>
      <c r="BJ216" s="206">
        <v>22377874.679999996</v>
      </c>
      <c r="BK216" s="206">
        <v>0</v>
      </c>
      <c r="BL216" s="207">
        <v>22377874.679999996</v>
      </c>
      <c r="BM216" s="208"/>
      <c r="BN216" s="206">
        <v>25211095.050000004</v>
      </c>
      <c r="BO216" s="206">
        <v>0</v>
      </c>
      <c r="BP216" s="207">
        <v>25211095.050000004</v>
      </c>
      <c r="BQ216" s="206">
        <v>3803757.4700000007</v>
      </c>
      <c r="BR216" s="206">
        <v>0</v>
      </c>
      <c r="BS216" s="207">
        <v>3803757.4700000007</v>
      </c>
      <c r="BT216" s="206">
        <v>21407337.579999998</v>
      </c>
      <c r="BU216" s="206">
        <v>0</v>
      </c>
      <c r="BV216" s="207">
        <v>21407337.579999998</v>
      </c>
      <c r="BW216" s="208"/>
      <c r="BX216" s="206">
        <v>24618964.610000003</v>
      </c>
      <c r="BY216" s="206">
        <v>0</v>
      </c>
      <c r="BZ216" s="207">
        <v>24618964.610000003</v>
      </c>
      <c r="CA216" s="206">
        <v>3730500.6000000006</v>
      </c>
      <c r="CB216" s="206">
        <v>0</v>
      </c>
      <c r="CC216" s="207">
        <v>3730500.6000000006</v>
      </c>
      <c r="CD216" s="206">
        <v>20888464.009999998</v>
      </c>
      <c r="CE216" s="206">
        <v>0</v>
      </c>
      <c r="CF216" s="207">
        <v>20888464.009999998</v>
      </c>
      <c r="CG216" s="208"/>
      <c r="CH216" s="206">
        <v>23303804.460000001</v>
      </c>
      <c r="CI216" s="206">
        <v>0</v>
      </c>
      <c r="CJ216" s="207">
        <v>23303804.460000001</v>
      </c>
      <c r="CK216" s="206">
        <v>3545410.4400000004</v>
      </c>
      <c r="CL216" s="206">
        <v>0</v>
      </c>
      <c r="CM216" s="207">
        <v>3545410.4400000004</v>
      </c>
      <c r="CN216" s="206">
        <v>19758394.02</v>
      </c>
      <c r="CO216" s="206">
        <v>0</v>
      </c>
      <c r="CP216" s="207">
        <v>19758394.02</v>
      </c>
      <c r="CQ216" s="208"/>
      <c r="CR216" s="206">
        <v>23255388.750000004</v>
      </c>
      <c r="CS216" s="206">
        <v>0</v>
      </c>
      <c r="CT216" s="207">
        <v>23255388.750000004</v>
      </c>
      <c r="CU216" s="206">
        <v>3463130.4199999995</v>
      </c>
      <c r="CV216" s="206">
        <v>0</v>
      </c>
      <c r="CW216" s="207">
        <v>3463130.4199999995</v>
      </c>
      <c r="CX216" s="206">
        <v>19792258.329999998</v>
      </c>
      <c r="CY216" s="206">
        <v>0</v>
      </c>
      <c r="CZ216" s="207">
        <v>19792258.329999998</v>
      </c>
      <c r="DA216" s="208"/>
      <c r="DB216" s="206">
        <v>22715782.940000001</v>
      </c>
      <c r="DC216" s="206">
        <v>0</v>
      </c>
      <c r="DD216" s="207">
        <v>22715782.940000001</v>
      </c>
      <c r="DE216" s="206">
        <v>3383925.5599999991</v>
      </c>
      <c r="DF216" s="206">
        <v>0</v>
      </c>
      <c r="DG216" s="207">
        <v>3383925.5599999991</v>
      </c>
      <c r="DH216" s="206">
        <v>19331857.379999999</v>
      </c>
      <c r="DI216" s="206">
        <v>0</v>
      </c>
      <c r="DJ216" s="207">
        <v>19331857.379999999</v>
      </c>
      <c r="DK216" s="208"/>
      <c r="DL216" s="206">
        <v>17636216.189999998</v>
      </c>
      <c r="DM216" s="206">
        <v>0</v>
      </c>
      <c r="DN216" s="207">
        <v>17636216.189999998</v>
      </c>
      <c r="DO216" s="206">
        <v>2582384.77</v>
      </c>
      <c r="DP216" s="206">
        <v>0</v>
      </c>
      <c r="DQ216" s="207">
        <v>2582384.77</v>
      </c>
      <c r="DR216" s="206">
        <v>15053831.42</v>
      </c>
      <c r="DS216" s="206">
        <v>0</v>
      </c>
      <c r="DT216" s="207">
        <v>15053831.42</v>
      </c>
      <c r="DU216" s="188"/>
      <c r="DV216" s="206">
        <f t="shared" si="371"/>
        <v>13405270.079999998</v>
      </c>
      <c r="DW216" s="206">
        <f t="shared" si="371"/>
        <v>0</v>
      </c>
      <c r="DX216" s="207">
        <f t="shared" si="371"/>
        <v>13405270.079999998</v>
      </c>
      <c r="DY216" s="206">
        <f t="shared" si="371"/>
        <v>1803280.67</v>
      </c>
      <c r="DZ216" s="206">
        <f t="shared" si="371"/>
        <v>0</v>
      </c>
      <c r="EA216" s="207">
        <f t="shared" si="371"/>
        <v>1803280.67</v>
      </c>
      <c r="EB216" s="206">
        <f t="shared" si="371"/>
        <v>11601989.41</v>
      </c>
      <c r="EC216" s="206">
        <f t="shared" si="371"/>
        <v>0</v>
      </c>
      <c r="ED216" s="207">
        <f t="shared" si="371"/>
        <v>11601989.41</v>
      </c>
      <c r="EE216" s="188"/>
      <c r="EF216" s="206">
        <f t="shared" si="372"/>
        <v>12342971.199999999</v>
      </c>
      <c r="EG216" s="206">
        <f t="shared" si="372"/>
        <v>0</v>
      </c>
      <c r="EH216" s="207">
        <f t="shared" si="372"/>
        <v>12342971.199999999</v>
      </c>
      <c r="EI216" s="206">
        <f t="shared" si="372"/>
        <v>1500760.8500000003</v>
      </c>
      <c r="EJ216" s="206">
        <f t="shared" si="372"/>
        <v>0</v>
      </c>
      <c r="EK216" s="207">
        <f t="shared" si="372"/>
        <v>1500760.8500000003</v>
      </c>
      <c r="EL216" s="206">
        <f t="shared" si="372"/>
        <v>10842210.35</v>
      </c>
      <c r="EM216" s="206">
        <f t="shared" si="372"/>
        <v>0</v>
      </c>
      <c r="EN216" s="207">
        <f t="shared" si="372"/>
        <v>10842210.35</v>
      </c>
      <c r="EO216" s="188"/>
      <c r="EP216" s="206">
        <f t="shared" si="373"/>
        <v>10606328.789999999</v>
      </c>
      <c r="EQ216" s="206">
        <f t="shared" si="373"/>
        <v>0</v>
      </c>
      <c r="ER216" s="207">
        <f t="shared" si="373"/>
        <v>10606328.789999999</v>
      </c>
      <c r="ES216" s="206">
        <f t="shared" si="373"/>
        <v>1168385.4000000004</v>
      </c>
      <c r="ET216" s="206">
        <f t="shared" si="373"/>
        <v>0</v>
      </c>
      <c r="EU216" s="207">
        <f t="shared" si="373"/>
        <v>1168385.4000000004</v>
      </c>
      <c r="EV216" s="206">
        <f t="shared" si="373"/>
        <v>9437943.3900000006</v>
      </c>
      <c r="EW216" s="206">
        <f t="shared" si="373"/>
        <v>0</v>
      </c>
      <c r="EX216" s="207">
        <f t="shared" si="373"/>
        <v>9437943.3900000006</v>
      </c>
      <c r="EY216" s="188"/>
      <c r="EZ216" s="206">
        <f t="shared" si="374"/>
        <v>8029009.3599999994</v>
      </c>
      <c r="FA216" s="206">
        <f t="shared" si="374"/>
        <v>0</v>
      </c>
      <c r="FB216" s="207">
        <f t="shared" si="374"/>
        <v>8029009.3599999994</v>
      </c>
      <c r="FC216" s="206">
        <f t="shared" si="374"/>
        <v>828503.63</v>
      </c>
      <c r="FD216" s="206">
        <f t="shared" si="374"/>
        <v>0</v>
      </c>
      <c r="FE216" s="207">
        <f t="shared" si="374"/>
        <v>828503.63</v>
      </c>
      <c r="FF216" s="206">
        <f t="shared" si="374"/>
        <v>7200505.7300000004</v>
      </c>
      <c r="FG216" s="206">
        <f t="shared" si="374"/>
        <v>0</v>
      </c>
      <c r="FH216" s="207">
        <f t="shared" si="374"/>
        <v>7200505.7300000004</v>
      </c>
      <c r="FI216" s="188"/>
      <c r="FJ216" s="206">
        <f t="shared" si="375"/>
        <v>5905801.04</v>
      </c>
      <c r="FK216" s="206">
        <f t="shared" si="375"/>
        <v>0</v>
      </c>
      <c r="FL216" s="207">
        <f t="shared" si="375"/>
        <v>5905801.04</v>
      </c>
      <c r="FM216" s="206">
        <f t="shared" si="375"/>
        <v>505324.86999999994</v>
      </c>
      <c r="FN216" s="206">
        <f t="shared" si="375"/>
        <v>0</v>
      </c>
      <c r="FO216" s="207">
        <f t="shared" si="375"/>
        <v>505324.86999999994</v>
      </c>
      <c r="FP216" s="206">
        <f t="shared" si="375"/>
        <v>5400476.1699999999</v>
      </c>
      <c r="FQ216" s="206">
        <f t="shared" si="375"/>
        <v>0</v>
      </c>
      <c r="FR216" s="207">
        <f t="shared" si="375"/>
        <v>5400476.1699999999</v>
      </c>
      <c r="FS216" s="188"/>
      <c r="FT216" s="206">
        <f t="shared" si="376"/>
        <v>5131298.37</v>
      </c>
      <c r="FU216" s="206">
        <f t="shared" si="376"/>
        <v>0</v>
      </c>
      <c r="FV216" s="207">
        <f t="shared" si="376"/>
        <v>5131298.37</v>
      </c>
      <c r="FW216" s="206">
        <f t="shared" si="376"/>
        <v>300302.01999999996</v>
      </c>
      <c r="FX216" s="206">
        <f t="shared" si="376"/>
        <v>0</v>
      </c>
      <c r="FY216" s="207">
        <f t="shared" si="376"/>
        <v>300302.01999999996</v>
      </c>
      <c r="FZ216" s="206">
        <f t="shared" si="376"/>
        <v>4830996.3499999996</v>
      </c>
      <c r="GA216" s="206">
        <f t="shared" si="376"/>
        <v>0</v>
      </c>
      <c r="GB216" s="207">
        <f t="shared" si="376"/>
        <v>4830996.3499999996</v>
      </c>
      <c r="GC216" s="188"/>
      <c r="GD216" s="206">
        <f t="shared" si="377"/>
        <v>4904940.1999999993</v>
      </c>
      <c r="GE216" s="206">
        <f t="shared" si="377"/>
        <v>0</v>
      </c>
      <c r="GF216" s="207">
        <f t="shared" si="377"/>
        <v>4904940.1999999993</v>
      </c>
      <c r="GG216" s="206">
        <f t="shared" si="377"/>
        <v>179565.3299999999</v>
      </c>
      <c r="GH216" s="206">
        <f t="shared" si="377"/>
        <v>0</v>
      </c>
      <c r="GI216" s="207">
        <f t="shared" si="377"/>
        <v>179565.3299999999</v>
      </c>
      <c r="GJ216" s="206">
        <f t="shared" si="377"/>
        <v>4725374.87</v>
      </c>
      <c r="GK216" s="206">
        <f t="shared" si="377"/>
        <v>0</v>
      </c>
      <c r="GL216" s="207">
        <f t="shared" si="377"/>
        <v>4725374.87</v>
      </c>
      <c r="GM216" s="188"/>
      <c r="GN216" s="206">
        <f t="shared" si="378"/>
        <v>4573794.6399999997</v>
      </c>
      <c r="GO216" s="206">
        <f t="shared" si="378"/>
        <v>0</v>
      </c>
      <c r="GP216" s="207">
        <f t="shared" si="378"/>
        <v>4573794.6399999997</v>
      </c>
      <c r="GQ216" s="206">
        <f t="shared" si="378"/>
        <v>39110.200000000012</v>
      </c>
      <c r="GR216" s="206">
        <f t="shared" si="378"/>
        <v>0</v>
      </c>
      <c r="GS216" s="207">
        <f t="shared" si="378"/>
        <v>39110.200000000012</v>
      </c>
      <c r="GT216" s="206">
        <f t="shared" si="378"/>
        <v>4534684.4399999995</v>
      </c>
      <c r="GU216" s="206">
        <f t="shared" si="378"/>
        <v>0</v>
      </c>
      <c r="GV216" s="207">
        <f t="shared" si="378"/>
        <v>4534684.4399999995</v>
      </c>
      <c r="GW216" s="188"/>
      <c r="GX216" s="206">
        <f t="shared" si="379"/>
        <v>4373780.46</v>
      </c>
      <c r="GY216" s="206">
        <f t="shared" si="379"/>
        <v>0</v>
      </c>
      <c r="GZ216" s="207">
        <f t="shared" si="379"/>
        <v>4373780.46</v>
      </c>
      <c r="HA216" s="206">
        <f t="shared" si="379"/>
        <v>-93805.640000000072</v>
      </c>
      <c r="HB216" s="206">
        <f t="shared" si="379"/>
        <v>0</v>
      </c>
      <c r="HC216" s="207">
        <f t="shared" si="379"/>
        <v>-93805.640000000072</v>
      </c>
      <c r="HD216" s="206">
        <f t="shared" si="379"/>
        <v>4467586.0999999996</v>
      </c>
      <c r="HE216" s="206">
        <f t="shared" si="379"/>
        <v>0</v>
      </c>
      <c r="HF216" s="207">
        <f t="shared" si="379"/>
        <v>4467586.0999999996</v>
      </c>
      <c r="HG216" s="188"/>
      <c r="HH216" s="206">
        <f t="shared" si="380"/>
        <v>2841437.84</v>
      </c>
      <c r="HI216" s="206">
        <f t="shared" si="380"/>
        <v>0</v>
      </c>
      <c r="HJ216" s="207">
        <f t="shared" si="380"/>
        <v>2841437.84</v>
      </c>
      <c r="HK216" s="206">
        <f t="shared" si="380"/>
        <v>-262933.62</v>
      </c>
      <c r="HL216" s="206">
        <f t="shared" si="380"/>
        <v>0</v>
      </c>
      <c r="HM216" s="207">
        <f t="shared" si="380"/>
        <v>-262933.62</v>
      </c>
      <c r="HN216" s="206">
        <f t="shared" si="380"/>
        <v>3104371.46</v>
      </c>
      <c r="HO216" s="206">
        <f t="shared" si="380"/>
        <v>0</v>
      </c>
      <c r="HP216" s="207">
        <f t="shared" si="380"/>
        <v>3104371.46</v>
      </c>
      <c r="HQ216" s="188"/>
      <c r="HR216" s="206">
        <f t="shared" si="381"/>
        <v>1894527.7999999998</v>
      </c>
      <c r="HS216" s="206">
        <f t="shared" si="381"/>
        <v>0</v>
      </c>
      <c r="HT216" s="207">
        <f t="shared" si="381"/>
        <v>1894527.7999999998</v>
      </c>
      <c r="HU216" s="206">
        <f t="shared" si="381"/>
        <v>-349893.71000000008</v>
      </c>
      <c r="HV216" s="206">
        <f t="shared" si="381"/>
        <v>0</v>
      </c>
      <c r="HW216" s="207">
        <f t="shared" si="381"/>
        <v>-349893.71000000008</v>
      </c>
      <c r="HX216" s="206">
        <f t="shared" si="381"/>
        <v>2244421.5099999998</v>
      </c>
      <c r="HY216" s="206">
        <f t="shared" si="381"/>
        <v>0</v>
      </c>
      <c r="HZ216" s="207">
        <f t="shared" si="381"/>
        <v>2244421.5099999998</v>
      </c>
      <c r="IA216" s="188"/>
      <c r="IB216" s="206">
        <f t="shared" si="382"/>
        <v>3997558.9799999995</v>
      </c>
      <c r="IC216" s="206">
        <f t="shared" si="382"/>
        <v>0</v>
      </c>
      <c r="ID216" s="207">
        <f t="shared" si="382"/>
        <v>3997558.9799999995</v>
      </c>
      <c r="IE216" s="206">
        <f t="shared" si="382"/>
        <v>47378.039999999979</v>
      </c>
      <c r="IF216" s="206">
        <f t="shared" si="382"/>
        <v>0</v>
      </c>
      <c r="IG216" s="207">
        <f t="shared" si="382"/>
        <v>47378.039999999979</v>
      </c>
      <c r="IH216" s="206">
        <f t="shared" si="382"/>
        <v>3950180.9399999995</v>
      </c>
      <c r="II216" s="206">
        <f t="shared" si="382"/>
        <v>0</v>
      </c>
      <c r="IJ216" s="207">
        <f t="shared" si="382"/>
        <v>3950180.9399999995</v>
      </c>
    </row>
    <row r="217" spans="1:245" x14ac:dyDescent="0.2">
      <c r="A217" s="211">
        <v>804.6</v>
      </c>
      <c r="B217" s="183"/>
      <c r="C217" s="183" t="s">
        <v>109</v>
      </c>
      <c r="E217" s="188"/>
      <c r="F217" s="206">
        <v>80950073.300000012</v>
      </c>
      <c r="G217" s="206">
        <v>0</v>
      </c>
      <c r="H217" s="207">
        <v>80950073.300000012</v>
      </c>
      <c r="I217" s="206">
        <v>8385739.4903999995</v>
      </c>
      <c r="J217" s="206">
        <v>0</v>
      </c>
      <c r="K217" s="207">
        <v>8385739.4903999995</v>
      </c>
      <c r="L217" s="206">
        <v>72564333.809599996</v>
      </c>
      <c r="M217" s="206">
        <v>0</v>
      </c>
      <c r="N217" s="207">
        <v>72564333.809599996</v>
      </c>
      <c r="O217" s="208"/>
      <c r="P217" s="206">
        <v>81149233.620000005</v>
      </c>
      <c r="Q217" s="206">
        <v>0</v>
      </c>
      <c r="R217" s="207">
        <v>81149233.620000005</v>
      </c>
      <c r="S217" s="206">
        <v>8401147.1518639997</v>
      </c>
      <c r="T217" s="206">
        <v>0</v>
      </c>
      <c r="U217" s="207">
        <v>8401147.1518639997</v>
      </c>
      <c r="V217" s="206">
        <v>72748086.468135998</v>
      </c>
      <c r="W217" s="206">
        <v>0</v>
      </c>
      <c r="X217" s="207">
        <v>72748086.468135998</v>
      </c>
      <c r="Y217" s="208"/>
      <c r="Z217" s="206">
        <v>81159123.219999999</v>
      </c>
      <c r="AA217" s="206">
        <v>0</v>
      </c>
      <c r="AB217" s="207">
        <v>81159123.219999999</v>
      </c>
      <c r="AC217" s="206">
        <v>8396572.6224959996</v>
      </c>
      <c r="AD217" s="206">
        <v>0</v>
      </c>
      <c r="AE217" s="207">
        <v>8396572.6224959996</v>
      </c>
      <c r="AF217" s="206">
        <v>72762550.597504005</v>
      </c>
      <c r="AG217" s="206">
        <v>0</v>
      </c>
      <c r="AH217" s="207">
        <v>72762550.597504005</v>
      </c>
      <c r="AI217" s="208"/>
      <c r="AJ217" s="206">
        <v>80938892.370000005</v>
      </c>
      <c r="AK217" s="206">
        <v>0</v>
      </c>
      <c r="AL217" s="207">
        <v>80938892.370000005</v>
      </c>
      <c r="AM217" s="206">
        <v>8368588.9963139994</v>
      </c>
      <c r="AN217" s="206">
        <v>0</v>
      </c>
      <c r="AO217" s="207">
        <v>8368588.9963139994</v>
      </c>
      <c r="AP217" s="206">
        <v>72570303.373686001</v>
      </c>
      <c r="AQ217" s="206">
        <v>0</v>
      </c>
      <c r="AR217" s="207">
        <v>72570303.373686001</v>
      </c>
      <c r="AS217" s="208"/>
      <c r="AT217" s="206">
        <v>81456311.430000007</v>
      </c>
      <c r="AU217" s="206">
        <v>0</v>
      </c>
      <c r="AV217" s="207">
        <v>81456311.430000007</v>
      </c>
      <c r="AW217" s="206">
        <v>8416465.3280859981</v>
      </c>
      <c r="AX217" s="206">
        <v>0</v>
      </c>
      <c r="AY217" s="207">
        <v>8416465.3280859981</v>
      </c>
      <c r="AZ217" s="206">
        <v>73039846.101914003</v>
      </c>
      <c r="BA217" s="206">
        <v>0</v>
      </c>
      <c r="BB217" s="207">
        <v>73039846.101914003</v>
      </c>
      <c r="BC217" s="208"/>
      <c r="BD217" s="206">
        <v>80897561.26000002</v>
      </c>
      <c r="BE217" s="206">
        <v>0</v>
      </c>
      <c r="BF217" s="207">
        <v>80897561.26000002</v>
      </c>
      <c r="BG217" s="206">
        <v>8353631.828519999</v>
      </c>
      <c r="BH217" s="206">
        <v>0</v>
      </c>
      <c r="BI217" s="207">
        <v>8353631.828519999</v>
      </c>
      <c r="BJ217" s="206">
        <v>72543929.43147999</v>
      </c>
      <c r="BK217" s="206">
        <v>0</v>
      </c>
      <c r="BL217" s="207">
        <v>72543929.43147999</v>
      </c>
      <c r="BM217" s="208"/>
      <c r="BN217" s="206">
        <v>80945357.660000011</v>
      </c>
      <c r="BO217" s="206">
        <v>0</v>
      </c>
      <c r="BP217" s="207">
        <v>80945357.660000011</v>
      </c>
      <c r="BQ217" s="206">
        <v>8353223.3162359996</v>
      </c>
      <c r="BR217" s="206">
        <v>0</v>
      </c>
      <c r="BS217" s="207">
        <v>8353223.3162359996</v>
      </c>
      <c r="BT217" s="206">
        <v>72592134.343764007</v>
      </c>
      <c r="BU217" s="206">
        <v>0</v>
      </c>
      <c r="BV217" s="207">
        <v>72592134.343764007</v>
      </c>
      <c r="BW217" s="208"/>
      <c r="BX217" s="206">
        <v>80944134.539999992</v>
      </c>
      <c r="BY217" s="206">
        <v>0</v>
      </c>
      <c r="BZ217" s="207">
        <v>80944134.539999992</v>
      </c>
      <c r="CA217" s="206">
        <v>8347720.2699179994</v>
      </c>
      <c r="CB217" s="206">
        <v>0</v>
      </c>
      <c r="CC217" s="207">
        <v>8347720.2699179994</v>
      </c>
      <c r="CD217" s="206">
        <v>72596414.270081997</v>
      </c>
      <c r="CE217" s="206">
        <v>0</v>
      </c>
      <c r="CF217" s="207">
        <v>72596414.270081997</v>
      </c>
      <c r="CG217" s="208"/>
      <c r="CH217" s="206">
        <v>81060672.199999988</v>
      </c>
      <c r="CI217" s="206">
        <v>0</v>
      </c>
      <c r="CJ217" s="207">
        <v>81060672.199999988</v>
      </c>
      <c r="CK217" s="206">
        <v>8354590.3381399987</v>
      </c>
      <c r="CL217" s="206">
        <v>0</v>
      </c>
      <c r="CM217" s="207">
        <v>8354590.3381399987</v>
      </c>
      <c r="CN217" s="206">
        <v>72706081.861860007</v>
      </c>
      <c r="CO217" s="206">
        <v>0</v>
      </c>
      <c r="CP217" s="207">
        <v>72706081.861860007</v>
      </c>
      <c r="CQ217" s="208"/>
      <c r="CR217" s="206">
        <v>81241697.289999992</v>
      </c>
      <c r="CS217" s="206">
        <v>0</v>
      </c>
      <c r="CT217" s="207">
        <v>81241697.289999992</v>
      </c>
      <c r="CU217" s="206">
        <v>8367894.7581399987</v>
      </c>
      <c r="CV217" s="206">
        <v>0</v>
      </c>
      <c r="CW217" s="207">
        <v>8367894.7581399987</v>
      </c>
      <c r="CX217" s="206">
        <v>72873802.531859994</v>
      </c>
      <c r="CY217" s="206">
        <v>0</v>
      </c>
      <c r="CZ217" s="207">
        <v>72873802.531859994</v>
      </c>
      <c r="DA217" s="208"/>
      <c r="DB217" s="206">
        <v>80392058.389999986</v>
      </c>
      <c r="DC217" s="206">
        <v>0</v>
      </c>
      <c r="DD217" s="207">
        <v>80392058.389999986</v>
      </c>
      <c r="DE217" s="206">
        <v>8310894.5281399991</v>
      </c>
      <c r="DF217" s="206">
        <v>0</v>
      </c>
      <c r="DG217" s="207">
        <v>8310894.5281399991</v>
      </c>
      <c r="DH217" s="206">
        <v>72081163.861859992</v>
      </c>
      <c r="DI217" s="206">
        <v>0</v>
      </c>
      <c r="DJ217" s="207">
        <v>72081163.861859992</v>
      </c>
      <c r="DK217" s="208"/>
      <c r="DL217" s="206">
        <v>80653442.829999998</v>
      </c>
      <c r="DM217" s="206">
        <v>0</v>
      </c>
      <c r="DN217" s="207">
        <v>80653442.829999998</v>
      </c>
      <c r="DO217" s="206">
        <v>8299205.2581399996</v>
      </c>
      <c r="DP217" s="206">
        <v>0</v>
      </c>
      <c r="DQ217" s="207">
        <v>8299205.2581399996</v>
      </c>
      <c r="DR217" s="206">
        <v>72354237.57186</v>
      </c>
      <c r="DS217" s="206">
        <v>0</v>
      </c>
      <c r="DT217" s="207">
        <v>72354237.57186</v>
      </c>
      <c r="DU217" s="188"/>
      <c r="DV217" s="206">
        <f t="shared" si="371"/>
        <v>80572485.390000001</v>
      </c>
      <c r="DW217" s="206">
        <f t="shared" si="371"/>
        <v>0</v>
      </c>
      <c r="DX217" s="207">
        <f t="shared" si="371"/>
        <v>80572485.390000001</v>
      </c>
      <c r="DY217" s="206">
        <f t="shared" si="371"/>
        <v>8286709.0555199999</v>
      </c>
      <c r="DZ217" s="206">
        <f t="shared" si="371"/>
        <v>0</v>
      </c>
      <c r="EA217" s="207">
        <f t="shared" si="371"/>
        <v>8286709.0555199999</v>
      </c>
      <c r="EB217" s="206">
        <f t="shared" si="371"/>
        <v>72285776.334480003</v>
      </c>
      <c r="EC217" s="206">
        <f t="shared" si="371"/>
        <v>0</v>
      </c>
      <c r="ED217" s="207">
        <f t="shared" si="371"/>
        <v>72285776.334480003</v>
      </c>
      <c r="EE217" s="188"/>
      <c r="EF217" s="206">
        <f t="shared" si="372"/>
        <v>80559039.150000006</v>
      </c>
      <c r="EG217" s="206">
        <f t="shared" si="372"/>
        <v>0</v>
      </c>
      <c r="EH217" s="207">
        <f t="shared" si="372"/>
        <v>80559039.150000006</v>
      </c>
      <c r="EI217" s="206">
        <f t="shared" si="372"/>
        <v>8281383.3494579997</v>
      </c>
      <c r="EJ217" s="206">
        <f t="shared" si="372"/>
        <v>0</v>
      </c>
      <c r="EK217" s="207">
        <f t="shared" si="372"/>
        <v>8281383.3494579997</v>
      </c>
      <c r="EL217" s="206">
        <f t="shared" si="372"/>
        <v>72277655.800541997</v>
      </c>
      <c r="EM217" s="206">
        <f t="shared" si="372"/>
        <v>0</v>
      </c>
      <c r="EN217" s="207">
        <f t="shared" si="372"/>
        <v>72277655.800541997</v>
      </c>
      <c r="EO217" s="188"/>
      <c r="EP217" s="206">
        <f t="shared" si="373"/>
        <v>80620419.25</v>
      </c>
      <c r="EQ217" s="206">
        <f t="shared" si="373"/>
        <v>0</v>
      </c>
      <c r="ER217" s="207">
        <f t="shared" si="373"/>
        <v>80620419.25</v>
      </c>
      <c r="ES217" s="206">
        <f t="shared" si="373"/>
        <v>8283467.9430400012</v>
      </c>
      <c r="ET217" s="206">
        <f t="shared" si="373"/>
        <v>0</v>
      </c>
      <c r="EU217" s="207">
        <f t="shared" si="373"/>
        <v>8283467.9430400012</v>
      </c>
      <c r="EV217" s="206">
        <f t="shared" si="373"/>
        <v>72336951.306960002</v>
      </c>
      <c r="EW217" s="206">
        <f t="shared" si="373"/>
        <v>0</v>
      </c>
      <c r="EX217" s="207">
        <f t="shared" si="373"/>
        <v>72336951.306960002</v>
      </c>
      <c r="EY217" s="188"/>
      <c r="EZ217" s="206">
        <f t="shared" si="374"/>
        <v>74215839.310000002</v>
      </c>
      <c r="FA217" s="206">
        <f t="shared" si="374"/>
        <v>0</v>
      </c>
      <c r="FB217" s="207">
        <f t="shared" si="374"/>
        <v>74215839.310000002</v>
      </c>
      <c r="FC217" s="206">
        <f t="shared" si="374"/>
        <v>7623796.2092200024</v>
      </c>
      <c r="FD217" s="206">
        <f t="shared" si="374"/>
        <v>0</v>
      </c>
      <c r="FE217" s="207">
        <f t="shared" si="374"/>
        <v>7623796.2092200024</v>
      </c>
      <c r="FF217" s="206">
        <f t="shared" si="374"/>
        <v>66592043.100780003</v>
      </c>
      <c r="FG217" s="206">
        <f t="shared" si="374"/>
        <v>0</v>
      </c>
      <c r="FH217" s="207">
        <f t="shared" si="374"/>
        <v>66592043.100780003</v>
      </c>
      <c r="FI217" s="188"/>
      <c r="FJ217" s="206">
        <f t="shared" si="375"/>
        <v>66926130.99000001</v>
      </c>
      <c r="FK217" s="206">
        <f t="shared" si="375"/>
        <v>0</v>
      </c>
      <c r="FL217" s="207">
        <f t="shared" si="375"/>
        <v>66926130.99000001</v>
      </c>
      <c r="FM217" s="206">
        <f t="shared" si="375"/>
        <v>6872956.2522600023</v>
      </c>
      <c r="FN217" s="206">
        <f t="shared" si="375"/>
        <v>0</v>
      </c>
      <c r="FO217" s="207">
        <f t="shared" si="375"/>
        <v>6872956.2522600023</v>
      </c>
      <c r="FP217" s="206">
        <f t="shared" si="375"/>
        <v>60053174.737740003</v>
      </c>
      <c r="FQ217" s="206">
        <f t="shared" si="375"/>
        <v>0</v>
      </c>
      <c r="FR217" s="207">
        <f t="shared" si="375"/>
        <v>60053174.737740003</v>
      </c>
      <c r="FS217" s="188"/>
      <c r="FT217" s="206">
        <f t="shared" si="376"/>
        <v>60882091.090000004</v>
      </c>
      <c r="FU217" s="206">
        <f t="shared" si="376"/>
        <v>0</v>
      </c>
      <c r="FV217" s="207">
        <f t="shared" si="376"/>
        <v>60882091.090000004</v>
      </c>
      <c r="FW217" s="206">
        <f t="shared" si="376"/>
        <v>6250420.1425600024</v>
      </c>
      <c r="FX217" s="206">
        <f t="shared" si="376"/>
        <v>0</v>
      </c>
      <c r="FY217" s="207">
        <f t="shared" si="376"/>
        <v>6250420.1425600024</v>
      </c>
      <c r="FZ217" s="206">
        <f t="shared" si="376"/>
        <v>54631670.947440006</v>
      </c>
      <c r="GA217" s="206">
        <f t="shared" si="376"/>
        <v>0</v>
      </c>
      <c r="GB217" s="207">
        <f t="shared" si="376"/>
        <v>54631670.947440006</v>
      </c>
      <c r="GC217" s="188"/>
      <c r="GD217" s="206">
        <f t="shared" si="377"/>
        <v>54169872.540000007</v>
      </c>
      <c r="GE217" s="206">
        <f t="shared" si="377"/>
        <v>0</v>
      </c>
      <c r="GF217" s="207">
        <f t="shared" si="377"/>
        <v>54169872.540000007</v>
      </c>
      <c r="GG217" s="206">
        <f t="shared" si="377"/>
        <v>5559061.6325600008</v>
      </c>
      <c r="GH217" s="206">
        <f t="shared" si="377"/>
        <v>0</v>
      </c>
      <c r="GI217" s="207">
        <f t="shared" si="377"/>
        <v>5559061.6325600008</v>
      </c>
      <c r="GJ217" s="206">
        <f t="shared" si="377"/>
        <v>48610810.907439999</v>
      </c>
      <c r="GK217" s="206">
        <f t="shared" si="377"/>
        <v>0</v>
      </c>
      <c r="GL217" s="207">
        <f t="shared" si="377"/>
        <v>48610810.907439999</v>
      </c>
      <c r="GM217" s="188"/>
      <c r="GN217" s="206">
        <f t="shared" si="378"/>
        <v>47449760.049999997</v>
      </c>
      <c r="GO217" s="206">
        <f t="shared" si="378"/>
        <v>0</v>
      </c>
      <c r="GP217" s="207">
        <f t="shared" si="378"/>
        <v>47449760.049999997</v>
      </c>
      <c r="GQ217" s="206">
        <f t="shared" si="378"/>
        <v>4866890.0425600009</v>
      </c>
      <c r="GR217" s="206">
        <f t="shared" si="378"/>
        <v>0</v>
      </c>
      <c r="GS217" s="207">
        <f t="shared" si="378"/>
        <v>4866890.0425600009</v>
      </c>
      <c r="GT217" s="206">
        <f t="shared" si="378"/>
        <v>42582870.007440001</v>
      </c>
      <c r="GU217" s="206">
        <f t="shared" si="378"/>
        <v>0</v>
      </c>
      <c r="GV217" s="207">
        <f t="shared" si="378"/>
        <v>42582870.007440001</v>
      </c>
      <c r="GW217" s="188"/>
      <c r="GX217" s="206">
        <f t="shared" si="379"/>
        <v>40916580.079999998</v>
      </c>
      <c r="GY217" s="206">
        <f t="shared" si="379"/>
        <v>0</v>
      </c>
      <c r="GZ217" s="207">
        <f t="shared" si="379"/>
        <v>40916580.079999998</v>
      </c>
      <c r="HA217" s="206">
        <f t="shared" si="379"/>
        <v>4193972.5025600009</v>
      </c>
      <c r="HB217" s="206">
        <f t="shared" si="379"/>
        <v>0</v>
      </c>
      <c r="HC217" s="207">
        <f t="shared" si="379"/>
        <v>4193972.5025600009</v>
      </c>
      <c r="HD217" s="206">
        <f t="shared" si="379"/>
        <v>36722607.577440001</v>
      </c>
      <c r="HE217" s="206">
        <f t="shared" si="379"/>
        <v>0</v>
      </c>
      <c r="HF217" s="207">
        <f t="shared" si="379"/>
        <v>36722607.577440001</v>
      </c>
      <c r="HG217" s="188"/>
      <c r="HH217" s="206">
        <f t="shared" si="380"/>
        <v>34059101.509999998</v>
      </c>
      <c r="HI217" s="206">
        <f t="shared" si="380"/>
        <v>0</v>
      </c>
      <c r="HJ217" s="207">
        <f t="shared" si="380"/>
        <v>34059101.509999998</v>
      </c>
      <c r="HK217" s="206">
        <f t="shared" si="380"/>
        <v>3487652.2125600008</v>
      </c>
      <c r="HL217" s="206">
        <f t="shared" si="380"/>
        <v>0</v>
      </c>
      <c r="HM217" s="207">
        <f t="shared" si="380"/>
        <v>3487652.2125600008</v>
      </c>
      <c r="HN217" s="206">
        <f t="shared" si="380"/>
        <v>30571449.297440004</v>
      </c>
      <c r="HO217" s="206">
        <f t="shared" si="380"/>
        <v>0</v>
      </c>
      <c r="HP217" s="207">
        <f t="shared" si="380"/>
        <v>30571449.297440004</v>
      </c>
      <c r="HQ217" s="188"/>
      <c r="HR217" s="206">
        <f t="shared" si="381"/>
        <v>27707961.379999999</v>
      </c>
      <c r="HS217" s="206">
        <f t="shared" si="381"/>
        <v>0</v>
      </c>
      <c r="HT217" s="207">
        <f t="shared" si="381"/>
        <v>27707961.379999999</v>
      </c>
      <c r="HU217" s="206">
        <f t="shared" si="381"/>
        <v>2802972.2025600011</v>
      </c>
      <c r="HV217" s="206">
        <f t="shared" si="381"/>
        <v>0</v>
      </c>
      <c r="HW217" s="207">
        <f t="shared" si="381"/>
        <v>2802972.2025600011</v>
      </c>
      <c r="HX217" s="206">
        <f t="shared" si="381"/>
        <v>24904989.177439999</v>
      </c>
      <c r="HY217" s="206">
        <f t="shared" si="381"/>
        <v>0</v>
      </c>
      <c r="HZ217" s="207">
        <f t="shared" si="381"/>
        <v>24904989.177439999</v>
      </c>
      <c r="IA217" s="188"/>
      <c r="IB217" s="206">
        <f t="shared" si="382"/>
        <v>20560282.240000002</v>
      </c>
      <c r="IC217" s="206">
        <f t="shared" si="382"/>
        <v>0</v>
      </c>
      <c r="ID217" s="207">
        <f t="shared" si="382"/>
        <v>20560282.240000002</v>
      </c>
      <c r="IE217" s="206">
        <f t="shared" si="382"/>
        <v>2105373.122560001</v>
      </c>
      <c r="IF217" s="206">
        <f t="shared" si="382"/>
        <v>0</v>
      </c>
      <c r="IG217" s="207">
        <f t="shared" si="382"/>
        <v>2105373.122560001</v>
      </c>
      <c r="IH217" s="206">
        <f t="shared" si="382"/>
        <v>18454909.11744</v>
      </c>
      <c r="II217" s="206">
        <f t="shared" si="382"/>
        <v>0</v>
      </c>
      <c r="IJ217" s="207">
        <f t="shared" si="382"/>
        <v>18454909.11744</v>
      </c>
    </row>
    <row r="218" spans="1:245" x14ac:dyDescent="0.2">
      <c r="A218" s="211">
        <v>805.8</v>
      </c>
      <c r="B218" s="183"/>
      <c r="C218" s="205" t="s">
        <v>111</v>
      </c>
      <c r="E218" s="188"/>
      <c r="F218" s="206">
        <v>-8538438.3699999973</v>
      </c>
      <c r="G218" s="206">
        <v>0</v>
      </c>
      <c r="H218" s="207">
        <v>-8538438.3699999973</v>
      </c>
      <c r="I218" s="206">
        <v>-1213631.1500000008</v>
      </c>
      <c r="J218" s="206">
        <v>0</v>
      </c>
      <c r="K218" s="207">
        <v>-1213631.1500000008</v>
      </c>
      <c r="L218" s="206">
        <v>-7324807.2200000007</v>
      </c>
      <c r="M218" s="206">
        <v>0</v>
      </c>
      <c r="N218" s="207">
        <v>-7324807.2200000007</v>
      </c>
      <c r="O218" s="208"/>
      <c r="P218" s="206">
        <v>-7830749.4999999981</v>
      </c>
      <c r="Q218" s="206">
        <v>0</v>
      </c>
      <c r="R218" s="207">
        <v>-7830749.4999999981</v>
      </c>
      <c r="S218" s="206">
        <v>-1081994.9500000004</v>
      </c>
      <c r="T218" s="206">
        <v>0</v>
      </c>
      <c r="U218" s="207">
        <v>-1081994.9500000004</v>
      </c>
      <c r="V218" s="206">
        <v>-6748754.5500000017</v>
      </c>
      <c r="W218" s="206">
        <v>0</v>
      </c>
      <c r="X218" s="207">
        <v>-6748754.5500000017</v>
      </c>
      <c r="Y218" s="208"/>
      <c r="Z218" s="206">
        <v>-6242953.3699999955</v>
      </c>
      <c r="AA218" s="206">
        <v>0</v>
      </c>
      <c r="AB218" s="207">
        <v>-6242953.3699999955</v>
      </c>
      <c r="AC218" s="206">
        <v>-899436.35000000091</v>
      </c>
      <c r="AD218" s="206">
        <v>0</v>
      </c>
      <c r="AE218" s="207">
        <v>-899436.35000000091</v>
      </c>
      <c r="AF218" s="206">
        <v>-5343517.0199999996</v>
      </c>
      <c r="AG218" s="206">
        <v>0</v>
      </c>
      <c r="AH218" s="207">
        <v>-5343517.0199999996</v>
      </c>
      <c r="AI218" s="208"/>
      <c r="AJ218" s="206">
        <v>-7858298.1399999987</v>
      </c>
      <c r="AK218" s="206">
        <v>0</v>
      </c>
      <c r="AL218" s="207">
        <v>-7858298.1399999987</v>
      </c>
      <c r="AM218" s="206">
        <v>-1020881.9000000006</v>
      </c>
      <c r="AN218" s="206">
        <v>0</v>
      </c>
      <c r="AO218" s="207">
        <v>-1020881.9000000006</v>
      </c>
      <c r="AP218" s="206">
        <v>-6837416.2399999984</v>
      </c>
      <c r="AQ218" s="206">
        <v>0</v>
      </c>
      <c r="AR218" s="207">
        <v>-6837416.2399999984</v>
      </c>
      <c r="AS218" s="208"/>
      <c r="AT218" s="206">
        <v>-8783298</v>
      </c>
      <c r="AU218" s="206">
        <v>0</v>
      </c>
      <c r="AV218" s="207">
        <v>-8783298</v>
      </c>
      <c r="AW218" s="206">
        <v>-1081988.5099999998</v>
      </c>
      <c r="AX218" s="206">
        <v>0</v>
      </c>
      <c r="AY218" s="207">
        <v>-1081988.5099999998</v>
      </c>
      <c r="AZ218" s="206">
        <v>-7701309.4900000002</v>
      </c>
      <c r="BA218" s="206">
        <v>0</v>
      </c>
      <c r="BB218" s="207">
        <v>-7701309.4900000002</v>
      </c>
      <c r="BC218" s="208"/>
      <c r="BD218" s="206">
        <v>-8003930.6099999994</v>
      </c>
      <c r="BE218" s="206">
        <v>0</v>
      </c>
      <c r="BF218" s="207">
        <v>-8003930.6099999994</v>
      </c>
      <c r="BG218" s="206">
        <v>-967857.98</v>
      </c>
      <c r="BH218" s="206">
        <v>0</v>
      </c>
      <c r="BI218" s="207">
        <v>-967857.98</v>
      </c>
      <c r="BJ218" s="206">
        <v>-7036072.6300000008</v>
      </c>
      <c r="BK218" s="206">
        <v>0</v>
      </c>
      <c r="BL218" s="207">
        <v>-7036072.6300000008</v>
      </c>
      <c r="BM218" s="208"/>
      <c r="BN218" s="206">
        <v>-7934934.2300000004</v>
      </c>
      <c r="BO218" s="206">
        <v>0</v>
      </c>
      <c r="BP218" s="207">
        <v>-7934934.2300000004</v>
      </c>
      <c r="BQ218" s="206">
        <v>-931275.71</v>
      </c>
      <c r="BR218" s="206">
        <v>0</v>
      </c>
      <c r="BS218" s="207">
        <v>-931275.71</v>
      </c>
      <c r="BT218" s="206">
        <v>-7003658.5200000014</v>
      </c>
      <c r="BU218" s="206">
        <v>0</v>
      </c>
      <c r="BV218" s="207">
        <v>-7003658.5200000014</v>
      </c>
      <c r="BW218" s="208"/>
      <c r="BX218" s="206">
        <v>-7907229.2599999998</v>
      </c>
      <c r="BY218" s="206">
        <v>0</v>
      </c>
      <c r="BZ218" s="207">
        <v>-7907229.2599999998</v>
      </c>
      <c r="CA218" s="206">
        <v>-894051.31</v>
      </c>
      <c r="CB218" s="206">
        <v>0</v>
      </c>
      <c r="CC218" s="207">
        <v>-894051.31</v>
      </c>
      <c r="CD218" s="206">
        <v>-7013177.9500000011</v>
      </c>
      <c r="CE218" s="206">
        <v>0</v>
      </c>
      <c r="CF218" s="207">
        <v>-7013177.9500000011</v>
      </c>
      <c r="CG218" s="208"/>
      <c r="CH218" s="206">
        <v>-8082303.2799999984</v>
      </c>
      <c r="CI218" s="206">
        <v>0</v>
      </c>
      <c r="CJ218" s="207">
        <v>-8082303.2799999984</v>
      </c>
      <c r="CK218" s="206">
        <v>-885835.59999999986</v>
      </c>
      <c r="CL218" s="206">
        <v>0</v>
      </c>
      <c r="CM218" s="207">
        <v>-885835.59999999986</v>
      </c>
      <c r="CN218" s="206">
        <v>-7196467.6800000016</v>
      </c>
      <c r="CO218" s="206">
        <v>0</v>
      </c>
      <c r="CP218" s="207">
        <v>-7196467.6800000016</v>
      </c>
      <c r="CQ218" s="208"/>
      <c r="CR218" s="206">
        <v>-6839636.1399999978</v>
      </c>
      <c r="CS218" s="206">
        <v>0</v>
      </c>
      <c r="CT218" s="207">
        <v>-6839636.1399999978</v>
      </c>
      <c r="CU218" s="206">
        <v>-729825.24999999977</v>
      </c>
      <c r="CV218" s="206">
        <v>0</v>
      </c>
      <c r="CW218" s="207">
        <v>-729825.24999999977</v>
      </c>
      <c r="CX218" s="206">
        <v>-6109810.8899999969</v>
      </c>
      <c r="CY218" s="206">
        <v>0</v>
      </c>
      <c r="CZ218" s="207">
        <v>-6109810.8899999969</v>
      </c>
      <c r="DA218" s="208"/>
      <c r="DB218" s="206">
        <v>-9087844.1699999981</v>
      </c>
      <c r="DC218" s="206">
        <v>0</v>
      </c>
      <c r="DD218" s="207">
        <v>-9087844.1699999981</v>
      </c>
      <c r="DE218" s="206">
        <v>-935039.03</v>
      </c>
      <c r="DF218" s="206">
        <v>0</v>
      </c>
      <c r="DG218" s="207">
        <v>-935039.03</v>
      </c>
      <c r="DH218" s="206">
        <v>-8152805.1400000006</v>
      </c>
      <c r="DI218" s="206">
        <v>0</v>
      </c>
      <c r="DJ218" s="207">
        <v>-8152805.1400000006</v>
      </c>
      <c r="DK218" s="208"/>
      <c r="DL218" s="206">
        <v>-5883356.5099999998</v>
      </c>
      <c r="DM218" s="206">
        <v>0</v>
      </c>
      <c r="DN218" s="207">
        <v>-5883356.5099999998</v>
      </c>
      <c r="DO218" s="206">
        <v>-584343.44000000006</v>
      </c>
      <c r="DP218" s="206">
        <v>0</v>
      </c>
      <c r="DQ218" s="207">
        <v>-584343.44000000006</v>
      </c>
      <c r="DR218" s="206">
        <v>-5299013.07</v>
      </c>
      <c r="DS218" s="206">
        <v>0</v>
      </c>
      <c r="DT218" s="207">
        <v>-5299013.07</v>
      </c>
      <c r="DU218" s="188"/>
      <c r="DV218" s="206">
        <f t="shared" si="371"/>
        <v>-251930.60999999754</v>
      </c>
      <c r="DW218" s="206">
        <f t="shared" si="371"/>
        <v>0</v>
      </c>
      <c r="DX218" s="207">
        <f t="shared" si="371"/>
        <v>-251930.60999999754</v>
      </c>
      <c r="DY218" s="206">
        <f t="shared" si="371"/>
        <v>20522.800000000279</v>
      </c>
      <c r="DZ218" s="206">
        <f t="shared" si="371"/>
        <v>0</v>
      </c>
      <c r="EA218" s="207">
        <f t="shared" si="371"/>
        <v>20522.800000000279</v>
      </c>
      <c r="EB218" s="206">
        <f t="shared" si="371"/>
        <v>-272453.40999999642</v>
      </c>
      <c r="EC218" s="206">
        <f t="shared" si="371"/>
        <v>0</v>
      </c>
      <c r="ED218" s="207">
        <f t="shared" si="371"/>
        <v>-272453.40999999642</v>
      </c>
      <c r="EE218" s="188"/>
      <c r="EF218" s="206">
        <f t="shared" si="372"/>
        <v>3194117.7500000009</v>
      </c>
      <c r="EG218" s="206">
        <f t="shared" si="372"/>
        <v>0</v>
      </c>
      <c r="EH218" s="207">
        <f t="shared" si="372"/>
        <v>3194117.7500000009</v>
      </c>
      <c r="EI218" s="206">
        <f t="shared" si="372"/>
        <v>393246.4</v>
      </c>
      <c r="EJ218" s="206">
        <f t="shared" si="372"/>
        <v>0</v>
      </c>
      <c r="EK218" s="207">
        <f t="shared" si="372"/>
        <v>393246.4</v>
      </c>
      <c r="EL218" s="206">
        <f t="shared" si="372"/>
        <v>2800871.3500000006</v>
      </c>
      <c r="EM218" s="206">
        <f t="shared" si="372"/>
        <v>0</v>
      </c>
      <c r="EN218" s="207">
        <f t="shared" si="372"/>
        <v>2800871.3500000006</v>
      </c>
      <c r="EO218" s="188"/>
      <c r="EP218" s="206">
        <f t="shared" si="373"/>
        <v>4889187.5100000035</v>
      </c>
      <c r="EQ218" s="206">
        <f t="shared" si="373"/>
        <v>0</v>
      </c>
      <c r="ER218" s="207">
        <f t="shared" si="373"/>
        <v>4889187.5100000035</v>
      </c>
      <c r="ES218" s="206">
        <f t="shared" si="373"/>
        <v>602485.67999999993</v>
      </c>
      <c r="ET218" s="206">
        <f t="shared" si="373"/>
        <v>0</v>
      </c>
      <c r="EU218" s="207">
        <f t="shared" si="373"/>
        <v>602485.67999999993</v>
      </c>
      <c r="EV218" s="206">
        <f t="shared" si="373"/>
        <v>4286701.8300000019</v>
      </c>
      <c r="EW218" s="206">
        <f t="shared" si="373"/>
        <v>0</v>
      </c>
      <c r="EX218" s="207">
        <f t="shared" si="373"/>
        <v>4286701.8300000019</v>
      </c>
      <c r="EY218" s="188"/>
      <c r="EZ218" s="206">
        <f t="shared" si="374"/>
        <v>6839321.4900000002</v>
      </c>
      <c r="FA218" s="206">
        <f t="shared" si="374"/>
        <v>0</v>
      </c>
      <c r="FB218" s="207">
        <f t="shared" si="374"/>
        <v>6839321.4900000002</v>
      </c>
      <c r="FC218" s="206">
        <f t="shared" si="374"/>
        <v>815247.59000000008</v>
      </c>
      <c r="FD218" s="206">
        <f t="shared" si="374"/>
        <v>0</v>
      </c>
      <c r="FE218" s="207">
        <f t="shared" si="374"/>
        <v>815247.59000000008</v>
      </c>
      <c r="FF218" s="206">
        <f t="shared" si="374"/>
        <v>6024073.9000000022</v>
      </c>
      <c r="FG218" s="206">
        <f t="shared" si="374"/>
        <v>0</v>
      </c>
      <c r="FH218" s="207">
        <f t="shared" si="374"/>
        <v>6024073.9000000022</v>
      </c>
      <c r="FI218" s="188"/>
      <c r="FJ218" s="206">
        <f t="shared" si="375"/>
        <v>10772645.76</v>
      </c>
      <c r="FK218" s="206">
        <f t="shared" si="375"/>
        <v>0</v>
      </c>
      <c r="FL218" s="207">
        <f t="shared" si="375"/>
        <v>10772645.76</v>
      </c>
      <c r="FM218" s="206">
        <f t="shared" si="375"/>
        <v>1229740.83</v>
      </c>
      <c r="FN218" s="206">
        <f t="shared" si="375"/>
        <v>0</v>
      </c>
      <c r="FO218" s="207">
        <f t="shared" si="375"/>
        <v>1229740.83</v>
      </c>
      <c r="FP218" s="206">
        <f t="shared" si="375"/>
        <v>9542904.9300000016</v>
      </c>
      <c r="FQ218" s="206">
        <f t="shared" si="375"/>
        <v>0</v>
      </c>
      <c r="FR218" s="207">
        <f t="shared" si="375"/>
        <v>9542904.9300000016</v>
      </c>
      <c r="FS218" s="188"/>
      <c r="FT218" s="206">
        <f t="shared" si="376"/>
        <v>14229813.529999999</v>
      </c>
      <c r="FU218" s="206">
        <f t="shared" si="376"/>
        <v>0</v>
      </c>
      <c r="FV218" s="207">
        <f t="shared" si="376"/>
        <v>14229813.529999999</v>
      </c>
      <c r="FW218" s="206">
        <f t="shared" si="376"/>
        <v>1572887.9100000001</v>
      </c>
      <c r="FX218" s="206">
        <f t="shared" si="376"/>
        <v>0</v>
      </c>
      <c r="FY218" s="207">
        <f t="shared" si="376"/>
        <v>1572887.9100000001</v>
      </c>
      <c r="FZ218" s="206">
        <f t="shared" si="376"/>
        <v>12656925.619999997</v>
      </c>
      <c r="GA218" s="206">
        <f t="shared" si="376"/>
        <v>0</v>
      </c>
      <c r="GB218" s="207">
        <f t="shared" si="376"/>
        <v>12656925.619999997</v>
      </c>
      <c r="GC218" s="188"/>
      <c r="GD218" s="206">
        <f t="shared" si="377"/>
        <v>18574785.43</v>
      </c>
      <c r="GE218" s="206">
        <f t="shared" si="377"/>
        <v>0</v>
      </c>
      <c r="GF218" s="207">
        <f t="shared" si="377"/>
        <v>18574785.43</v>
      </c>
      <c r="GG218" s="206">
        <f t="shared" si="377"/>
        <v>2012210.6599999997</v>
      </c>
      <c r="GH218" s="206">
        <f t="shared" si="377"/>
        <v>0</v>
      </c>
      <c r="GI218" s="207">
        <f t="shared" si="377"/>
        <v>2012210.6599999997</v>
      </c>
      <c r="GJ218" s="206">
        <f t="shared" si="377"/>
        <v>16562574.77</v>
      </c>
      <c r="GK218" s="206">
        <f t="shared" si="377"/>
        <v>0</v>
      </c>
      <c r="GL218" s="207">
        <f t="shared" si="377"/>
        <v>16562574.77</v>
      </c>
      <c r="GM218" s="188"/>
      <c r="GN218" s="206">
        <f t="shared" si="378"/>
        <v>23068882.84</v>
      </c>
      <c r="GO218" s="206">
        <f t="shared" si="378"/>
        <v>0</v>
      </c>
      <c r="GP218" s="207">
        <f t="shared" si="378"/>
        <v>23068882.84</v>
      </c>
      <c r="GQ218" s="206">
        <f t="shared" si="378"/>
        <v>2469161.9</v>
      </c>
      <c r="GR218" s="206">
        <f t="shared" si="378"/>
        <v>0</v>
      </c>
      <c r="GS218" s="207">
        <f t="shared" si="378"/>
        <v>2469161.9</v>
      </c>
      <c r="GT218" s="206">
        <f t="shared" si="378"/>
        <v>20599720.940000001</v>
      </c>
      <c r="GU218" s="206">
        <f t="shared" si="378"/>
        <v>0</v>
      </c>
      <c r="GV218" s="207">
        <f t="shared" si="378"/>
        <v>20599720.940000001</v>
      </c>
      <c r="GW218" s="188"/>
      <c r="GX218" s="206">
        <f t="shared" si="379"/>
        <v>26768910.469999999</v>
      </c>
      <c r="GY218" s="206">
        <f t="shared" si="379"/>
        <v>0</v>
      </c>
      <c r="GZ218" s="207">
        <f t="shared" si="379"/>
        <v>26768910.469999999</v>
      </c>
      <c r="HA218" s="206">
        <f t="shared" si="379"/>
        <v>2845420.6599999997</v>
      </c>
      <c r="HB218" s="206">
        <f t="shared" si="379"/>
        <v>0</v>
      </c>
      <c r="HC218" s="207">
        <f t="shared" si="379"/>
        <v>2845420.6599999997</v>
      </c>
      <c r="HD218" s="206">
        <f t="shared" si="379"/>
        <v>23923489.810000002</v>
      </c>
      <c r="HE218" s="206">
        <f t="shared" si="379"/>
        <v>0</v>
      </c>
      <c r="HF218" s="207">
        <f t="shared" si="379"/>
        <v>23923489.810000002</v>
      </c>
      <c r="HG218" s="188"/>
      <c r="HH218" s="206">
        <f t="shared" si="380"/>
        <v>28364062.219999999</v>
      </c>
      <c r="HI218" s="206">
        <f t="shared" si="380"/>
        <v>0</v>
      </c>
      <c r="HJ218" s="207">
        <f t="shared" si="380"/>
        <v>28364062.219999999</v>
      </c>
      <c r="HK218" s="206">
        <f t="shared" si="380"/>
        <v>3019018.1799999997</v>
      </c>
      <c r="HL218" s="206">
        <f t="shared" si="380"/>
        <v>0</v>
      </c>
      <c r="HM218" s="207">
        <f t="shared" si="380"/>
        <v>3019018.1799999997</v>
      </c>
      <c r="HN218" s="206">
        <f t="shared" si="380"/>
        <v>25345044.039999999</v>
      </c>
      <c r="HO218" s="206">
        <f t="shared" si="380"/>
        <v>0</v>
      </c>
      <c r="HP218" s="207">
        <f t="shared" si="380"/>
        <v>25345044.039999999</v>
      </c>
      <c r="HQ218" s="188"/>
      <c r="HR218" s="206">
        <f t="shared" si="381"/>
        <v>27451999.560000002</v>
      </c>
      <c r="HS218" s="206">
        <f t="shared" si="381"/>
        <v>0</v>
      </c>
      <c r="HT218" s="207">
        <f t="shared" si="381"/>
        <v>27451999.560000002</v>
      </c>
      <c r="HU218" s="206">
        <f t="shared" si="381"/>
        <v>2950604.1199999996</v>
      </c>
      <c r="HV218" s="206">
        <f t="shared" si="381"/>
        <v>0</v>
      </c>
      <c r="HW218" s="207">
        <f t="shared" si="381"/>
        <v>2950604.1199999996</v>
      </c>
      <c r="HX218" s="206">
        <f t="shared" si="381"/>
        <v>24501395.440000001</v>
      </c>
      <c r="HY218" s="206">
        <f t="shared" si="381"/>
        <v>0</v>
      </c>
      <c r="HZ218" s="207">
        <f t="shared" si="381"/>
        <v>24501395.440000001</v>
      </c>
      <c r="IA218" s="188"/>
      <c r="IB218" s="206">
        <f t="shared" si="382"/>
        <v>19194875.5</v>
      </c>
      <c r="IC218" s="206">
        <f t="shared" si="382"/>
        <v>0</v>
      </c>
      <c r="ID218" s="207">
        <f t="shared" si="382"/>
        <v>19194875.5</v>
      </c>
      <c r="IE218" s="206">
        <f t="shared" si="382"/>
        <v>2082318.5299999998</v>
      </c>
      <c r="IF218" s="206">
        <f t="shared" si="382"/>
        <v>0</v>
      </c>
      <c r="IG218" s="207">
        <f t="shared" si="382"/>
        <v>2082318.5299999998</v>
      </c>
      <c r="IH218" s="206">
        <f t="shared" si="382"/>
        <v>17112556.969999999</v>
      </c>
      <c r="II218" s="206">
        <f t="shared" si="382"/>
        <v>0</v>
      </c>
      <c r="IJ218" s="207">
        <f t="shared" si="382"/>
        <v>17112556.969999999</v>
      </c>
    </row>
    <row r="219" spans="1:245" x14ac:dyDescent="0.2">
      <c r="A219" s="211">
        <v>805.4</v>
      </c>
      <c r="B219" s="183"/>
      <c r="C219" s="183" t="s">
        <v>78</v>
      </c>
      <c r="E219" s="188"/>
      <c r="F219" s="209">
        <v>7688562.4699999997</v>
      </c>
      <c r="G219" s="209">
        <v>0</v>
      </c>
      <c r="H219" s="210">
        <v>7688562.4699999997</v>
      </c>
      <c r="I219" s="209">
        <v>-419210.36999999994</v>
      </c>
      <c r="J219" s="209">
        <v>0</v>
      </c>
      <c r="K219" s="210">
        <v>-419210.36999999994</v>
      </c>
      <c r="L219" s="209">
        <v>8107772.8400000017</v>
      </c>
      <c r="M219" s="209">
        <v>0</v>
      </c>
      <c r="N219" s="210">
        <v>8107772.8400000017</v>
      </c>
      <c r="O219" s="208"/>
      <c r="P219" s="209">
        <v>5195831.3</v>
      </c>
      <c r="Q219" s="209">
        <v>0</v>
      </c>
      <c r="R219" s="210">
        <v>5195831.3</v>
      </c>
      <c r="S219" s="209">
        <v>-855542.09999999986</v>
      </c>
      <c r="T219" s="209">
        <v>0</v>
      </c>
      <c r="U219" s="210">
        <v>-855542.09999999986</v>
      </c>
      <c r="V219" s="209">
        <v>6051373.3999999994</v>
      </c>
      <c r="W219" s="209">
        <v>0</v>
      </c>
      <c r="X219" s="210">
        <v>6051373.3999999994</v>
      </c>
      <c r="Y219" s="208"/>
      <c r="Z219" s="209">
        <v>3056002.8099999996</v>
      </c>
      <c r="AA219" s="209">
        <v>0</v>
      </c>
      <c r="AB219" s="210">
        <v>3056002.8099999996</v>
      </c>
      <c r="AC219" s="209">
        <v>-1222324.6600000001</v>
      </c>
      <c r="AD219" s="209">
        <v>0</v>
      </c>
      <c r="AE219" s="210">
        <v>-1222324.6600000001</v>
      </c>
      <c r="AF219" s="209">
        <v>4278327.4700000007</v>
      </c>
      <c r="AG219" s="209">
        <v>0</v>
      </c>
      <c r="AH219" s="210">
        <v>4278327.4700000007</v>
      </c>
      <c r="AI219" s="208"/>
      <c r="AJ219" s="209">
        <v>1279651.9700000007</v>
      </c>
      <c r="AK219" s="209">
        <v>0</v>
      </c>
      <c r="AL219" s="210">
        <v>1279651.9700000007</v>
      </c>
      <c r="AM219" s="209">
        <v>-1501400.23</v>
      </c>
      <c r="AN219" s="209">
        <v>0</v>
      </c>
      <c r="AO219" s="210">
        <v>-1501400.23</v>
      </c>
      <c r="AP219" s="209">
        <v>2781052.2000000007</v>
      </c>
      <c r="AQ219" s="209">
        <v>0</v>
      </c>
      <c r="AR219" s="210">
        <v>2781052.2000000007</v>
      </c>
      <c r="AS219" s="208"/>
      <c r="AT219" s="209">
        <v>-43201.039999999688</v>
      </c>
      <c r="AU219" s="209">
        <v>0</v>
      </c>
      <c r="AV219" s="210">
        <v>-43201.039999999688</v>
      </c>
      <c r="AW219" s="209">
        <v>-1685607.19</v>
      </c>
      <c r="AX219" s="209">
        <v>0</v>
      </c>
      <c r="AY219" s="210">
        <v>-1685607.19</v>
      </c>
      <c r="AZ219" s="209">
        <v>1642406.1500000001</v>
      </c>
      <c r="BA219" s="209">
        <v>0</v>
      </c>
      <c r="BB219" s="210">
        <v>1642406.1500000001</v>
      </c>
      <c r="BC219" s="208"/>
      <c r="BD219" s="209">
        <v>-19823661.780000001</v>
      </c>
      <c r="BE219" s="209">
        <v>0</v>
      </c>
      <c r="BF219" s="210">
        <v>-19823661.780000001</v>
      </c>
      <c r="BG219" s="209">
        <v>-4370901.5999999996</v>
      </c>
      <c r="BH219" s="209">
        <v>0</v>
      </c>
      <c r="BI219" s="210">
        <v>-4370901.5999999996</v>
      </c>
      <c r="BJ219" s="209">
        <v>-15452760.18</v>
      </c>
      <c r="BK219" s="209">
        <v>0</v>
      </c>
      <c r="BL219" s="210">
        <v>-15452760.18</v>
      </c>
      <c r="BM219" s="208"/>
      <c r="BN219" s="209">
        <v>-21107632.010000002</v>
      </c>
      <c r="BO219" s="209">
        <v>0</v>
      </c>
      <c r="BP219" s="210">
        <v>-21107632.010000002</v>
      </c>
      <c r="BQ219" s="209">
        <v>-4545430.53</v>
      </c>
      <c r="BR219" s="209">
        <v>0</v>
      </c>
      <c r="BS219" s="210">
        <v>-4545430.53</v>
      </c>
      <c r="BT219" s="209">
        <v>-16562201.48</v>
      </c>
      <c r="BU219" s="209">
        <v>0</v>
      </c>
      <c r="BV219" s="210">
        <v>-16562201.48</v>
      </c>
      <c r="BW219" s="208"/>
      <c r="BX219" s="209">
        <v>-21827573.280000001</v>
      </c>
      <c r="BY219" s="209">
        <v>0</v>
      </c>
      <c r="BZ219" s="210">
        <v>-21827573.280000001</v>
      </c>
      <c r="CA219" s="209">
        <v>-4652029.55</v>
      </c>
      <c r="CB219" s="209">
        <v>0</v>
      </c>
      <c r="CC219" s="210">
        <v>-4652029.55</v>
      </c>
      <c r="CD219" s="209">
        <v>-17175543.729999997</v>
      </c>
      <c r="CE219" s="209">
        <v>0</v>
      </c>
      <c r="CF219" s="210">
        <v>-17175543.729999997</v>
      </c>
      <c r="CG219" s="208"/>
      <c r="CH219" s="209">
        <v>-22627589.200000003</v>
      </c>
      <c r="CI219" s="209">
        <v>0</v>
      </c>
      <c r="CJ219" s="210">
        <v>-22627589.200000003</v>
      </c>
      <c r="CK219" s="209">
        <v>-4769955.1599999992</v>
      </c>
      <c r="CL219" s="209">
        <v>0</v>
      </c>
      <c r="CM219" s="210">
        <v>-4769955.1599999992</v>
      </c>
      <c r="CN219" s="209">
        <v>-17857634.039999999</v>
      </c>
      <c r="CO219" s="209">
        <v>0</v>
      </c>
      <c r="CP219" s="210">
        <v>-17857634.039999999</v>
      </c>
      <c r="CQ219" s="208"/>
      <c r="CR219" s="209">
        <v>-23633955.77</v>
      </c>
      <c r="CS219" s="209">
        <v>0</v>
      </c>
      <c r="CT219" s="210">
        <v>-23633955.77</v>
      </c>
      <c r="CU219" s="209">
        <v>-4930065.5199999996</v>
      </c>
      <c r="CV219" s="209">
        <v>0</v>
      </c>
      <c r="CW219" s="210">
        <v>-4930065.5199999996</v>
      </c>
      <c r="CX219" s="209">
        <v>-18703890.25</v>
      </c>
      <c r="CY219" s="209">
        <v>0</v>
      </c>
      <c r="CZ219" s="210">
        <v>-18703890.25</v>
      </c>
      <c r="DA219" s="208"/>
      <c r="DB219" s="209">
        <v>-24132562.010000002</v>
      </c>
      <c r="DC219" s="209">
        <v>0</v>
      </c>
      <c r="DD219" s="210">
        <v>-24132562.010000002</v>
      </c>
      <c r="DE219" s="209">
        <v>-5042338.29</v>
      </c>
      <c r="DF219" s="209">
        <v>0</v>
      </c>
      <c r="DG219" s="210">
        <v>-5042338.29</v>
      </c>
      <c r="DH219" s="209">
        <v>-19090223.719999999</v>
      </c>
      <c r="DI219" s="209">
        <v>0</v>
      </c>
      <c r="DJ219" s="210">
        <v>-19090223.719999999</v>
      </c>
      <c r="DK219" s="208"/>
      <c r="DL219" s="209">
        <v>-23748517.060000002</v>
      </c>
      <c r="DM219" s="209">
        <v>0</v>
      </c>
      <c r="DN219" s="210">
        <v>-23748517.060000002</v>
      </c>
      <c r="DO219" s="209">
        <v>-4975994.49</v>
      </c>
      <c r="DP219" s="209">
        <v>0</v>
      </c>
      <c r="DQ219" s="210">
        <v>-4975994.49</v>
      </c>
      <c r="DR219" s="209">
        <v>-18772522.57</v>
      </c>
      <c r="DS219" s="209">
        <v>0</v>
      </c>
      <c r="DT219" s="210">
        <v>-18772522.57</v>
      </c>
      <c r="DU219" s="188"/>
      <c r="DV219" s="209">
        <f t="shared" si="371"/>
        <v>-23460591.120000001</v>
      </c>
      <c r="DW219" s="209">
        <f t="shared" si="371"/>
        <v>0</v>
      </c>
      <c r="DX219" s="210">
        <f t="shared" si="371"/>
        <v>-23460591.120000001</v>
      </c>
      <c r="DY219" s="209">
        <f t="shared" si="371"/>
        <v>-5069584.4899999993</v>
      </c>
      <c r="DZ219" s="209">
        <f t="shared" si="371"/>
        <v>0</v>
      </c>
      <c r="EA219" s="210">
        <f t="shared" si="371"/>
        <v>-5069584.4899999993</v>
      </c>
      <c r="EB219" s="209">
        <f t="shared" si="371"/>
        <v>-18391006.629999999</v>
      </c>
      <c r="EC219" s="209">
        <f t="shared" si="371"/>
        <v>0</v>
      </c>
      <c r="ED219" s="210">
        <f t="shared" si="371"/>
        <v>-18391006.629999999</v>
      </c>
      <c r="EE219" s="188"/>
      <c r="EF219" s="209">
        <f t="shared" si="372"/>
        <v>-23302554.82</v>
      </c>
      <c r="EG219" s="209">
        <f t="shared" si="372"/>
        <v>0</v>
      </c>
      <c r="EH219" s="210">
        <f t="shared" si="372"/>
        <v>-23302554.82</v>
      </c>
      <c r="EI219" s="209">
        <f t="shared" si="372"/>
        <v>-5180150.12</v>
      </c>
      <c r="EJ219" s="209">
        <f t="shared" si="372"/>
        <v>0</v>
      </c>
      <c r="EK219" s="210">
        <f t="shared" si="372"/>
        <v>-5180150.12</v>
      </c>
      <c r="EL219" s="209">
        <f t="shared" si="372"/>
        <v>-18122404.699999999</v>
      </c>
      <c r="EM219" s="209">
        <f t="shared" si="372"/>
        <v>0</v>
      </c>
      <c r="EN219" s="210">
        <f t="shared" si="372"/>
        <v>-18122404.699999999</v>
      </c>
      <c r="EO219" s="188"/>
      <c r="EP219" s="209">
        <f t="shared" si="373"/>
        <v>-23131510.670000002</v>
      </c>
      <c r="EQ219" s="209">
        <f t="shared" si="373"/>
        <v>0</v>
      </c>
      <c r="ER219" s="210">
        <f t="shared" si="373"/>
        <v>-23131510.670000002</v>
      </c>
      <c r="ES219" s="209">
        <f t="shared" si="373"/>
        <v>-5242418.45</v>
      </c>
      <c r="ET219" s="209">
        <f t="shared" si="373"/>
        <v>0</v>
      </c>
      <c r="EU219" s="210">
        <f t="shared" si="373"/>
        <v>-5242418.45</v>
      </c>
      <c r="EV219" s="209">
        <f t="shared" si="373"/>
        <v>-17889092.219999999</v>
      </c>
      <c r="EW219" s="209">
        <f t="shared" si="373"/>
        <v>0</v>
      </c>
      <c r="EX219" s="210">
        <f t="shared" si="373"/>
        <v>-17889092.219999999</v>
      </c>
      <c r="EY219" s="188"/>
      <c r="EZ219" s="209">
        <f t="shared" si="374"/>
        <v>-22728243.629999999</v>
      </c>
      <c r="FA219" s="209">
        <f t="shared" si="374"/>
        <v>0</v>
      </c>
      <c r="FB219" s="210">
        <f t="shared" si="374"/>
        <v>-22728243.629999999</v>
      </c>
      <c r="FC219" s="209">
        <f t="shared" si="374"/>
        <v>-5040058.8900000006</v>
      </c>
      <c r="FD219" s="209">
        <f t="shared" si="374"/>
        <v>0</v>
      </c>
      <c r="FE219" s="210">
        <f t="shared" si="374"/>
        <v>-5040058.8900000006</v>
      </c>
      <c r="FF219" s="209">
        <f t="shared" si="374"/>
        <v>-17688184.739999998</v>
      </c>
      <c r="FG219" s="209">
        <f t="shared" si="374"/>
        <v>0</v>
      </c>
      <c r="FH219" s="210">
        <f t="shared" si="374"/>
        <v>-17688184.739999998</v>
      </c>
      <c r="FI219" s="188"/>
      <c r="FJ219" s="209">
        <f t="shared" si="375"/>
        <v>-22454104.73</v>
      </c>
      <c r="FK219" s="209">
        <f t="shared" si="375"/>
        <v>0</v>
      </c>
      <c r="FL219" s="210">
        <f t="shared" si="375"/>
        <v>-22454104.73</v>
      </c>
      <c r="FM219" s="209">
        <f t="shared" si="375"/>
        <v>-4913601.5200000005</v>
      </c>
      <c r="FN219" s="209">
        <f t="shared" si="375"/>
        <v>0</v>
      </c>
      <c r="FO219" s="210">
        <f t="shared" si="375"/>
        <v>-4913601.5200000005</v>
      </c>
      <c r="FP219" s="209">
        <f t="shared" si="375"/>
        <v>-17540503.210000001</v>
      </c>
      <c r="FQ219" s="209">
        <f t="shared" si="375"/>
        <v>0</v>
      </c>
      <c r="FR219" s="210">
        <f t="shared" si="375"/>
        <v>-17540503.210000001</v>
      </c>
      <c r="FS219" s="188"/>
      <c r="FT219" s="209">
        <f t="shared" si="376"/>
        <v>-3386675.86</v>
      </c>
      <c r="FU219" s="209">
        <f t="shared" si="376"/>
        <v>0</v>
      </c>
      <c r="FV219" s="210">
        <f t="shared" si="376"/>
        <v>-3386675.86</v>
      </c>
      <c r="FW219" s="209">
        <f t="shared" si="376"/>
        <v>-2268313.5500000003</v>
      </c>
      <c r="FX219" s="209">
        <f t="shared" si="376"/>
        <v>0</v>
      </c>
      <c r="FY219" s="210">
        <f t="shared" si="376"/>
        <v>-2268313.5500000003</v>
      </c>
      <c r="FZ219" s="209">
        <f t="shared" si="376"/>
        <v>-1118362.3099999996</v>
      </c>
      <c r="GA219" s="209">
        <f t="shared" si="376"/>
        <v>0</v>
      </c>
      <c r="GB219" s="210">
        <f t="shared" si="376"/>
        <v>-1118362.3099999996</v>
      </c>
      <c r="GC219" s="188"/>
      <c r="GD219" s="209">
        <f t="shared" si="377"/>
        <v>-2669859.48</v>
      </c>
      <c r="GE219" s="209">
        <f t="shared" si="377"/>
        <v>0</v>
      </c>
      <c r="GF219" s="210">
        <f t="shared" si="377"/>
        <v>-2669859.48</v>
      </c>
      <c r="GG219" s="209">
        <f t="shared" si="377"/>
        <v>-2124093.75</v>
      </c>
      <c r="GH219" s="209">
        <f t="shared" si="377"/>
        <v>0</v>
      </c>
      <c r="GI219" s="210">
        <f t="shared" si="377"/>
        <v>-2124093.75</v>
      </c>
      <c r="GJ219" s="209">
        <f t="shared" si="377"/>
        <v>-545765.73</v>
      </c>
      <c r="GK219" s="209">
        <f t="shared" si="377"/>
        <v>0</v>
      </c>
      <c r="GL219" s="210">
        <f t="shared" si="377"/>
        <v>-545765.73</v>
      </c>
      <c r="GM219" s="188"/>
      <c r="GN219" s="209">
        <f t="shared" si="378"/>
        <v>-2485672</v>
      </c>
      <c r="GO219" s="209">
        <f t="shared" si="378"/>
        <v>0</v>
      </c>
      <c r="GP219" s="210">
        <f t="shared" si="378"/>
        <v>-2485672</v>
      </c>
      <c r="GQ219" s="209">
        <f t="shared" si="378"/>
        <v>-2046323.4900000002</v>
      </c>
      <c r="GR219" s="209">
        <f t="shared" si="378"/>
        <v>0</v>
      </c>
      <c r="GS219" s="210">
        <f t="shared" si="378"/>
        <v>-2046323.4900000002</v>
      </c>
      <c r="GT219" s="209">
        <f t="shared" si="378"/>
        <v>-439348.50999999995</v>
      </c>
      <c r="GU219" s="209">
        <f t="shared" si="378"/>
        <v>0</v>
      </c>
      <c r="GV219" s="210">
        <f t="shared" si="378"/>
        <v>-439348.50999999995</v>
      </c>
      <c r="GW219" s="188"/>
      <c r="GX219" s="209">
        <f t="shared" si="379"/>
        <v>-2289808.7199999997</v>
      </c>
      <c r="GY219" s="209">
        <f t="shared" si="379"/>
        <v>0</v>
      </c>
      <c r="GZ219" s="210">
        <f t="shared" si="379"/>
        <v>-2289808.7199999997</v>
      </c>
      <c r="HA219" s="209">
        <f t="shared" si="379"/>
        <v>-1961663.6400000001</v>
      </c>
      <c r="HB219" s="209">
        <f t="shared" si="379"/>
        <v>0</v>
      </c>
      <c r="HC219" s="210">
        <f t="shared" si="379"/>
        <v>-1961663.6400000001</v>
      </c>
      <c r="HD219" s="209">
        <f t="shared" si="379"/>
        <v>-328145.07999999996</v>
      </c>
      <c r="HE219" s="209">
        <f t="shared" si="379"/>
        <v>0</v>
      </c>
      <c r="HF219" s="210">
        <f t="shared" si="379"/>
        <v>-328145.07999999996</v>
      </c>
      <c r="HG219" s="188"/>
      <c r="HH219" s="209">
        <f t="shared" si="380"/>
        <v>-2018702.41</v>
      </c>
      <c r="HI219" s="209">
        <f t="shared" si="380"/>
        <v>0</v>
      </c>
      <c r="HJ219" s="210">
        <f t="shared" si="380"/>
        <v>-2018702.41</v>
      </c>
      <c r="HK219" s="209">
        <f t="shared" si="380"/>
        <v>-1840995.27</v>
      </c>
      <c r="HL219" s="209">
        <f t="shared" si="380"/>
        <v>0</v>
      </c>
      <c r="HM219" s="210">
        <f t="shared" si="380"/>
        <v>-1840995.27</v>
      </c>
      <c r="HN219" s="209">
        <f t="shared" si="380"/>
        <v>-177707.13999999996</v>
      </c>
      <c r="HO219" s="209">
        <f t="shared" si="380"/>
        <v>0</v>
      </c>
      <c r="HP219" s="210">
        <f t="shared" si="380"/>
        <v>-177707.13999999996</v>
      </c>
      <c r="HQ219" s="188"/>
      <c r="HR219" s="209">
        <f t="shared" si="381"/>
        <v>-1744033.7899999998</v>
      </c>
      <c r="HS219" s="209">
        <f t="shared" si="381"/>
        <v>0</v>
      </c>
      <c r="HT219" s="210">
        <f t="shared" si="381"/>
        <v>-1744033.7899999998</v>
      </c>
      <c r="HU219" s="209">
        <f t="shared" si="381"/>
        <v>-1671900.15</v>
      </c>
      <c r="HV219" s="209">
        <f t="shared" si="381"/>
        <v>0</v>
      </c>
      <c r="HW219" s="210">
        <f t="shared" si="381"/>
        <v>-1671900.15</v>
      </c>
      <c r="HX219" s="209">
        <f t="shared" si="381"/>
        <v>-72133.639999999956</v>
      </c>
      <c r="HY219" s="209">
        <f t="shared" si="381"/>
        <v>0</v>
      </c>
      <c r="HZ219" s="210">
        <f t="shared" si="381"/>
        <v>-72133.639999999956</v>
      </c>
      <c r="IA219" s="188"/>
      <c r="IB219" s="209">
        <f t="shared" si="382"/>
        <v>-1386626.4</v>
      </c>
      <c r="IC219" s="209">
        <f t="shared" si="382"/>
        <v>0</v>
      </c>
      <c r="ID219" s="210">
        <f t="shared" si="382"/>
        <v>-1386626.4</v>
      </c>
      <c r="IE219" s="209">
        <f t="shared" si="382"/>
        <v>-1338824.17</v>
      </c>
      <c r="IF219" s="209">
        <f t="shared" si="382"/>
        <v>0</v>
      </c>
      <c r="IG219" s="210">
        <f t="shared" si="382"/>
        <v>-1338824.17</v>
      </c>
      <c r="IH219" s="209">
        <f t="shared" si="382"/>
        <v>-47802.229999999981</v>
      </c>
      <c r="II219" s="209">
        <f t="shared" si="382"/>
        <v>0</v>
      </c>
      <c r="IJ219" s="210">
        <f t="shared" si="382"/>
        <v>-47802.229999999981</v>
      </c>
    </row>
    <row r="220" spans="1:245" x14ac:dyDescent="0.2">
      <c r="B220" s="183"/>
      <c r="C220" s="205" t="s">
        <v>46</v>
      </c>
      <c r="E220" s="188"/>
      <c r="F220" s="206">
        <v>317873756.02000004</v>
      </c>
      <c r="G220" s="206">
        <v>0</v>
      </c>
      <c r="H220" s="207">
        <v>317873756.02000004</v>
      </c>
      <c r="I220" s="206">
        <v>29730398.959247001</v>
      </c>
      <c r="J220" s="206">
        <v>0</v>
      </c>
      <c r="K220" s="207">
        <v>29730398.959247001</v>
      </c>
      <c r="L220" s="206">
        <v>288143357.06075293</v>
      </c>
      <c r="M220" s="206">
        <v>0</v>
      </c>
      <c r="N220" s="207">
        <v>288143357.06075293</v>
      </c>
      <c r="O220" s="208"/>
      <c r="P220" s="206">
        <v>312367732.96999997</v>
      </c>
      <c r="Q220" s="206">
        <v>0</v>
      </c>
      <c r="R220" s="207">
        <v>312367732.96999997</v>
      </c>
      <c r="S220" s="206">
        <v>29159143.091614</v>
      </c>
      <c r="T220" s="206">
        <v>0</v>
      </c>
      <c r="U220" s="207">
        <v>29159143.091614</v>
      </c>
      <c r="V220" s="206">
        <v>283208589.87838596</v>
      </c>
      <c r="W220" s="206">
        <v>0</v>
      </c>
      <c r="X220" s="207">
        <v>283208589.87838596</v>
      </c>
      <c r="Y220" s="208"/>
      <c r="Z220" s="206">
        <v>310011702.46999997</v>
      </c>
      <c r="AA220" s="206">
        <v>0</v>
      </c>
      <c r="AB220" s="207">
        <v>310011702.46999997</v>
      </c>
      <c r="AC220" s="206">
        <v>28858464.604367997</v>
      </c>
      <c r="AD220" s="206">
        <v>0</v>
      </c>
      <c r="AE220" s="207">
        <v>28858464.604367997</v>
      </c>
      <c r="AF220" s="206">
        <v>281153237.86563206</v>
      </c>
      <c r="AG220" s="206">
        <v>0</v>
      </c>
      <c r="AH220" s="207">
        <v>281153237.86563206</v>
      </c>
      <c r="AI220" s="208"/>
      <c r="AJ220" s="206">
        <v>296197860.08000004</v>
      </c>
      <c r="AK220" s="206">
        <v>0</v>
      </c>
      <c r="AL220" s="207">
        <v>296197860.08000004</v>
      </c>
      <c r="AM220" s="206">
        <v>27463688.855283998</v>
      </c>
      <c r="AN220" s="206">
        <v>0</v>
      </c>
      <c r="AO220" s="207">
        <v>27463688.855283998</v>
      </c>
      <c r="AP220" s="206">
        <v>268734171.22471601</v>
      </c>
      <c r="AQ220" s="206">
        <v>0</v>
      </c>
      <c r="AR220" s="207">
        <v>268734171.22471601</v>
      </c>
      <c r="AS220" s="208"/>
      <c r="AT220" s="206">
        <v>289823804.84999996</v>
      </c>
      <c r="AU220" s="206">
        <v>0</v>
      </c>
      <c r="AV220" s="207">
        <v>289823804.84999996</v>
      </c>
      <c r="AW220" s="206">
        <v>26868369.620819997</v>
      </c>
      <c r="AX220" s="206">
        <v>0</v>
      </c>
      <c r="AY220" s="207">
        <v>26868369.620819997</v>
      </c>
      <c r="AZ220" s="206">
        <v>262955435.22918001</v>
      </c>
      <c r="BA220" s="206">
        <v>0</v>
      </c>
      <c r="BB220" s="207">
        <v>262955435.22918001</v>
      </c>
      <c r="BC220" s="208"/>
      <c r="BD220" s="206">
        <v>268706196.42000008</v>
      </c>
      <c r="BE220" s="206">
        <v>0</v>
      </c>
      <c r="BF220" s="207">
        <v>268706196.42000008</v>
      </c>
      <c r="BG220" s="206">
        <v>24113147.241392002</v>
      </c>
      <c r="BH220" s="206">
        <v>0</v>
      </c>
      <c r="BI220" s="207">
        <v>24113147.241392002</v>
      </c>
      <c r="BJ220" s="206">
        <v>244593049.178608</v>
      </c>
      <c r="BK220" s="206">
        <v>0</v>
      </c>
      <c r="BL220" s="207">
        <v>244593049.178608</v>
      </c>
      <c r="BM220" s="208"/>
      <c r="BN220" s="206">
        <v>265990567.33000004</v>
      </c>
      <c r="BO220" s="206">
        <v>0</v>
      </c>
      <c r="BP220" s="207">
        <v>265990567.33000004</v>
      </c>
      <c r="BQ220" s="206">
        <v>23805894.759107996</v>
      </c>
      <c r="BR220" s="206">
        <v>0</v>
      </c>
      <c r="BS220" s="207">
        <v>23805894.759107996</v>
      </c>
      <c r="BT220" s="206">
        <v>242184672.57089204</v>
      </c>
      <c r="BU220" s="206">
        <v>0</v>
      </c>
      <c r="BV220" s="207">
        <v>242184672.57089204</v>
      </c>
      <c r="BW220" s="208"/>
      <c r="BX220" s="206">
        <v>263426482.84</v>
      </c>
      <c r="BY220" s="206">
        <v>0</v>
      </c>
      <c r="BZ220" s="207">
        <v>263426482.84</v>
      </c>
      <c r="CA220" s="206">
        <v>23570570.222789999</v>
      </c>
      <c r="CB220" s="206">
        <v>0</v>
      </c>
      <c r="CC220" s="207">
        <v>23570570.222789999</v>
      </c>
      <c r="CD220" s="206">
        <v>239855912.61721003</v>
      </c>
      <c r="CE220" s="206">
        <v>0</v>
      </c>
      <c r="CF220" s="207">
        <v>239855912.61721003</v>
      </c>
      <c r="CG220" s="208"/>
      <c r="CH220" s="206">
        <v>261114458.67000002</v>
      </c>
      <c r="CI220" s="206">
        <v>0</v>
      </c>
      <c r="CJ220" s="207">
        <v>261114458.67000002</v>
      </c>
      <c r="CK220" s="206">
        <v>23198267.231011998</v>
      </c>
      <c r="CL220" s="206">
        <v>0</v>
      </c>
      <c r="CM220" s="207">
        <v>23198267.231011998</v>
      </c>
      <c r="CN220" s="206">
        <v>237916191.43898803</v>
      </c>
      <c r="CO220" s="206">
        <v>0</v>
      </c>
      <c r="CP220" s="207">
        <v>237916191.43898803</v>
      </c>
      <c r="CQ220" s="208"/>
      <c r="CR220" s="206">
        <v>262377234.82000002</v>
      </c>
      <c r="CS220" s="206">
        <v>0</v>
      </c>
      <c r="CT220" s="207">
        <v>262377234.82000002</v>
      </c>
      <c r="CU220" s="206">
        <v>23281564.641011994</v>
      </c>
      <c r="CV220" s="206">
        <v>0</v>
      </c>
      <c r="CW220" s="207">
        <v>23281564.641011994</v>
      </c>
      <c r="CX220" s="206">
        <v>239095670.17898804</v>
      </c>
      <c r="CY220" s="206">
        <v>0</v>
      </c>
      <c r="CZ220" s="207">
        <v>239095670.17898804</v>
      </c>
      <c r="DA220" s="208"/>
      <c r="DB220" s="206">
        <v>249553064.55999994</v>
      </c>
      <c r="DC220" s="206">
        <v>0</v>
      </c>
      <c r="DD220" s="207">
        <v>249553064.55999994</v>
      </c>
      <c r="DE220" s="206">
        <v>21909453.911011994</v>
      </c>
      <c r="DF220" s="206">
        <v>0</v>
      </c>
      <c r="DG220" s="207">
        <v>21909453.911011994</v>
      </c>
      <c r="DH220" s="206">
        <v>227643610.64898804</v>
      </c>
      <c r="DI220" s="206">
        <v>0</v>
      </c>
      <c r="DJ220" s="207">
        <v>227643610.64898804</v>
      </c>
      <c r="DK220" s="208"/>
      <c r="DL220" s="206">
        <v>260588415.91000003</v>
      </c>
      <c r="DM220" s="206">
        <v>0</v>
      </c>
      <c r="DN220" s="207">
        <v>260588415.91000003</v>
      </c>
      <c r="DO220" s="206">
        <v>22846768.241012</v>
      </c>
      <c r="DP220" s="206">
        <v>0</v>
      </c>
      <c r="DQ220" s="207">
        <v>22846768.241012</v>
      </c>
      <c r="DR220" s="206">
        <v>237741647.66898799</v>
      </c>
      <c r="DS220" s="206">
        <v>0</v>
      </c>
      <c r="DT220" s="207">
        <v>237741647.66898799</v>
      </c>
      <c r="DU220" s="188"/>
      <c r="DV220" s="206">
        <f t="shared" ref="DV220:ED220" si="383">SUM(DV215:DV219)</f>
        <v>279059951.84999996</v>
      </c>
      <c r="DW220" s="206">
        <f t="shared" si="383"/>
        <v>0</v>
      </c>
      <c r="DX220" s="207">
        <f t="shared" si="383"/>
        <v>279059951.84999996</v>
      </c>
      <c r="DY220" s="206">
        <f t="shared" si="383"/>
        <v>24403850.276969001</v>
      </c>
      <c r="DZ220" s="206">
        <f t="shared" si="383"/>
        <v>0</v>
      </c>
      <c r="EA220" s="207">
        <f t="shared" si="383"/>
        <v>24403850.276969001</v>
      </c>
      <c r="EB220" s="206">
        <f t="shared" si="383"/>
        <v>254656101.57303107</v>
      </c>
      <c r="EC220" s="206">
        <f t="shared" si="383"/>
        <v>0</v>
      </c>
      <c r="ED220" s="207">
        <f t="shared" si="383"/>
        <v>254656101.57303107</v>
      </c>
      <c r="EE220" s="188"/>
      <c r="EF220" s="206">
        <f t="shared" ref="EF220:EN220" si="384">SUM(EF215:EF219)</f>
        <v>290198734.76000005</v>
      </c>
      <c r="EG220" s="206">
        <f t="shared" si="384"/>
        <v>0</v>
      </c>
      <c r="EH220" s="207">
        <f t="shared" si="384"/>
        <v>290198734.76000005</v>
      </c>
      <c r="EI220" s="206">
        <f t="shared" si="384"/>
        <v>25273725.545545999</v>
      </c>
      <c r="EJ220" s="206">
        <f t="shared" si="384"/>
        <v>0</v>
      </c>
      <c r="EK220" s="207">
        <f t="shared" si="384"/>
        <v>25273725.545545999</v>
      </c>
      <c r="EL220" s="206">
        <f t="shared" si="384"/>
        <v>264925009.214454</v>
      </c>
      <c r="EM220" s="206">
        <f t="shared" si="384"/>
        <v>0</v>
      </c>
      <c r="EN220" s="207">
        <f t="shared" si="384"/>
        <v>264925009.214454</v>
      </c>
      <c r="EO220" s="188"/>
      <c r="EP220" s="206">
        <f t="shared" ref="EP220:EX220" si="385">SUM(EP215:EP219)</f>
        <v>295788299.08999997</v>
      </c>
      <c r="EQ220" s="206">
        <f t="shared" si="385"/>
        <v>0</v>
      </c>
      <c r="ER220" s="207">
        <f t="shared" si="385"/>
        <v>295788299.08999997</v>
      </c>
      <c r="ES220" s="206">
        <f t="shared" si="385"/>
        <v>25705384.094546005</v>
      </c>
      <c r="ET220" s="206">
        <f t="shared" si="385"/>
        <v>0</v>
      </c>
      <c r="EU220" s="207">
        <f t="shared" si="385"/>
        <v>25705384.094546005</v>
      </c>
      <c r="EV220" s="206">
        <f t="shared" si="385"/>
        <v>270082914.99545395</v>
      </c>
      <c r="EW220" s="206">
        <f t="shared" si="385"/>
        <v>0</v>
      </c>
      <c r="EX220" s="207">
        <f t="shared" si="385"/>
        <v>270082914.99545395</v>
      </c>
      <c r="EY220" s="188"/>
      <c r="EZ220" s="206">
        <f t="shared" ref="EZ220:FH220" si="386">SUM(EZ215:EZ219)</f>
        <v>278524957.11000007</v>
      </c>
      <c r="FA220" s="206">
        <f t="shared" si="386"/>
        <v>0</v>
      </c>
      <c r="FB220" s="207">
        <f t="shared" si="386"/>
        <v>278524957.11000007</v>
      </c>
      <c r="FC220" s="206">
        <f t="shared" si="386"/>
        <v>24245118.833627999</v>
      </c>
      <c r="FD220" s="206">
        <f t="shared" si="386"/>
        <v>0</v>
      </c>
      <c r="FE220" s="207">
        <f t="shared" si="386"/>
        <v>24245118.833627999</v>
      </c>
      <c r="FF220" s="206">
        <f t="shared" si="386"/>
        <v>254279838.27637202</v>
      </c>
      <c r="FG220" s="206">
        <f t="shared" si="386"/>
        <v>0</v>
      </c>
      <c r="FH220" s="207">
        <f t="shared" si="386"/>
        <v>254279838.27637202</v>
      </c>
      <c r="FI220" s="188"/>
      <c r="FJ220" s="206">
        <f t="shared" ref="FJ220:FR220" si="387">SUM(FJ215:FJ219)</f>
        <v>265868406.60000005</v>
      </c>
      <c r="FK220" s="206">
        <f t="shared" si="387"/>
        <v>0</v>
      </c>
      <c r="FL220" s="207">
        <f t="shared" si="387"/>
        <v>265868406.60000005</v>
      </c>
      <c r="FM220" s="206">
        <f t="shared" si="387"/>
        <v>23122553.482904006</v>
      </c>
      <c r="FN220" s="206">
        <f t="shared" si="387"/>
        <v>0</v>
      </c>
      <c r="FO220" s="207">
        <f t="shared" si="387"/>
        <v>23122553.482904006</v>
      </c>
      <c r="FP220" s="206">
        <f t="shared" si="387"/>
        <v>242745853.11709604</v>
      </c>
      <c r="FQ220" s="206">
        <f t="shared" si="387"/>
        <v>0</v>
      </c>
      <c r="FR220" s="207">
        <f t="shared" si="387"/>
        <v>242745853.11709604</v>
      </c>
      <c r="FS220" s="188"/>
      <c r="FT220" s="206">
        <f t="shared" ref="FT220:GB220" si="388">SUM(FT215:FT219)</f>
        <v>274917477.87000006</v>
      </c>
      <c r="FU220" s="206">
        <f t="shared" si="388"/>
        <v>0</v>
      </c>
      <c r="FV220" s="207">
        <f t="shared" si="388"/>
        <v>274917477.87000006</v>
      </c>
      <c r="FW220" s="206">
        <f t="shared" si="388"/>
        <v>24730607.423065998</v>
      </c>
      <c r="FX220" s="206">
        <f t="shared" si="388"/>
        <v>0</v>
      </c>
      <c r="FY220" s="207">
        <f t="shared" si="388"/>
        <v>24730607.423065998</v>
      </c>
      <c r="FZ220" s="206">
        <f t="shared" si="388"/>
        <v>250186870.44693401</v>
      </c>
      <c r="GA220" s="206">
        <f t="shared" si="388"/>
        <v>0</v>
      </c>
      <c r="GB220" s="207">
        <f t="shared" si="388"/>
        <v>250186870.44693401</v>
      </c>
      <c r="GC220" s="188"/>
      <c r="GD220" s="206">
        <f t="shared" ref="GD220:GL220" si="389">SUM(GD215:GD219)</f>
        <v>266394465.1800001</v>
      </c>
      <c r="GE220" s="206">
        <f t="shared" si="389"/>
        <v>0</v>
      </c>
      <c r="GF220" s="207">
        <f t="shared" si="389"/>
        <v>266394465.1800001</v>
      </c>
      <c r="GG220" s="206">
        <f t="shared" si="389"/>
        <v>23944467.773065995</v>
      </c>
      <c r="GH220" s="206">
        <f t="shared" si="389"/>
        <v>0</v>
      </c>
      <c r="GI220" s="207">
        <f t="shared" si="389"/>
        <v>23944467.773065995</v>
      </c>
      <c r="GJ220" s="206">
        <f t="shared" si="389"/>
        <v>242449997.40693405</v>
      </c>
      <c r="GK220" s="206">
        <f t="shared" si="389"/>
        <v>0</v>
      </c>
      <c r="GL220" s="207">
        <f t="shared" si="389"/>
        <v>242449997.40693405</v>
      </c>
      <c r="GM220" s="188"/>
      <c r="GN220" s="206">
        <f t="shared" ref="GN220:GV220" si="390">SUM(GN215:GN219)</f>
        <v>257911086.15000007</v>
      </c>
      <c r="GO220" s="206">
        <f t="shared" si="390"/>
        <v>0</v>
      </c>
      <c r="GP220" s="207">
        <f t="shared" si="390"/>
        <v>257911086.15000007</v>
      </c>
      <c r="GQ220" s="206">
        <f t="shared" si="390"/>
        <v>23150196.553065993</v>
      </c>
      <c r="GR220" s="206">
        <f t="shared" si="390"/>
        <v>0</v>
      </c>
      <c r="GS220" s="207">
        <f t="shared" si="390"/>
        <v>23150196.553065993</v>
      </c>
      <c r="GT220" s="206">
        <f t="shared" si="390"/>
        <v>234760889.59693402</v>
      </c>
      <c r="GU220" s="206">
        <f t="shared" si="390"/>
        <v>0</v>
      </c>
      <c r="GV220" s="207">
        <f t="shared" si="390"/>
        <v>234760889.59693402</v>
      </c>
      <c r="GW220" s="188"/>
      <c r="GX220" s="206">
        <f t="shared" ref="GX220:HF220" si="391">SUM(GX215:GX219)</f>
        <v>246653305.47000009</v>
      </c>
      <c r="GY220" s="206">
        <f t="shared" si="391"/>
        <v>0</v>
      </c>
      <c r="GZ220" s="207">
        <f t="shared" si="391"/>
        <v>246653305.47000009</v>
      </c>
      <c r="HA220" s="206">
        <f t="shared" si="391"/>
        <v>22138100.783065997</v>
      </c>
      <c r="HB220" s="206">
        <f t="shared" si="391"/>
        <v>0</v>
      </c>
      <c r="HC220" s="207">
        <f t="shared" si="391"/>
        <v>22138100.783065997</v>
      </c>
      <c r="HD220" s="206">
        <f t="shared" si="391"/>
        <v>224515204.68693399</v>
      </c>
      <c r="HE220" s="206">
        <f t="shared" si="391"/>
        <v>0</v>
      </c>
      <c r="HF220" s="207">
        <f t="shared" si="391"/>
        <v>224515204.68693399</v>
      </c>
      <c r="HG220" s="188"/>
      <c r="HH220" s="206">
        <f t="shared" ref="HH220:HP220" si="392">SUM(HH215:HH219)</f>
        <v>226152862.67000005</v>
      </c>
      <c r="HI220" s="206">
        <f t="shared" si="392"/>
        <v>0</v>
      </c>
      <c r="HJ220" s="207">
        <f t="shared" si="392"/>
        <v>226152862.67000005</v>
      </c>
      <c r="HK220" s="206">
        <f t="shared" si="392"/>
        <v>20297491.383065999</v>
      </c>
      <c r="HL220" s="206">
        <f t="shared" si="392"/>
        <v>0</v>
      </c>
      <c r="HM220" s="207">
        <f t="shared" si="392"/>
        <v>20297491.383065999</v>
      </c>
      <c r="HN220" s="206">
        <f t="shared" si="392"/>
        <v>205855371.28693405</v>
      </c>
      <c r="HO220" s="206">
        <f t="shared" si="392"/>
        <v>0</v>
      </c>
      <c r="HP220" s="207">
        <f t="shared" si="392"/>
        <v>205855371.28693405</v>
      </c>
      <c r="HQ220" s="188"/>
      <c r="HR220" s="206">
        <f t="shared" ref="HR220:HZ220" si="393">SUM(HR215:HR219)</f>
        <v>199607844.30000004</v>
      </c>
      <c r="HS220" s="206">
        <f t="shared" si="393"/>
        <v>0</v>
      </c>
      <c r="HT220" s="207">
        <f t="shared" si="393"/>
        <v>199607844.30000004</v>
      </c>
      <c r="HU220" s="206">
        <f t="shared" si="393"/>
        <v>17985661.433065999</v>
      </c>
      <c r="HV220" s="206">
        <f t="shared" si="393"/>
        <v>0</v>
      </c>
      <c r="HW220" s="207">
        <f t="shared" si="393"/>
        <v>17985661.433065999</v>
      </c>
      <c r="HX220" s="206">
        <f t="shared" si="393"/>
        <v>181622182.86693406</v>
      </c>
      <c r="HY220" s="206">
        <f t="shared" si="393"/>
        <v>0</v>
      </c>
      <c r="HZ220" s="207">
        <f t="shared" si="393"/>
        <v>181622182.86693406</v>
      </c>
      <c r="IA220" s="188"/>
      <c r="IB220" s="206">
        <f t="shared" ref="IB220:IJ220" si="394">SUM(IB215:IB219)</f>
        <v>143610940.77000001</v>
      </c>
      <c r="IC220" s="206">
        <f t="shared" si="394"/>
        <v>0</v>
      </c>
      <c r="ID220" s="207">
        <f t="shared" si="394"/>
        <v>143610940.77000001</v>
      </c>
      <c r="IE220" s="206">
        <f t="shared" si="394"/>
        <v>12921287.493065998</v>
      </c>
      <c r="IF220" s="206">
        <f t="shared" si="394"/>
        <v>0</v>
      </c>
      <c r="IG220" s="207">
        <f t="shared" si="394"/>
        <v>12921287.493065998</v>
      </c>
      <c r="IH220" s="206">
        <f t="shared" si="394"/>
        <v>130689653.276934</v>
      </c>
      <c r="II220" s="206">
        <f t="shared" si="394"/>
        <v>0</v>
      </c>
      <c r="IJ220" s="207">
        <f t="shared" si="394"/>
        <v>130689653.276934</v>
      </c>
    </row>
    <row r="221" spans="1:245" hidden="1" x14ac:dyDescent="0.2">
      <c r="B221" s="183"/>
      <c r="C221" s="205"/>
      <c r="E221" s="188"/>
      <c r="F221" s="206"/>
      <c r="G221" s="206"/>
      <c r="H221" s="207"/>
      <c r="I221" s="206"/>
      <c r="J221" s="206"/>
      <c r="K221" s="207"/>
      <c r="L221" s="206"/>
      <c r="M221" s="206"/>
      <c r="N221" s="207"/>
      <c r="O221" s="208"/>
      <c r="P221" s="206"/>
      <c r="Q221" s="206"/>
      <c r="R221" s="207"/>
      <c r="S221" s="206"/>
      <c r="T221" s="206"/>
      <c r="U221" s="207"/>
      <c r="V221" s="206"/>
      <c r="W221" s="206"/>
      <c r="X221" s="207"/>
      <c r="Y221" s="208"/>
      <c r="Z221" s="206"/>
      <c r="AA221" s="206"/>
      <c r="AB221" s="207"/>
      <c r="AC221" s="206"/>
      <c r="AD221" s="206"/>
      <c r="AE221" s="207"/>
      <c r="AF221" s="206"/>
      <c r="AG221" s="206"/>
      <c r="AH221" s="207"/>
      <c r="AI221" s="208"/>
      <c r="AJ221" s="206"/>
      <c r="AK221" s="206"/>
      <c r="AL221" s="207"/>
      <c r="AM221" s="206"/>
      <c r="AN221" s="206"/>
      <c r="AO221" s="207"/>
      <c r="AP221" s="206"/>
      <c r="AQ221" s="206"/>
      <c r="AR221" s="207"/>
      <c r="AS221" s="208"/>
      <c r="AT221" s="206"/>
      <c r="AU221" s="206"/>
      <c r="AV221" s="207"/>
      <c r="AW221" s="206"/>
      <c r="AX221" s="206"/>
      <c r="AY221" s="207"/>
      <c r="AZ221" s="206"/>
      <c r="BA221" s="206"/>
      <c r="BB221" s="207"/>
      <c r="BC221" s="208"/>
      <c r="BD221" s="206"/>
      <c r="BE221" s="206"/>
      <c r="BF221" s="207"/>
      <c r="BG221" s="206"/>
      <c r="BH221" s="206"/>
      <c r="BI221" s="207"/>
      <c r="BJ221" s="206"/>
      <c r="BK221" s="206"/>
      <c r="BL221" s="207"/>
      <c r="BM221" s="208"/>
      <c r="BN221" s="206"/>
      <c r="BO221" s="206"/>
      <c r="BP221" s="207"/>
      <c r="BQ221" s="206"/>
      <c r="BR221" s="206"/>
      <c r="BS221" s="207"/>
      <c r="BT221" s="206"/>
      <c r="BU221" s="206"/>
      <c r="BV221" s="207"/>
      <c r="BW221" s="208"/>
      <c r="BX221" s="206"/>
      <c r="BY221" s="206"/>
      <c r="BZ221" s="207"/>
      <c r="CA221" s="206"/>
      <c r="CB221" s="206"/>
      <c r="CC221" s="207"/>
      <c r="CD221" s="206"/>
      <c r="CE221" s="206"/>
      <c r="CF221" s="207"/>
      <c r="CG221" s="208"/>
      <c r="CH221" s="206"/>
      <c r="CI221" s="206"/>
      <c r="CJ221" s="207"/>
      <c r="CK221" s="206"/>
      <c r="CL221" s="206"/>
      <c r="CM221" s="207"/>
      <c r="CN221" s="206"/>
      <c r="CO221" s="206"/>
      <c r="CP221" s="207"/>
      <c r="CQ221" s="208"/>
      <c r="CR221" s="206"/>
      <c r="CS221" s="206"/>
      <c r="CT221" s="207"/>
      <c r="CU221" s="206"/>
      <c r="CV221" s="206"/>
      <c r="CW221" s="207"/>
      <c r="CX221" s="206"/>
      <c r="CY221" s="206"/>
      <c r="CZ221" s="207"/>
      <c r="DA221" s="208"/>
      <c r="DB221" s="206"/>
      <c r="DC221" s="206"/>
      <c r="DD221" s="207"/>
      <c r="DE221" s="206"/>
      <c r="DF221" s="206"/>
      <c r="DG221" s="207"/>
      <c r="DH221" s="206"/>
      <c r="DI221" s="206"/>
      <c r="DJ221" s="207"/>
      <c r="DK221" s="208"/>
      <c r="DL221" s="206"/>
      <c r="DM221" s="206"/>
      <c r="DN221" s="207"/>
      <c r="DO221" s="206"/>
      <c r="DP221" s="206"/>
      <c r="DQ221" s="207"/>
      <c r="DR221" s="206"/>
      <c r="DS221" s="206"/>
      <c r="DT221" s="207"/>
      <c r="DU221" s="188"/>
      <c r="DV221" s="206"/>
      <c r="DW221" s="206"/>
      <c r="DX221" s="207"/>
      <c r="DY221" s="206"/>
      <c r="DZ221" s="206"/>
      <c r="EA221" s="207"/>
      <c r="EB221" s="206"/>
      <c r="EC221" s="206"/>
      <c r="ED221" s="207"/>
      <c r="EE221" s="188"/>
      <c r="EF221" s="206"/>
      <c r="EG221" s="206"/>
      <c r="EH221" s="207"/>
      <c r="EI221" s="206"/>
      <c r="EJ221" s="206"/>
      <c r="EK221" s="207"/>
      <c r="EL221" s="206"/>
      <c r="EM221" s="206"/>
      <c r="EN221" s="207"/>
      <c r="EO221" s="188"/>
      <c r="EP221" s="206"/>
      <c r="EQ221" s="206"/>
      <c r="ER221" s="207"/>
      <c r="ES221" s="206"/>
      <c r="ET221" s="206"/>
      <c r="EU221" s="207"/>
      <c r="EV221" s="206"/>
      <c r="EW221" s="206"/>
      <c r="EX221" s="207"/>
      <c r="EY221" s="188"/>
      <c r="EZ221" s="206"/>
      <c r="FA221" s="206"/>
      <c r="FB221" s="207"/>
      <c r="FC221" s="206"/>
      <c r="FD221" s="206"/>
      <c r="FE221" s="207"/>
      <c r="FF221" s="206"/>
      <c r="FG221" s="206"/>
      <c r="FH221" s="207"/>
      <c r="FI221" s="188"/>
      <c r="FJ221" s="206"/>
      <c r="FK221" s="206"/>
      <c r="FL221" s="207"/>
      <c r="FM221" s="206"/>
      <c r="FN221" s="206"/>
      <c r="FO221" s="207"/>
      <c r="FP221" s="206"/>
      <c r="FQ221" s="206"/>
      <c r="FR221" s="207"/>
      <c r="FS221" s="188"/>
      <c r="FT221" s="206"/>
      <c r="FU221" s="206"/>
      <c r="FV221" s="207"/>
      <c r="FW221" s="206"/>
      <c r="FX221" s="206"/>
      <c r="FY221" s="207"/>
      <c r="FZ221" s="206"/>
      <c r="GA221" s="206"/>
      <c r="GB221" s="207"/>
      <c r="GC221" s="188"/>
      <c r="GD221" s="206"/>
      <c r="GE221" s="206"/>
      <c r="GF221" s="207"/>
      <c r="GG221" s="206"/>
      <c r="GH221" s="206"/>
      <c r="GI221" s="207"/>
      <c r="GJ221" s="206"/>
      <c r="GK221" s="206"/>
      <c r="GL221" s="207"/>
      <c r="GM221" s="188"/>
      <c r="GN221" s="206"/>
      <c r="GO221" s="206"/>
      <c r="GP221" s="207"/>
      <c r="GQ221" s="206"/>
      <c r="GR221" s="206"/>
      <c r="GS221" s="207"/>
      <c r="GT221" s="206"/>
      <c r="GU221" s="206"/>
      <c r="GV221" s="207"/>
      <c r="GW221" s="188"/>
      <c r="GX221" s="206"/>
      <c r="GY221" s="206"/>
      <c r="GZ221" s="207"/>
      <c r="HA221" s="206"/>
      <c r="HB221" s="206"/>
      <c r="HC221" s="207"/>
      <c r="HD221" s="206"/>
      <c r="HE221" s="206"/>
      <c r="HF221" s="207"/>
      <c r="HG221" s="188"/>
      <c r="HH221" s="206"/>
      <c r="HI221" s="206"/>
      <c r="HJ221" s="207"/>
      <c r="HK221" s="206"/>
      <c r="HL221" s="206"/>
      <c r="HM221" s="207"/>
      <c r="HN221" s="206"/>
      <c r="HO221" s="206"/>
      <c r="HP221" s="207"/>
      <c r="HQ221" s="188"/>
      <c r="HR221" s="206"/>
      <c r="HS221" s="206"/>
      <c r="HT221" s="207"/>
      <c r="HU221" s="206"/>
      <c r="HV221" s="206"/>
      <c r="HW221" s="207"/>
      <c r="HX221" s="206"/>
      <c r="HY221" s="206"/>
      <c r="HZ221" s="207"/>
      <c r="IA221" s="188"/>
      <c r="IB221" s="206"/>
      <c r="IC221" s="206"/>
      <c r="ID221" s="207"/>
      <c r="IE221" s="206"/>
      <c r="IF221" s="206"/>
      <c r="IG221" s="207"/>
      <c r="IH221" s="206"/>
      <c r="II221" s="206"/>
      <c r="IJ221" s="207"/>
    </row>
    <row r="222" spans="1:245" x14ac:dyDescent="0.2">
      <c r="B222" s="183"/>
      <c r="C222" s="205"/>
      <c r="E222" s="188"/>
      <c r="F222" s="206"/>
      <c r="G222" s="206"/>
      <c r="H222" s="207"/>
      <c r="I222" s="206"/>
      <c r="J222" s="206"/>
      <c r="K222" s="207"/>
      <c r="L222" s="206"/>
      <c r="M222" s="206"/>
      <c r="N222" s="207"/>
      <c r="O222" s="208"/>
      <c r="P222" s="206"/>
      <c r="Q222" s="206"/>
      <c r="R222" s="207"/>
      <c r="S222" s="206"/>
      <c r="T222" s="206"/>
      <c r="U222" s="207"/>
      <c r="V222" s="206"/>
      <c r="W222" s="206"/>
      <c r="X222" s="207"/>
      <c r="Y222" s="208"/>
      <c r="Z222" s="206"/>
      <c r="AA222" s="206"/>
      <c r="AB222" s="207"/>
      <c r="AC222" s="206"/>
      <c r="AD222" s="206"/>
      <c r="AE222" s="207"/>
      <c r="AF222" s="206"/>
      <c r="AG222" s="206"/>
      <c r="AH222" s="207"/>
      <c r="AI222" s="208"/>
      <c r="AJ222" s="206"/>
      <c r="AK222" s="206"/>
      <c r="AL222" s="207"/>
      <c r="AM222" s="206"/>
      <c r="AN222" s="206"/>
      <c r="AO222" s="207"/>
      <c r="AP222" s="206"/>
      <c r="AQ222" s="206"/>
      <c r="AR222" s="207"/>
      <c r="AS222" s="208"/>
      <c r="AT222" s="206"/>
      <c r="AU222" s="206"/>
      <c r="AV222" s="207"/>
      <c r="AW222" s="206"/>
      <c r="AX222" s="206"/>
      <c r="AY222" s="207"/>
      <c r="AZ222" s="206"/>
      <c r="BA222" s="206"/>
      <c r="BB222" s="207"/>
      <c r="BC222" s="208"/>
      <c r="BD222" s="206"/>
      <c r="BE222" s="206"/>
      <c r="BF222" s="207"/>
      <c r="BG222" s="206"/>
      <c r="BH222" s="206"/>
      <c r="BI222" s="207"/>
      <c r="BJ222" s="206"/>
      <c r="BK222" s="206"/>
      <c r="BL222" s="207"/>
      <c r="BM222" s="208"/>
      <c r="BN222" s="206"/>
      <c r="BO222" s="206"/>
      <c r="BP222" s="207"/>
      <c r="BQ222" s="206"/>
      <c r="BR222" s="206"/>
      <c r="BS222" s="207"/>
      <c r="BT222" s="206"/>
      <c r="BU222" s="206"/>
      <c r="BV222" s="207"/>
      <c r="BW222" s="208"/>
      <c r="BX222" s="206"/>
      <c r="BY222" s="206"/>
      <c r="BZ222" s="207"/>
      <c r="CA222" s="206"/>
      <c r="CB222" s="206"/>
      <c r="CC222" s="207"/>
      <c r="CD222" s="206"/>
      <c r="CE222" s="206"/>
      <c r="CF222" s="207"/>
      <c r="CG222" s="208"/>
      <c r="CH222" s="206"/>
      <c r="CI222" s="206"/>
      <c r="CJ222" s="207"/>
      <c r="CK222" s="206"/>
      <c r="CL222" s="206"/>
      <c r="CM222" s="207"/>
      <c r="CN222" s="206"/>
      <c r="CO222" s="206"/>
      <c r="CP222" s="207"/>
      <c r="CQ222" s="208"/>
      <c r="CR222" s="206"/>
      <c r="CS222" s="206"/>
      <c r="CT222" s="207"/>
      <c r="CU222" s="206"/>
      <c r="CV222" s="206"/>
      <c r="CW222" s="207"/>
      <c r="CX222" s="206"/>
      <c r="CY222" s="206"/>
      <c r="CZ222" s="207"/>
      <c r="DA222" s="208"/>
      <c r="DB222" s="206"/>
      <c r="DC222" s="206"/>
      <c r="DD222" s="207"/>
      <c r="DE222" s="206"/>
      <c r="DF222" s="206"/>
      <c r="DG222" s="207"/>
      <c r="DH222" s="206"/>
      <c r="DI222" s="206"/>
      <c r="DJ222" s="207"/>
      <c r="DK222" s="208"/>
      <c r="DL222" s="206"/>
      <c r="DM222" s="206"/>
      <c r="DN222" s="207"/>
      <c r="DO222" s="206"/>
      <c r="DP222" s="206"/>
      <c r="DQ222" s="207"/>
      <c r="DR222" s="206"/>
      <c r="DS222" s="206"/>
      <c r="DT222" s="207"/>
      <c r="DU222" s="188"/>
      <c r="DV222" s="206"/>
      <c r="DW222" s="206"/>
      <c r="DX222" s="207"/>
      <c r="DY222" s="206"/>
      <c r="DZ222" s="206"/>
      <c r="EA222" s="207"/>
      <c r="EB222" s="206"/>
      <c r="EC222" s="206"/>
      <c r="ED222" s="207"/>
      <c r="EE222" s="188"/>
      <c r="EF222" s="206"/>
      <c r="EG222" s="206"/>
      <c r="EH222" s="207"/>
      <c r="EI222" s="206"/>
      <c r="EJ222" s="206"/>
      <c r="EK222" s="207"/>
      <c r="EL222" s="206"/>
      <c r="EM222" s="206"/>
      <c r="EN222" s="207"/>
      <c r="EO222" s="188"/>
      <c r="EP222" s="206"/>
      <c r="EQ222" s="206"/>
      <c r="ER222" s="207"/>
      <c r="ES222" s="206"/>
      <c r="ET222" s="206"/>
      <c r="EU222" s="207"/>
      <c r="EV222" s="206"/>
      <c r="EW222" s="206"/>
      <c r="EX222" s="207"/>
      <c r="EY222" s="188"/>
      <c r="EZ222" s="206"/>
      <c r="FA222" s="206"/>
      <c r="FB222" s="207"/>
      <c r="FC222" s="206"/>
      <c r="FD222" s="206"/>
      <c r="FE222" s="207"/>
      <c r="FF222" s="206"/>
      <c r="FG222" s="206"/>
      <c r="FH222" s="207"/>
      <c r="FI222" s="188"/>
      <c r="FJ222" s="206"/>
      <c r="FK222" s="206"/>
      <c r="FL222" s="207"/>
      <c r="FM222" s="206"/>
      <c r="FN222" s="206"/>
      <c r="FO222" s="207"/>
      <c r="FP222" s="206"/>
      <c r="FQ222" s="206"/>
      <c r="FR222" s="207"/>
      <c r="FS222" s="188"/>
      <c r="FT222" s="206"/>
      <c r="FU222" s="206"/>
      <c r="FV222" s="207"/>
      <c r="FW222" s="206"/>
      <c r="FX222" s="206"/>
      <c r="FY222" s="207"/>
      <c r="FZ222" s="206"/>
      <c r="GA222" s="206"/>
      <c r="GB222" s="207"/>
      <c r="GC222" s="188"/>
      <c r="GD222" s="206"/>
      <c r="GE222" s="206"/>
      <c r="GF222" s="207"/>
      <c r="GG222" s="206"/>
      <c r="GH222" s="206"/>
      <c r="GI222" s="207"/>
      <c r="GJ222" s="206"/>
      <c r="GK222" s="206"/>
      <c r="GL222" s="207"/>
      <c r="GM222" s="188"/>
      <c r="GN222" s="206"/>
      <c r="GO222" s="206"/>
      <c r="GP222" s="207"/>
      <c r="GQ222" s="206"/>
      <c r="GR222" s="206"/>
      <c r="GS222" s="207"/>
      <c r="GT222" s="206"/>
      <c r="GU222" s="206"/>
      <c r="GV222" s="207"/>
      <c r="GW222" s="188"/>
      <c r="GX222" s="206"/>
      <c r="GY222" s="206"/>
      <c r="GZ222" s="207"/>
      <c r="HA222" s="206"/>
      <c r="HB222" s="206"/>
      <c r="HC222" s="207"/>
      <c r="HD222" s="206"/>
      <c r="HE222" s="206"/>
      <c r="HF222" s="207"/>
      <c r="HG222" s="188"/>
      <c r="HH222" s="206"/>
      <c r="HI222" s="206"/>
      <c r="HJ222" s="207"/>
      <c r="HK222" s="206"/>
      <c r="HL222" s="206"/>
      <c r="HM222" s="207"/>
      <c r="HN222" s="206"/>
      <c r="HO222" s="206"/>
      <c r="HP222" s="207"/>
      <c r="HQ222" s="188"/>
      <c r="HR222" s="206"/>
      <c r="HS222" s="206"/>
      <c r="HT222" s="207"/>
      <c r="HU222" s="206"/>
      <c r="HV222" s="206"/>
      <c r="HW222" s="207"/>
      <c r="HX222" s="206"/>
      <c r="HY222" s="206"/>
      <c r="HZ222" s="207"/>
      <c r="IA222" s="188"/>
      <c r="IB222" s="206"/>
      <c r="IC222" s="206"/>
      <c r="ID222" s="207"/>
      <c r="IE222" s="206"/>
      <c r="IF222" s="206"/>
      <c r="IG222" s="207"/>
      <c r="IH222" s="206"/>
      <c r="II222" s="206"/>
      <c r="IJ222" s="207"/>
    </row>
    <row r="223" spans="1:245" hidden="1" x14ac:dyDescent="0.2">
      <c r="B223" s="183"/>
      <c r="C223" s="205"/>
      <c r="E223" s="188"/>
      <c r="F223" s="206"/>
      <c r="G223" s="206"/>
      <c r="H223" s="207"/>
      <c r="I223" s="206"/>
      <c r="J223" s="206"/>
      <c r="K223" s="207"/>
      <c r="L223" s="206"/>
      <c r="M223" s="206"/>
      <c r="N223" s="207"/>
      <c r="O223" s="208"/>
      <c r="P223" s="206"/>
      <c r="Q223" s="206"/>
      <c r="R223" s="207"/>
      <c r="S223" s="206"/>
      <c r="T223" s="206"/>
      <c r="U223" s="207"/>
      <c r="V223" s="206"/>
      <c r="W223" s="206"/>
      <c r="X223" s="207"/>
      <c r="Y223" s="208"/>
      <c r="Z223" s="206"/>
      <c r="AA223" s="206"/>
      <c r="AB223" s="207"/>
      <c r="AC223" s="206"/>
      <c r="AD223" s="206"/>
      <c r="AE223" s="207"/>
      <c r="AF223" s="206"/>
      <c r="AG223" s="206"/>
      <c r="AH223" s="207"/>
      <c r="AI223" s="208"/>
      <c r="AJ223" s="206"/>
      <c r="AK223" s="206"/>
      <c r="AL223" s="207"/>
      <c r="AM223" s="206"/>
      <c r="AN223" s="206"/>
      <c r="AO223" s="207"/>
      <c r="AP223" s="206"/>
      <c r="AQ223" s="206"/>
      <c r="AR223" s="207"/>
      <c r="AS223" s="208"/>
      <c r="AT223" s="206"/>
      <c r="AU223" s="206"/>
      <c r="AV223" s="207"/>
      <c r="AW223" s="206"/>
      <c r="AX223" s="206"/>
      <c r="AY223" s="207"/>
      <c r="AZ223" s="206"/>
      <c r="BA223" s="206"/>
      <c r="BB223" s="207"/>
      <c r="BC223" s="208"/>
      <c r="BD223" s="206"/>
      <c r="BE223" s="206"/>
      <c r="BF223" s="207"/>
      <c r="BG223" s="206"/>
      <c r="BH223" s="206"/>
      <c r="BI223" s="207"/>
      <c r="BJ223" s="206"/>
      <c r="BK223" s="206"/>
      <c r="BL223" s="207"/>
      <c r="BM223" s="208"/>
      <c r="BN223" s="206"/>
      <c r="BO223" s="206"/>
      <c r="BP223" s="207"/>
      <c r="BQ223" s="206"/>
      <c r="BR223" s="206"/>
      <c r="BS223" s="207"/>
      <c r="BT223" s="206"/>
      <c r="BU223" s="206"/>
      <c r="BV223" s="207"/>
      <c r="BW223" s="208"/>
      <c r="BX223" s="206"/>
      <c r="BY223" s="206"/>
      <c r="BZ223" s="207"/>
      <c r="CA223" s="206"/>
      <c r="CB223" s="206"/>
      <c r="CC223" s="207"/>
      <c r="CD223" s="206"/>
      <c r="CE223" s="206"/>
      <c r="CF223" s="207"/>
      <c r="CG223" s="208"/>
      <c r="CH223" s="206"/>
      <c r="CI223" s="206"/>
      <c r="CJ223" s="207"/>
      <c r="CK223" s="206"/>
      <c r="CL223" s="206"/>
      <c r="CM223" s="207"/>
      <c r="CN223" s="206"/>
      <c r="CO223" s="206"/>
      <c r="CP223" s="207"/>
      <c r="CQ223" s="208"/>
      <c r="CR223" s="206"/>
      <c r="CS223" s="206"/>
      <c r="CT223" s="207"/>
      <c r="CU223" s="206"/>
      <c r="CV223" s="206"/>
      <c r="CW223" s="207"/>
      <c r="CX223" s="206"/>
      <c r="CY223" s="206"/>
      <c r="CZ223" s="207"/>
      <c r="DA223" s="208"/>
      <c r="DB223" s="206"/>
      <c r="DC223" s="206"/>
      <c r="DD223" s="207"/>
      <c r="DE223" s="206"/>
      <c r="DF223" s="206"/>
      <c r="DG223" s="207"/>
      <c r="DH223" s="206"/>
      <c r="DI223" s="206"/>
      <c r="DJ223" s="207"/>
      <c r="DK223" s="208"/>
      <c r="DL223" s="206"/>
      <c r="DM223" s="206"/>
      <c r="DN223" s="207"/>
      <c r="DO223" s="206"/>
      <c r="DP223" s="206"/>
      <c r="DQ223" s="207"/>
      <c r="DR223" s="206"/>
      <c r="DS223" s="206"/>
      <c r="DT223" s="207"/>
      <c r="DU223" s="188"/>
      <c r="DV223" s="206"/>
      <c r="DW223" s="206"/>
      <c r="DX223" s="207"/>
      <c r="DY223" s="206"/>
      <c r="DZ223" s="206"/>
      <c r="EA223" s="207"/>
      <c r="EB223" s="206"/>
      <c r="EC223" s="206"/>
      <c r="ED223" s="207"/>
      <c r="EE223" s="188"/>
      <c r="EF223" s="206"/>
      <c r="EG223" s="206"/>
      <c r="EH223" s="207"/>
      <c r="EI223" s="206"/>
      <c r="EJ223" s="206"/>
      <c r="EK223" s="207"/>
      <c r="EL223" s="206"/>
      <c r="EM223" s="206"/>
      <c r="EN223" s="207"/>
      <c r="EO223" s="188"/>
      <c r="EP223" s="206"/>
      <c r="EQ223" s="206"/>
      <c r="ER223" s="207"/>
      <c r="ES223" s="206"/>
      <c r="ET223" s="206"/>
      <c r="EU223" s="207"/>
      <c r="EV223" s="206"/>
      <c r="EW223" s="206"/>
      <c r="EX223" s="207"/>
      <c r="EY223" s="188"/>
      <c r="EZ223" s="206"/>
      <c r="FA223" s="206"/>
      <c r="FB223" s="207"/>
      <c r="FC223" s="206"/>
      <c r="FD223" s="206"/>
      <c r="FE223" s="207"/>
      <c r="FF223" s="206"/>
      <c r="FG223" s="206"/>
      <c r="FH223" s="207"/>
      <c r="FI223" s="188"/>
      <c r="FJ223" s="206"/>
      <c r="FK223" s="206"/>
      <c r="FL223" s="207"/>
      <c r="FM223" s="206"/>
      <c r="FN223" s="206"/>
      <c r="FO223" s="207"/>
      <c r="FP223" s="206"/>
      <c r="FQ223" s="206"/>
      <c r="FR223" s="207"/>
      <c r="FS223" s="188"/>
      <c r="FT223" s="206"/>
      <c r="FU223" s="206"/>
      <c r="FV223" s="207"/>
      <c r="FW223" s="206"/>
      <c r="FX223" s="206"/>
      <c r="FY223" s="207"/>
      <c r="FZ223" s="206"/>
      <c r="GA223" s="206"/>
      <c r="GB223" s="207"/>
      <c r="GC223" s="188"/>
      <c r="GD223" s="206"/>
      <c r="GE223" s="206"/>
      <c r="GF223" s="207"/>
      <c r="GG223" s="206"/>
      <c r="GH223" s="206"/>
      <c r="GI223" s="207"/>
      <c r="GJ223" s="206"/>
      <c r="GK223" s="206"/>
      <c r="GL223" s="207"/>
      <c r="GM223" s="188"/>
      <c r="GN223" s="206"/>
      <c r="GO223" s="206"/>
      <c r="GP223" s="207"/>
      <c r="GQ223" s="206"/>
      <c r="GR223" s="206"/>
      <c r="GS223" s="207"/>
      <c r="GT223" s="206"/>
      <c r="GU223" s="206"/>
      <c r="GV223" s="207"/>
      <c r="GW223" s="188"/>
      <c r="GX223" s="206"/>
      <c r="GY223" s="206"/>
      <c r="GZ223" s="207"/>
      <c r="HA223" s="206"/>
      <c r="HB223" s="206"/>
      <c r="HC223" s="207"/>
      <c r="HD223" s="206"/>
      <c r="HE223" s="206"/>
      <c r="HF223" s="207"/>
      <c r="HG223" s="188"/>
      <c r="HH223" s="206"/>
      <c r="HI223" s="206"/>
      <c r="HJ223" s="207"/>
      <c r="HK223" s="206"/>
      <c r="HL223" s="206"/>
      <c r="HM223" s="207"/>
      <c r="HN223" s="206"/>
      <c r="HO223" s="206"/>
      <c r="HP223" s="207"/>
      <c r="HQ223" s="188"/>
      <c r="HR223" s="206"/>
      <c r="HS223" s="206"/>
      <c r="HT223" s="207"/>
      <c r="HU223" s="206"/>
      <c r="HV223" s="206"/>
      <c r="HW223" s="207"/>
      <c r="HX223" s="206"/>
      <c r="HY223" s="206"/>
      <c r="HZ223" s="207"/>
      <c r="IA223" s="188"/>
      <c r="IB223" s="206"/>
      <c r="IC223" s="206"/>
      <c r="ID223" s="207"/>
      <c r="IE223" s="206"/>
      <c r="IF223" s="206"/>
      <c r="IG223" s="207"/>
      <c r="IH223" s="206"/>
      <c r="II223" s="206"/>
      <c r="IJ223" s="207"/>
    </row>
    <row r="224" spans="1:245" hidden="1" x14ac:dyDescent="0.2">
      <c r="B224" s="183"/>
      <c r="C224" s="205"/>
      <c r="E224" s="188"/>
      <c r="F224" s="206"/>
      <c r="G224" s="206"/>
      <c r="H224" s="207"/>
      <c r="I224" s="206"/>
      <c r="J224" s="206"/>
      <c r="K224" s="207"/>
      <c r="L224" s="206"/>
      <c r="M224" s="206"/>
      <c r="N224" s="207"/>
      <c r="O224" s="208"/>
      <c r="P224" s="206"/>
      <c r="Q224" s="206"/>
      <c r="R224" s="207"/>
      <c r="S224" s="206"/>
      <c r="T224" s="206"/>
      <c r="U224" s="207"/>
      <c r="V224" s="206"/>
      <c r="W224" s="206"/>
      <c r="X224" s="207"/>
      <c r="Y224" s="208"/>
      <c r="Z224" s="206"/>
      <c r="AA224" s="206"/>
      <c r="AB224" s="207"/>
      <c r="AC224" s="206"/>
      <c r="AD224" s="206"/>
      <c r="AE224" s="207"/>
      <c r="AF224" s="206"/>
      <c r="AG224" s="206"/>
      <c r="AH224" s="207"/>
      <c r="AI224" s="208"/>
      <c r="AJ224" s="206"/>
      <c r="AK224" s="206"/>
      <c r="AL224" s="207"/>
      <c r="AM224" s="206"/>
      <c r="AN224" s="206"/>
      <c r="AO224" s="207"/>
      <c r="AP224" s="206"/>
      <c r="AQ224" s="206"/>
      <c r="AR224" s="207"/>
      <c r="AS224" s="208"/>
      <c r="AT224" s="206"/>
      <c r="AU224" s="206"/>
      <c r="AV224" s="207"/>
      <c r="AW224" s="206"/>
      <c r="AX224" s="206"/>
      <c r="AY224" s="207"/>
      <c r="AZ224" s="206"/>
      <c r="BA224" s="206"/>
      <c r="BB224" s="207"/>
      <c r="BC224" s="208"/>
      <c r="BD224" s="206"/>
      <c r="BE224" s="206"/>
      <c r="BF224" s="207"/>
      <c r="BG224" s="206"/>
      <c r="BH224" s="206"/>
      <c r="BI224" s="207"/>
      <c r="BJ224" s="206"/>
      <c r="BK224" s="206"/>
      <c r="BL224" s="207"/>
      <c r="BM224" s="208"/>
      <c r="BN224" s="206"/>
      <c r="BO224" s="206"/>
      <c r="BP224" s="207"/>
      <c r="BQ224" s="206"/>
      <c r="BR224" s="206"/>
      <c r="BS224" s="207"/>
      <c r="BT224" s="206"/>
      <c r="BU224" s="206"/>
      <c r="BV224" s="207"/>
      <c r="BW224" s="208"/>
      <c r="BX224" s="206"/>
      <c r="BY224" s="206"/>
      <c r="BZ224" s="207"/>
      <c r="CA224" s="206"/>
      <c r="CB224" s="206"/>
      <c r="CC224" s="207"/>
      <c r="CD224" s="206"/>
      <c r="CE224" s="206"/>
      <c r="CF224" s="207"/>
      <c r="CG224" s="208"/>
      <c r="CH224" s="206"/>
      <c r="CI224" s="206"/>
      <c r="CJ224" s="207"/>
      <c r="CK224" s="206"/>
      <c r="CL224" s="206"/>
      <c r="CM224" s="207"/>
      <c r="CN224" s="206"/>
      <c r="CO224" s="206"/>
      <c r="CP224" s="207"/>
      <c r="CQ224" s="208"/>
      <c r="CR224" s="206"/>
      <c r="CS224" s="206"/>
      <c r="CT224" s="207"/>
      <c r="CU224" s="206"/>
      <c r="CV224" s="206"/>
      <c r="CW224" s="207"/>
      <c r="CX224" s="206"/>
      <c r="CY224" s="206"/>
      <c r="CZ224" s="207"/>
      <c r="DA224" s="208"/>
      <c r="DB224" s="206"/>
      <c r="DC224" s="206"/>
      <c r="DD224" s="207"/>
      <c r="DE224" s="206"/>
      <c r="DF224" s="206"/>
      <c r="DG224" s="207"/>
      <c r="DH224" s="206"/>
      <c r="DI224" s="206"/>
      <c r="DJ224" s="207"/>
      <c r="DK224" s="208"/>
      <c r="DL224" s="206"/>
      <c r="DM224" s="206"/>
      <c r="DN224" s="207"/>
      <c r="DO224" s="206"/>
      <c r="DP224" s="206"/>
      <c r="DQ224" s="207"/>
      <c r="DR224" s="206"/>
      <c r="DS224" s="206"/>
      <c r="DT224" s="207"/>
      <c r="DU224" s="188"/>
      <c r="DV224" s="206"/>
      <c r="DW224" s="206"/>
      <c r="DX224" s="207"/>
      <c r="DY224" s="206"/>
      <c r="DZ224" s="206"/>
      <c r="EA224" s="207"/>
      <c r="EB224" s="206"/>
      <c r="EC224" s="206"/>
      <c r="ED224" s="207"/>
      <c r="EE224" s="188"/>
      <c r="EF224" s="206"/>
      <c r="EG224" s="206"/>
      <c r="EH224" s="207"/>
      <c r="EI224" s="206"/>
      <c r="EJ224" s="206"/>
      <c r="EK224" s="207"/>
      <c r="EL224" s="206"/>
      <c r="EM224" s="206"/>
      <c r="EN224" s="207"/>
      <c r="EO224" s="188"/>
      <c r="EP224" s="206"/>
      <c r="EQ224" s="206"/>
      <c r="ER224" s="207"/>
      <c r="ES224" s="206"/>
      <c r="ET224" s="206"/>
      <c r="EU224" s="207"/>
      <c r="EV224" s="206"/>
      <c r="EW224" s="206"/>
      <c r="EX224" s="207"/>
      <c r="EY224" s="188"/>
      <c r="EZ224" s="206"/>
      <c r="FA224" s="206"/>
      <c r="FB224" s="207"/>
      <c r="FC224" s="206"/>
      <c r="FD224" s="206"/>
      <c r="FE224" s="207"/>
      <c r="FF224" s="206"/>
      <c r="FG224" s="206"/>
      <c r="FH224" s="207"/>
      <c r="FI224" s="188"/>
      <c r="FJ224" s="206"/>
      <c r="FK224" s="206"/>
      <c r="FL224" s="207"/>
      <c r="FM224" s="206"/>
      <c r="FN224" s="206"/>
      <c r="FO224" s="207"/>
      <c r="FP224" s="206"/>
      <c r="FQ224" s="206"/>
      <c r="FR224" s="207"/>
      <c r="FS224" s="188"/>
      <c r="FT224" s="206"/>
      <c r="FU224" s="206"/>
      <c r="FV224" s="207"/>
      <c r="FW224" s="206"/>
      <c r="FX224" s="206"/>
      <c r="FY224" s="207"/>
      <c r="FZ224" s="206"/>
      <c r="GA224" s="206"/>
      <c r="GB224" s="207"/>
      <c r="GC224" s="188"/>
      <c r="GD224" s="206"/>
      <c r="GE224" s="206"/>
      <c r="GF224" s="207"/>
      <c r="GG224" s="206"/>
      <c r="GH224" s="206"/>
      <c r="GI224" s="207"/>
      <c r="GJ224" s="206"/>
      <c r="GK224" s="206"/>
      <c r="GL224" s="207"/>
      <c r="GM224" s="188"/>
      <c r="GN224" s="206"/>
      <c r="GO224" s="206"/>
      <c r="GP224" s="207"/>
      <c r="GQ224" s="206"/>
      <c r="GR224" s="206"/>
      <c r="GS224" s="207"/>
      <c r="GT224" s="206"/>
      <c r="GU224" s="206"/>
      <c r="GV224" s="207"/>
      <c r="GW224" s="188"/>
      <c r="GX224" s="206"/>
      <c r="GY224" s="206"/>
      <c r="GZ224" s="207"/>
      <c r="HA224" s="206"/>
      <c r="HB224" s="206"/>
      <c r="HC224" s="207"/>
      <c r="HD224" s="206"/>
      <c r="HE224" s="206"/>
      <c r="HF224" s="207"/>
      <c r="HG224" s="188"/>
      <c r="HH224" s="206"/>
      <c r="HI224" s="206"/>
      <c r="HJ224" s="207"/>
      <c r="HK224" s="206"/>
      <c r="HL224" s="206"/>
      <c r="HM224" s="207"/>
      <c r="HN224" s="206"/>
      <c r="HO224" s="206"/>
      <c r="HP224" s="207"/>
      <c r="HQ224" s="188"/>
      <c r="HR224" s="206"/>
      <c r="HS224" s="206"/>
      <c r="HT224" s="207"/>
      <c r="HU224" s="206"/>
      <c r="HV224" s="206"/>
      <c r="HW224" s="207"/>
      <c r="HX224" s="206"/>
      <c r="HY224" s="206"/>
      <c r="HZ224" s="207"/>
      <c r="IA224" s="188"/>
      <c r="IB224" s="206"/>
      <c r="IC224" s="206"/>
      <c r="ID224" s="207"/>
      <c r="IE224" s="206"/>
      <c r="IF224" s="206"/>
      <c r="IG224" s="207"/>
      <c r="IH224" s="206"/>
      <c r="II224" s="206"/>
      <c r="IJ224" s="207"/>
    </row>
    <row r="225" spans="1:244" hidden="1" x14ac:dyDescent="0.2">
      <c r="B225" s="183"/>
      <c r="C225" s="205"/>
      <c r="E225" s="188"/>
      <c r="F225" s="206"/>
      <c r="G225" s="206"/>
      <c r="H225" s="207"/>
      <c r="I225" s="206"/>
      <c r="J225" s="206"/>
      <c r="K225" s="207"/>
      <c r="L225" s="206"/>
      <c r="M225" s="206"/>
      <c r="N225" s="207"/>
      <c r="O225" s="208"/>
      <c r="P225" s="206"/>
      <c r="Q225" s="206"/>
      <c r="R225" s="207"/>
      <c r="S225" s="206"/>
      <c r="T225" s="206"/>
      <c r="U225" s="207"/>
      <c r="V225" s="206"/>
      <c r="W225" s="206"/>
      <c r="X225" s="207"/>
      <c r="Y225" s="208"/>
      <c r="Z225" s="206"/>
      <c r="AA225" s="206"/>
      <c r="AB225" s="207"/>
      <c r="AC225" s="206"/>
      <c r="AD225" s="206"/>
      <c r="AE225" s="207"/>
      <c r="AF225" s="206"/>
      <c r="AG225" s="206"/>
      <c r="AH225" s="207"/>
      <c r="AI225" s="208"/>
      <c r="AJ225" s="206"/>
      <c r="AK225" s="206"/>
      <c r="AL225" s="207"/>
      <c r="AM225" s="206"/>
      <c r="AN225" s="206"/>
      <c r="AO225" s="207"/>
      <c r="AP225" s="206"/>
      <c r="AQ225" s="206"/>
      <c r="AR225" s="207"/>
      <c r="AS225" s="208"/>
      <c r="AT225" s="206"/>
      <c r="AU225" s="206"/>
      <c r="AV225" s="207"/>
      <c r="AW225" s="206"/>
      <c r="AX225" s="206"/>
      <c r="AY225" s="207"/>
      <c r="AZ225" s="206"/>
      <c r="BA225" s="206"/>
      <c r="BB225" s="207"/>
      <c r="BC225" s="208"/>
      <c r="BD225" s="206"/>
      <c r="BE225" s="206"/>
      <c r="BF225" s="207"/>
      <c r="BG225" s="206"/>
      <c r="BH225" s="206"/>
      <c r="BI225" s="207"/>
      <c r="BJ225" s="206"/>
      <c r="BK225" s="206"/>
      <c r="BL225" s="207"/>
      <c r="BM225" s="208"/>
      <c r="BN225" s="206"/>
      <c r="BO225" s="206"/>
      <c r="BP225" s="207"/>
      <c r="BQ225" s="206"/>
      <c r="BR225" s="206"/>
      <c r="BS225" s="207"/>
      <c r="BT225" s="206"/>
      <c r="BU225" s="206"/>
      <c r="BV225" s="207"/>
      <c r="BW225" s="208"/>
      <c r="BX225" s="206"/>
      <c r="BY225" s="206"/>
      <c r="BZ225" s="207"/>
      <c r="CA225" s="206"/>
      <c r="CB225" s="206"/>
      <c r="CC225" s="207"/>
      <c r="CD225" s="206"/>
      <c r="CE225" s="206"/>
      <c r="CF225" s="207"/>
      <c r="CG225" s="208"/>
      <c r="CH225" s="206"/>
      <c r="CI225" s="206"/>
      <c r="CJ225" s="207"/>
      <c r="CK225" s="206"/>
      <c r="CL225" s="206"/>
      <c r="CM225" s="207"/>
      <c r="CN225" s="206"/>
      <c r="CO225" s="206"/>
      <c r="CP225" s="207"/>
      <c r="CQ225" s="208"/>
      <c r="CR225" s="206"/>
      <c r="CS225" s="206"/>
      <c r="CT225" s="207"/>
      <c r="CU225" s="206"/>
      <c r="CV225" s="206"/>
      <c r="CW225" s="207"/>
      <c r="CX225" s="206"/>
      <c r="CY225" s="206"/>
      <c r="CZ225" s="207"/>
      <c r="DA225" s="208"/>
      <c r="DB225" s="206"/>
      <c r="DC225" s="206"/>
      <c r="DD225" s="207"/>
      <c r="DE225" s="206"/>
      <c r="DF225" s="206"/>
      <c r="DG225" s="207"/>
      <c r="DH225" s="206"/>
      <c r="DI225" s="206"/>
      <c r="DJ225" s="207"/>
      <c r="DK225" s="208"/>
      <c r="DL225" s="206"/>
      <c r="DM225" s="206"/>
      <c r="DN225" s="207"/>
      <c r="DO225" s="206"/>
      <c r="DP225" s="206"/>
      <c r="DQ225" s="207"/>
      <c r="DR225" s="206"/>
      <c r="DS225" s="206"/>
      <c r="DT225" s="207"/>
      <c r="DU225" s="188"/>
      <c r="DV225" s="206"/>
      <c r="DW225" s="206"/>
      <c r="DX225" s="207"/>
      <c r="DY225" s="206"/>
      <c r="DZ225" s="206"/>
      <c r="EA225" s="207"/>
      <c r="EB225" s="206"/>
      <c r="EC225" s="206"/>
      <c r="ED225" s="207"/>
      <c r="EE225" s="188"/>
      <c r="EF225" s="206"/>
      <c r="EG225" s="206"/>
      <c r="EH225" s="207"/>
      <c r="EI225" s="206"/>
      <c r="EJ225" s="206"/>
      <c r="EK225" s="207"/>
      <c r="EL225" s="206"/>
      <c r="EM225" s="206"/>
      <c r="EN225" s="207"/>
      <c r="EO225" s="188"/>
      <c r="EP225" s="206"/>
      <c r="EQ225" s="206"/>
      <c r="ER225" s="207"/>
      <c r="ES225" s="206"/>
      <c r="ET225" s="206"/>
      <c r="EU225" s="207"/>
      <c r="EV225" s="206"/>
      <c r="EW225" s="206"/>
      <c r="EX225" s="207"/>
      <c r="EY225" s="188"/>
      <c r="EZ225" s="206"/>
      <c r="FA225" s="206"/>
      <c r="FB225" s="207"/>
      <c r="FC225" s="206"/>
      <c r="FD225" s="206"/>
      <c r="FE225" s="207"/>
      <c r="FF225" s="206"/>
      <c r="FG225" s="206"/>
      <c r="FH225" s="207"/>
      <c r="FI225" s="188"/>
      <c r="FJ225" s="206"/>
      <c r="FK225" s="206"/>
      <c r="FL225" s="207"/>
      <c r="FM225" s="206"/>
      <c r="FN225" s="206"/>
      <c r="FO225" s="207"/>
      <c r="FP225" s="206"/>
      <c r="FQ225" s="206"/>
      <c r="FR225" s="207"/>
      <c r="FS225" s="188"/>
      <c r="FT225" s="206"/>
      <c r="FU225" s="206"/>
      <c r="FV225" s="207"/>
      <c r="FW225" s="206"/>
      <c r="FX225" s="206"/>
      <c r="FY225" s="207"/>
      <c r="FZ225" s="206"/>
      <c r="GA225" s="206"/>
      <c r="GB225" s="207"/>
      <c r="GC225" s="188"/>
      <c r="GD225" s="206"/>
      <c r="GE225" s="206"/>
      <c r="GF225" s="207"/>
      <c r="GG225" s="206"/>
      <c r="GH225" s="206"/>
      <c r="GI225" s="207"/>
      <c r="GJ225" s="206"/>
      <c r="GK225" s="206"/>
      <c r="GL225" s="207"/>
      <c r="GM225" s="188"/>
      <c r="GN225" s="206"/>
      <c r="GO225" s="206"/>
      <c r="GP225" s="207"/>
      <c r="GQ225" s="206"/>
      <c r="GR225" s="206"/>
      <c r="GS225" s="207"/>
      <c r="GT225" s="206"/>
      <c r="GU225" s="206"/>
      <c r="GV225" s="207"/>
      <c r="GW225" s="188"/>
      <c r="GX225" s="206"/>
      <c r="GY225" s="206"/>
      <c r="GZ225" s="207"/>
      <c r="HA225" s="206"/>
      <c r="HB225" s="206"/>
      <c r="HC225" s="207"/>
      <c r="HD225" s="206"/>
      <c r="HE225" s="206"/>
      <c r="HF225" s="207"/>
      <c r="HG225" s="188"/>
      <c r="HH225" s="206"/>
      <c r="HI225" s="206"/>
      <c r="HJ225" s="207"/>
      <c r="HK225" s="206"/>
      <c r="HL225" s="206"/>
      <c r="HM225" s="207"/>
      <c r="HN225" s="206"/>
      <c r="HO225" s="206"/>
      <c r="HP225" s="207"/>
      <c r="HQ225" s="188"/>
      <c r="HR225" s="206"/>
      <c r="HS225" s="206"/>
      <c r="HT225" s="207"/>
      <c r="HU225" s="206"/>
      <c r="HV225" s="206"/>
      <c r="HW225" s="207"/>
      <c r="HX225" s="206"/>
      <c r="HY225" s="206"/>
      <c r="HZ225" s="207"/>
      <c r="IA225" s="188"/>
      <c r="IB225" s="206"/>
      <c r="IC225" s="206"/>
      <c r="ID225" s="207"/>
      <c r="IE225" s="206"/>
      <c r="IF225" s="206"/>
      <c r="IG225" s="207"/>
      <c r="IH225" s="206"/>
      <c r="II225" s="206"/>
      <c r="IJ225" s="207"/>
    </row>
    <row r="226" spans="1:244" hidden="1" x14ac:dyDescent="0.2">
      <c r="B226" s="183"/>
      <c r="C226" s="205"/>
      <c r="E226" s="188"/>
      <c r="F226" s="206"/>
      <c r="G226" s="206"/>
      <c r="H226" s="207"/>
      <c r="I226" s="206"/>
      <c r="J226" s="206"/>
      <c r="K226" s="207"/>
      <c r="L226" s="206"/>
      <c r="M226" s="206"/>
      <c r="N226" s="207"/>
      <c r="O226" s="208"/>
      <c r="P226" s="206"/>
      <c r="Q226" s="206"/>
      <c r="R226" s="207"/>
      <c r="S226" s="206"/>
      <c r="T226" s="206"/>
      <c r="U226" s="207"/>
      <c r="V226" s="206"/>
      <c r="W226" s="206"/>
      <c r="X226" s="207"/>
      <c r="Y226" s="208"/>
      <c r="Z226" s="206"/>
      <c r="AA226" s="206"/>
      <c r="AB226" s="207"/>
      <c r="AC226" s="206"/>
      <c r="AD226" s="206"/>
      <c r="AE226" s="207"/>
      <c r="AF226" s="206"/>
      <c r="AG226" s="206"/>
      <c r="AH226" s="207"/>
      <c r="AI226" s="208"/>
      <c r="AJ226" s="206"/>
      <c r="AK226" s="206"/>
      <c r="AL226" s="207"/>
      <c r="AM226" s="206"/>
      <c r="AN226" s="206"/>
      <c r="AO226" s="207"/>
      <c r="AP226" s="206"/>
      <c r="AQ226" s="206"/>
      <c r="AR226" s="207"/>
      <c r="AS226" s="208"/>
      <c r="AT226" s="206"/>
      <c r="AU226" s="206"/>
      <c r="AV226" s="207"/>
      <c r="AW226" s="206"/>
      <c r="AX226" s="206"/>
      <c r="AY226" s="207"/>
      <c r="AZ226" s="206"/>
      <c r="BA226" s="206"/>
      <c r="BB226" s="207"/>
      <c r="BC226" s="208"/>
      <c r="BD226" s="206"/>
      <c r="BE226" s="206"/>
      <c r="BF226" s="207"/>
      <c r="BG226" s="206"/>
      <c r="BH226" s="206"/>
      <c r="BI226" s="207"/>
      <c r="BJ226" s="206"/>
      <c r="BK226" s="206"/>
      <c r="BL226" s="207"/>
      <c r="BM226" s="208"/>
      <c r="BN226" s="206"/>
      <c r="BO226" s="206"/>
      <c r="BP226" s="207"/>
      <c r="BQ226" s="206"/>
      <c r="BR226" s="206"/>
      <c r="BS226" s="207"/>
      <c r="BT226" s="206"/>
      <c r="BU226" s="206"/>
      <c r="BV226" s="207"/>
      <c r="BW226" s="208"/>
      <c r="BX226" s="206"/>
      <c r="BY226" s="206"/>
      <c r="BZ226" s="207"/>
      <c r="CA226" s="206"/>
      <c r="CB226" s="206"/>
      <c r="CC226" s="207"/>
      <c r="CD226" s="206"/>
      <c r="CE226" s="206"/>
      <c r="CF226" s="207"/>
      <c r="CG226" s="208"/>
      <c r="CH226" s="206"/>
      <c r="CI226" s="206"/>
      <c r="CJ226" s="207"/>
      <c r="CK226" s="206"/>
      <c r="CL226" s="206"/>
      <c r="CM226" s="207"/>
      <c r="CN226" s="206"/>
      <c r="CO226" s="206"/>
      <c r="CP226" s="207"/>
      <c r="CQ226" s="208"/>
      <c r="CR226" s="206"/>
      <c r="CS226" s="206"/>
      <c r="CT226" s="207"/>
      <c r="CU226" s="206"/>
      <c r="CV226" s="206"/>
      <c r="CW226" s="207"/>
      <c r="CX226" s="206"/>
      <c r="CY226" s="206"/>
      <c r="CZ226" s="207"/>
      <c r="DA226" s="208"/>
      <c r="DB226" s="206"/>
      <c r="DC226" s="206"/>
      <c r="DD226" s="207"/>
      <c r="DE226" s="206"/>
      <c r="DF226" s="206"/>
      <c r="DG226" s="207"/>
      <c r="DH226" s="206"/>
      <c r="DI226" s="206"/>
      <c r="DJ226" s="207"/>
      <c r="DK226" s="208"/>
      <c r="DL226" s="206"/>
      <c r="DM226" s="206"/>
      <c r="DN226" s="207"/>
      <c r="DO226" s="206"/>
      <c r="DP226" s="206"/>
      <c r="DQ226" s="207"/>
      <c r="DR226" s="206"/>
      <c r="DS226" s="206"/>
      <c r="DT226" s="207"/>
      <c r="DU226" s="188"/>
      <c r="DV226" s="206"/>
      <c r="DW226" s="206"/>
      <c r="DX226" s="207"/>
      <c r="DY226" s="206"/>
      <c r="DZ226" s="206"/>
      <c r="EA226" s="207"/>
      <c r="EB226" s="206"/>
      <c r="EC226" s="206"/>
      <c r="ED226" s="207"/>
      <c r="EE226" s="188"/>
      <c r="EF226" s="206"/>
      <c r="EG226" s="206"/>
      <c r="EH226" s="207"/>
      <c r="EI226" s="206"/>
      <c r="EJ226" s="206"/>
      <c r="EK226" s="207"/>
      <c r="EL226" s="206"/>
      <c r="EM226" s="206"/>
      <c r="EN226" s="207"/>
      <c r="EO226" s="188"/>
      <c r="EP226" s="206"/>
      <c r="EQ226" s="206"/>
      <c r="ER226" s="207"/>
      <c r="ES226" s="206"/>
      <c r="ET226" s="206"/>
      <c r="EU226" s="207"/>
      <c r="EV226" s="206"/>
      <c r="EW226" s="206"/>
      <c r="EX226" s="207"/>
      <c r="EY226" s="188"/>
      <c r="EZ226" s="206"/>
      <c r="FA226" s="206"/>
      <c r="FB226" s="207"/>
      <c r="FC226" s="206"/>
      <c r="FD226" s="206"/>
      <c r="FE226" s="207"/>
      <c r="FF226" s="206"/>
      <c r="FG226" s="206"/>
      <c r="FH226" s="207"/>
      <c r="FI226" s="188"/>
      <c r="FJ226" s="206"/>
      <c r="FK226" s="206"/>
      <c r="FL226" s="207"/>
      <c r="FM226" s="206"/>
      <c r="FN226" s="206"/>
      <c r="FO226" s="207"/>
      <c r="FP226" s="206"/>
      <c r="FQ226" s="206"/>
      <c r="FR226" s="207"/>
      <c r="FS226" s="188"/>
      <c r="FT226" s="206"/>
      <c r="FU226" s="206"/>
      <c r="FV226" s="207"/>
      <c r="FW226" s="206"/>
      <c r="FX226" s="206"/>
      <c r="FY226" s="207"/>
      <c r="FZ226" s="206"/>
      <c r="GA226" s="206"/>
      <c r="GB226" s="207"/>
      <c r="GC226" s="188"/>
      <c r="GD226" s="206"/>
      <c r="GE226" s="206"/>
      <c r="GF226" s="207"/>
      <c r="GG226" s="206"/>
      <c r="GH226" s="206"/>
      <c r="GI226" s="207"/>
      <c r="GJ226" s="206"/>
      <c r="GK226" s="206"/>
      <c r="GL226" s="207"/>
      <c r="GM226" s="188"/>
      <c r="GN226" s="206"/>
      <c r="GO226" s="206"/>
      <c r="GP226" s="207"/>
      <c r="GQ226" s="206"/>
      <c r="GR226" s="206"/>
      <c r="GS226" s="207"/>
      <c r="GT226" s="206"/>
      <c r="GU226" s="206"/>
      <c r="GV226" s="207"/>
      <c r="GW226" s="188"/>
      <c r="GX226" s="206"/>
      <c r="GY226" s="206"/>
      <c r="GZ226" s="207"/>
      <c r="HA226" s="206"/>
      <c r="HB226" s="206"/>
      <c r="HC226" s="207"/>
      <c r="HD226" s="206"/>
      <c r="HE226" s="206"/>
      <c r="HF226" s="207"/>
      <c r="HG226" s="188"/>
      <c r="HH226" s="206"/>
      <c r="HI226" s="206"/>
      <c r="HJ226" s="207"/>
      <c r="HK226" s="206"/>
      <c r="HL226" s="206"/>
      <c r="HM226" s="207"/>
      <c r="HN226" s="206"/>
      <c r="HO226" s="206"/>
      <c r="HP226" s="207"/>
      <c r="HQ226" s="188"/>
      <c r="HR226" s="206"/>
      <c r="HS226" s="206"/>
      <c r="HT226" s="207"/>
      <c r="HU226" s="206"/>
      <c r="HV226" s="206"/>
      <c r="HW226" s="207"/>
      <c r="HX226" s="206"/>
      <c r="HY226" s="206"/>
      <c r="HZ226" s="207"/>
      <c r="IA226" s="188"/>
      <c r="IB226" s="206"/>
      <c r="IC226" s="206"/>
      <c r="ID226" s="207"/>
      <c r="IE226" s="206"/>
      <c r="IF226" s="206"/>
      <c r="IG226" s="207"/>
      <c r="IH226" s="206"/>
      <c r="II226" s="206"/>
      <c r="IJ226" s="207"/>
    </row>
    <row r="227" spans="1:244" hidden="1" x14ac:dyDescent="0.2">
      <c r="B227" s="183"/>
      <c r="C227" s="205"/>
      <c r="E227" s="188"/>
      <c r="F227" s="206"/>
      <c r="G227" s="206"/>
      <c r="H227" s="207"/>
      <c r="I227" s="206"/>
      <c r="J227" s="206"/>
      <c r="K227" s="207"/>
      <c r="L227" s="206"/>
      <c r="M227" s="206"/>
      <c r="N227" s="207"/>
      <c r="O227" s="208"/>
      <c r="P227" s="206"/>
      <c r="Q227" s="206"/>
      <c r="R227" s="207"/>
      <c r="S227" s="206"/>
      <c r="T227" s="206"/>
      <c r="U227" s="207"/>
      <c r="V227" s="206"/>
      <c r="W227" s="206"/>
      <c r="X227" s="207"/>
      <c r="Y227" s="208"/>
      <c r="Z227" s="206"/>
      <c r="AA227" s="206"/>
      <c r="AB227" s="207"/>
      <c r="AC227" s="206"/>
      <c r="AD227" s="206"/>
      <c r="AE227" s="207"/>
      <c r="AF227" s="206"/>
      <c r="AG227" s="206"/>
      <c r="AH227" s="207"/>
      <c r="AI227" s="208"/>
      <c r="AJ227" s="206"/>
      <c r="AK227" s="206"/>
      <c r="AL227" s="207"/>
      <c r="AM227" s="206"/>
      <c r="AN227" s="206"/>
      <c r="AO227" s="207"/>
      <c r="AP227" s="206"/>
      <c r="AQ227" s="206"/>
      <c r="AR227" s="207"/>
      <c r="AS227" s="208"/>
      <c r="AT227" s="206"/>
      <c r="AU227" s="206"/>
      <c r="AV227" s="207"/>
      <c r="AW227" s="206"/>
      <c r="AX227" s="206"/>
      <c r="AY227" s="207"/>
      <c r="AZ227" s="206"/>
      <c r="BA227" s="206"/>
      <c r="BB227" s="207"/>
      <c r="BC227" s="208"/>
      <c r="BD227" s="206"/>
      <c r="BE227" s="206"/>
      <c r="BF227" s="207"/>
      <c r="BG227" s="206"/>
      <c r="BH227" s="206"/>
      <c r="BI227" s="207"/>
      <c r="BJ227" s="206"/>
      <c r="BK227" s="206"/>
      <c r="BL227" s="207"/>
      <c r="BM227" s="208"/>
      <c r="BN227" s="206"/>
      <c r="BO227" s="206"/>
      <c r="BP227" s="207"/>
      <c r="BQ227" s="206"/>
      <c r="BR227" s="206"/>
      <c r="BS227" s="207"/>
      <c r="BT227" s="206"/>
      <c r="BU227" s="206"/>
      <c r="BV227" s="207"/>
      <c r="BW227" s="208"/>
      <c r="BX227" s="206"/>
      <c r="BY227" s="206"/>
      <c r="BZ227" s="207"/>
      <c r="CA227" s="206"/>
      <c r="CB227" s="206"/>
      <c r="CC227" s="207"/>
      <c r="CD227" s="206"/>
      <c r="CE227" s="206"/>
      <c r="CF227" s="207"/>
      <c r="CG227" s="208"/>
      <c r="CH227" s="206"/>
      <c r="CI227" s="206"/>
      <c r="CJ227" s="207"/>
      <c r="CK227" s="206"/>
      <c r="CL227" s="206"/>
      <c r="CM227" s="207"/>
      <c r="CN227" s="206"/>
      <c r="CO227" s="206"/>
      <c r="CP227" s="207"/>
      <c r="CQ227" s="208"/>
      <c r="CR227" s="206"/>
      <c r="CS227" s="206"/>
      <c r="CT227" s="207"/>
      <c r="CU227" s="206"/>
      <c r="CV227" s="206"/>
      <c r="CW227" s="207"/>
      <c r="CX227" s="206"/>
      <c r="CY227" s="206"/>
      <c r="CZ227" s="207"/>
      <c r="DA227" s="208"/>
      <c r="DB227" s="206"/>
      <c r="DC227" s="206"/>
      <c r="DD227" s="207"/>
      <c r="DE227" s="206"/>
      <c r="DF227" s="206"/>
      <c r="DG227" s="207"/>
      <c r="DH227" s="206"/>
      <c r="DI227" s="206"/>
      <c r="DJ227" s="207"/>
      <c r="DK227" s="208"/>
      <c r="DL227" s="206"/>
      <c r="DM227" s="206"/>
      <c r="DN227" s="207"/>
      <c r="DO227" s="206"/>
      <c r="DP227" s="206"/>
      <c r="DQ227" s="207"/>
      <c r="DR227" s="206"/>
      <c r="DS227" s="206"/>
      <c r="DT227" s="207"/>
      <c r="DU227" s="188"/>
      <c r="DV227" s="206"/>
      <c r="DW227" s="206"/>
      <c r="DX227" s="207"/>
      <c r="DY227" s="206"/>
      <c r="DZ227" s="206"/>
      <c r="EA227" s="207"/>
      <c r="EB227" s="206"/>
      <c r="EC227" s="206"/>
      <c r="ED227" s="207"/>
      <c r="EE227" s="188"/>
      <c r="EF227" s="206"/>
      <c r="EG227" s="206"/>
      <c r="EH227" s="207"/>
      <c r="EI227" s="206"/>
      <c r="EJ227" s="206"/>
      <c r="EK227" s="207"/>
      <c r="EL227" s="206"/>
      <c r="EM227" s="206"/>
      <c r="EN227" s="207"/>
      <c r="EO227" s="188"/>
      <c r="EP227" s="206"/>
      <c r="EQ227" s="206"/>
      <c r="ER227" s="207"/>
      <c r="ES227" s="206"/>
      <c r="ET227" s="206"/>
      <c r="EU227" s="207"/>
      <c r="EV227" s="206"/>
      <c r="EW227" s="206"/>
      <c r="EX227" s="207"/>
      <c r="EY227" s="188"/>
      <c r="EZ227" s="206"/>
      <c r="FA227" s="206"/>
      <c r="FB227" s="207"/>
      <c r="FC227" s="206"/>
      <c r="FD227" s="206"/>
      <c r="FE227" s="207"/>
      <c r="FF227" s="206"/>
      <c r="FG227" s="206"/>
      <c r="FH227" s="207"/>
      <c r="FI227" s="188"/>
      <c r="FJ227" s="206"/>
      <c r="FK227" s="206"/>
      <c r="FL227" s="207"/>
      <c r="FM227" s="206"/>
      <c r="FN227" s="206"/>
      <c r="FO227" s="207"/>
      <c r="FP227" s="206"/>
      <c r="FQ227" s="206"/>
      <c r="FR227" s="207"/>
      <c r="FS227" s="188"/>
      <c r="FT227" s="206"/>
      <c r="FU227" s="206"/>
      <c r="FV227" s="207"/>
      <c r="FW227" s="206"/>
      <c r="FX227" s="206"/>
      <c r="FY227" s="207"/>
      <c r="FZ227" s="206"/>
      <c r="GA227" s="206"/>
      <c r="GB227" s="207"/>
      <c r="GC227" s="188"/>
      <c r="GD227" s="206"/>
      <c r="GE227" s="206"/>
      <c r="GF227" s="207"/>
      <c r="GG227" s="206"/>
      <c r="GH227" s="206"/>
      <c r="GI227" s="207"/>
      <c r="GJ227" s="206"/>
      <c r="GK227" s="206"/>
      <c r="GL227" s="207"/>
      <c r="GM227" s="188"/>
      <c r="GN227" s="206"/>
      <c r="GO227" s="206"/>
      <c r="GP227" s="207"/>
      <c r="GQ227" s="206"/>
      <c r="GR227" s="206"/>
      <c r="GS227" s="207"/>
      <c r="GT227" s="206"/>
      <c r="GU227" s="206"/>
      <c r="GV227" s="207"/>
      <c r="GW227" s="188"/>
      <c r="GX227" s="206"/>
      <c r="GY227" s="206"/>
      <c r="GZ227" s="207"/>
      <c r="HA227" s="206"/>
      <c r="HB227" s="206"/>
      <c r="HC227" s="207"/>
      <c r="HD227" s="206"/>
      <c r="HE227" s="206"/>
      <c r="HF227" s="207"/>
      <c r="HG227" s="188"/>
      <c r="HH227" s="206"/>
      <c r="HI227" s="206"/>
      <c r="HJ227" s="207"/>
      <c r="HK227" s="206"/>
      <c r="HL227" s="206"/>
      <c r="HM227" s="207"/>
      <c r="HN227" s="206"/>
      <c r="HO227" s="206"/>
      <c r="HP227" s="207"/>
      <c r="HQ227" s="188"/>
      <c r="HR227" s="206"/>
      <c r="HS227" s="206"/>
      <c r="HT227" s="207"/>
      <c r="HU227" s="206"/>
      <c r="HV227" s="206"/>
      <c r="HW227" s="207"/>
      <c r="HX227" s="206"/>
      <c r="HY227" s="206"/>
      <c r="HZ227" s="207"/>
      <c r="IA227" s="188"/>
      <c r="IB227" s="206"/>
      <c r="IC227" s="206"/>
      <c r="ID227" s="207"/>
      <c r="IE227" s="206"/>
      <c r="IF227" s="206"/>
      <c r="IG227" s="207"/>
      <c r="IH227" s="206"/>
      <c r="II227" s="206"/>
      <c r="IJ227" s="207"/>
    </row>
    <row r="228" spans="1:244" hidden="1" x14ac:dyDescent="0.2">
      <c r="A228" s="183" t="s">
        <v>196</v>
      </c>
      <c r="B228" s="183"/>
      <c r="C228" s="183"/>
      <c r="E228" s="188"/>
      <c r="F228" s="208"/>
      <c r="G228" s="208"/>
      <c r="H228" s="213"/>
      <c r="I228" s="208"/>
      <c r="J228" s="208"/>
      <c r="K228" s="213"/>
      <c r="L228" s="208"/>
      <c r="M228" s="208"/>
      <c r="N228" s="214">
        <v>0</v>
      </c>
      <c r="O228" s="208"/>
      <c r="P228" s="208"/>
      <c r="Q228" s="208"/>
      <c r="R228" s="213"/>
      <c r="S228" s="208"/>
      <c r="T228" s="208"/>
      <c r="U228" s="213"/>
      <c r="V228" s="208"/>
      <c r="W228" s="208"/>
      <c r="X228" s="214">
        <v>0</v>
      </c>
      <c r="Y228" s="208"/>
      <c r="Z228" s="208"/>
      <c r="AA228" s="208"/>
      <c r="AB228" s="213"/>
      <c r="AC228" s="208"/>
      <c r="AD228" s="208"/>
      <c r="AE228" s="213"/>
      <c r="AF228" s="208"/>
      <c r="AG228" s="208"/>
      <c r="AH228" s="214">
        <v>0</v>
      </c>
      <c r="AI228" s="208"/>
      <c r="AJ228" s="208"/>
      <c r="AK228" s="208"/>
      <c r="AL228" s="213"/>
      <c r="AM228" s="208"/>
      <c r="AN228" s="208"/>
      <c r="AO228" s="213"/>
      <c r="AP228" s="208"/>
      <c r="AQ228" s="208"/>
      <c r="AR228" s="214">
        <v>0</v>
      </c>
      <c r="AS228" s="208"/>
      <c r="AT228" s="208"/>
      <c r="AU228" s="208"/>
      <c r="AV228" s="213"/>
      <c r="AW228" s="208"/>
      <c r="AX228" s="208"/>
      <c r="AY228" s="213"/>
      <c r="AZ228" s="208"/>
      <c r="BA228" s="208"/>
      <c r="BB228" s="214">
        <v>0</v>
      </c>
      <c r="BC228" s="208"/>
      <c r="BD228" s="208"/>
      <c r="BE228" s="208"/>
      <c r="BF228" s="213"/>
      <c r="BG228" s="208"/>
      <c r="BH228" s="208"/>
      <c r="BI228" s="213"/>
      <c r="BJ228" s="208"/>
      <c r="BK228" s="208"/>
      <c r="BL228" s="214">
        <v>0</v>
      </c>
      <c r="BM228" s="208"/>
      <c r="BN228" s="208"/>
      <c r="BO228" s="208"/>
      <c r="BP228" s="213"/>
      <c r="BQ228" s="208"/>
      <c r="BR228" s="208"/>
      <c r="BS228" s="213"/>
      <c r="BT228" s="208"/>
      <c r="BU228" s="208"/>
      <c r="BV228" s="214">
        <v>0</v>
      </c>
      <c r="BW228" s="208"/>
      <c r="BX228" s="208"/>
      <c r="BY228" s="208"/>
      <c r="BZ228" s="213"/>
      <c r="CA228" s="208"/>
      <c r="CB228" s="208"/>
      <c r="CC228" s="213"/>
      <c r="CD228" s="208"/>
      <c r="CE228" s="208"/>
      <c r="CF228" s="214">
        <v>0</v>
      </c>
      <c r="CG228" s="208"/>
      <c r="CH228" s="208"/>
      <c r="CI228" s="208"/>
      <c r="CJ228" s="213"/>
      <c r="CK228" s="208"/>
      <c r="CL228" s="208"/>
      <c r="CM228" s="213"/>
      <c r="CN228" s="208"/>
      <c r="CO228" s="208"/>
      <c r="CP228" s="214">
        <v>0</v>
      </c>
      <c r="CQ228" s="208"/>
      <c r="CR228" s="208"/>
      <c r="CS228" s="208"/>
      <c r="CT228" s="213"/>
      <c r="CU228" s="208"/>
      <c r="CV228" s="208"/>
      <c r="CW228" s="213"/>
      <c r="CX228" s="208"/>
      <c r="CY228" s="208"/>
      <c r="CZ228" s="214">
        <v>0</v>
      </c>
      <c r="DA228" s="208"/>
      <c r="DB228" s="208"/>
      <c r="DC228" s="208"/>
      <c r="DD228" s="213"/>
      <c r="DE228" s="208"/>
      <c r="DF228" s="208"/>
      <c r="DG228" s="213"/>
      <c r="DH228" s="208"/>
      <c r="DI228" s="208"/>
      <c r="DJ228" s="214">
        <v>0</v>
      </c>
      <c r="DK228" s="208"/>
      <c r="DL228" s="208"/>
      <c r="DM228" s="208"/>
      <c r="DN228" s="213"/>
      <c r="DO228" s="208"/>
      <c r="DP228" s="208"/>
      <c r="DQ228" s="213"/>
      <c r="DR228" s="208"/>
      <c r="DS228" s="208"/>
      <c r="DT228" s="214">
        <v>0</v>
      </c>
      <c r="DU228" s="188"/>
      <c r="DV228" s="188"/>
      <c r="DW228" s="188"/>
      <c r="DX228" s="289"/>
      <c r="DY228" s="188"/>
      <c r="DZ228" s="188"/>
      <c r="EA228" s="289"/>
      <c r="EB228" s="188"/>
      <c r="EC228" s="188"/>
      <c r="ED228" s="354">
        <f>+ED1</f>
        <v>0</v>
      </c>
      <c r="EE228" s="188"/>
      <c r="EF228" s="188"/>
      <c r="EG228" s="188"/>
      <c r="EH228" s="289"/>
      <c r="EI228" s="188"/>
      <c r="EJ228" s="188"/>
      <c r="EK228" s="289"/>
      <c r="EL228" s="188"/>
      <c r="EM228" s="188"/>
      <c r="EN228" s="354">
        <f>+EN1</f>
        <v>0</v>
      </c>
      <c r="EO228" s="188"/>
      <c r="EP228" s="188"/>
      <c r="EQ228" s="188"/>
      <c r="ER228" s="289"/>
      <c r="ES228" s="188"/>
      <c r="ET228" s="188"/>
      <c r="EU228" s="289"/>
      <c r="EV228" s="188"/>
      <c r="EW228" s="188"/>
      <c r="EX228" s="354">
        <f>+EX1</f>
        <v>0</v>
      </c>
      <c r="EY228" s="188"/>
      <c r="EZ228" s="188"/>
      <c r="FA228" s="188"/>
      <c r="FB228" s="289"/>
      <c r="FC228" s="188"/>
      <c r="FD228" s="188"/>
      <c r="FE228" s="289"/>
      <c r="FF228" s="188"/>
      <c r="FG228" s="188"/>
      <c r="FH228" s="354">
        <f>+FH1</f>
        <v>0</v>
      </c>
      <c r="FI228" s="188"/>
      <c r="FJ228" s="188"/>
      <c r="FK228" s="188"/>
      <c r="FL228" s="289"/>
      <c r="FM228" s="188"/>
      <c r="FN228" s="188"/>
      <c r="FO228" s="289"/>
      <c r="FP228" s="188"/>
      <c r="FQ228" s="188"/>
      <c r="FR228" s="354">
        <f>+FR1</f>
        <v>0</v>
      </c>
      <c r="FS228" s="188"/>
      <c r="FT228" s="188"/>
      <c r="FU228" s="188"/>
      <c r="FV228" s="289"/>
      <c r="FW228" s="188"/>
      <c r="FX228" s="188"/>
      <c r="FY228" s="289"/>
      <c r="FZ228" s="188"/>
      <c r="GA228" s="188"/>
      <c r="GB228" s="354">
        <f>+GB1</f>
        <v>0</v>
      </c>
      <c r="GC228" s="188"/>
      <c r="GD228" s="188"/>
      <c r="GE228" s="188"/>
      <c r="GF228" s="289"/>
      <c r="GG228" s="188"/>
      <c r="GH228" s="188"/>
      <c r="GI228" s="289"/>
      <c r="GJ228" s="188"/>
      <c r="GK228" s="188"/>
      <c r="GL228" s="354">
        <f>+GL1</f>
        <v>0</v>
      </c>
      <c r="GM228" s="188"/>
      <c r="GN228" s="188"/>
      <c r="GO228" s="188"/>
      <c r="GP228" s="289"/>
      <c r="GQ228" s="188"/>
      <c r="GR228" s="188"/>
      <c r="GS228" s="289"/>
      <c r="GT228" s="188"/>
      <c r="GU228" s="188"/>
      <c r="GV228" s="354">
        <f>+GV1</f>
        <v>0</v>
      </c>
      <c r="GW228" s="188"/>
      <c r="GX228" s="188"/>
      <c r="GY228" s="188"/>
      <c r="GZ228" s="289"/>
      <c r="HA228" s="188"/>
      <c r="HB228" s="188"/>
      <c r="HC228" s="289"/>
      <c r="HD228" s="188"/>
      <c r="HE228" s="188"/>
      <c r="HF228" s="354">
        <f>+HF1</f>
        <v>0</v>
      </c>
      <c r="HG228" s="188"/>
      <c r="HH228" s="188"/>
      <c r="HI228" s="188"/>
      <c r="HJ228" s="289"/>
      <c r="HK228" s="188"/>
      <c r="HL228" s="188"/>
      <c r="HM228" s="289"/>
      <c r="HN228" s="188"/>
      <c r="HO228" s="188"/>
      <c r="HP228" s="354">
        <f>+HP1</f>
        <v>0</v>
      </c>
      <c r="HQ228" s="188"/>
      <c r="HR228" s="188"/>
      <c r="HS228" s="188"/>
      <c r="HT228" s="289"/>
      <c r="HU228" s="188"/>
      <c r="HV228" s="188"/>
      <c r="HW228" s="289"/>
      <c r="HX228" s="188"/>
      <c r="HY228" s="188"/>
      <c r="HZ228" s="354">
        <f>+HZ1</f>
        <v>0</v>
      </c>
      <c r="IA228" s="188"/>
      <c r="IB228" s="188"/>
      <c r="IC228" s="188"/>
      <c r="ID228" s="289"/>
      <c r="IE228" s="188"/>
      <c r="IF228" s="188"/>
      <c r="IG228" s="289"/>
      <c r="IH228" s="188"/>
      <c r="II228" s="188"/>
      <c r="IJ228" s="354">
        <f>+IJ1</f>
        <v>0</v>
      </c>
    </row>
    <row r="229" spans="1:244" hidden="1" x14ac:dyDescent="0.2">
      <c r="A229" s="183" t="s">
        <v>197</v>
      </c>
      <c r="B229" s="183"/>
      <c r="C229" s="183"/>
      <c r="E229" s="188"/>
      <c r="F229" s="208"/>
      <c r="G229" s="208"/>
      <c r="H229" s="213"/>
      <c r="I229" s="208"/>
      <c r="J229" s="208"/>
      <c r="K229" s="213"/>
      <c r="L229" s="208"/>
      <c r="M229" s="208"/>
      <c r="N229" s="213"/>
      <c r="O229" s="208"/>
      <c r="P229" s="208"/>
      <c r="Q229" s="208"/>
      <c r="R229" s="213"/>
      <c r="S229" s="208"/>
      <c r="T229" s="208"/>
      <c r="U229" s="213"/>
      <c r="V229" s="208"/>
      <c r="W229" s="208"/>
      <c r="X229" s="213"/>
      <c r="Y229" s="208"/>
      <c r="Z229" s="208"/>
      <c r="AA229" s="208"/>
      <c r="AB229" s="213"/>
      <c r="AC229" s="208"/>
      <c r="AD229" s="208"/>
      <c r="AE229" s="213"/>
      <c r="AF229" s="208"/>
      <c r="AG229" s="208"/>
      <c r="AH229" s="213"/>
      <c r="AI229" s="208"/>
      <c r="AJ229" s="208"/>
      <c r="AK229" s="208"/>
      <c r="AL229" s="213"/>
      <c r="AM229" s="208"/>
      <c r="AN229" s="208"/>
      <c r="AO229" s="213"/>
      <c r="AP229" s="208"/>
      <c r="AQ229" s="208"/>
      <c r="AR229" s="213"/>
      <c r="AS229" s="208"/>
      <c r="AT229" s="208"/>
      <c r="AU229" s="208"/>
      <c r="AV229" s="213"/>
      <c r="AW229" s="208"/>
      <c r="AX229" s="208"/>
      <c r="AY229" s="213"/>
      <c r="AZ229" s="208"/>
      <c r="BA229" s="208"/>
      <c r="BB229" s="213"/>
      <c r="BC229" s="208"/>
      <c r="BD229" s="208"/>
      <c r="BE229" s="208"/>
      <c r="BF229" s="213"/>
      <c r="BG229" s="208"/>
      <c r="BH229" s="208"/>
      <c r="BI229" s="213"/>
      <c r="BJ229" s="208"/>
      <c r="BK229" s="208"/>
      <c r="BL229" s="213"/>
      <c r="BM229" s="208"/>
      <c r="BN229" s="208"/>
      <c r="BO229" s="208"/>
      <c r="BP229" s="213"/>
      <c r="BQ229" s="208"/>
      <c r="BR229" s="208"/>
      <c r="BS229" s="213"/>
      <c r="BT229" s="208"/>
      <c r="BU229" s="208"/>
      <c r="BV229" s="213"/>
      <c r="BW229" s="208"/>
      <c r="BX229" s="208"/>
      <c r="BY229" s="208"/>
      <c r="BZ229" s="213"/>
      <c r="CA229" s="208"/>
      <c r="CB229" s="208"/>
      <c r="CC229" s="213"/>
      <c r="CD229" s="208"/>
      <c r="CE229" s="208"/>
      <c r="CF229" s="213"/>
      <c r="CG229" s="208"/>
      <c r="CH229" s="208"/>
      <c r="CI229" s="208"/>
      <c r="CJ229" s="213"/>
      <c r="CK229" s="208"/>
      <c r="CL229" s="208"/>
      <c r="CM229" s="213"/>
      <c r="CN229" s="208"/>
      <c r="CO229" s="208"/>
      <c r="CP229" s="213"/>
      <c r="CQ229" s="208"/>
      <c r="CR229" s="208"/>
      <c r="CS229" s="208"/>
      <c r="CT229" s="213"/>
      <c r="CU229" s="208"/>
      <c r="CV229" s="208"/>
      <c r="CW229" s="213"/>
      <c r="CX229" s="208"/>
      <c r="CY229" s="208"/>
      <c r="CZ229" s="213"/>
      <c r="DA229" s="208"/>
      <c r="DB229" s="208"/>
      <c r="DC229" s="208"/>
      <c r="DD229" s="213"/>
      <c r="DE229" s="208"/>
      <c r="DF229" s="208"/>
      <c r="DG229" s="213"/>
      <c r="DH229" s="208"/>
      <c r="DI229" s="208"/>
      <c r="DJ229" s="213"/>
      <c r="DK229" s="208"/>
      <c r="DL229" s="208"/>
      <c r="DM229" s="208"/>
      <c r="DN229" s="213"/>
      <c r="DO229" s="208"/>
      <c r="DP229" s="208"/>
      <c r="DQ229" s="213"/>
      <c r="DR229" s="208"/>
      <c r="DS229" s="208"/>
      <c r="DT229" s="213"/>
      <c r="DU229" s="188"/>
      <c r="DV229" s="188"/>
      <c r="DW229" s="188"/>
      <c r="DX229" s="289"/>
      <c r="DY229" s="188"/>
      <c r="DZ229" s="188"/>
      <c r="EA229" s="289"/>
      <c r="EB229" s="188"/>
      <c r="EC229" s="188"/>
      <c r="ED229" s="289"/>
      <c r="EE229" s="188"/>
      <c r="EF229" s="188"/>
      <c r="EG229" s="188"/>
      <c r="EH229" s="289"/>
      <c r="EI229" s="188"/>
      <c r="EJ229" s="188"/>
      <c r="EK229" s="289"/>
      <c r="EL229" s="188"/>
      <c r="EM229" s="188"/>
      <c r="EN229" s="289"/>
      <c r="EO229" s="188"/>
      <c r="EP229" s="188"/>
      <c r="EQ229" s="188"/>
      <c r="ER229" s="289"/>
      <c r="ES229" s="188"/>
      <c r="ET229" s="188"/>
      <c r="EU229" s="289"/>
      <c r="EV229" s="188"/>
      <c r="EW229" s="188"/>
      <c r="EX229" s="289"/>
      <c r="EY229" s="188"/>
      <c r="EZ229" s="188"/>
      <c r="FA229" s="188"/>
      <c r="FB229" s="289"/>
      <c r="FC229" s="188"/>
      <c r="FD229" s="188"/>
      <c r="FE229" s="289"/>
      <c r="FF229" s="188"/>
      <c r="FG229" s="188"/>
      <c r="FH229" s="289"/>
      <c r="FI229" s="188"/>
      <c r="FJ229" s="188"/>
      <c r="FK229" s="188"/>
      <c r="FL229" s="289"/>
      <c r="FM229" s="188"/>
      <c r="FN229" s="188"/>
      <c r="FO229" s="289"/>
      <c r="FP229" s="188"/>
      <c r="FQ229" s="188"/>
      <c r="FR229" s="289"/>
      <c r="FS229" s="188"/>
      <c r="FT229" s="188"/>
      <c r="FU229" s="188"/>
      <c r="FV229" s="289"/>
      <c r="FW229" s="188"/>
      <c r="FX229" s="188"/>
      <c r="FY229" s="289"/>
      <c r="FZ229" s="188"/>
      <c r="GA229" s="188"/>
      <c r="GB229" s="289"/>
      <c r="GC229" s="188"/>
      <c r="GD229" s="188"/>
      <c r="GE229" s="188"/>
      <c r="GF229" s="289"/>
      <c r="GG229" s="188"/>
      <c r="GH229" s="188"/>
      <c r="GI229" s="289"/>
      <c r="GJ229" s="188"/>
      <c r="GK229" s="188"/>
      <c r="GL229" s="289"/>
      <c r="GM229" s="188"/>
      <c r="GN229" s="188"/>
      <c r="GO229" s="188"/>
      <c r="GP229" s="289"/>
      <c r="GQ229" s="188"/>
      <c r="GR229" s="188"/>
      <c r="GS229" s="289"/>
      <c r="GT229" s="188"/>
      <c r="GU229" s="188"/>
      <c r="GV229" s="289"/>
      <c r="GW229" s="188"/>
      <c r="GX229" s="188"/>
      <c r="GY229" s="188"/>
      <c r="GZ229" s="289"/>
      <c r="HA229" s="188"/>
      <c r="HB229" s="188"/>
      <c r="HC229" s="289"/>
      <c r="HD229" s="188"/>
      <c r="HE229" s="188"/>
      <c r="HF229" s="289"/>
      <c r="HG229" s="188"/>
      <c r="HH229" s="188"/>
      <c r="HI229" s="188"/>
      <c r="HJ229" s="289"/>
      <c r="HK229" s="188"/>
      <c r="HL229" s="188"/>
      <c r="HM229" s="289"/>
      <c r="HN229" s="188"/>
      <c r="HO229" s="188"/>
      <c r="HP229" s="289"/>
      <c r="HQ229" s="188"/>
      <c r="HR229" s="188"/>
      <c r="HS229" s="188"/>
      <c r="HT229" s="289"/>
      <c r="HU229" s="188"/>
      <c r="HV229" s="188"/>
      <c r="HW229" s="289"/>
      <c r="HX229" s="188"/>
      <c r="HY229" s="188"/>
      <c r="HZ229" s="289"/>
      <c r="IA229" s="188"/>
      <c r="IB229" s="188"/>
      <c r="IC229" s="188"/>
      <c r="ID229" s="289"/>
      <c r="IE229" s="188"/>
      <c r="IF229" s="188"/>
      <c r="IG229" s="289"/>
      <c r="IH229" s="188"/>
      <c r="II229" s="188"/>
      <c r="IJ229" s="289"/>
    </row>
    <row r="230" spans="1:244" hidden="1" x14ac:dyDescent="0.2">
      <c r="A230" s="205"/>
      <c r="B230" s="183"/>
      <c r="C230" s="183"/>
      <c r="E230" s="188"/>
      <c r="F230" s="208"/>
      <c r="G230" s="208"/>
      <c r="H230" s="213"/>
      <c r="I230" s="208"/>
      <c r="J230" s="208"/>
      <c r="K230" s="213"/>
      <c r="L230" s="208"/>
      <c r="M230" s="208"/>
      <c r="N230" s="213"/>
      <c r="O230" s="208"/>
      <c r="P230" s="208"/>
      <c r="Q230" s="208"/>
      <c r="R230" s="213"/>
      <c r="S230" s="208"/>
      <c r="T230" s="208"/>
      <c r="U230" s="213"/>
      <c r="V230" s="208"/>
      <c r="W230" s="208"/>
      <c r="X230" s="213"/>
      <c r="Y230" s="208"/>
      <c r="Z230" s="208"/>
      <c r="AA230" s="208"/>
      <c r="AB230" s="213"/>
      <c r="AC230" s="208"/>
      <c r="AD230" s="208"/>
      <c r="AE230" s="213"/>
      <c r="AF230" s="208"/>
      <c r="AG230" s="208"/>
      <c r="AH230" s="213"/>
      <c r="AI230" s="208"/>
      <c r="AJ230" s="208"/>
      <c r="AK230" s="208"/>
      <c r="AL230" s="213"/>
      <c r="AM230" s="208"/>
      <c r="AN230" s="208"/>
      <c r="AO230" s="213"/>
      <c r="AP230" s="208"/>
      <c r="AQ230" s="208"/>
      <c r="AR230" s="213"/>
      <c r="AS230" s="208"/>
      <c r="AT230" s="208"/>
      <c r="AU230" s="208"/>
      <c r="AV230" s="213"/>
      <c r="AW230" s="208"/>
      <c r="AX230" s="208"/>
      <c r="AY230" s="213"/>
      <c r="AZ230" s="208"/>
      <c r="BA230" s="208"/>
      <c r="BB230" s="213"/>
      <c r="BC230" s="208"/>
      <c r="BD230" s="208"/>
      <c r="BE230" s="208"/>
      <c r="BF230" s="213"/>
      <c r="BG230" s="208"/>
      <c r="BH230" s="208"/>
      <c r="BI230" s="213"/>
      <c r="BJ230" s="208"/>
      <c r="BK230" s="208"/>
      <c r="BL230" s="213"/>
      <c r="BM230" s="208"/>
      <c r="BN230" s="208"/>
      <c r="BO230" s="208"/>
      <c r="BP230" s="213"/>
      <c r="BQ230" s="208"/>
      <c r="BR230" s="208"/>
      <c r="BS230" s="213"/>
      <c r="BT230" s="208"/>
      <c r="BU230" s="208"/>
      <c r="BV230" s="213"/>
      <c r="BW230" s="208"/>
      <c r="BX230" s="208"/>
      <c r="BY230" s="208"/>
      <c r="BZ230" s="213"/>
      <c r="CA230" s="208"/>
      <c r="CB230" s="208"/>
      <c r="CC230" s="213"/>
      <c r="CD230" s="208"/>
      <c r="CE230" s="208"/>
      <c r="CF230" s="213"/>
      <c r="CG230" s="208"/>
      <c r="CH230" s="208"/>
      <c r="CI230" s="208"/>
      <c r="CJ230" s="213"/>
      <c r="CK230" s="208"/>
      <c r="CL230" s="208"/>
      <c r="CM230" s="213"/>
      <c r="CN230" s="208"/>
      <c r="CO230" s="208"/>
      <c r="CP230" s="213"/>
      <c r="CQ230" s="208"/>
      <c r="CR230" s="208"/>
      <c r="CS230" s="208"/>
      <c r="CT230" s="213"/>
      <c r="CU230" s="208"/>
      <c r="CV230" s="208"/>
      <c r="CW230" s="213"/>
      <c r="CX230" s="208"/>
      <c r="CY230" s="208"/>
      <c r="CZ230" s="213"/>
      <c r="DA230" s="208"/>
      <c r="DB230" s="208"/>
      <c r="DC230" s="208"/>
      <c r="DD230" s="213"/>
      <c r="DE230" s="208"/>
      <c r="DF230" s="208"/>
      <c r="DG230" s="213"/>
      <c r="DH230" s="208"/>
      <c r="DI230" s="208"/>
      <c r="DJ230" s="213"/>
      <c r="DK230" s="208"/>
      <c r="DL230" s="208"/>
      <c r="DM230" s="208"/>
      <c r="DN230" s="213"/>
      <c r="DO230" s="208"/>
      <c r="DP230" s="208"/>
      <c r="DQ230" s="213"/>
      <c r="DR230" s="208"/>
      <c r="DS230" s="208"/>
      <c r="DT230" s="213"/>
      <c r="DU230" s="188"/>
      <c r="DV230" s="188"/>
      <c r="DW230" s="188"/>
      <c r="DX230" s="289"/>
      <c r="DY230" s="188"/>
      <c r="DZ230" s="188"/>
      <c r="EA230" s="289"/>
      <c r="EB230" s="188"/>
      <c r="EC230" s="188"/>
      <c r="ED230" s="289"/>
      <c r="EE230" s="188"/>
      <c r="EF230" s="188"/>
      <c r="EG230" s="188"/>
      <c r="EH230" s="289"/>
      <c r="EI230" s="188"/>
      <c r="EJ230" s="188"/>
      <c r="EK230" s="289"/>
      <c r="EL230" s="188"/>
      <c r="EM230" s="188"/>
      <c r="EN230" s="289"/>
      <c r="EO230" s="188"/>
      <c r="EP230" s="188"/>
      <c r="EQ230" s="188"/>
      <c r="ER230" s="289"/>
      <c r="ES230" s="188"/>
      <c r="ET230" s="188"/>
      <c r="EU230" s="289"/>
      <c r="EV230" s="188"/>
      <c r="EW230" s="188"/>
      <c r="EX230" s="289"/>
      <c r="EY230" s="188"/>
      <c r="EZ230" s="188"/>
      <c r="FA230" s="188"/>
      <c r="FB230" s="289"/>
      <c r="FC230" s="188"/>
      <c r="FD230" s="188"/>
      <c r="FE230" s="289"/>
      <c r="FF230" s="188"/>
      <c r="FG230" s="188"/>
      <c r="FH230" s="289"/>
      <c r="FI230" s="188"/>
      <c r="FJ230" s="188"/>
      <c r="FK230" s="188"/>
      <c r="FL230" s="289"/>
      <c r="FM230" s="188"/>
      <c r="FN230" s="188"/>
      <c r="FO230" s="289"/>
      <c r="FP230" s="188"/>
      <c r="FQ230" s="188"/>
      <c r="FR230" s="289"/>
      <c r="FS230" s="188"/>
      <c r="FT230" s="188"/>
      <c r="FU230" s="188"/>
      <c r="FV230" s="289"/>
      <c r="FW230" s="188"/>
      <c r="FX230" s="188"/>
      <c r="FY230" s="289"/>
      <c r="FZ230" s="188"/>
      <c r="GA230" s="188"/>
      <c r="GB230" s="289"/>
      <c r="GC230" s="188"/>
      <c r="GD230" s="188"/>
      <c r="GE230" s="188"/>
      <c r="GF230" s="289"/>
      <c r="GG230" s="188"/>
      <c r="GH230" s="188"/>
      <c r="GI230" s="289"/>
      <c r="GJ230" s="188"/>
      <c r="GK230" s="188"/>
      <c r="GL230" s="289"/>
      <c r="GM230" s="188"/>
      <c r="GN230" s="188"/>
      <c r="GO230" s="188"/>
      <c r="GP230" s="289"/>
      <c r="GQ230" s="188"/>
      <c r="GR230" s="188"/>
      <c r="GS230" s="289"/>
      <c r="GT230" s="188"/>
      <c r="GU230" s="188"/>
      <c r="GV230" s="289"/>
      <c r="GW230" s="188"/>
      <c r="GX230" s="188"/>
      <c r="GY230" s="188"/>
      <c r="GZ230" s="289"/>
      <c r="HA230" s="188"/>
      <c r="HB230" s="188"/>
      <c r="HC230" s="289"/>
      <c r="HD230" s="188"/>
      <c r="HE230" s="188"/>
      <c r="HF230" s="289"/>
      <c r="HG230" s="188"/>
      <c r="HH230" s="188"/>
      <c r="HI230" s="188"/>
      <c r="HJ230" s="289"/>
      <c r="HK230" s="188"/>
      <c r="HL230" s="188"/>
      <c r="HM230" s="289"/>
      <c r="HN230" s="188"/>
      <c r="HO230" s="188"/>
      <c r="HP230" s="289"/>
      <c r="HQ230" s="188"/>
      <c r="HR230" s="188"/>
      <c r="HS230" s="188"/>
      <c r="HT230" s="289"/>
      <c r="HU230" s="188"/>
      <c r="HV230" s="188"/>
      <c r="HW230" s="289"/>
      <c r="HX230" s="188"/>
      <c r="HY230" s="188"/>
      <c r="HZ230" s="289"/>
      <c r="IA230" s="188"/>
      <c r="IB230" s="188"/>
      <c r="IC230" s="188"/>
      <c r="ID230" s="289"/>
      <c r="IE230" s="188"/>
      <c r="IF230" s="188"/>
      <c r="IG230" s="289"/>
      <c r="IH230" s="188"/>
      <c r="II230" s="188"/>
      <c r="IJ230" s="289"/>
    </row>
    <row r="231" spans="1:244" hidden="1" x14ac:dyDescent="0.2">
      <c r="A231" s="183" t="s">
        <v>17</v>
      </c>
      <c r="B231" s="183"/>
      <c r="C231" s="183"/>
      <c r="E231" s="188"/>
      <c r="F231" s="208"/>
      <c r="G231" s="208"/>
      <c r="H231" s="213"/>
      <c r="I231" s="208"/>
      <c r="J231" s="208"/>
      <c r="K231" s="213"/>
      <c r="L231" s="208"/>
      <c r="M231" s="208"/>
      <c r="N231" s="213"/>
      <c r="O231" s="208"/>
      <c r="P231" s="208"/>
      <c r="Q231" s="208"/>
      <c r="R231" s="213"/>
      <c r="S231" s="208"/>
      <c r="T231" s="208"/>
      <c r="U231" s="213"/>
      <c r="V231" s="208"/>
      <c r="W231" s="208"/>
      <c r="X231" s="213"/>
      <c r="Y231" s="208"/>
      <c r="Z231" s="208"/>
      <c r="AA231" s="208"/>
      <c r="AB231" s="213"/>
      <c r="AC231" s="208"/>
      <c r="AD231" s="208"/>
      <c r="AE231" s="213"/>
      <c r="AF231" s="208"/>
      <c r="AG231" s="208"/>
      <c r="AH231" s="213"/>
      <c r="AI231" s="208"/>
      <c r="AJ231" s="208"/>
      <c r="AK231" s="208"/>
      <c r="AL231" s="213"/>
      <c r="AM231" s="208"/>
      <c r="AN231" s="208"/>
      <c r="AO231" s="213"/>
      <c r="AP231" s="208"/>
      <c r="AQ231" s="208"/>
      <c r="AR231" s="213"/>
      <c r="AS231" s="208"/>
      <c r="AT231" s="208"/>
      <c r="AU231" s="208"/>
      <c r="AV231" s="213"/>
      <c r="AW231" s="208"/>
      <c r="AX231" s="208"/>
      <c r="AY231" s="213"/>
      <c r="AZ231" s="208"/>
      <c r="BA231" s="208"/>
      <c r="BB231" s="213"/>
      <c r="BC231" s="208"/>
      <c r="BD231" s="208"/>
      <c r="BE231" s="208"/>
      <c r="BF231" s="213"/>
      <c r="BG231" s="208"/>
      <c r="BH231" s="208"/>
      <c r="BI231" s="213"/>
      <c r="BJ231" s="208"/>
      <c r="BK231" s="208"/>
      <c r="BL231" s="213"/>
      <c r="BM231" s="208"/>
      <c r="BN231" s="208"/>
      <c r="BO231" s="208"/>
      <c r="BP231" s="213"/>
      <c r="BQ231" s="208"/>
      <c r="BR231" s="208"/>
      <c r="BS231" s="213"/>
      <c r="BT231" s="208"/>
      <c r="BU231" s="208"/>
      <c r="BV231" s="213"/>
      <c r="BW231" s="208"/>
      <c r="BX231" s="208"/>
      <c r="BY231" s="208"/>
      <c r="BZ231" s="213"/>
      <c r="CA231" s="208"/>
      <c r="CB231" s="208"/>
      <c r="CC231" s="213"/>
      <c r="CD231" s="208"/>
      <c r="CE231" s="208"/>
      <c r="CF231" s="213"/>
      <c r="CG231" s="208"/>
      <c r="CH231" s="208"/>
      <c r="CI231" s="208"/>
      <c r="CJ231" s="213"/>
      <c r="CK231" s="208"/>
      <c r="CL231" s="208"/>
      <c r="CM231" s="213"/>
      <c r="CN231" s="208"/>
      <c r="CO231" s="208"/>
      <c r="CP231" s="213"/>
      <c r="CQ231" s="208"/>
      <c r="CR231" s="208"/>
      <c r="CS231" s="208"/>
      <c r="CT231" s="213"/>
      <c r="CU231" s="208"/>
      <c r="CV231" s="208"/>
      <c r="CW231" s="213"/>
      <c r="CX231" s="208"/>
      <c r="CY231" s="208"/>
      <c r="CZ231" s="213"/>
      <c r="DA231" s="208"/>
      <c r="DB231" s="208"/>
      <c r="DC231" s="208"/>
      <c r="DD231" s="213"/>
      <c r="DE231" s="208"/>
      <c r="DF231" s="208"/>
      <c r="DG231" s="213"/>
      <c r="DH231" s="208"/>
      <c r="DI231" s="208"/>
      <c r="DJ231" s="213"/>
      <c r="DK231" s="208"/>
      <c r="DL231" s="208"/>
      <c r="DM231" s="208"/>
      <c r="DN231" s="213"/>
      <c r="DO231" s="208"/>
      <c r="DP231" s="208"/>
      <c r="DQ231" s="213"/>
      <c r="DR231" s="208"/>
      <c r="DS231" s="208"/>
      <c r="DT231" s="213"/>
      <c r="DU231" s="188"/>
      <c r="DV231" s="188"/>
      <c r="DW231" s="188"/>
      <c r="DX231" s="289"/>
      <c r="DY231" s="188"/>
      <c r="DZ231" s="188"/>
      <c r="EA231" s="289"/>
      <c r="EB231" s="188"/>
      <c r="EC231" s="188"/>
      <c r="ED231" s="289"/>
      <c r="EE231" s="188"/>
      <c r="EF231" s="188"/>
      <c r="EG231" s="188"/>
      <c r="EH231" s="289"/>
      <c r="EI231" s="188"/>
      <c r="EJ231" s="188"/>
      <c r="EK231" s="289"/>
      <c r="EL231" s="188"/>
      <c r="EM231" s="188"/>
      <c r="EN231" s="289"/>
      <c r="EO231" s="188"/>
      <c r="EP231" s="188"/>
      <c r="EQ231" s="188"/>
      <c r="ER231" s="289"/>
      <c r="ES231" s="188"/>
      <c r="ET231" s="188"/>
      <c r="EU231" s="289"/>
      <c r="EV231" s="188"/>
      <c r="EW231" s="188"/>
      <c r="EX231" s="289"/>
      <c r="EY231" s="188"/>
      <c r="EZ231" s="188"/>
      <c r="FA231" s="188"/>
      <c r="FB231" s="289"/>
      <c r="FC231" s="188"/>
      <c r="FD231" s="188"/>
      <c r="FE231" s="289"/>
      <c r="FF231" s="188"/>
      <c r="FG231" s="188"/>
      <c r="FH231" s="289"/>
      <c r="FI231" s="188"/>
      <c r="FJ231" s="188"/>
      <c r="FK231" s="188"/>
      <c r="FL231" s="289"/>
      <c r="FM231" s="188"/>
      <c r="FN231" s="188"/>
      <c r="FO231" s="289"/>
      <c r="FP231" s="188"/>
      <c r="FQ231" s="188"/>
      <c r="FR231" s="289"/>
      <c r="FS231" s="188"/>
      <c r="FT231" s="188"/>
      <c r="FU231" s="188"/>
      <c r="FV231" s="289"/>
      <c r="FW231" s="188"/>
      <c r="FX231" s="188"/>
      <c r="FY231" s="289"/>
      <c r="FZ231" s="188"/>
      <c r="GA231" s="188"/>
      <c r="GB231" s="289"/>
      <c r="GC231" s="188"/>
      <c r="GD231" s="188"/>
      <c r="GE231" s="188"/>
      <c r="GF231" s="289"/>
      <c r="GG231" s="188"/>
      <c r="GH231" s="188"/>
      <c r="GI231" s="289"/>
      <c r="GJ231" s="188"/>
      <c r="GK231" s="188"/>
      <c r="GL231" s="289"/>
      <c r="GM231" s="188"/>
      <c r="GN231" s="188"/>
      <c r="GO231" s="188"/>
      <c r="GP231" s="289"/>
      <c r="GQ231" s="188"/>
      <c r="GR231" s="188"/>
      <c r="GS231" s="289"/>
      <c r="GT231" s="188"/>
      <c r="GU231" s="188"/>
      <c r="GV231" s="289"/>
      <c r="GW231" s="188"/>
      <c r="GX231" s="188"/>
      <c r="GY231" s="188"/>
      <c r="GZ231" s="289"/>
      <c r="HA231" s="188"/>
      <c r="HB231" s="188"/>
      <c r="HC231" s="289"/>
      <c r="HD231" s="188"/>
      <c r="HE231" s="188"/>
      <c r="HF231" s="289"/>
      <c r="HG231" s="188"/>
      <c r="HH231" s="188"/>
      <c r="HI231" s="188"/>
      <c r="HJ231" s="289"/>
      <c r="HK231" s="188"/>
      <c r="HL231" s="188"/>
      <c r="HM231" s="289"/>
      <c r="HN231" s="188"/>
      <c r="HO231" s="188"/>
      <c r="HP231" s="289"/>
      <c r="HQ231" s="188"/>
      <c r="HR231" s="188"/>
      <c r="HS231" s="188"/>
      <c r="HT231" s="289"/>
      <c r="HU231" s="188"/>
      <c r="HV231" s="188"/>
      <c r="HW231" s="289"/>
      <c r="HX231" s="188"/>
      <c r="HY231" s="188"/>
      <c r="HZ231" s="289"/>
      <c r="IA231" s="188"/>
      <c r="IB231" s="188"/>
      <c r="IC231" s="188"/>
      <c r="ID231" s="289"/>
      <c r="IE231" s="188"/>
      <c r="IF231" s="188"/>
      <c r="IG231" s="289"/>
      <c r="IH231" s="188"/>
      <c r="II231" s="188"/>
      <c r="IJ231" s="289"/>
    </row>
    <row r="232" spans="1:244" hidden="1" x14ac:dyDescent="0.2">
      <c r="B232" s="183"/>
      <c r="C232" s="183"/>
      <c r="E232" s="188"/>
      <c r="F232" s="215" t="s">
        <v>175</v>
      </c>
      <c r="G232" s="215" t="s">
        <v>175</v>
      </c>
      <c r="H232" s="216" t="s">
        <v>175</v>
      </c>
      <c r="I232" s="215" t="s">
        <v>175</v>
      </c>
      <c r="J232" s="215" t="s">
        <v>175</v>
      </c>
      <c r="K232" s="216" t="s">
        <v>176</v>
      </c>
      <c r="L232" s="215" t="s">
        <v>175</v>
      </c>
      <c r="M232" s="215" t="s">
        <v>175</v>
      </c>
      <c r="N232" s="216" t="s">
        <v>177</v>
      </c>
      <c r="O232" s="208"/>
      <c r="P232" s="215" t="s">
        <v>175</v>
      </c>
      <c r="Q232" s="215" t="s">
        <v>175</v>
      </c>
      <c r="R232" s="216" t="s">
        <v>175</v>
      </c>
      <c r="S232" s="215" t="s">
        <v>175</v>
      </c>
      <c r="T232" s="215" t="s">
        <v>175</v>
      </c>
      <c r="U232" s="216" t="s">
        <v>176</v>
      </c>
      <c r="V232" s="215" t="s">
        <v>175</v>
      </c>
      <c r="W232" s="215" t="s">
        <v>175</v>
      </c>
      <c r="X232" s="216" t="s">
        <v>177</v>
      </c>
      <c r="Y232" s="208"/>
      <c r="Z232" s="215" t="s">
        <v>175</v>
      </c>
      <c r="AA232" s="215" t="s">
        <v>175</v>
      </c>
      <c r="AB232" s="216" t="s">
        <v>175</v>
      </c>
      <c r="AC232" s="215" t="s">
        <v>175</v>
      </c>
      <c r="AD232" s="215" t="s">
        <v>175</v>
      </c>
      <c r="AE232" s="216" t="s">
        <v>176</v>
      </c>
      <c r="AF232" s="215" t="s">
        <v>175</v>
      </c>
      <c r="AG232" s="215" t="s">
        <v>175</v>
      </c>
      <c r="AH232" s="216" t="s">
        <v>177</v>
      </c>
      <c r="AI232" s="208"/>
      <c r="AJ232" s="215" t="s">
        <v>175</v>
      </c>
      <c r="AK232" s="215" t="s">
        <v>175</v>
      </c>
      <c r="AL232" s="216" t="s">
        <v>175</v>
      </c>
      <c r="AM232" s="215" t="s">
        <v>175</v>
      </c>
      <c r="AN232" s="215" t="s">
        <v>175</v>
      </c>
      <c r="AO232" s="216" t="s">
        <v>176</v>
      </c>
      <c r="AP232" s="215" t="s">
        <v>175</v>
      </c>
      <c r="AQ232" s="215" t="s">
        <v>175</v>
      </c>
      <c r="AR232" s="216" t="s">
        <v>177</v>
      </c>
      <c r="AS232" s="208"/>
      <c r="AT232" s="215" t="s">
        <v>175</v>
      </c>
      <c r="AU232" s="215" t="s">
        <v>175</v>
      </c>
      <c r="AV232" s="216" t="s">
        <v>175</v>
      </c>
      <c r="AW232" s="215" t="s">
        <v>175</v>
      </c>
      <c r="AX232" s="215" t="s">
        <v>175</v>
      </c>
      <c r="AY232" s="216" t="s">
        <v>176</v>
      </c>
      <c r="AZ232" s="215" t="s">
        <v>175</v>
      </c>
      <c r="BA232" s="215" t="s">
        <v>175</v>
      </c>
      <c r="BB232" s="216" t="s">
        <v>177</v>
      </c>
      <c r="BC232" s="208"/>
      <c r="BD232" s="215" t="s">
        <v>175</v>
      </c>
      <c r="BE232" s="215" t="s">
        <v>175</v>
      </c>
      <c r="BF232" s="216" t="s">
        <v>175</v>
      </c>
      <c r="BG232" s="215" t="s">
        <v>175</v>
      </c>
      <c r="BH232" s="215" t="s">
        <v>175</v>
      </c>
      <c r="BI232" s="216" t="s">
        <v>176</v>
      </c>
      <c r="BJ232" s="215" t="s">
        <v>175</v>
      </c>
      <c r="BK232" s="215" t="s">
        <v>175</v>
      </c>
      <c r="BL232" s="216" t="s">
        <v>177</v>
      </c>
      <c r="BM232" s="208"/>
      <c r="BN232" s="215" t="s">
        <v>175</v>
      </c>
      <c r="BO232" s="215" t="s">
        <v>175</v>
      </c>
      <c r="BP232" s="216" t="s">
        <v>175</v>
      </c>
      <c r="BQ232" s="215" t="s">
        <v>175</v>
      </c>
      <c r="BR232" s="215" t="s">
        <v>175</v>
      </c>
      <c r="BS232" s="216" t="s">
        <v>176</v>
      </c>
      <c r="BT232" s="215" t="s">
        <v>175</v>
      </c>
      <c r="BU232" s="215" t="s">
        <v>175</v>
      </c>
      <c r="BV232" s="216" t="s">
        <v>177</v>
      </c>
      <c r="BW232" s="208"/>
      <c r="BX232" s="215" t="s">
        <v>175</v>
      </c>
      <c r="BY232" s="215" t="s">
        <v>175</v>
      </c>
      <c r="BZ232" s="216" t="s">
        <v>175</v>
      </c>
      <c r="CA232" s="215" t="s">
        <v>175</v>
      </c>
      <c r="CB232" s="215" t="s">
        <v>175</v>
      </c>
      <c r="CC232" s="216" t="s">
        <v>176</v>
      </c>
      <c r="CD232" s="215" t="s">
        <v>175</v>
      </c>
      <c r="CE232" s="215" t="s">
        <v>175</v>
      </c>
      <c r="CF232" s="216" t="s">
        <v>177</v>
      </c>
      <c r="CG232" s="208"/>
      <c r="CH232" s="215" t="s">
        <v>175</v>
      </c>
      <c r="CI232" s="215" t="s">
        <v>175</v>
      </c>
      <c r="CJ232" s="216" t="s">
        <v>175</v>
      </c>
      <c r="CK232" s="215" t="s">
        <v>175</v>
      </c>
      <c r="CL232" s="215" t="s">
        <v>175</v>
      </c>
      <c r="CM232" s="216" t="s">
        <v>176</v>
      </c>
      <c r="CN232" s="215" t="s">
        <v>175</v>
      </c>
      <c r="CO232" s="215" t="s">
        <v>175</v>
      </c>
      <c r="CP232" s="216" t="s">
        <v>177</v>
      </c>
      <c r="CQ232" s="208"/>
      <c r="CR232" s="215" t="s">
        <v>175</v>
      </c>
      <c r="CS232" s="215" t="s">
        <v>175</v>
      </c>
      <c r="CT232" s="216" t="s">
        <v>175</v>
      </c>
      <c r="CU232" s="215" t="s">
        <v>175</v>
      </c>
      <c r="CV232" s="215" t="s">
        <v>175</v>
      </c>
      <c r="CW232" s="216" t="s">
        <v>176</v>
      </c>
      <c r="CX232" s="215" t="s">
        <v>175</v>
      </c>
      <c r="CY232" s="215" t="s">
        <v>175</v>
      </c>
      <c r="CZ232" s="216" t="s">
        <v>177</v>
      </c>
      <c r="DA232" s="208"/>
      <c r="DB232" s="215" t="s">
        <v>175</v>
      </c>
      <c r="DC232" s="215" t="s">
        <v>175</v>
      </c>
      <c r="DD232" s="216" t="s">
        <v>175</v>
      </c>
      <c r="DE232" s="215" t="s">
        <v>175</v>
      </c>
      <c r="DF232" s="215" t="s">
        <v>175</v>
      </c>
      <c r="DG232" s="216" t="s">
        <v>176</v>
      </c>
      <c r="DH232" s="215" t="s">
        <v>175</v>
      </c>
      <c r="DI232" s="215" t="s">
        <v>175</v>
      </c>
      <c r="DJ232" s="216" t="s">
        <v>177</v>
      </c>
      <c r="DK232" s="208"/>
      <c r="DL232" s="215" t="s">
        <v>175</v>
      </c>
      <c r="DM232" s="215" t="s">
        <v>175</v>
      </c>
      <c r="DN232" s="216" t="s">
        <v>175</v>
      </c>
      <c r="DO232" s="215" t="s">
        <v>175</v>
      </c>
      <c r="DP232" s="215" t="s">
        <v>175</v>
      </c>
      <c r="DQ232" s="216" t="s">
        <v>176</v>
      </c>
      <c r="DR232" s="215" t="s">
        <v>175</v>
      </c>
      <c r="DS232" s="215" t="s">
        <v>175</v>
      </c>
      <c r="DT232" s="216" t="s">
        <v>177</v>
      </c>
      <c r="DU232" s="188"/>
      <c r="DV232" s="355" t="s">
        <v>175</v>
      </c>
      <c r="DW232" s="355" t="s">
        <v>175</v>
      </c>
      <c r="DX232" s="293" t="s">
        <v>175</v>
      </c>
      <c r="DY232" s="355" t="s">
        <v>175</v>
      </c>
      <c r="DZ232" s="355" t="s">
        <v>175</v>
      </c>
      <c r="EA232" s="293" t="s">
        <v>176</v>
      </c>
      <c r="EB232" s="355" t="s">
        <v>175</v>
      </c>
      <c r="EC232" s="355" t="s">
        <v>175</v>
      </c>
      <c r="ED232" s="293" t="s">
        <v>177</v>
      </c>
      <c r="EE232" s="188"/>
      <c r="EF232" s="355" t="s">
        <v>175</v>
      </c>
      <c r="EG232" s="355" t="s">
        <v>175</v>
      </c>
      <c r="EH232" s="293" t="s">
        <v>175</v>
      </c>
      <c r="EI232" s="355" t="s">
        <v>175</v>
      </c>
      <c r="EJ232" s="355" t="s">
        <v>175</v>
      </c>
      <c r="EK232" s="293" t="s">
        <v>176</v>
      </c>
      <c r="EL232" s="355" t="s">
        <v>175</v>
      </c>
      <c r="EM232" s="355" t="s">
        <v>175</v>
      </c>
      <c r="EN232" s="293" t="s">
        <v>177</v>
      </c>
      <c r="EO232" s="188"/>
      <c r="EP232" s="355" t="s">
        <v>175</v>
      </c>
      <c r="EQ232" s="355" t="s">
        <v>175</v>
      </c>
      <c r="ER232" s="293" t="s">
        <v>175</v>
      </c>
      <c r="ES232" s="355" t="s">
        <v>175</v>
      </c>
      <c r="ET232" s="355" t="s">
        <v>175</v>
      </c>
      <c r="EU232" s="293" t="s">
        <v>176</v>
      </c>
      <c r="EV232" s="355" t="s">
        <v>175</v>
      </c>
      <c r="EW232" s="355" t="s">
        <v>175</v>
      </c>
      <c r="EX232" s="293" t="s">
        <v>177</v>
      </c>
      <c r="EY232" s="188"/>
      <c r="EZ232" s="355" t="s">
        <v>175</v>
      </c>
      <c r="FA232" s="355" t="s">
        <v>175</v>
      </c>
      <c r="FB232" s="293" t="s">
        <v>175</v>
      </c>
      <c r="FC232" s="355" t="s">
        <v>175</v>
      </c>
      <c r="FD232" s="355" t="s">
        <v>175</v>
      </c>
      <c r="FE232" s="293" t="s">
        <v>176</v>
      </c>
      <c r="FF232" s="355" t="s">
        <v>175</v>
      </c>
      <c r="FG232" s="355" t="s">
        <v>175</v>
      </c>
      <c r="FH232" s="293" t="s">
        <v>177</v>
      </c>
      <c r="FI232" s="188"/>
      <c r="FJ232" s="355" t="s">
        <v>175</v>
      </c>
      <c r="FK232" s="355" t="s">
        <v>175</v>
      </c>
      <c r="FL232" s="293" t="s">
        <v>175</v>
      </c>
      <c r="FM232" s="355" t="s">
        <v>175</v>
      </c>
      <c r="FN232" s="355" t="s">
        <v>175</v>
      </c>
      <c r="FO232" s="293" t="s">
        <v>176</v>
      </c>
      <c r="FP232" s="355" t="s">
        <v>175</v>
      </c>
      <c r="FQ232" s="355" t="s">
        <v>175</v>
      </c>
      <c r="FR232" s="293" t="s">
        <v>177</v>
      </c>
      <c r="FS232" s="188"/>
      <c r="FT232" s="355" t="s">
        <v>175</v>
      </c>
      <c r="FU232" s="355" t="s">
        <v>175</v>
      </c>
      <c r="FV232" s="293" t="s">
        <v>175</v>
      </c>
      <c r="FW232" s="355" t="s">
        <v>175</v>
      </c>
      <c r="FX232" s="355" t="s">
        <v>175</v>
      </c>
      <c r="FY232" s="293" t="s">
        <v>176</v>
      </c>
      <c r="FZ232" s="355" t="s">
        <v>175</v>
      </c>
      <c r="GA232" s="355" t="s">
        <v>175</v>
      </c>
      <c r="GB232" s="293" t="s">
        <v>177</v>
      </c>
      <c r="GC232" s="188"/>
      <c r="GD232" s="355" t="s">
        <v>175</v>
      </c>
      <c r="GE232" s="355" t="s">
        <v>175</v>
      </c>
      <c r="GF232" s="293" t="s">
        <v>175</v>
      </c>
      <c r="GG232" s="355" t="s">
        <v>175</v>
      </c>
      <c r="GH232" s="355" t="s">
        <v>175</v>
      </c>
      <c r="GI232" s="293" t="s">
        <v>176</v>
      </c>
      <c r="GJ232" s="355" t="s">
        <v>175</v>
      </c>
      <c r="GK232" s="355" t="s">
        <v>175</v>
      </c>
      <c r="GL232" s="293" t="s">
        <v>177</v>
      </c>
      <c r="GM232" s="188"/>
      <c r="GN232" s="355" t="s">
        <v>175</v>
      </c>
      <c r="GO232" s="355" t="s">
        <v>175</v>
      </c>
      <c r="GP232" s="293" t="s">
        <v>175</v>
      </c>
      <c r="GQ232" s="355" t="s">
        <v>175</v>
      </c>
      <c r="GR232" s="355" t="s">
        <v>175</v>
      </c>
      <c r="GS232" s="293" t="s">
        <v>176</v>
      </c>
      <c r="GT232" s="355" t="s">
        <v>175</v>
      </c>
      <c r="GU232" s="355" t="s">
        <v>175</v>
      </c>
      <c r="GV232" s="293" t="s">
        <v>177</v>
      </c>
      <c r="GW232" s="188"/>
      <c r="GX232" s="355" t="s">
        <v>175</v>
      </c>
      <c r="GY232" s="355" t="s">
        <v>175</v>
      </c>
      <c r="GZ232" s="293" t="s">
        <v>175</v>
      </c>
      <c r="HA232" s="355" t="s">
        <v>175</v>
      </c>
      <c r="HB232" s="355" t="s">
        <v>175</v>
      </c>
      <c r="HC232" s="293" t="s">
        <v>176</v>
      </c>
      <c r="HD232" s="355" t="s">
        <v>175</v>
      </c>
      <c r="HE232" s="355" t="s">
        <v>175</v>
      </c>
      <c r="HF232" s="293" t="s">
        <v>177</v>
      </c>
      <c r="HG232" s="188"/>
      <c r="HH232" s="355" t="s">
        <v>175</v>
      </c>
      <c r="HI232" s="355" t="s">
        <v>175</v>
      </c>
      <c r="HJ232" s="293" t="s">
        <v>175</v>
      </c>
      <c r="HK232" s="355" t="s">
        <v>175</v>
      </c>
      <c r="HL232" s="355" t="s">
        <v>175</v>
      </c>
      <c r="HM232" s="293" t="s">
        <v>176</v>
      </c>
      <c r="HN232" s="355" t="s">
        <v>175</v>
      </c>
      <c r="HO232" s="355" t="s">
        <v>175</v>
      </c>
      <c r="HP232" s="293" t="s">
        <v>177</v>
      </c>
      <c r="HQ232" s="188"/>
      <c r="HR232" s="355" t="s">
        <v>175</v>
      </c>
      <c r="HS232" s="355" t="s">
        <v>175</v>
      </c>
      <c r="HT232" s="293" t="s">
        <v>175</v>
      </c>
      <c r="HU232" s="355" t="s">
        <v>175</v>
      </c>
      <c r="HV232" s="355" t="s">
        <v>175</v>
      </c>
      <c r="HW232" s="293" t="s">
        <v>176</v>
      </c>
      <c r="HX232" s="355" t="s">
        <v>175</v>
      </c>
      <c r="HY232" s="355" t="s">
        <v>175</v>
      </c>
      <c r="HZ232" s="293" t="s">
        <v>177</v>
      </c>
      <c r="IA232" s="188"/>
      <c r="IB232" s="355" t="s">
        <v>175</v>
      </c>
      <c r="IC232" s="355" t="s">
        <v>175</v>
      </c>
      <c r="ID232" s="293" t="s">
        <v>175</v>
      </c>
      <c r="IE232" s="355" t="s">
        <v>175</v>
      </c>
      <c r="IF232" s="355" t="s">
        <v>175</v>
      </c>
      <c r="IG232" s="293" t="s">
        <v>176</v>
      </c>
      <c r="IH232" s="355" t="s">
        <v>175</v>
      </c>
      <c r="II232" s="355" t="s">
        <v>175</v>
      </c>
      <c r="IJ232" s="293" t="s">
        <v>177</v>
      </c>
    </row>
    <row r="233" spans="1:244" hidden="1" x14ac:dyDescent="0.2">
      <c r="B233" s="183"/>
      <c r="C233" s="183"/>
      <c r="E233" s="188"/>
      <c r="F233" s="217" t="s">
        <v>142</v>
      </c>
      <c r="G233" s="217" t="s">
        <v>143</v>
      </c>
      <c r="H233" s="218" t="s">
        <v>97</v>
      </c>
      <c r="I233" s="217" t="s">
        <v>142</v>
      </c>
      <c r="J233" s="217" t="s">
        <v>143</v>
      </c>
      <c r="K233" s="218" t="s">
        <v>97</v>
      </c>
      <c r="L233" s="217" t="s">
        <v>142</v>
      </c>
      <c r="M233" s="217" t="s">
        <v>143</v>
      </c>
      <c r="N233" s="218" t="s">
        <v>97</v>
      </c>
      <c r="O233" s="208"/>
      <c r="P233" s="217" t="s">
        <v>142</v>
      </c>
      <c r="Q233" s="217" t="s">
        <v>143</v>
      </c>
      <c r="R233" s="218" t="s">
        <v>97</v>
      </c>
      <c r="S233" s="217" t="s">
        <v>142</v>
      </c>
      <c r="T233" s="217" t="s">
        <v>143</v>
      </c>
      <c r="U233" s="218" t="s">
        <v>97</v>
      </c>
      <c r="V233" s="217" t="s">
        <v>142</v>
      </c>
      <c r="W233" s="217" t="s">
        <v>143</v>
      </c>
      <c r="X233" s="218" t="s">
        <v>97</v>
      </c>
      <c r="Y233" s="208"/>
      <c r="Z233" s="217" t="s">
        <v>142</v>
      </c>
      <c r="AA233" s="217" t="s">
        <v>143</v>
      </c>
      <c r="AB233" s="218" t="s">
        <v>97</v>
      </c>
      <c r="AC233" s="217" t="s">
        <v>142</v>
      </c>
      <c r="AD233" s="217" t="s">
        <v>143</v>
      </c>
      <c r="AE233" s="218" t="s">
        <v>97</v>
      </c>
      <c r="AF233" s="217" t="s">
        <v>142</v>
      </c>
      <c r="AG233" s="217" t="s">
        <v>143</v>
      </c>
      <c r="AH233" s="218" t="s">
        <v>97</v>
      </c>
      <c r="AI233" s="208"/>
      <c r="AJ233" s="217" t="s">
        <v>142</v>
      </c>
      <c r="AK233" s="217" t="s">
        <v>143</v>
      </c>
      <c r="AL233" s="218" t="s">
        <v>97</v>
      </c>
      <c r="AM233" s="217" t="s">
        <v>142</v>
      </c>
      <c r="AN233" s="217" t="s">
        <v>143</v>
      </c>
      <c r="AO233" s="218" t="s">
        <v>97</v>
      </c>
      <c r="AP233" s="217" t="s">
        <v>142</v>
      </c>
      <c r="AQ233" s="217" t="s">
        <v>143</v>
      </c>
      <c r="AR233" s="218" t="s">
        <v>97</v>
      </c>
      <c r="AS233" s="208"/>
      <c r="AT233" s="217" t="s">
        <v>142</v>
      </c>
      <c r="AU233" s="217" t="s">
        <v>143</v>
      </c>
      <c r="AV233" s="218" t="s">
        <v>97</v>
      </c>
      <c r="AW233" s="217" t="s">
        <v>142</v>
      </c>
      <c r="AX233" s="217" t="s">
        <v>143</v>
      </c>
      <c r="AY233" s="218" t="s">
        <v>97</v>
      </c>
      <c r="AZ233" s="217" t="s">
        <v>142</v>
      </c>
      <c r="BA233" s="217" t="s">
        <v>143</v>
      </c>
      <c r="BB233" s="218" t="s">
        <v>97</v>
      </c>
      <c r="BC233" s="208"/>
      <c r="BD233" s="217" t="s">
        <v>142</v>
      </c>
      <c r="BE233" s="217" t="s">
        <v>143</v>
      </c>
      <c r="BF233" s="218" t="s">
        <v>97</v>
      </c>
      <c r="BG233" s="217" t="s">
        <v>142</v>
      </c>
      <c r="BH233" s="217" t="s">
        <v>143</v>
      </c>
      <c r="BI233" s="218" t="s">
        <v>97</v>
      </c>
      <c r="BJ233" s="217" t="s">
        <v>142</v>
      </c>
      <c r="BK233" s="217" t="s">
        <v>143</v>
      </c>
      <c r="BL233" s="218" t="s">
        <v>97</v>
      </c>
      <c r="BM233" s="208"/>
      <c r="BN233" s="217" t="s">
        <v>142</v>
      </c>
      <c r="BO233" s="217" t="s">
        <v>143</v>
      </c>
      <c r="BP233" s="218" t="s">
        <v>97</v>
      </c>
      <c r="BQ233" s="217" t="s">
        <v>142</v>
      </c>
      <c r="BR233" s="217" t="s">
        <v>143</v>
      </c>
      <c r="BS233" s="218" t="s">
        <v>97</v>
      </c>
      <c r="BT233" s="217" t="s">
        <v>142</v>
      </c>
      <c r="BU233" s="217" t="s">
        <v>143</v>
      </c>
      <c r="BV233" s="218" t="s">
        <v>97</v>
      </c>
      <c r="BW233" s="208"/>
      <c r="BX233" s="217" t="s">
        <v>142</v>
      </c>
      <c r="BY233" s="217" t="s">
        <v>143</v>
      </c>
      <c r="BZ233" s="218" t="s">
        <v>97</v>
      </c>
      <c r="CA233" s="217" t="s">
        <v>142</v>
      </c>
      <c r="CB233" s="217" t="s">
        <v>143</v>
      </c>
      <c r="CC233" s="218" t="s">
        <v>97</v>
      </c>
      <c r="CD233" s="217" t="s">
        <v>142</v>
      </c>
      <c r="CE233" s="217" t="s">
        <v>143</v>
      </c>
      <c r="CF233" s="218" t="s">
        <v>97</v>
      </c>
      <c r="CG233" s="208"/>
      <c r="CH233" s="217" t="s">
        <v>142</v>
      </c>
      <c r="CI233" s="217" t="s">
        <v>143</v>
      </c>
      <c r="CJ233" s="218" t="s">
        <v>97</v>
      </c>
      <c r="CK233" s="217" t="s">
        <v>142</v>
      </c>
      <c r="CL233" s="217" t="s">
        <v>143</v>
      </c>
      <c r="CM233" s="218" t="s">
        <v>97</v>
      </c>
      <c r="CN233" s="217" t="s">
        <v>142</v>
      </c>
      <c r="CO233" s="217" t="s">
        <v>143</v>
      </c>
      <c r="CP233" s="218" t="s">
        <v>97</v>
      </c>
      <c r="CQ233" s="208"/>
      <c r="CR233" s="217" t="s">
        <v>142</v>
      </c>
      <c r="CS233" s="217" t="s">
        <v>143</v>
      </c>
      <c r="CT233" s="218" t="s">
        <v>97</v>
      </c>
      <c r="CU233" s="217" t="s">
        <v>142</v>
      </c>
      <c r="CV233" s="217" t="s">
        <v>143</v>
      </c>
      <c r="CW233" s="218" t="s">
        <v>97</v>
      </c>
      <c r="CX233" s="217" t="s">
        <v>142</v>
      </c>
      <c r="CY233" s="217" t="s">
        <v>143</v>
      </c>
      <c r="CZ233" s="218" t="s">
        <v>97</v>
      </c>
      <c r="DA233" s="208"/>
      <c r="DB233" s="217" t="s">
        <v>142</v>
      </c>
      <c r="DC233" s="217" t="s">
        <v>143</v>
      </c>
      <c r="DD233" s="218" t="s">
        <v>97</v>
      </c>
      <c r="DE233" s="217" t="s">
        <v>142</v>
      </c>
      <c r="DF233" s="217" t="s">
        <v>143</v>
      </c>
      <c r="DG233" s="218" t="s">
        <v>97</v>
      </c>
      <c r="DH233" s="217" t="s">
        <v>142</v>
      </c>
      <c r="DI233" s="217" t="s">
        <v>143</v>
      </c>
      <c r="DJ233" s="218" t="s">
        <v>97</v>
      </c>
      <c r="DK233" s="208"/>
      <c r="DL233" s="217" t="s">
        <v>142</v>
      </c>
      <c r="DM233" s="217" t="s">
        <v>143</v>
      </c>
      <c r="DN233" s="218" t="s">
        <v>97</v>
      </c>
      <c r="DO233" s="217" t="s">
        <v>142</v>
      </c>
      <c r="DP233" s="217" t="s">
        <v>143</v>
      </c>
      <c r="DQ233" s="218" t="s">
        <v>97</v>
      </c>
      <c r="DR233" s="217" t="s">
        <v>142</v>
      </c>
      <c r="DS233" s="217" t="s">
        <v>143</v>
      </c>
      <c r="DT233" s="218" t="s">
        <v>97</v>
      </c>
      <c r="DU233" s="188"/>
      <c r="DV233" s="356" t="s">
        <v>142</v>
      </c>
      <c r="DW233" s="356" t="s">
        <v>143</v>
      </c>
      <c r="DX233" s="357" t="s">
        <v>97</v>
      </c>
      <c r="DY233" s="356" t="s">
        <v>142</v>
      </c>
      <c r="DZ233" s="356" t="s">
        <v>143</v>
      </c>
      <c r="EA233" s="357" t="s">
        <v>97</v>
      </c>
      <c r="EB233" s="356" t="s">
        <v>142</v>
      </c>
      <c r="EC233" s="356" t="s">
        <v>143</v>
      </c>
      <c r="ED233" s="357" t="s">
        <v>97</v>
      </c>
      <c r="EE233" s="188"/>
      <c r="EF233" s="356" t="s">
        <v>142</v>
      </c>
      <c r="EG233" s="356" t="s">
        <v>143</v>
      </c>
      <c r="EH233" s="357" t="s">
        <v>97</v>
      </c>
      <c r="EI233" s="356" t="s">
        <v>142</v>
      </c>
      <c r="EJ233" s="356" t="s">
        <v>143</v>
      </c>
      <c r="EK233" s="357" t="s">
        <v>97</v>
      </c>
      <c r="EL233" s="356" t="s">
        <v>142</v>
      </c>
      <c r="EM233" s="356" t="s">
        <v>143</v>
      </c>
      <c r="EN233" s="357" t="s">
        <v>97</v>
      </c>
      <c r="EO233" s="188"/>
      <c r="EP233" s="356" t="s">
        <v>142</v>
      </c>
      <c r="EQ233" s="356" t="s">
        <v>143</v>
      </c>
      <c r="ER233" s="357" t="s">
        <v>97</v>
      </c>
      <c r="ES233" s="356" t="s">
        <v>142</v>
      </c>
      <c r="ET233" s="356" t="s">
        <v>143</v>
      </c>
      <c r="EU233" s="357" t="s">
        <v>97</v>
      </c>
      <c r="EV233" s="356" t="s">
        <v>142</v>
      </c>
      <c r="EW233" s="356" t="s">
        <v>143</v>
      </c>
      <c r="EX233" s="357" t="s">
        <v>97</v>
      </c>
      <c r="EY233" s="188"/>
      <c r="EZ233" s="356" t="s">
        <v>142</v>
      </c>
      <c r="FA233" s="356" t="s">
        <v>143</v>
      </c>
      <c r="FB233" s="357" t="s">
        <v>97</v>
      </c>
      <c r="FC233" s="356" t="s">
        <v>142</v>
      </c>
      <c r="FD233" s="356" t="s">
        <v>143</v>
      </c>
      <c r="FE233" s="357" t="s">
        <v>97</v>
      </c>
      <c r="FF233" s="356" t="s">
        <v>142</v>
      </c>
      <c r="FG233" s="356" t="s">
        <v>143</v>
      </c>
      <c r="FH233" s="357" t="s">
        <v>97</v>
      </c>
      <c r="FI233" s="188"/>
      <c r="FJ233" s="356" t="s">
        <v>142</v>
      </c>
      <c r="FK233" s="356" t="s">
        <v>143</v>
      </c>
      <c r="FL233" s="357" t="s">
        <v>97</v>
      </c>
      <c r="FM233" s="356" t="s">
        <v>142</v>
      </c>
      <c r="FN233" s="356" t="s">
        <v>143</v>
      </c>
      <c r="FO233" s="357" t="s">
        <v>97</v>
      </c>
      <c r="FP233" s="356" t="s">
        <v>142</v>
      </c>
      <c r="FQ233" s="356" t="s">
        <v>143</v>
      </c>
      <c r="FR233" s="357" t="s">
        <v>97</v>
      </c>
      <c r="FS233" s="188"/>
      <c r="FT233" s="356" t="s">
        <v>142</v>
      </c>
      <c r="FU233" s="356" t="s">
        <v>143</v>
      </c>
      <c r="FV233" s="357" t="s">
        <v>97</v>
      </c>
      <c r="FW233" s="356" t="s">
        <v>142</v>
      </c>
      <c r="FX233" s="356" t="s">
        <v>143</v>
      </c>
      <c r="FY233" s="357" t="s">
        <v>97</v>
      </c>
      <c r="FZ233" s="356" t="s">
        <v>142</v>
      </c>
      <c r="GA233" s="356" t="s">
        <v>143</v>
      </c>
      <c r="GB233" s="357" t="s">
        <v>97</v>
      </c>
      <c r="GC233" s="188"/>
      <c r="GD233" s="356" t="s">
        <v>142</v>
      </c>
      <c r="GE233" s="356" t="s">
        <v>143</v>
      </c>
      <c r="GF233" s="357" t="s">
        <v>97</v>
      </c>
      <c r="GG233" s="356" t="s">
        <v>142</v>
      </c>
      <c r="GH233" s="356" t="s">
        <v>143</v>
      </c>
      <c r="GI233" s="357" t="s">
        <v>97</v>
      </c>
      <c r="GJ233" s="356" t="s">
        <v>142</v>
      </c>
      <c r="GK233" s="356" t="s">
        <v>143</v>
      </c>
      <c r="GL233" s="357" t="s">
        <v>97</v>
      </c>
      <c r="GM233" s="188"/>
      <c r="GN233" s="356" t="s">
        <v>142</v>
      </c>
      <c r="GO233" s="356" t="s">
        <v>143</v>
      </c>
      <c r="GP233" s="357" t="s">
        <v>97</v>
      </c>
      <c r="GQ233" s="356" t="s">
        <v>142</v>
      </c>
      <c r="GR233" s="356" t="s">
        <v>143</v>
      </c>
      <c r="GS233" s="357" t="s">
        <v>97</v>
      </c>
      <c r="GT233" s="356" t="s">
        <v>142</v>
      </c>
      <c r="GU233" s="356" t="s">
        <v>143</v>
      </c>
      <c r="GV233" s="357" t="s">
        <v>97</v>
      </c>
      <c r="GW233" s="188"/>
      <c r="GX233" s="356" t="s">
        <v>142</v>
      </c>
      <c r="GY233" s="356" t="s">
        <v>143</v>
      </c>
      <c r="GZ233" s="357" t="s">
        <v>97</v>
      </c>
      <c r="HA233" s="356" t="s">
        <v>142</v>
      </c>
      <c r="HB233" s="356" t="s">
        <v>143</v>
      </c>
      <c r="HC233" s="357" t="s">
        <v>97</v>
      </c>
      <c r="HD233" s="356" t="s">
        <v>142</v>
      </c>
      <c r="HE233" s="356" t="s">
        <v>143</v>
      </c>
      <c r="HF233" s="357" t="s">
        <v>97</v>
      </c>
      <c r="HG233" s="188"/>
      <c r="HH233" s="356" t="s">
        <v>142</v>
      </c>
      <c r="HI233" s="356" t="s">
        <v>143</v>
      </c>
      <c r="HJ233" s="357" t="s">
        <v>97</v>
      </c>
      <c r="HK233" s="356" t="s">
        <v>142</v>
      </c>
      <c r="HL233" s="356" t="s">
        <v>143</v>
      </c>
      <c r="HM233" s="357" t="s">
        <v>97</v>
      </c>
      <c r="HN233" s="356" t="s">
        <v>142</v>
      </c>
      <c r="HO233" s="356" t="s">
        <v>143</v>
      </c>
      <c r="HP233" s="357" t="s">
        <v>97</v>
      </c>
      <c r="HQ233" s="188"/>
      <c r="HR233" s="356" t="s">
        <v>142</v>
      </c>
      <c r="HS233" s="356" t="s">
        <v>143</v>
      </c>
      <c r="HT233" s="357" t="s">
        <v>97</v>
      </c>
      <c r="HU233" s="356" t="s">
        <v>142</v>
      </c>
      <c r="HV233" s="356" t="s">
        <v>143</v>
      </c>
      <c r="HW233" s="357" t="s">
        <v>97</v>
      </c>
      <c r="HX233" s="356" t="s">
        <v>142</v>
      </c>
      <c r="HY233" s="356" t="s">
        <v>143</v>
      </c>
      <c r="HZ233" s="357" t="s">
        <v>97</v>
      </c>
      <c r="IA233" s="188"/>
      <c r="IB233" s="356" t="s">
        <v>142</v>
      </c>
      <c r="IC233" s="356" t="s">
        <v>143</v>
      </c>
      <c r="ID233" s="357" t="s">
        <v>97</v>
      </c>
      <c r="IE233" s="356" t="s">
        <v>142</v>
      </c>
      <c r="IF233" s="356" t="s">
        <v>143</v>
      </c>
      <c r="IG233" s="357" t="s">
        <v>97</v>
      </c>
      <c r="IH233" s="356" t="s">
        <v>142</v>
      </c>
      <c r="II233" s="356" t="s">
        <v>143</v>
      </c>
      <c r="IJ233" s="357" t="s">
        <v>97</v>
      </c>
    </row>
    <row r="234" spans="1:244" x14ac:dyDescent="0.2">
      <c r="A234" s="211">
        <v>407.03</v>
      </c>
      <c r="B234" s="183" t="s">
        <v>278</v>
      </c>
      <c r="C234" s="183"/>
      <c r="E234" s="188"/>
      <c r="F234" s="217"/>
      <c r="G234" s="217"/>
      <c r="H234" s="218"/>
      <c r="I234" s="217"/>
      <c r="J234" s="217"/>
      <c r="K234" s="218"/>
      <c r="L234" s="217"/>
      <c r="M234" s="217"/>
      <c r="N234" s="218"/>
      <c r="O234" s="208"/>
      <c r="P234" s="217"/>
      <c r="Q234" s="217"/>
      <c r="R234" s="218"/>
      <c r="S234" s="217"/>
      <c r="T234" s="217"/>
      <c r="U234" s="218"/>
      <c r="V234" s="217"/>
      <c r="W234" s="217"/>
      <c r="X234" s="218"/>
      <c r="Y234" s="208"/>
      <c r="Z234" s="217"/>
      <c r="AA234" s="217"/>
      <c r="AB234" s="218"/>
      <c r="AC234" s="217"/>
      <c r="AD234" s="217"/>
      <c r="AE234" s="218"/>
      <c r="AF234" s="217"/>
      <c r="AG234" s="217"/>
      <c r="AH234" s="218"/>
      <c r="AI234" s="208"/>
      <c r="AJ234" s="217"/>
      <c r="AK234" s="217"/>
      <c r="AL234" s="218"/>
      <c r="AM234" s="217"/>
      <c r="AN234" s="217"/>
      <c r="AO234" s="218"/>
      <c r="AP234" s="217"/>
      <c r="AQ234" s="217"/>
      <c r="AR234" s="218"/>
      <c r="AS234" s="208"/>
      <c r="AT234" s="217"/>
      <c r="AU234" s="217"/>
      <c r="AV234" s="218"/>
      <c r="AW234" s="217"/>
      <c r="AX234" s="217"/>
      <c r="AY234" s="218"/>
      <c r="AZ234" s="217"/>
      <c r="BA234" s="217"/>
      <c r="BB234" s="218"/>
      <c r="BC234" s="208"/>
      <c r="BD234" s="217"/>
      <c r="BE234" s="217"/>
      <c r="BF234" s="218"/>
      <c r="BG234" s="217"/>
      <c r="BH234" s="217"/>
      <c r="BI234" s="218"/>
      <c r="BJ234" s="217"/>
      <c r="BK234" s="217"/>
      <c r="BL234" s="218"/>
      <c r="BM234" s="208"/>
      <c r="BN234" s="217"/>
      <c r="BO234" s="217"/>
      <c r="BP234" s="218"/>
      <c r="BQ234" s="217"/>
      <c r="BR234" s="217"/>
      <c r="BS234" s="218"/>
      <c r="BT234" s="217"/>
      <c r="BU234" s="217"/>
      <c r="BV234" s="218"/>
      <c r="BW234" s="208"/>
      <c r="BX234" s="217"/>
      <c r="BY234" s="217"/>
      <c r="BZ234" s="218"/>
      <c r="CA234" s="217"/>
      <c r="CB234" s="217"/>
      <c r="CC234" s="218"/>
      <c r="CD234" s="217"/>
      <c r="CE234" s="217"/>
      <c r="CF234" s="218"/>
      <c r="CG234" s="208"/>
      <c r="CH234" s="217"/>
      <c r="CI234" s="217"/>
      <c r="CJ234" s="218"/>
      <c r="CK234" s="217"/>
      <c r="CL234" s="217"/>
      <c r="CM234" s="218"/>
      <c r="CN234" s="217"/>
      <c r="CO234" s="217"/>
      <c r="CP234" s="218"/>
      <c r="CQ234" s="208"/>
      <c r="CR234" s="217"/>
      <c r="CS234" s="217"/>
      <c r="CT234" s="218"/>
      <c r="CU234" s="217"/>
      <c r="CV234" s="217"/>
      <c r="CW234" s="218"/>
      <c r="CX234" s="217"/>
      <c r="CY234" s="217"/>
      <c r="CZ234" s="218"/>
      <c r="DA234" s="208"/>
      <c r="DB234" s="217"/>
      <c r="DC234" s="217"/>
      <c r="DD234" s="218"/>
      <c r="DE234" s="217"/>
      <c r="DF234" s="217"/>
      <c r="DG234" s="218"/>
      <c r="DH234" s="217"/>
      <c r="DI234" s="217"/>
      <c r="DJ234" s="218"/>
      <c r="DK234" s="208"/>
      <c r="DL234" s="217"/>
      <c r="DM234" s="217"/>
      <c r="DN234" s="218"/>
      <c r="DO234" s="217"/>
      <c r="DP234" s="217"/>
      <c r="DQ234" s="218"/>
      <c r="DR234" s="217"/>
      <c r="DS234" s="217"/>
      <c r="DT234" s="218"/>
      <c r="DU234" s="188"/>
      <c r="DV234" s="356"/>
      <c r="DW234" s="356"/>
      <c r="DX234" s="207">
        <f>+R64+AB64+AL64+AV64+BF64+BP64+BZ64+CJ64+CT64+DD64+DN64+DX64</f>
        <v>14245168.130000001</v>
      </c>
      <c r="DY234" s="356"/>
      <c r="DZ234" s="356"/>
      <c r="EA234" s="207">
        <f>+U64+AE64+AO64+AY64+BI64+BS64+CC64+CM64+CW64+DG64+DQ64+EA64</f>
        <v>0</v>
      </c>
      <c r="EB234" s="356"/>
      <c r="EC234" s="356"/>
      <c r="ED234" s="207">
        <f>+X64+AH64+AR64+BB64+BL64+BV64+CF64+CP64+CZ64+DJ64+DT64+ED64</f>
        <v>14245168.130000001</v>
      </c>
      <c r="EE234" s="188"/>
      <c r="EF234" s="356"/>
      <c r="EG234" s="356"/>
      <c r="EH234" s="207">
        <f>+AB64+AL64+AV64+BF64+BP64+BZ64+CJ64+CT64+DD64+DN64+DX64+EH64</f>
        <v>14842064.100000001</v>
      </c>
      <c r="EI234" s="356"/>
      <c r="EJ234" s="356"/>
      <c r="EK234" s="207">
        <f>+AE64+AO64+AY64+BI64+BS64+CC64+CM64+CW64+DG64+DQ64+EA64+EK64</f>
        <v>0</v>
      </c>
      <c r="EL234" s="356"/>
      <c r="EM234" s="356"/>
      <c r="EN234" s="207">
        <f>+AH64+AR64+BB64+BL64+BV64+CF64+CP64+CZ64+DJ64+DT64+ED64+EN64</f>
        <v>14842064.100000001</v>
      </c>
      <c r="EO234" s="188"/>
      <c r="EP234" s="356"/>
      <c r="EQ234" s="356"/>
      <c r="ER234" s="207">
        <f>+AL64+AV64+BF64+BP64+BZ64+CJ64+CT64+DD64+DN64+DX64+EH64+ER64</f>
        <v>15223556.689999999</v>
      </c>
      <c r="ES234" s="356"/>
      <c r="ET234" s="356"/>
      <c r="EU234" s="207">
        <f>+AO64+AY64+BI64+BS64+CC64+CM64+CW64+DG64+DQ64+EA64+EK64+EU64</f>
        <v>0</v>
      </c>
      <c r="EV234" s="356"/>
      <c r="EW234" s="356"/>
      <c r="EX234" s="207">
        <f>+AR64+BB64+BL64+BV64+CF64+CP64+CZ64+DJ64+DT64+ED64+EN64+EX64</f>
        <v>15223556.689999999</v>
      </c>
      <c r="EY234" s="188"/>
      <c r="EZ234" s="356"/>
      <c r="FA234" s="356"/>
      <c r="FB234" s="207">
        <f>+AV64+BF64+BP64+BZ64+CJ64+CT64+DD64+DN64+DX64+EH64+ER64+FB64</f>
        <v>14356233.5</v>
      </c>
      <c r="FC234" s="356"/>
      <c r="FD234" s="356"/>
      <c r="FE234" s="207">
        <f>+AY64+BI64+BS64+CC64+CM64+CW64+DG64+DQ64+EA64+EK64+EU64+FE64</f>
        <v>0</v>
      </c>
      <c r="FF234" s="356"/>
      <c r="FG234" s="356"/>
      <c r="FH234" s="207">
        <f>+BB64+BL64+BV64+CF64+CP64+CZ64+DJ64+DT64+ED64+EN64+EX64+FH64</f>
        <v>14356233.5</v>
      </c>
      <c r="FI234" s="188"/>
      <c r="FJ234" s="356"/>
      <c r="FK234" s="356"/>
      <c r="FL234" s="207">
        <f>+BF64+BP64+BZ64+CJ64+CT64+DD64+DN64+DX64+EH64+ER64+FB64+FL64</f>
        <v>13758382.15</v>
      </c>
      <c r="FM234" s="356"/>
      <c r="FN234" s="356"/>
      <c r="FO234" s="207">
        <f>+BI64+BS64+CC64+CM64+CW64+DG64+DQ64+EA64+EK64+EU64+FE64+FO64</f>
        <v>0</v>
      </c>
      <c r="FP234" s="356"/>
      <c r="FQ234" s="356"/>
      <c r="FR234" s="207">
        <f>+BL64+BV64+CF64+CP64+CZ64+DJ64+DT64+ED64+EN64+EX64+FH64+FR64</f>
        <v>13758382.15</v>
      </c>
      <c r="FS234" s="188"/>
      <c r="FT234" s="356"/>
      <c r="FU234" s="356"/>
      <c r="FV234" s="207">
        <f>+BP64+BZ64+CJ64+CT64+DD64+DN64+DX64+EH64+ER64+FB64+FL64+FV64</f>
        <v>13330332.470000001</v>
      </c>
      <c r="FW234" s="356"/>
      <c r="FX234" s="356"/>
      <c r="FY234" s="207">
        <f>+BS64+CC64+CM64+CW64+DG64+DQ64+EA64+EK64+EU64+FE64+FO64+FY64</f>
        <v>0</v>
      </c>
      <c r="FZ234" s="356"/>
      <c r="GA234" s="356"/>
      <c r="GB234" s="207">
        <f>+BV64+CF64+CP64+CZ64+DJ64+DT64+ED64+EN64+EX64+FH64+FR64+GB64</f>
        <v>13330332.470000001</v>
      </c>
      <c r="GC234" s="188"/>
      <c r="GD234" s="356"/>
      <c r="GE234" s="356"/>
      <c r="GF234" s="207">
        <f>+BZ64+CJ64+CT64+DD64+DN64+DX64+EH64+ER64+FB64+FL64+FV64+GF64</f>
        <v>12947559.43</v>
      </c>
      <c r="GG234" s="356"/>
      <c r="GH234" s="356"/>
      <c r="GI234" s="207">
        <f>+CC64+CM64+CW64+DG64+DQ64+EA64+EK64+EU64+FE64+FO64+FY64+GI64</f>
        <v>0</v>
      </c>
      <c r="GJ234" s="356"/>
      <c r="GK234" s="356"/>
      <c r="GL234" s="207">
        <f>+CF64+CP64+CZ64+DJ64+DT64+ED64+EN64+EX64+FH64+FR64+GB64+GL64</f>
        <v>12947559.43</v>
      </c>
      <c r="GM234" s="188"/>
      <c r="GN234" s="356"/>
      <c r="GO234" s="356"/>
      <c r="GP234" s="207">
        <f>+CJ64+CT64+DD64+DN64+DX64+EH64+ER64+FB64+FL64+FV64+GF64+GP64</f>
        <v>12577865.24</v>
      </c>
      <c r="GQ234" s="356"/>
      <c r="GR234" s="356"/>
      <c r="GS234" s="207">
        <f>+CM64+CW64+DG64+DQ64+EA64+EK64+EU64+FE64+FO64+FY64+GI64+GS64</f>
        <v>0</v>
      </c>
      <c r="GT234" s="356"/>
      <c r="GU234" s="356"/>
      <c r="GV234" s="207">
        <f>+CP64+CZ64+DJ64+DT64+ED64+EN64+EX64+FH64+FR64+GB64+GL64+GV64</f>
        <v>12577865.24</v>
      </c>
      <c r="GW234" s="188"/>
      <c r="GX234" s="356"/>
      <c r="GY234" s="356"/>
      <c r="GZ234" s="207">
        <f>+CT64+DD64+DN64+DX64+EH64+ER64+FB64+FL64+FV64+GF64+GP64+GZ64</f>
        <v>12139135.1</v>
      </c>
      <c r="HA234" s="356"/>
      <c r="HB234" s="356"/>
      <c r="HC234" s="207">
        <f>+CW64+DG64+DQ64+EA64+EK64+EU64+FE64+FO64+FY64+GI64+GS64+HC64</f>
        <v>0</v>
      </c>
      <c r="HD234" s="356"/>
      <c r="HE234" s="356"/>
      <c r="HF234" s="207">
        <f>+CZ64+DJ64+DT64+ED64+EN64+EX64+FH64+FR64+GB64+GL64+GV64+HF64</f>
        <v>12139135.1</v>
      </c>
      <c r="HG234" s="188"/>
      <c r="HH234" s="356"/>
      <c r="HI234" s="356"/>
      <c r="HJ234" s="207">
        <f>+DD64+DN64+DX64+EH64+ER64+FB64+FL64+FV64+GF64+GP64+GZ64+HJ64</f>
        <v>11248165.220000001</v>
      </c>
      <c r="HK234" s="356"/>
      <c r="HL234" s="356"/>
      <c r="HM234" s="207">
        <f>+DG64+DQ64+EA64+EK64+EU64+FE64+FO64+FY64+GI64+GS64+HC64+HM64</f>
        <v>0</v>
      </c>
      <c r="HN234" s="356"/>
      <c r="HO234" s="356"/>
      <c r="HP234" s="207">
        <f>+DJ64+DT64+ED64+EN64+EX64+FH64+FR64+GB64+GL64+GV64+HF64+HP64</f>
        <v>11248165.220000001</v>
      </c>
      <c r="HQ234" s="188"/>
      <c r="HR234" s="356"/>
      <c r="HS234" s="356"/>
      <c r="HT234" s="207">
        <f>+DN64+DX64+EH64+ER64+FB64+FL64+FV64+GF64+GP64+GZ64+HJ64+HT64</f>
        <v>9734042.7599999998</v>
      </c>
      <c r="HU234" s="356"/>
      <c r="HV234" s="356"/>
      <c r="HW234" s="207">
        <f>+DQ64+EA64+EK64+EU64+FE64+FO64+FY64+GI64+GS64+HC64+HM64+HW64</f>
        <v>0</v>
      </c>
      <c r="HX234" s="356"/>
      <c r="HY234" s="356"/>
      <c r="HZ234" s="207">
        <f>+DT64+ED64+EN64+EX64+FH64+FR64+GB64+GL64+GV64+HF64+HP64+HZ64</f>
        <v>9734042.7599999998</v>
      </c>
      <c r="IA234" s="188"/>
      <c r="IB234" s="356"/>
      <c r="IC234" s="356"/>
      <c r="ID234" s="207">
        <f>+DX64+EH64+ER64+FB64+FL64+FV64+GF64+GP64+GZ64+HJ64+HT64+ID64</f>
        <v>6954230.2300000004</v>
      </c>
      <c r="IE234" s="356"/>
      <c r="IF234" s="356"/>
      <c r="IG234" s="207">
        <f>+EA64+EK64+EU64+FE64+FO64+FY64+GI64+GS64+HC64+HM64+HW64+IG64</f>
        <v>0</v>
      </c>
      <c r="IH234" s="356"/>
      <c r="II234" s="356"/>
      <c r="IJ234" s="207">
        <f>+ED64+EN64+EX64+FH64+FR64+GB64+GL64+GV64+HF64+HP64+HZ64+IJ64</f>
        <v>6954230.2300000004</v>
      </c>
    </row>
    <row r="235" spans="1:244" x14ac:dyDescent="0.2">
      <c r="B235" s="183"/>
      <c r="C235" s="183"/>
      <c r="E235" s="188"/>
      <c r="F235" s="217"/>
      <c r="G235" s="217"/>
      <c r="H235" s="218"/>
      <c r="I235" s="217"/>
      <c r="J235" s="217"/>
      <c r="K235" s="218"/>
      <c r="L235" s="217"/>
      <c r="M235" s="217"/>
      <c r="N235" s="218"/>
      <c r="O235" s="208"/>
      <c r="P235" s="217"/>
      <c r="Q235" s="217"/>
      <c r="R235" s="218"/>
      <c r="S235" s="217"/>
      <c r="T235" s="217"/>
      <c r="U235" s="218"/>
      <c r="V235" s="217"/>
      <c r="W235" s="217"/>
      <c r="X235" s="218"/>
      <c r="Y235" s="208"/>
      <c r="Z235" s="217"/>
      <c r="AA235" s="217"/>
      <c r="AB235" s="218"/>
      <c r="AC235" s="217"/>
      <c r="AD235" s="217"/>
      <c r="AE235" s="218"/>
      <c r="AF235" s="217"/>
      <c r="AG235" s="217"/>
      <c r="AH235" s="218"/>
      <c r="AI235" s="208"/>
      <c r="AJ235" s="217"/>
      <c r="AK235" s="217"/>
      <c r="AL235" s="218"/>
      <c r="AM235" s="217"/>
      <c r="AN235" s="217"/>
      <c r="AO235" s="218"/>
      <c r="AP235" s="217"/>
      <c r="AQ235" s="217"/>
      <c r="AR235" s="218"/>
      <c r="AS235" s="208"/>
      <c r="AT235" s="217"/>
      <c r="AU235" s="217"/>
      <c r="AV235" s="218"/>
      <c r="AW235" s="217"/>
      <c r="AX235" s="217"/>
      <c r="AY235" s="218"/>
      <c r="AZ235" s="217"/>
      <c r="BA235" s="217"/>
      <c r="BB235" s="218"/>
      <c r="BC235" s="208"/>
      <c r="BD235" s="217"/>
      <c r="BE235" s="217"/>
      <c r="BF235" s="218"/>
      <c r="BG235" s="217"/>
      <c r="BH235" s="217"/>
      <c r="BI235" s="218"/>
      <c r="BJ235" s="217"/>
      <c r="BK235" s="217"/>
      <c r="BL235" s="218"/>
      <c r="BM235" s="208"/>
      <c r="BN235" s="217"/>
      <c r="BO235" s="217"/>
      <c r="BP235" s="218"/>
      <c r="BQ235" s="217"/>
      <c r="BR235" s="217"/>
      <c r="BS235" s="218"/>
      <c r="BT235" s="217"/>
      <c r="BU235" s="217"/>
      <c r="BV235" s="218"/>
      <c r="BW235" s="208"/>
      <c r="BX235" s="217"/>
      <c r="BY235" s="217"/>
      <c r="BZ235" s="218"/>
      <c r="CA235" s="217"/>
      <c r="CB235" s="217"/>
      <c r="CC235" s="218"/>
      <c r="CD235" s="217"/>
      <c r="CE235" s="217"/>
      <c r="CF235" s="218"/>
      <c r="CG235" s="208"/>
      <c r="CH235" s="217"/>
      <c r="CI235" s="217"/>
      <c r="CJ235" s="218"/>
      <c r="CK235" s="217"/>
      <c r="CL235" s="217"/>
      <c r="CM235" s="218"/>
      <c r="CN235" s="217"/>
      <c r="CO235" s="217"/>
      <c r="CP235" s="218"/>
      <c r="CQ235" s="208"/>
      <c r="CR235" s="217"/>
      <c r="CS235" s="217"/>
      <c r="CT235" s="218"/>
      <c r="CU235" s="217"/>
      <c r="CV235" s="217"/>
      <c r="CW235" s="218"/>
      <c r="CX235" s="217"/>
      <c r="CY235" s="217"/>
      <c r="CZ235" s="218"/>
      <c r="DA235" s="208"/>
      <c r="DB235" s="217"/>
      <c r="DC235" s="217"/>
      <c r="DD235" s="218"/>
      <c r="DE235" s="217"/>
      <c r="DF235" s="217"/>
      <c r="DG235" s="218"/>
      <c r="DH235" s="217"/>
      <c r="DI235" s="217"/>
      <c r="DJ235" s="218"/>
      <c r="DK235" s="208"/>
      <c r="DL235" s="217"/>
      <c r="DM235" s="217"/>
      <c r="DN235" s="218"/>
      <c r="DO235" s="217"/>
      <c r="DP235" s="217"/>
      <c r="DQ235" s="218"/>
      <c r="DR235" s="217"/>
      <c r="DS235" s="217"/>
      <c r="DT235" s="218"/>
      <c r="DU235" s="188"/>
      <c r="DV235" s="356"/>
      <c r="DW235" s="356"/>
      <c r="DX235" s="357"/>
      <c r="DY235" s="356"/>
      <c r="DZ235" s="356"/>
      <c r="EA235" s="357"/>
      <c r="EB235" s="356"/>
      <c r="EC235" s="356"/>
      <c r="ED235" s="357"/>
      <c r="EE235" s="188"/>
      <c r="EF235" s="356"/>
      <c r="EG235" s="356"/>
      <c r="EH235" s="357"/>
      <c r="EI235" s="356"/>
      <c r="EJ235" s="356"/>
      <c r="EK235" s="357"/>
      <c r="EL235" s="356"/>
      <c r="EM235" s="356"/>
      <c r="EN235" s="357"/>
      <c r="EO235" s="188"/>
      <c r="EP235" s="356"/>
      <c r="EQ235" s="356"/>
      <c r="ER235" s="357"/>
      <c r="ES235" s="356"/>
      <c r="ET235" s="356"/>
      <c r="EU235" s="357"/>
      <c r="EV235" s="356"/>
      <c r="EW235" s="356"/>
      <c r="EX235" s="357"/>
      <c r="EY235" s="188"/>
      <c r="EZ235" s="356"/>
      <c r="FA235" s="356"/>
      <c r="FB235" s="357"/>
      <c r="FC235" s="356"/>
      <c r="FD235" s="356"/>
      <c r="FE235" s="357"/>
      <c r="FF235" s="356"/>
      <c r="FG235" s="356"/>
      <c r="FH235" s="357"/>
      <c r="FI235" s="188"/>
      <c r="FJ235" s="356"/>
      <c r="FK235" s="356"/>
      <c r="FL235" s="357"/>
      <c r="FM235" s="356"/>
      <c r="FN235" s="356"/>
      <c r="FO235" s="357"/>
      <c r="FP235" s="356"/>
      <c r="FQ235" s="356"/>
      <c r="FR235" s="357"/>
      <c r="FS235" s="188"/>
      <c r="FT235" s="356"/>
      <c r="FU235" s="356"/>
      <c r="FV235" s="357"/>
      <c r="FW235" s="356"/>
      <c r="FX235" s="356"/>
      <c r="FY235" s="357"/>
      <c r="FZ235" s="356"/>
      <c r="GA235" s="356"/>
      <c r="GB235" s="357"/>
      <c r="GC235" s="188"/>
      <c r="GD235" s="356"/>
      <c r="GE235" s="356"/>
      <c r="GF235" s="357"/>
      <c r="GG235" s="356"/>
      <c r="GH235" s="356"/>
      <c r="GI235" s="357"/>
      <c r="GJ235" s="356"/>
      <c r="GK235" s="356"/>
      <c r="GL235" s="357"/>
      <c r="GM235" s="188"/>
      <c r="GN235" s="356"/>
      <c r="GO235" s="356"/>
      <c r="GP235" s="357"/>
      <c r="GQ235" s="356"/>
      <c r="GR235" s="356"/>
      <c r="GS235" s="357"/>
      <c r="GT235" s="356"/>
      <c r="GU235" s="356"/>
      <c r="GV235" s="357"/>
      <c r="GW235" s="188"/>
      <c r="GX235" s="356"/>
      <c r="GY235" s="356"/>
      <c r="GZ235" s="357"/>
      <c r="HA235" s="356"/>
      <c r="HB235" s="356"/>
      <c r="HC235" s="357"/>
      <c r="HD235" s="356"/>
      <c r="HE235" s="356"/>
      <c r="HF235" s="357"/>
      <c r="HG235" s="188"/>
      <c r="HH235" s="356"/>
      <c r="HI235" s="356"/>
      <c r="HJ235" s="357"/>
      <c r="HK235" s="356"/>
      <c r="HL235" s="356"/>
      <c r="HM235" s="357"/>
      <c r="HN235" s="356"/>
      <c r="HO235" s="356"/>
      <c r="HP235" s="357"/>
      <c r="HQ235" s="188"/>
      <c r="HR235" s="356"/>
      <c r="HS235" s="356"/>
      <c r="HT235" s="357"/>
      <c r="HU235" s="356"/>
      <c r="HV235" s="356"/>
      <c r="HW235" s="357"/>
      <c r="HX235" s="356"/>
      <c r="HY235" s="356"/>
      <c r="HZ235" s="357"/>
      <c r="IA235" s="188"/>
      <c r="IB235" s="356"/>
      <c r="IC235" s="356"/>
      <c r="ID235" s="357"/>
      <c r="IE235" s="356"/>
      <c r="IF235" s="356"/>
      <c r="IG235" s="357"/>
      <c r="IH235" s="356"/>
      <c r="II235" s="356"/>
      <c r="IJ235" s="357"/>
    </row>
    <row r="236" spans="1:244" x14ac:dyDescent="0.2">
      <c r="A236" s="183" t="s">
        <v>51</v>
      </c>
      <c r="B236" s="183" t="s">
        <v>200</v>
      </c>
      <c r="C236" s="183"/>
      <c r="D236" s="184" t="s">
        <v>135</v>
      </c>
      <c r="E236" s="188"/>
      <c r="F236" s="206">
        <v>11708004.969999999</v>
      </c>
      <c r="G236" s="206">
        <v>137217261.61000001</v>
      </c>
      <c r="H236" s="207">
        <v>148925266.57999998</v>
      </c>
      <c r="I236" s="206">
        <v>732917.19</v>
      </c>
      <c r="J236" s="206">
        <v>12614141.364049999</v>
      </c>
      <c r="K236" s="207">
        <v>13347058.554049999</v>
      </c>
      <c r="L236" s="206">
        <v>10975087.779999999</v>
      </c>
      <c r="M236" s="206">
        <v>124603120.24595001</v>
      </c>
      <c r="N236" s="207">
        <v>135578208.02594998</v>
      </c>
      <c r="O236" s="208"/>
      <c r="P236" s="206">
        <v>12690600.52</v>
      </c>
      <c r="Q236" s="206">
        <v>137332516.24000001</v>
      </c>
      <c r="R236" s="207">
        <v>150023116.76000002</v>
      </c>
      <c r="S236" s="206">
        <v>722340.71</v>
      </c>
      <c r="T236" s="206">
        <v>12663226.691598998</v>
      </c>
      <c r="U236" s="207">
        <v>13385567.401599001</v>
      </c>
      <c r="V236" s="206">
        <v>11968259.809999999</v>
      </c>
      <c r="W236" s="206">
        <v>124669289.54840101</v>
      </c>
      <c r="X236" s="207">
        <v>136637549.358401</v>
      </c>
      <c r="Y236" s="208"/>
      <c r="Z236" s="206">
        <v>13016698.219999999</v>
      </c>
      <c r="AA236" s="206">
        <v>121820844.18000001</v>
      </c>
      <c r="AB236" s="207">
        <v>134837542.39999998</v>
      </c>
      <c r="AC236" s="206">
        <v>651651.63</v>
      </c>
      <c r="AD236" s="206">
        <v>12715037.867055999</v>
      </c>
      <c r="AE236" s="207">
        <v>13366689.497055998</v>
      </c>
      <c r="AF236" s="206">
        <v>12365046.589999998</v>
      </c>
      <c r="AG236" s="206">
        <v>109105806.31294401</v>
      </c>
      <c r="AH236" s="207">
        <v>121470852.902944</v>
      </c>
      <c r="AI236" s="208"/>
      <c r="AJ236" s="206">
        <v>10914319.949999999</v>
      </c>
      <c r="AK236" s="206">
        <v>124049368.97999999</v>
      </c>
      <c r="AL236" s="207">
        <v>134963688.93000001</v>
      </c>
      <c r="AM236" s="206">
        <v>610659.82000000007</v>
      </c>
      <c r="AN236" s="206">
        <v>12687400.839231998</v>
      </c>
      <c r="AO236" s="207">
        <v>13298060.659231998</v>
      </c>
      <c r="AP236" s="206">
        <v>10303660.130000001</v>
      </c>
      <c r="AQ236" s="206">
        <v>111361968.14076799</v>
      </c>
      <c r="AR236" s="207">
        <v>121665628.270768</v>
      </c>
      <c r="AS236" s="208"/>
      <c r="AT236" s="206">
        <v>11447132.01</v>
      </c>
      <c r="AU236" s="206">
        <v>124403040.2</v>
      </c>
      <c r="AV236" s="207">
        <v>135850172.20999998</v>
      </c>
      <c r="AW236" s="206">
        <v>641873.19000000006</v>
      </c>
      <c r="AX236" s="206">
        <v>12760038.731953999</v>
      </c>
      <c r="AY236" s="207">
        <v>13401911.921953999</v>
      </c>
      <c r="AZ236" s="206">
        <v>10805258.819999998</v>
      </c>
      <c r="BA236" s="206">
        <v>111643001.46804601</v>
      </c>
      <c r="BB236" s="207">
        <v>122448260.288046</v>
      </c>
      <c r="BC236" s="208"/>
      <c r="BD236" s="206">
        <v>11739035.379999999</v>
      </c>
      <c r="BE236" s="206">
        <v>123956382.44999999</v>
      </c>
      <c r="BF236" s="207">
        <v>135695417.82999998</v>
      </c>
      <c r="BG236" s="206">
        <v>660147.08000000007</v>
      </c>
      <c r="BH236" s="206">
        <v>12745949.359048001</v>
      </c>
      <c r="BI236" s="207">
        <v>13406096.439048</v>
      </c>
      <c r="BJ236" s="206">
        <v>11078888.299999999</v>
      </c>
      <c r="BK236" s="206">
        <v>111210433.09095199</v>
      </c>
      <c r="BL236" s="207">
        <v>122289321.39095201</v>
      </c>
      <c r="BM236" s="208"/>
      <c r="BN236" s="206">
        <v>12460622.119999999</v>
      </c>
      <c r="BO236" s="206">
        <v>123366801.87</v>
      </c>
      <c r="BP236" s="207">
        <v>135827423.99000001</v>
      </c>
      <c r="BQ236" s="206">
        <v>644530.52</v>
      </c>
      <c r="BR236" s="206">
        <v>12742892.999048</v>
      </c>
      <c r="BS236" s="207">
        <v>13387423.519048002</v>
      </c>
      <c r="BT236" s="206">
        <v>11816091.6</v>
      </c>
      <c r="BU236" s="206">
        <v>110623908.87095201</v>
      </c>
      <c r="BV236" s="207">
        <v>122440000.470952</v>
      </c>
      <c r="BW236" s="208"/>
      <c r="BX236" s="206">
        <v>13352665.279999999</v>
      </c>
      <c r="BY236" s="206">
        <v>123676465.09</v>
      </c>
      <c r="BZ236" s="207">
        <v>137029130.37</v>
      </c>
      <c r="CA236" s="206">
        <v>692098.48</v>
      </c>
      <c r="CB236" s="206">
        <v>12836257.039048001</v>
      </c>
      <c r="CC236" s="207">
        <v>13528355.519048002</v>
      </c>
      <c r="CD236" s="206">
        <v>12660566.800000001</v>
      </c>
      <c r="CE236" s="206">
        <v>110840208.05095202</v>
      </c>
      <c r="CF236" s="207">
        <v>123500774.850952</v>
      </c>
      <c r="CG236" s="208"/>
      <c r="CH236" s="206">
        <v>13671859.099999998</v>
      </c>
      <c r="CI236" s="206">
        <v>124360948.54000002</v>
      </c>
      <c r="CJ236" s="207">
        <v>138032807.64000002</v>
      </c>
      <c r="CK236" s="206">
        <v>644685.35</v>
      </c>
      <c r="CL236" s="206">
        <v>12962197.429048</v>
      </c>
      <c r="CM236" s="207">
        <v>13606882.779048001</v>
      </c>
      <c r="CN236" s="206">
        <v>13027173.749999998</v>
      </c>
      <c r="CO236" s="206">
        <v>111398751.110952</v>
      </c>
      <c r="CP236" s="207">
        <v>124425924.860952</v>
      </c>
      <c r="CQ236" s="208"/>
      <c r="CR236" s="206">
        <v>14038916.249999998</v>
      </c>
      <c r="CS236" s="206">
        <v>125984137.43000001</v>
      </c>
      <c r="CT236" s="207">
        <v>140023053.68000004</v>
      </c>
      <c r="CU236" s="206">
        <v>653647.12</v>
      </c>
      <c r="CV236" s="206">
        <v>13099164.687391402</v>
      </c>
      <c r="CW236" s="207">
        <v>13752811.807391401</v>
      </c>
      <c r="CX236" s="206">
        <v>13385269.129999999</v>
      </c>
      <c r="CY236" s="206">
        <v>112884972.74260861</v>
      </c>
      <c r="CZ236" s="207">
        <v>126270241.87260859</v>
      </c>
      <c r="DA236" s="208"/>
      <c r="DB236" s="206">
        <v>13964432.229999999</v>
      </c>
      <c r="DC236" s="206">
        <v>126955495.55</v>
      </c>
      <c r="DD236" s="207">
        <v>140919927.78</v>
      </c>
      <c r="DE236" s="206">
        <v>666941.02999999991</v>
      </c>
      <c r="DF236" s="206">
        <v>13196135.860382201</v>
      </c>
      <c r="DG236" s="207">
        <v>13863076.8903822</v>
      </c>
      <c r="DH236" s="206">
        <v>13297491.199999999</v>
      </c>
      <c r="DI236" s="206">
        <v>113759359.6896178</v>
      </c>
      <c r="DJ236" s="207">
        <v>127056850.8896178</v>
      </c>
      <c r="DK236" s="208"/>
      <c r="DL236" s="206">
        <v>13893146.319999998</v>
      </c>
      <c r="DM236" s="206">
        <v>127752796.98</v>
      </c>
      <c r="DN236" s="207">
        <v>141645943.30000001</v>
      </c>
      <c r="DO236" s="206">
        <v>601249.33999999985</v>
      </c>
      <c r="DP236" s="206">
        <v>13274603.505329799</v>
      </c>
      <c r="DQ236" s="207">
        <v>13875852.845329801</v>
      </c>
      <c r="DR236" s="206">
        <v>13291896.98</v>
      </c>
      <c r="DS236" s="206">
        <v>114478193.4746702</v>
      </c>
      <c r="DT236" s="207">
        <v>127770090.45467021</v>
      </c>
      <c r="DU236" s="188"/>
      <c r="DV236" s="206">
        <f t="shared" ref="DV236:ED236" si="395">+P66+Z66+AJ66+AT66+BD66+BN66+BX66+CH66+CR66+DB66+DL66+DV66</f>
        <v>13962217.129999999</v>
      </c>
      <c r="DW236" s="206">
        <f t="shared" si="395"/>
        <v>129794226.50999999</v>
      </c>
      <c r="DX236" s="207">
        <f t="shared" si="395"/>
        <v>143756443.64000002</v>
      </c>
      <c r="DY236" s="206">
        <f t="shared" si="395"/>
        <v>633431.00999999978</v>
      </c>
      <c r="DZ236" s="206">
        <f t="shared" si="395"/>
        <v>13486101.897683203</v>
      </c>
      <c r="EA236" s="207">
        <f t="shared" si="395"/>
        <v>14119532.907683201</v>
      </c>
      <c r="EB236" s="206">
        <f t="shared" si="395"/>
        <v>13328786.119999999</v>
      </c>
      <c r="EC236" s="206">
        <f t="shared" si="395"/>
        <v>116308124.61231682</v>
      </c>
      <c r="ED236" s="207">
        <f t="shared" si="395"/>
        <v>129636910.73231681</v>
      </c>
      <c r="EE236" s="188"/>
      <c r="EF236" s="206">
        <f t="shared" ref="EF236:EN236" si="396">+Z66+AJ66+AT66+BD66+BN66+BX66+CH66+CR66+DB66+DL66+DV66+EF66</f>
        <v>13044255.939999998</v>
      </c>
      <c r="EG236" s="206">
        <f t="shared" si="396"/>
        <v>130083420.75999999</v>
      </c>
      <c r="EH236" s="207">
        <f t="shared" si="396"/>
        <v>143127676.70000002</v>
      </c>
      <c r="EI236" s="206">
        <f t="shared" si="396"/>
        <v>601737.15999999992</v>
      </c>
      <c r="EJ236" s="206">
        <f t="shared" si="396"/>
        <v>13503269.238216</v>
      </c>
      <c r="EK236" s="207">
        <f t="shared" si="396"/>
        <v>14105006.398216</v>
      </c>
      <c r="EL236" s="206">
        <f t="shared" si="396"/>
        <v>12442518.779999997</v>
      </c>
      <c r="EM236" s="206">
        <f t="shared" si="396"/>
        <v>116580151.52178401</v>
      </c>
      <c r="EN236" s="207">
        <f t="shared" si="396"/>
        <v>129022670.30178401</v>
      </c>
      <c r="EO236" s="188"/>
      <c r="EP236" s="206">
        <f t="shared" ref="EP236:EX236" si="397">+AJ66+AT66+BD66+BN66+BX66+CH66+CR66+DB66+DL66+DV66+EF66+EP66</f>
        <v>12904679.479999999</v>
      </c>
      <c r="EQ236" s="206">
        <f t="shared" si="397"/>
        <v>129821793.82999998</v>
      </c>
      <c r="ER236" s="207">
        <f t="shared" si="397"/>
        <v>142726473.31</v>
      </c>
      <c r="ES236" s="206">
        <f t="shared" si="397"/>
        <v>611095.06999999995</v>
      </c>
      <c r="ET236" s="206">
        <f t="shared" si="397"/>
        <v>13488000.741438201</v>
      </c>
      <c r="EU236" s="207">
        <f t="shared" si="397"/>
        <v>14099095.811438203</v>
      </c>
      <c r="EV236" s="206">
        <f t="shared" si="397"/>
        <v>12293584.41</v>
      </c>
      <c r="EW236" s="206">
        <f t="shared" si="397"/>
        <v>116333793.0885618</v>
      </c>
      <c r="EX236" s="207">
        <f t="shared" si="397"/>
        <v>128627377.4985618</v>
      </c>
      <c r="EY236" s="188"/>
      <c r="EZ236" s="206">
        <f t="shared" ref="EZ236:FH236" si="398">+AT66+BD66+BN66+BX66+CH66+CR66+DB66+DL66+DV66+EF66+EP66+EZ66</f>
        <v>11483935.749999998</v>
      </c>
      <c r="FA236" s="206">
        <f t="shared" si="398"/>
        <v>119436154.78999999</v>
      </c>
      <c r="FB236" s="207">
        <f t="shared" si="398"/>
        <v>130920090.54000001</v>
      </c>
      <c r="FC236" s="206">
        <f t="shared" si="398"/>
        <v>567848.87999999989</v>
      </c>
      <c r="FD236" s="206">
        <f t="shared" si="398"/>
        <v>12406205.7692622</v>
      </c>
      <c r="FE236" s="207">
        <f t="shared" si="398"/>
        <v>12974054.649262203</v>
      </c>
      <c r="FF236" s="206">
        <f t="shared" si="398"/>
        <v>10916086.869999999</v>
      </c>
      <c r="FG236" s="206">
        <f t="shared" si="398"/>
        <v>107029949.0207378</v>
      </c>
      <c r="FH236" s="207">
        <f t="shared" si="398"/>
        <v>117946035.8907378</v>
      </c>
      <c r="FI236" s="188"/>
      <c r="FJ236" s="206">
        <f t="shared" ref="FJ236:FR236" si="399">+BD66+BN66+BX66+CH66+CR66+DB66+DL66+DV66+EF66+EP66+EZ66+FJ66</f>
        <v>9793581.6899999995</v>
      </c>
      <c r="FK236" s="206">
        <f t="shared" si="399"/>
        <v>109390856.73999998</v>
      </c>
      <c r="FL236" s="207">
        <f t="shared" si="399"/>
        <v>119184438.43000001</v>
      </c>
      <c r="FM236" s="206">
        <f t="shared" si="399"/>
        <v>466743.50999999995</v>
      </c>
      <c r="FN236" s="206">
        <f t="shared" si="399"/>
        <v>11340081.876540201</v>
      </c>
      <c r="FO236" s="207">
        <f t="shared" si="399"/>
        <v>11806825.386540202</v>
      </c>
      <c r="FP236" s="206">
        <f t="shared" si="399"/>
        <v>9326838.1799999997</v>
      </c>
      <c r="FQ236" s="206">
        <f t="shared" si="399"/>
        <v>98050774.863459796</v>
      </c>
      <c r="FR236" s="207">
        <f t="shared" si="399"/>
        <v>107377613.0434598</v>
      </c>
      <c r="FS236" s="188"/>
      <c r="FT236" s="206">
        <f t="shared" ref="FT236:GB236" si="400">+BN66+BX66+CH66+CR66+DB66+DL66+DV66+EF66+EP66+EZ66+FJ66+FT66</f>
        <v>9060752.3200000003</v>
      </c>
      <c r="FU236" s="206">
        <f t="shared" si="400"/>
        <v>99924073.599999994</v>
      </c>
      <c r="FV236" s="207">
        <f t="shared" si="400"/>
        <v>108984825.92</v>
      </c>
      <c r="FW236" s="206">
        <f t="shared" si="400"/>
        <v>482882.62000000005</v>
      </c>
      <c r="FX236" s="206">
        <f t="shared" si="400"/>
        <v>10345712.249446202</v>
      </c>
      <c r="FY236" s="207">
        <f t="shared" si="400"/>
        <v>10828594.869446201</v>
      </c>
      <c r="FZ236" s="206">
        <f t="shared" si="400"/>
        <v>8577869.6999999993</v>
      </c>
      <c r="GA236" s="206">
        <f t="shared" si="400"/>
        <v>89578361.350553811</v>
      </c>
      <c r="GB236" s="207">
        <f t="shared" si="400"/>
        <v>98156231.050553799</v>
      </c>
      <c r="GC236" s="188"/>
      <c r="GD236" s="206">
        <f t="shared" ref="GD236:GL236" si="401">+BX66+CH66+CR66+DB66+DL66+DV66+EF66+EP66+EZ66+FJ66+FT66+GD66</f>
        <v>7804383.6600000001</v>
      </c>
      <c r="GE236" s="206">
        <f t="shared" si="401"/>
        <v>90320308.260000005</v>
      </c>
      <c r="GF236" s="207">
        <f t="shared" si="401"/>
        <v>98124691.919999987</v>
      </c>
      <c r="GG236" s="206">
        <f t="shared" si="401"/>
        <v>419765.46</v>
      </c>
      <c r="GH236" s="206">
        <f t="shared" si="401"/>
        <v>9347212.3294462003</v>
      </c>
      <c r="GI236" s="207">
        <f t="shared" si="401"/>
        <v>9766977.7894461993</v>
      </c>
      <c r="GJ236" s="206">
        <f t="shared" si="401"/>
        <v>7384618.2000000002</v>
      </c>
      <c r="GK236" s="206">
        <f t="shared" si="401"/>
        <v>80973095.930553809</v>
      </c>
      <c r="GL236" s="207">
        <f t="shared" si="401"/>
        <v>88357714.130553812</v>
      </c>
      <c r="GM236" s="188"/>
      <c r="GN236" s="206">
        <f t="shared" ref="GN236:GV236" si="402">+CH66+CR66+DB66+DL66+DV66+EF66+EP66+EZ66+FJ66+FT66+GD66+GN66</f>
        <v>6517238.9800000004</v>
      </c>
      <c r="GO236" s="206">
        <f t="shared" si="402"/>
        <v>79975046.230000004</v>
      </c>
      <c r="GP236" s="207">
        <f t="shared" si="402"/>
        <v>86492285.209999993</v>
      </c>
      <c r="GQ236" s="206">
        <f t="shared" si="402"/>
        <v>334814.83999999997</v>
      </c>
      <c r="GR236" s="206">
        <f t="shared" si="402"/>
        <v>8267392.9494461995</v>
      </c>
      <c r="GS236" s="207">
        <f t="shared" si="402"/>
        <v>8602207.7894461993</v>
      </c>
      <c r="GT236" s="206">
        <f t="shared" si="402"/>
        <v>6182424.1400000015</v>
      </c>
      <c r="GU236" s="206">
        <f t="shared" si="402"/>
        <v>71707653.280553803</v>
      </c>
      <c r="GV236" s="207">
        <f t="shared" si="402"/>
        <v>77890077.420553803</v>
      </c>
      <c r="GW236" s="188"/>
      <c r="GX236" s="206">
        <f t="shared" ref="GX236:HF236" si="403">+CR66+DB66+DL66+DV66+EF66+EP66+EZ66+FJ66+FT66+GD66+GN66+GX66</f>
        <v>5745283.040000001</v>
      </c>
      <c r="GY236" s="206">
        <f t="shared" si="403"/>
        <v>70251900.520000011</v>
      </c>
      <c r="GZ236" s="207">
        <f t="shared" si="403"/>
        <v>75997183.559999987</v>
      </c>
      <c r="HA236" s="206">
        <f t="shared" si="403"/>
        <v>324245.67999999993</v>
      </c>
      <c r="HB236" s="206">
        <f t="shared" si="403"/>
        <v>7248897.8494461998</v>
      </c>
      <c r="HC236" s="207">
        <f t="shared" si="403"/>
        <v>7573143.5294462005</v>
      </c>
      <c r="HD236" s="206">
        <f t="shared" si="403"/>
        <v>5421037.3600000003</v>
      </c>
      <c r="HE236" s="206">
        <f t="shared" si="403"/>
        <v>63003002.670553803</v>
      </c>
      <c r="HF236" s="207">
        <f t="shared" si="403"/>
        <v>68424040.030553803</v>
      </c>
      <c r="HG236" s="188"/>
      <c r="HH236" s="206">
        <f t="shared" ref="HH236:HP236" si="404">+DB66+DL66+DV66+EF66+EP66+EZ66+FJ66+FT66+GD66+GN66+GX66+HH66</f>
        <v>4765444.8100000005</v>
      </c>
      <c r="HI236" s="206">
        <f t="shared" si="404"/>
        <v>59208892.950000003</v>
      </c>
      <c r="HJ236" s="207">
        <f t="shared" si="404"/>
        <v>63974337.759999998</v>
      </c>
      <c r="HK236" s="206">
        <f t="shared" si="404"/>
        <v>263241.27999999991</v>
      </c>
      <c r="HL236" s="206">
        <f t="shared" si="404"/>
        <v>6138223.851102801</v>
      </c>
      <c r="HM236" s="207">
        <f t="shared" si="404"/>
        <v>6401465.1311028004</v>
      </c>
      <c r="HN236" s="206">
        <f t="shared" si="404"/>
        <v>4502203.5300000012</v>
      </c>
      <c r="HO236" s="206">
        <f t="shared" si="404"/>
        <v>53070669.098897204</v>
      </c>
      <c r="HP236" s="207">
        <f t="shared" si="404"/>
        <v>57572872.628897198</v>
      </c>
      <c r="HQ236" s="188"/>
      <c r="HR236" s="206">
        <f t="shared" ref="HR236:HZ236" si="405">+DL66+DV66+EF66+EP66+EZ66+FJ66+FT66+GD66+GN66+GX66+HH66+HR66</f>
        <v>3902106.83</v>
      </c>
      <c r="HS236" s="206">
        <f t="shared" si="405"/>
        <v>48457226.649999999</v>
      </c>
      <c r="HT236" s="207">
        <f t="shared" si="405"/>
        <v>52359333.480000004</v>
      </c>
      <c r="HU236" s="206">
        <f t="shared" si="405"/>
        <v>182074.37</v>
      </c>
      <c r="HV236" s="206">
        <f t="shared" si="405"/>
        <v>5025521.7881119996</v>
      </c>
      <c r="HW236" s="207">
        <f t="shared" si="405"/>
        <v>5207596.1581120007</v>
      </c>
      <c r="HX236" s="206">
        <f t="shared" si="405"/>
        <v>3720032.46</v>
      </c>
      <c r="HY236" s="206">
        <f t="shared" si="405"/>
        <v>43431704.861887999</v>
      </c>
      <c r="HZ236" s="207">
        <f t="shared" si="405"/>
        <v>47151737.321888</v>
      </c>
      <c r="IA236" s="188"/>
      <c r="IB236" s="206">
        <f t="shared" ref="IB236:IJ236" si="406">+DV66+EF66+EP66+EZ66+FJ66+FT66+GD66+GN66+GX66+HH66+HR66+IB66</f>
        <v>3093682.7399999998</v>
      </c>
      <c r="IC236" s="206">
        <f t="shared" si="406"/>
        <v>35344679.090000004</v>
      </c>
      <c r="ID236" s="207">
        <f t="shared" si="406"/>
        <v>38438361.829999998</v>
      </c>
      <c r="IE236" s="206">
        <f t="shared" si="406"/>
        <v>195419.06</v>
      </c>
      <c r="IF236" s="206">
        <f t="shared" si="406"/>
        <v>3663487.5431643999</v>
      </c>
      <c r="IG236" s="207">
        <f t="shared" si="406"/>
        <v>3858906.6031644</v>
      </c>
      <c r="IH236" s="206">
        <f t="shared" si="406"/>
        <v>2898263.6799999997</v>
      </c>
      <c r="II236" s="206">
        <f t="shared" si="406"/>
        <v>31681191.546835598</v>
      </c>
      <c r="IJ236" s="207">
        <f t="shared" si="406"/>
        <v>34579455.226835594</v>
      </c>
    </row>
    <row r="237" spans="1:244" x14ac:dyDescent="0.2">
      <c r="A237" s="204"/>
      <c r="B237" s="183"/>
      <c r="C237" s="183"/>
      <c r="E237" s="188"/>
      <c r="F237" s="206"/>
      <c r="G237" s="206"/>
      <c r="H237" s="207"/>
      <c r="I237" s="206"/>
      <c r="J237" s="206"/>
      <c r="K237" s="207"/>
      <c r="L237" s="206"/>
      <c r="M237" s="206"/>
      <c r="N237" s="207"/>
      <c r="O237" s="208"/>
      <c r="P237" s="206"/>
      <c r="Q237" s="206"/>
      <c r="R237" s="207"/>
      <c r="S237" s="206"/>
      <c r="T237" s="206"/>
      <c r="U237" s="207"/>
      <c r="V237" s="206"/>
      <c r="W237" s="206"/>
      <c r="X237" s="207"/>
      <c r="Y237" s="208"/>
      <c r="Z237" s="206"/>
      <c r="AA237" s="206"/>
      <c r="AB237" s="207"/>
      <c r="AC237" s="206"/>
      <c r="AD237" s="206"/>
      <c r="AE237" s="207"/>
      <c r="AF237" s="206"/>
      <c r="AG237" s="206"/>
      <c r="AH237" s="207"/>
      <c r="AI237" s="208"/>
      <c r="AJ237" s="206"/>
      <c r="AK237" s="206"/>
      <c r="AL237" s="207"/>
      <c r="AM237" s="206"/>
      <c r="AN237" s="206"/>
      <c r="AO237" s="207"/>
      <c r="AP237" s="206"/>
      <c r="AQ237" s="206"/>
      <c r="AR237" s="207"/>
      <c r="AS237" s="208"/>
      <c r="AT237" s="206"/>
      <c r="AU237" s="206"/>
      <c r="AV237" s="207"/>
      <c r="AW237" s="206"/>
      <c r="AX237" s="206"/>
      <c r="AY237" s="207"/>
      <c r="AZ237" s="206"/>
      <c r="BA237" s="206"/>
      <c r="BB237" s="207"/>
      <c r="BC237" s="208"/>
      <c r="BD237" s="206"/>
      <c r="BE237" s="206"/>
      <c r="BF237" s="207"/>
      <c r="BG237" s="206"/>
      <c r="BH237" s="206"/>
      <c r="BI237" s="207"/>
      <c r="BJ237" s="206"/>
      <c r="BK237" s="206"/>
      <c r="BL237" s="207"/>
      <c r="BM237" s="208"/>
      <c r="BN237" s="206"/>
      <c r="BO237" s="206"/>
      <c r="BP237" s="207"/>
      <c r="BQ237" s="206"/>
      <c r="BR237" s="206"/>
      <c r="BS237" s="207"/>
      <c r="BT237" s="206"/>
      <c r="BU237" s="206"/>
      <c r="BV237" s="207"/>
      <c r="BW237" s="208"/>
      <c r="BX237" s="206"/>
      <c r="BY237" s="206"/>
      <c r="BZ237" s="207"/>
      <c r="CA237" s="206"/>
      <c r="CB237" s="206"/>
      <c r="CC237" s="207"/>
      <c r="CD237" s="206"/>
      <c r="CE237" s="206"/>
      <c r="CF237" s="207"/>
      <c r="CG237" s="208"/>
      <c r="CH237" s="206"/>
      <c r="CI237" s="206"/>
      <c r="CJ237" s="207"/>
      <c r="CK237" s="206"/>
      <c r="CL237" s="206"/>
      <c r="CM237" s="207"/>
      <c r="CN237" s="206"/>
      <c r="CO237" s="206"/>
      <c r="CP237" s="207"/>
      <c r="CQ237" s="208"/>
      <c r="CR237" s="206"/>
      <c r="CS237" s="206"/>
      <c r="CT237" s="207"/>
      <c r="CU237" s="206"/>
      <c r="CV237" s="206"/>
      <c r="CW237" s="207"/>
      <c r="CX237" s="206"/>
      <c r="CY237" s="206"/>
      <c r="CZ237" s="207"/>
      <c r="DA237" s="208"/>
      <c r="DB237" s="206"/>
      <c r="DC237" s="206"/>
      <c r="DD237" s="207"/>
      <c r="DE237" s="206"/>
      <c r="DF237" s="206"/>
      <c r="DG237" s="207"/>
      <c r="DH237" s="206"/>
      <c r="DI237" s="206"/>
      <c r="DJ237" s="207"/>
      <c r="DK237" s="208"/>
      <c r="DL237" s="206"/>
      <c r="DM237" s="206"/>
      <c r="DN237" s="207"/>
      <c r="DO237" s="206"/>
      <c r="DP237" s="206"/>
      <c r="DQ237" s="207"/>
      <c r="DR237" s="206"/>
      <c r="DS237" s="206"/>
      <c r="DT237" s="207"/>
      <c r="DU237" s="188"/>
      <c r="DV237" s="206"/>
      <c r="DW237" s="206"/>
      <c r="DX237" s="207"/>
      <c r="DY237" s="206"/>
      <c r="DZ237" s="206"/>
      <c r="EA237" s="207"/>
      <c r="EB237" s="206"/>
      <c r="EC237" s="206"/>
      <c r="ED237" s="207"/>
      <c r="EE237" s="188"/>
      <c r="EF237" s="206"/>
      <c r="EG237" s="206"/>
      <c r="EH237" s="207"/>
      <c r="EI237" s="206"/>
      <c r="EJ237" s="206"/>
      <c r="EK237" s="207"/>
      <c r="EL237" s="206"/>
      <c r="EM237" s="206"/>
      <c r="EN237" s="207"/>
      <c r="EO237" s="188"/>
      <c r="EP237" s="206"/>
      <c r="EQ237" s="206"/>
      <c r="ER237" s="207"/>
      <c r="ES237" s="206"/>
      <c r="ET237" s="206"/>
      <c r="EU237" s="207"/>
      <c r="EV237" s="206"/>
      <c r="EW237" s="206"/>
      <c r="EX237" s="207"/>
      <c r="EY237" s="188"/>
      <c r="EZ237" s="206"/>
      <c r="FA237" s="206"/>
      <c r="FB237" s="207"/>
      <c r="FC237" s="206"/>
      <c r="FD237" s="206"/>
      <c r="FE237" s="207"/>
      <c r="FF237" s="206"/>
      <c r="FG237" s="206"/>
      <c r="FH237" s="207"/>
      <c r="FI237" s="188"/>
      <c r="FJ237" s="206"/>
      <c r="FK237" s="206"/>
      <c r="FL237" s="207"/>
      <c r="FM237" s="206"/>
      <c r="FN237" s="206"/>
      <c r="FO237" s="207"/>
      <c r="FP237" s="206"/>
      <c r="FQ237" s="206"/>
      <c r="FR237" s="207"/>
      <c r="FS237" s="188"/>
      <c r="FT237" s="206"/>
      <c r="FU237" s="206"/>
      <c r="FV237" s="207"/>
      <c r="FW237" s="206"/>
      <c r="FX237" s="206"/>
      <c r="FY237" s="207"/>
      <c r="FZ237" s="206"/>
      <c r="GA237" s="206"/>
      <c r="GB237" s="207"/>
      <c r="GC237" s="188"/>
      <c r="GD237" s="206"/>
      <c r="GE237" s="206"/>
      <c r="GF237" s="207"/>
      <c r="GG237" s="206"/>
      <c r="GH237" s="206"/>
      <c r="GI237" s="207"/>
      <c r="GJ237" s="206"/>
      <c r="GK237" s="206"/>
      <c r="GL237" s="207"/>
      <c r="GM237" s="188"/>
      <c r="GN237" s="206"/>
      <c r="GO237" s="206"/>
      <c r="GP237" s="207"/>
      <c r="GQ237" s="206"/>
      <c r="GR237" s="206"/>
      <c r="GS237" s="207"/>
      <c r="GT237" s="206"/>
      <c r="GU237" s="206"/>
      <c r="GV237" s="207"/>
      <c r="GW237" s="188"/>
      <c r="GX237" s="206"/>
      <c r="GY237" s="206"/>
      <c r="GZ237" s="207"/>
      <c r="HA237" s="206"/>
      <c r="HB237" s="206"/>
      <c r="HC237" s="207"/>
      <c r="HD237" s="206"/>
      <c r="HE237" s="206"/>
      <c r="HF237" s="207"/>
      <c r="HG237" s="188"/>
      <c r="HH237" s="206"/>
      <c r="HI237" s="206"/>
      <c r="HJ237" s="207"/>
      <c r="HK237" s="206"/>
      <c r="HL237" s="206"/>
      <c r="HM237" s="207"/>
      <c r="HN237" s="206"/>
      <c r="HO237" s="206"/>
      <c r="HP237" s="207"/>
      <c r="HQ237" s="188"/>
      <c r="HR237" s="206"/>
      <c r="HS237" s="206"/>
      <c r="HT237" s="207"/>
      <c r="HU237" s="206"/>
      <c r="HV237" s="206"/>
      <c r="HW237" s="207"/>
      <c r="HX237" s="206"/>
      <c r="HY237" s="206"/>
      <c r="HZ237" s="207"/>
      <c r="IA237" s="188"/>
      <c r="IB237" s="206"/>
      <c r="IC237" s="206"/>
      <c r="ID237" s="207"/>
      <c r="IE237" s="206"/>
      <c r="IF237" s="206"/>
      <c r="IG237" s="207"/>
      <c r="IH237" s="206"/>
      <c r="II237" s="206"/>
      <c r="IJ237" s="207"/>
    </row>
    <row r="238" spans="1:244" x14ac:dyDescent="0.2">
      <c r="A238" s="204"/>
      <c r="B238" s="183" t="s">
        <v>201</v>
      </c>
      <c r="C238" s="183"/>
      <c r="E238" s="188"/>
      <c r="F238" s="206"/>
      <c r="G238" s="206"/>
      <c r="H238" s="207"/>
      <c r="I238" s="206"/>
      <c r="J238" s="206"/>
      <c r="K238" s="207"/>
      <c r="L238" s="206"/>
      <c r="M238" s="206"/>
      <c r="N238" s="207"/>
      <c r="O238" s="208"/>
      <c r="P238" s="206"/>
      <c r="Q238" s="206"/>
      <c r="R238" s="207"/>
      <c r="S238" s="206"/>
      <c r="T238" s="206"/>
      <c r="U238" s="207"/>
      <c r="V238" s="206"/>
      <c r="W238" s="206"/>
      <c r="X238" s="207"/>
      <c r="Y238" s="208"/>
      <c r="Z238" s="206"/>
      <c r="AA238" s="206"/>
      <c r="AB238" s="207"/>
      <c r="AC238" s="206"/>
      <c r="AD238" s="206"/>
      <c r="AE238" s="207"/>
      <c r="AF238" s="206"/>
      <c r="AG238" s="206"/>
      <c r="AH238" s="207"/>
      <c r="AI238" s="208"/>
      <c r="AJ238" s="206"/>
      <c r="AK238" s="206"/>
      <c r="AL238" s="207"/>
      <c r="AM238" s="206"/>
      <c r="AN238" s="206"/>
      <c r="AO238" s="207"/>
      <c r="AP238" s="206"/>
      <c r="AQ238" s="206"/>
      <c r="AR238" s="207"/>
      <c r="AS238" s="208"/>
      <c r="AT238" s="206"/>
      <c r="AU238" s="206"/>
      <c r="AV238" s="207"/>
      <c r="AW238" s="206"/>
      <c r="AX238" s="206"/>
      <c r="AY238" s="207"/>
      <c r="AZ238" s="206"/>
      <c r="BA238" s="206"/>
      <c r="BB238" s="207"/>
      <c r="BC238" s="208"/>
      <c r="BD238" s="206"/>
      <c r="BE238" s="206"/>
      <c r="BF238" s="207"/>
      <c r="BG238" s="206"/>
      <c r="BH238" s="206"/>
      <c r="BI238" s="207"/>
      <c r="BJ238" s="206"/>
      <c r="BK238" s="206"/>
      <c r="BL238" s="207"/>
      <c r="BM238" s="208"/>
      <c r="BN238" s="206"/>
      <c r="BO238" s="206"/>
      <c r="BP238" s="207"/>
      <c r="BQ238" s="206"/>
      <c r="BR238" s="206"/>
      <c r="BS238" s="207"/>
      <c r="BT238" s="206"/>
      <c r="BU238" s="206"/>
      <c r="BV238" s="207"/>
      <c r="BW238" s="208"/>
      <c r="BX238" s="206"/>
      <c r="BY238" s="206"/>
      <c r="BZ238" s="207"/>
      <c r="CA238" s="206"/>
      <c r="CB238" s="206"/>
      <c r="CC238" s="207"/>
      <c r="CD238" s="206"/>
      <c r="CE238" s="206"/>
      <c r="CF238" s="207"/>
      <c r="CG238" s="208"/>
      <c r="CH238" s="206"/>
      <c r="CI238" s="206"/>
      <c r="CJ238" s="207"/>
      <c r="CK238" s="206"/>
      <c r="CL238" s="206"/>
      <c r="CM238" s="207"/>
      <c r="CN238" s="206"/>
      <c r="CO238" s="206"/>
      <c r="CP238" s="207"/>
      <c r="CQ238" s="208"/>
      <c r="CR238" s="206"/>
      <c r="CS238" s="206"/>
      <c r="CT238" s="207"/>
      <c r="CU238" s="206"/>
      <c r="CV238" s="206"/>
      <c r="CW238" s="207"/>
      <c r="CX238" s="206"/>
      <c r="CY238" s="206"/>
      <c r="CZ238" s="207"/>
      <c r="DA238" s="208"/>
      <c r="DB238" s="206"/>
      <c r="DC238" s="206"/>
      <c r="DD238" s="207"/>
      <c r="DE238" s="206"/>
      <c r="DF238" s="206"/>
      <c r="DG238" s="207"/>
      <c r="DH238" s="206"/>
      <c r="DI238" s="206"/>
      <c r="DJ238" s="207"/>
      <c r="DK238" s="208"/>
      <c r="DL238" s="206"/>
      <c r="DM238" s="206"/>
      <c r="DN238" s="207"/>
      <c r="DO238" s="206"/>
      <c r="DP238" s="206"/>
      <c r="DQ238" s="207"/>
      <c r="DR238" s="206"/>
      <c r="DS238" s="206"/>
      <c r="DT238" s="207"/>
      <c r="DU238" s="188"/>
      <c r="DV238" s="206"/>
      <c r="DW238" s="206"/>
      <c r="DX238" s="207"/>
      <c r="DY238" s="206"/>
      <c r="DZ238" s="206"/>
      <c r="EA238" s="207"/>
      <c r="EB238" s="206"/>
      <c r="EC238" s="206"/>
      <c r="ED238" s="207"/>
      <c r="EE238" s="188"/>
      <c r="EF238" s="206"/>
      <c r="EG238" s="206"/>
      <c r="EH238" s="207"/>
      <c r="EI238" s="206"/>
      <c r="EJ238" s="206"/>
      <c r="EK238" s="207"/>
      <c r="EL238" s="206"/>
      <c r="EM238" s="206"/>
      <c r="EN238" s="207"/>
      <c r="EO238" s="188"/>
      <c r="EP238" s="206"/>
      <c r="EQ238" s="206"/>
      <c r="ER238" s="207"/>
      <c r="ES238" s="206"/>
      <c r="ET238" s="206"/>
      <c r="EU238" s="207"/>
      <c r="EV238" s="206"/>
      <c r="EW238" s="206"/>
      <c r="EX238" s="207"/>
      <c r="EY238" s="188"/>
      <c r="EZ238" s="206"/>
      <c r="FA238" s="206"/>
      <c r="FB238" s="207"/>
      <c r="FC238" s="206"/>
      <c r="FD238" s="206"/>
      <c r="FE238" s="207"/>
      <c r="FF238" s="206"/>
      <c r="FG238" s="206"/>
      <c r="FH238" s="207"/>
      <c r="FI238" s="188"/>
      <c r="FJ238" s="206"/>
      <c r="FK238" s="206"/>
      <c r="FL238" s="207"/>
      <c r="FM238" s="206"/>
      <c r="FN238" s="206"/>
      <c r="FO238" s="207"/>
      <c r="FP238" s="206"/>
      <c r="FQ238" s="206"/>
      <c r="FR238" s="207"/>
      <c r="FS238" s="188"/>
      <c r="FT238" s="206"/>
      <c r="FU238" s="206"/>
      <c r="FV238" s="207"/>
      <c r="FW238" s="206"/>
      <c r="FX238" s="206"/>
      <c r="FY238" s="207"/>
      <c r="FZ238" s="206"/>
      <c r="GA238" s="206"/>
      <c r="GB238" s="207"/>
      <c r="GC238" s="188"/>
      <c r="GD238" s="206"/>
      <c r="GE238" s="206"/>
      <c r="GF238" s="207"/>
      <c r="GG238" s="206"/>
      <c r="GH238" s="206"/>
      <c r="GI238" s="207"/>
      <c r="GJ238" s="206"/>
      <c r="GK238" s="206"/>
      <c r="GL238" s="207"/>
      <c r="GM238" s="188"/>
      <c r="GN238" s="206"/>
      <c r="GO238" s="206"/>
      <c r="GP238" s="207"/>
      <c r="GQ238" s="206"/>
      <c r="GR238" s="206"/>
      <c r="GS238" s="207"/>
      <c r="GT238" s="206"/>
      <c r="GU238" s="206"/>
      <c r="GV238" s="207"/>
      <c r="GW238" s="188"/>
      <c r="GX238" s="206"/>
      <c r="GY238" s="206"/>
      <c r="GZ238" s="207"/>
      <c r="HA238" s="206"/>
      <c r="HB238" s="206"/>
      <c r="HC238" s="207"/>
      <c r="HD238" s="206"/>
      <c r="HE238" s="206"/>
      <c r="HF238" s="207"/>
      <c r="HG238" s="188"/>
      <c r="HH238" s="206"/>
      <c r="HI238" s="206"/>
      <c r="HJ238" s="207"/>
      <c r="HK238" s="206"/>
      <c r="HL238" s="206"/>
      <c r="HM238" s="207"/>
      <c r="HN238" s="206"/>
      <c r="HO238" s="206"/>
      <c r="HP238" s="207"/>
      <c r="HQ238" s="188"/>
      <c r="HR238" s="206"/>
      <c r="HS238" s="206"/>
      <c r="HT238" s="207"/>
      <c r="HU238" s="206"/>
      <c r="HV238" s="206"/>
      <c r="HW238" s="207"/>
      <c r="HX238" s="206"/>
      <c r="HY238" s="206"/>
      <c r="HZ238" s="207"/>
      <c r="IA238" s="188"/>
      <c r="IB238" s="206"/>
      <c r="IC238" s="206"/>
      <c r="ID238" s="207"/>
      <c r="IE238" s="206"/>
      <c r="IF238" s="206"/>
      <c r="IG238" s="207"/>
      <c r="IH238" s="206"/>
      <c r="II238" s="206"/>
      <c r="IJ238" s="207"/>
    </row>
    <row r="239" spans="1:244" x14ac:dyDescent="0.2">
      <c r="A239" s="205" t="s">
        <v>167</v>
      </c>
      <c r="B239" s="183"/>
      <c r="C239" s="183" t="s">
        <v>90</v>
      </c>
      <c r="E239" s="188"/>
      <c r="F239" s="206">
        <v>20759665.539999999</v>
      </c>
      <c r="G239" s="206">
        <v>0</v>
      </c>
      <c r="H239" s="207">
        <v>20759665.539999999</v>
      </c>
      <c r="I239" s="206">
        <v>1581922.1029649996</v>
      </c>
      <c r="J239" s="206">
        <v>0</v>
      </c>
      <c r="K239" s="207">
        <v>1581922.1029649996</v>
      </c>
      <c r="L239" s="206">
        <v>19177743.437034998</v>
      </c>
      <c r="M239" s="206">
        <v>0</v>
      </c>
      <c r="N239" s="207">
        <v>19177743.437034998</v>
      </c>
      <c r="O239" s="208"/>
      <c r="P239" s="206">
        <v>20728957.420000002</v>
      </c>
      <c r="Q239" s="206">
        <v>0</v>
      </c>
      <c r="R239" s="207">
        <v>20728957.420000002</v>
      </c>
      <c r="S239" s="206">
        <v>1591638.3406999998</v>
      </c>
      <c r="T239" s="206">
        <v>0</v>
      </c>
      <c r="U239" s="207">
        <v>1591638.3406999998</v>
      </c>
      <c r="V239" s="206">
        <v>19137319.079299998</v>
      </c>
      <c r="W239" s="206">
        <v>0</v>
      </c>
      <c r="X239" s="207">
        <v>19137319.079299998</v>
      </c>
      <c r="Y239" s="208"/>
      <c r="Z239" s="206">
        <v>20625254.530000001</v>
      </c>
      <c r="AA239" s="206">
        <v>0</v>
      </c>
      <c r="AB239" s="207">
        <v>20625254.530000001</v>
      </c>
      <c r="AC239" s="206">
        <v>1535861.8909339998</v>
      </c>
      <c r="AD239" s="206">
        <v>0</v>
      </c>
      <c r="AE239" s="207">
        <v>1535861.8909339998</v>
      </c>
      <c r="AF239" s="206">
        <v>19089392.639066</v>
      </c>
      <c r="AG239" s="206">
        <v>0</v>
      </c>
      <c r="AH239" s="207">
        <v>19089392.639066</v>
      </c>
      <c r="AI239" s="208"/>
      <c r="AJ239" s="206">
        <v>20586789.719999999</v>
      </c>
      <c r="AK239" s="206">
        <v>0</v>
      </c>
      <c r="AL239" s="207">
        <v>20586789.719999999</v>
      </c>
      <c r="AM239" s="206">
        <v>1544840.4674499999</v>
      </c>
      <c r="AN239" s="206">
        <v>0</v>
      </c>
      <c r="AO239" s="207">
        <v>1544840.4674499999</v>
      </c>
      <c r="AP239" s="206">
        <v>19041949.252549998</v>
      </c>
      <c r="AQ239" s="206">
        <v>0</v>
      </c>
      <c r="AR239" s="207">
        <v>19041949.252549998</v>
      </c>
      <c r="AS239" s="208"/>
      <c r="AT239" s="206">
        <v>20544905.52</v>
      </c>
      <c r="AU239" s="206">
        <v>0</v>
      </c>
      <c r="AV239" s="207">
        <v>20544905.52</v>
      </c>
      <c r="AW239" s="206">
        <v>1553493.8599769999</v>
      </c>
      <c r="AX239" s="206">
        <v>0</v>
      </c>
      <c r="AY239" s="207">
        <v>1553493.8599769999</v>
      </c>
      <c r="AZ239" s="206">
        <v>18991411.660023</v>
      </c>
      <c r="BA239" s="206">
        <v>0</v>
      </c>
      <c r="BB239" s="207">
        <v>18991411.660023</v>
      </c>
      <c r="BC239" s="208"/>
      <c r="BD239" s="206">
        <v>20325846.329999998</v>
      </c>
      <c r="BE239" s="206">
        <v>0</v>
      </c>
      <c r="BF239" s="207">
        <v>20325846.329999998</v>
      </c>
      <c r="BG239" s="206">
        <v>1384037.1578929999</v>
      </c>
      <c r="BH239" s="206">
        <v>0</v>
      </c>
      <c r="BI239" s="207">
        <v>1384037.1578929999</v>
      </c>
      <c r="BJ239" s="206">
        <v>18941809.172107004</v>
      </c>
      <c r="BK239" s="206">
        <v>0</v>
      </c>
      <c r="BL239" s="207">
        <v>18941809.172107004</v>
      </c>
      <c r="BM239" s="208"/>
      <c r="BN239" s="206">
        <v>20323603.319999997</v>
      </c>
      <c r="BO239" s="206">
        <v>0</v>
      </c>
      <c r="BP239" s="207">
        <v>20323603.319999997</v>
      </c>
      <c r="BQ239" s="206">
        <v>1409566.3273349998</v>
      </c>
      <c r="BR239" s="206">
        <v>0</v>
      </c>
      <c r="BS239" s="207">
        <v>1409566.3273349998</v>
      </c>
      <c r="BT239" s="206">
        <v>18914036.992665</v>
      </c>
      <c r="BU239" s="206">
        <v>0</v>
      </c>
      <c r="BV239" s="207">
        <v>18914036.992665</v>
      </c>
      <c r="BW239" s="208"/>
      <c r="BX239" s="206">
        <v>20675838.819999997</v>
      </c>
      <c r="BY239" s="206">
        <v>0</v>
      </c>
      <c r="BZ239" s="207">
        <v>20675838.819999997</v>
      </c>
      <c r="CA239" s="206">
        <v>1396629.1780050001</v>
      </c>
      <c r="CB239" s="206">
        <v>0</v>
      </c>
      <c r="CC239" s="207">
        <v>1396629.1780050001</v>
      </c>
      <c r="CD239" s="206">
        <v>19279209.641995002</v>
      </c>
      <c r="CE239" s="206">
        <v>0</v>
      </c>
      <c r="CF239" s="207">
        <v>19279209.641995002</v>
      </c>
      <c r="CG239" s="208"/>
      <c r="CH239" s="206">
        <v>20696046.829999998</v>
      </c>
      <c r="CI239" s="206">
        <v>0</v>
      </c>
      <c r="CJ239" s="207">
        <v>20696046.829999998</v>
      </c>
      <c r="CK239" s="206">
        <v>1379204.1171819998</v>
      </c>
      <c r="CL239" s="206">
        <v>0</v>
      </c>
      <c r="CM239" s="207">
        <v>1379204.1171819998</v>
      </c>
      <c r="CN239" s="206">
        <v>19316842.712818</v>
      </c>
      <c r="CO239" s="206">
        <v>0</v>
      </c>
      <c r="CP239" s="207">
        <v>19316842.712818</v>
      </c>
      <c r="CQ239" s="208"/>
      <c r="CR239" s="206">
        <v>20618146.900000002</v>
      </c>
      <c r="CS239" s="206">
        <v>0</v>
      </c>
      <c r="CT239" s="207">
        <v>20618146.900000002</v>
      </c>
      <c r="CU239" s="206">
        <v>1361719.7465089997</v>
      </c>
      <c r="CV239" s="206">
        <v>0</v>
      </c>
      <c r="CW239" s="207">
        <v>1361719.7465089997</v>
      </c>
      <c r="CX239" s="206">
        <v>19256427.153490998</v>
      </c>
      <c r="CY239" s="206">
        <v>0</v>
      </c>
      <c r="CZ239" s="207">
        <v>19256427.153490998</v>
      </c>
      <c r="DA239" s="208"/>
      <c r="DB239" s="206">
        <v>20676617.059999999</v>
      </c>
      <c r="DC239" s="206">
        <v>0</v>
      </c>
      <c r="DD239" s="207">
        <v>20676617.059999999</v>
      </c>
      <c r="DE239" s="206">
        <v>1298435.5532129998</v>
      </c>
      <c r="DF239" s="206">
        <v>0</v>
      </c>
      <c r="DG239" s="207">
        <v>1298435.5532129998</v>
      </c>
      <c r="DH239" s="206">
        <v>19378181.506787002</v>
      </c>
      <c r="DI239" s="206">
        <v>0</v>
      </c>
      <c r="DJ239" s="207">
        <v>19378181.506787002</v>
      </c>
      <c r="DK239" s="208"/>
      <c r="DL239" s="206">
        <v>20762569.949999999</v>
      </c>
      <c r="DM239" s="206">
        <v>0</v>
      </c>
      <c r="DN239" s="207">
        <v>20762569.949999999</v>
      </c>
      <c r="DO239" s="206">
        <v>1261144.8416710002</v>
      </c>
      <c r="DP239" s="206">
        <v>0</v>
      </c>
      <c r="DQ239" s="207">
        <v>1261144.8416710002</v>
      </c>
      <c r="DR239" s="206">
        <v>19501425.108329002</v>
      </c>
      <c r="DS239" s="206">
        <v>0</v>
      </c>
      <c r="DT239" s="207">
        <v>19501425.108329002</v>
      </c>
      <c r="DU239" s="188"/>
      <c r="DV239" s="206">
        <f t="shared" ref="DV239:ED243" si="407">+P69+Z69+AJ69+AT69+BD69+BN69+BX69+CH69+CR69+DB69+DL69+DV69</f>
        <v>20765974.299999997</v>
      </c>
      <c r="DW239" s="206">
        <f t="shared" si="407"/>
        <v>0</v>
      </c>
      <c r="DX239" s="207">
        <f t="shared" si="407"/>
        <v>20765974.299999997</v>
      </c>
      <c r="DY239" s="206">
        <f t="shared" si="407"/>
        <v>1233566.8400099999</v>
      </c>
      <c r="DZ239" s="206">
        <f t="shared" si="407"/>
        <v>0</v>
      </c>
      <c r="EA239" s="207">
        <f t="shared" si="407"/>
        <v>1233566.8400099999</v>
      </c>
      <c r="EB239" s="206">
        <f t="shared" si="407"/>
        <v>19532407.459990002</v>
      </c>
      <c r="EC239" s="206">
        <f t="shared" si="407"/>
        <v>0</v>
      </c>
      <c r="ED239" s="207">
        <f t="shared" si="407"/>
        <v>19532407.459990002</v>
      </c>
      <c r="EE239" s="188"/>
      <c r="EF239" s="206">
        <f t="shared" ref="EF239:EN243" si="408">+Z69+AJ69+AT69+BD69+BN69+BX69+CH69+CR69+DB69+DL69+DV69+EF69</f>
        <v>20767414.849999998</v>
      </c>
      <c r="EG239" s="206">
        <f t="shared" si="408"/>
        <v>0</v>
      </c>
      <c r="EH239" s="207">
        <f t="shared" si="408"/>
        <v>20767414.849999998</v>
      </c>
      <c r="EI239" s="206">
        <f t="shared" si="408"/>
        <v>1205777.9880590001</v>
      </c>
      <c r="EJ239" s="206">
        <f t="shared" si="408"/>
        <v>0</v>
      </c>
      <c r="EK239" s="207">
        <f t="shared" si="408"/>
        <v>1205777.9880590001</v>
      </c>
      <c r="EL239" s="206">
        <f t="shared" si="408"/>
        <v>19561636.861940999</v>
      </c>
      <c r="EM239" s="206">
        <f t="shared" si="408"/>
        <v>0</v>
      </c>
      <c r="EN239" s="207">
        <f t="shared" si="408"/>
        <v>19561636.861940999</v>
      </c>
      <c r="EO239" s="188"/>
      <c r="EP239" s="206">
        <f t="shared" ref="EP239:EX243" si="409">+AJ69+AT69+BD69+BN69+BX69+CH69+CR69+DB69+DL69+DV69+EF69+EP69</f>
        <v>20785486.77</v>
      </c>
      <c r="EQ239" s="206">
        <f t="shared" si="409"/>
        <v>0</v>
      </c>
      <c r="ER239" s="207">
        <f t="shared" si="409"/>
        <v>20785486.77</v>
      </c>
      <c r="ES239" s="206">
        <f t="shared" si="409"/>
        <v>1196500.8946090001</v>
      </c>
      <c r="ET239" s="206">
        <f t="shared" si="409"/>
        <v>0</v>
      </c>
      <c r="EU239" s="207">
        <f t="shared" si="409"/>
        <v>1196500.8946090001</v>
      </c>
      <c r="EV239" s="206">
        <f t="shared" si="409"/>
        <v>19588985.875390999</v>
      </c>
      <c r="EW239" s="206">
        <f t="shared" si="409"/>
        <v>0</v>
      </c>
      <c r="EX239" s="207">
        <f t="shared" si="409"/>
        <v>19588985.875390999</v>
      </c>
      <c r="EY239" s="188"/>
      <c r="EZ239" s="206">
        <f t="shared" ref="EZ239:FH243" si="410">+AT69+BD69+BN69+BX69+CH69+CR69+DB69+DL69+DV69+EF69+EP69+EZ69</f>
        <v>19022635.140000001</v>
      </c>
      <c r="FA239" s="206">
        <f t="shared" si="410"/>
        <v>0</v>
      </c>
      <c r="FB239" s="207">
        <f t="shared" si="410"/>
        <v>19022635.140000001</v>
      </c>
      <c r="FC239" s="206">
        <f t="shared" si="410"/>
        <v>1037858.2380930004</v>
      </c>
      <c r="FD239" s="206">
        <f t="shared" si="410"/>
        <v>0</v>
      </c>
      <c r="FE239" s="207">
        <f t="shared" si="410"/>
        <v>1037858.2380930004</v>
      </c>
      <c r="FF239" s="206">
        <f t="shared" si="410"/>
        <v>17984776.901907001</v>
      </c>
      <c r="FG239" s="206">
        <f t="shared" si="410"/>
        <v>0</v>
      </c>
      <c r="FH239" s="207">
        <f t="shared" si="410"/>
        <v>17984776.901907001</v>
      </c>
      <c r="FI239" s="188"/>
      <c r="FJ239" s="206">
        <f t="shared" ref="FJ239:FR243" si="411">+BD69+BN69+BX69+CH69+CR69+DB69+DL69+DV69+EF69+EP69+EZ69+FJ69</f>
        <v>17263202.900000002</v>
      </c>
      <c r="FK239" s="206">
        <f t="shared" si="411"/>
        <v>0</v>
      </c>
      <c r="FL239" s="207">
        <f t="shared" si="411"/>
        <v>17263202.900000002</v>
      </c>
      <c r="FM239" s="206">
        <f t="shared" si="411"/>
        <v>879540.76556600025</v>
      </c>
      <c r="FN239" s="206">
        <f t="shared" si="411"/>
        <v>0</v>
      </c>
      <c r="FO239" s="207">
        <f t="shared" si="411"/>
        <v>879540.76556600025</v>
      </c>
      <c r="FP239" s="206">
        <f t="shared" si="411"/>
        <v>16383662.134434</v>
      </c>
      <c r="FQ239" s="206">
        <f t="shared" si="411"/>
        <v>0</v>
      </c>
      <c r="FR239" s="207">
        <f t="shared" si="411"/>
        <v>16383662.134434</v>
      </c>
      <c r="FS239" s="188"/>
      <c r="FT239" s="206">
        <f t="shared" ref="FT239:GB243" si="412">+BN69+BX69+CH69+CR69+DB69+DL69+DV69+EF69+EP69+EZ69+FJ69+FT69</f>
        <v>15680945.659999998</v>
      </c>
      <c r="FU239" s="206">
        <f t="shared" si="412"/>
        <v>0</v>
      </c>
      <c r="FV239" s="207">
        <f t="shared" si="412"/>
        <v>15680945.659999998</v>
      </c>
      <c r="FW239" s="206">
        <f t="shared" si="412"/>
        <v>899333.3876500004</v>
      </c>
      <c r="FX239" s="206">
        <f t="shared" si="412"/>
        <v>0</v>
      </c>
      <c r="FY239" s="207">
        <f t="shared" si="412"/>
        <v>899333.3876500004</v>
      </c>
      <c r="FZ239" s="206">
        <f t="shared" si="412"/>
        <v>14781612.272349998</v>
      </c>
      <c r="GA239" s="206">
        <f t="shared" si="412"/>
        <v>0</v>
      </c>
      <c r="GB239" s="207">
        <f t="shared" si="412"/>
        <v>14781612.272349998</v>
      </c>
      <c r="GC239" s="188"/>
      <c r="GD239" s="206">
        <f t="shared" ref="GD239:GL243" si="413">+BX69+CH69+CR69+DB69+DL69+DV69+EF69+EP69+EZ69+FJ69+FT69+GD69</f>
        <v>13880225.6</v>
      </c>
      <c r="GE239" s="206">
        <f t="shared" si="413"/>
        <v>0</v>
      </c>
      <c r="GF239" s="207">
        <f t="shared" si="413"/>
        <v>13880225.6</v>
      </c>
      <c r="GG239" s="206">
        <f t="shared" si="413"/>
        <v>771268.72820800031</v>
      </c>
      <c r="GH239" s="206">
        <f t="shared" si="413"/>
        <v>0</v>
      </c>
      <c r="GI239" s="207">
        <f t="shared" si="413"/>
        <v>771268.72820800031</v>
      </c>
      <c r="GJ239" s="206">
        <f t="shared" si="413"/>
        <v>13108956.871792</v>
      </c>
      <c r="GK239" s="206">
        <f t="shared" si="413"/>
        <v>0</v>
      </c>
      <c r="GL239" s="207">
        <f t="shared" si="413"/>
        <v>13108956.871792</v>
      </c>
      <c r="GM239" s="188"/>
      <c r="GN239" s="206">
        <f t="shared" ref="GN239:GV243" si="414">+CH69+CR69+DB69+DL69+DV69+EF69+EP69+EZ69+FJ69+FT69+GD69+GN69</f>
        <v>12082659.26</v>
      </c>
      <c r="GO239" s="206">
        <f t="shared" si="414"/>
        <v>0</v>
      </c>
      <c r="GP239" s="207">
        <f t="shared" si="414"/>
        <v>12082659.26</v>
      </c>
      <c r="GQ239" s="206">
        <f t="shared" si="414"/>
        <v>643503.98753800034</v>
      </c>
      <c r="GR239" s="206">
        <f t="shared" si="414"/>
        <v>0</v>
      </c>
      <c r="GS239" s="207">
        <f t="shared" si="414"/>
        <v>643503.98753800034</v>
      </c>
      <c r="GT239" s="206">
        <f t="shared" si="414"/>
        <v>11439155.272462001</v>
      </c>
      <c r="GU239" s="206">
        <f t="shared" si="414"/>
        <v>0</v>
      </c>
      <c r="GV239" s="207">
        <f t="shared" si="414"/>
        <v>11439155.272462001</v>
      </c>
      <c r="GW239" s="188"/>
      <c r="GX239" s="206">
        <f t="shared" ref="GX239:HF243" si="415">+CR69+DB69+DL69+DV69+EF69+EP69+EZ69+FJ69+FT69+GD69+GN69+GX69</f>
        <v>10282299.35</v>
      </c>
      <c r="GY239" s="206">
        <f t="shared" si="415"/>
        <v>0</v>
      </c>
      <c r="GZ239" s="207">
        <f t="shared" si="415"/>
        <v>10282299.35</v>
      </c>
      <c r="HA239" s="206">
        <f t="shared" si="415"/>
        <v>515473.57836100017</v>
      </c>
      <c r="HB239" s="206">
        <f t="shared" si="415"/>
        <v>0</v>
      </c>
      <c r="HC239" s="207">
        <f t="shared" si="415"/>
        <v>515473.57836100017</v>
      </c>
      <c r="HD239" s="206">
        <f t="shared" si="415"/>
        <v>9766825.7716390006</v>
      </c>
      <c r="HE239" s="206">
        <f t="shared" si="415"/>
        <v>0</v>
      </c>
      <c r="HF239" s="207">
        <f t="shared" si="415"/>
        <v>9766825.7716390006</v>
      </c>
      <c r="HG239" s="188"/>
      <c r="HH239" s="206">
        <f t="shared" ref="HH239:HP243" si="416">+DB69+DL69+DV69+EF69+EP69+EZ69+FJ69+FT69+GD69+GN69+GX69+HH69</f>
        <v>8589949.3900000006</v>
      </c>
      <c r="HI239" s="206">
        <f t="shared" si="416"/>
        <v>0</v>
      </c>
      <c r="HJ239" s="207">
        <f t="shared" si="416"/>
        <v>8589949.3900000006</v>
      </c>
      <c r="HK239" s="206">
        <f t="shared" si="416"/>
        <v>387621.33903400018</v>
      </c>
      <c r="HL239" s="206">
        <f t="shared" si="416"/>
        <v>0</v>
      </c>
      <c r="HM239" s="207">
        <f t="shared" si="416"/>
        <v>387621.33903400018</v>
      </c>
      <c r="HN239" s="206">
        <f t="shared" si="416"/>
        <v>8202328.0509659993</v>
      </c>
      <c r="HO239" s="206">
        <f t="shared" si="416"/>
        <v>0</v>
      </c>
      <c r="HP239" s="207">
        <f t="shared" si="416"/>
        <v>8202328.0509659993</v>
      </c>
      <c r="HQ239" s="188"/>
      <c r="HR239" s="206">
        <f t="shared" ref="HR239:HZ243" si="417">+DL69+DV69+EF69+EP69+EZ69+FJ69+FT69+GD69+GN69+GX69+HH69+HR69</f>
        <v>6821029.8300000001</v>
      </c>
      <c r="HS239" s="206">
        <f t="shared" si="417"/>
        <v>0</v>
      </c>
      <c r="HT239" s="207">
        <f t="shared" si="417"/>
        <v>6821029.8300000001</v>
      </c>
      <c r="HU239" s="206">
        <f t="shared" si="417"/>
        <v>260057.51233000014</v>
      </c>
      <c r="HV239" s="206">
        <f t="shared" si="417"/>
        <v>0</v>
      </c>
      <c r="HW239" s="207">
        <f t="shared" si="417"/>
        <v>260057.51233000014</v>
      </c>
      <c r="HX239" s="206">
        <f t="shared" si="417"/>
        <v>6560972.3176699998</v>
      </c>
      <c r="HY239" s="206">
        <f t="shared" si="417"/>
        <v>0</v>
      </c>
      <c r="HZ239" s="207">
        <f t="shared" si="417"/>
        <v>6560972.3176699998</v>
      </c>
      <c r="IA239" s="188"/>
      <c r="IB239" s="206">
        <f t="shared" ref="IB239:IJ243" si="418">+DV69+EF69+EP69+EZ69+FJ69+FT69+GD69+GN69+GX69+HH69+HR69+IB69</f>
        <v>5018037.8900000006</v>
      </c>
      <c r="IC239" s="206">
        <f t="shared" si="418"/>
        <v>0</v>
      </c>
      <c r="ID239" s="207">
        <f t="shared" si="418"/>
        <v>5018037.8900000006</v>
      </c>
      <c r="IE239" s="206">
        <f t="shared" si="418"/>
        <v>104782.78387200009</v>
      </c>
      <c r="IF239" s="206">
        <f t="shared" si="418"/>
        <v>0</v>
      </c>
      <c r="IG239" s="207">
        <f t="shared" si="418"/>
        <v>104782.78387200009</v>
      </c>
      <c r="IH239" s="206">
        <f t="shared" si="418"/>
        <v>4913255.1061279997</v>
      </c>
      <c r="II239" s="206">
        <f t="shared" si="418"/>
        <v>0</v>
      </c>
      <c r="IJ239" s="207">
        <f t="shared" si="418"/>
        <v>4913255.1061279997</v>
      </c>
    </row>
    <row r="240" spans="1:244" x14ac:dyDescent="0.2">
      <c r="A240" s="205" t="s">
        <v>168</v>
      </c>
      <c r="B240" s="183"/>
      <c r="C240" s="183" t="s">
        <v>91</v>
      </c>
      <c r="E240" s="188"/>
      <c r="F240" s="206">
        <v>17992465.650000002</v>
      </c>
      <c r="G240" s="206">
        <v>0</v>
      </c>
      <c r="H240" s="207">
        <v>17992465.650000002</v>
      </c>
      <c r="I240" s="206">
        <v>2692632.296325</v>
      </c>
      <c r="J240" s="206">
        <v>0</v>
      </c>
      <c r="K240" s="207">
        <v>2692632.296325</v>
      </c>
      <c r="L240" s="206">
        <v>15299833.353675</v>
      </c>
      <c r="M240" s="206">
        <v>0</v>
      </c>
      <c r="N240" s="207">
        <v>15299833.353675</v>
      </c>
      <c r="O240" s="208"/>
      <c r="P240" s="206">
        <v>18048451.800000001</v>
      </c>
      <c r="Q240" s="206">
        <v>0</v>
      </c>
      <c r="R240" s="207">
        <v>18048451.800000001</v>
      </c>
      <c r="S240" s="206">
        <v>2675680.6729172417</v>
      </c>
      <c r="T240" s="206">
        <v>0</v>
      </c>
      <c r="U240" s="207">
        <v>2675680.6729172417</v>
      </c>
      <c r="V240" s="206">
        <v>15372771.127082758</v>
      </c>
      <c r="W240" s="206">
        <v>0</v>
      </c>
      <c r="X240" s="207">
        <v>15372771.127082758</v>
      </c>
      <c r="Y240" s="208"/>
      <c r="Z240" s="206">
        <v>18139485.93</v>
      </c>
      <c r="AA240" s="206">
        <v>0</v>
      </c>
      <c r="AB240" s="207">
        <v>18139485.93</v>
      </c>
      <c r="AC240" s="206">
        <v>2676766.1823250004</v>
      </c>
      <c r="AD240" s="206">
        <v>0</v>
      </c>
      <c r="AE240" s="207">
        <v>2676766.1823250004</v>
      </c>
      <c r="AF240" s="206">
        <v>15462719.747675</v>
      </c>
      <c r="AG240" s="206">
        <v>0</v>
      </c>
      <c r="AH240" s="207">
        <v>15462719.747675</v>
      </c>
      <c r="AI240" s="208"/>
      <c r="AJ240" s="206">
        <v>17844653.129999995</v>
      </c>
      <c r="AK240" s="206">
        <v>0</v>
      </c>
      <c r="AL240" s="207">
        <v>17844653.129999995</v>
      </c>
      <c r="AM240" s="206">
        <v>2616255.1475175</v>
      </c>
      <c r="AN240" s="206">
        <v>0</v>
      </c>
      <c r="AO240" s="207">
        <v>2616255.1475175</v>
      </c>
      <c r="AP240" s="206">
        <v>15228397.982482499</v>
      </c>
      <c r="AQ240" s="206">
        <v>0</v>
      </c>
      <c r="AR240" s="207">
        <v>15228397.982482499</v>
      </c>
      <c r="AS240" s="208"/>
      <c r="AT240" s="206">
        <v>17760492.719999999</v>
      </c>
      <c r="AU240" s="206">
        <v>0</v>
      </c>
      <c r="AV240" s="207">
        <v>17760492.719999999</v>
      </c>
      <c r="AW240" s="206">
        <v>2580991.7609499996</v>
      </c>
      <c r="AX240" s="206">
        <v>0</v>
      </c>
      <c r="AY240" s="207">
        <v>2580991.7609499996</v>
      </c>
      <c r="AZ240" s="206">
        <v>15179500.95905</v>
      </c>
      <c r="BA240" s="206">
        <v>0</v>
      </c>
      <c r="BB240" s="207">
        <v>15179500.95905</v>
      </c>
      <c r="BC240" s="208"/>
      <c r="BD240" s="206">
        <v>17290324.879999999</v>
      </c>
      <c r="BE240" s="206">
        <v>0</v>
      </c>
      <c r="BF240" s="207">
        <v>17290324.879999999</v>
      </c>
      <c r="BG240" s="206">
        <v>2470353.0265999995</v>
      </c>
      <c r="BH240" s="206">
        <v>0</v>
      </c>
      <c r="BI240" s="207">
        <v>2470353.0265999995</v>
      </c>
      <c r="BJ240" s="206">
        <v>14819971.853399998</v>
      </c>
      <c r="BK240" s="206">
        <v>0</v>
      </c>
      <c r="BL240" s="207">
        <v>14819971.853399998</v>
      </c>
      <c r="BM240" s="208"/>
      <c r="BN240" s="206">
        <v>17310681.059999999</v>
      </c>
      <c r="BO240" s="206">
        <v>0</v>
      </c>
      <c r="BP240" s="207">
        <v>17310681.059999999</v>
      </c>
      <c r="BQ240" s="206">
        <v>2461261.0533749997</v>
      </c>
      <c r="BR240" s="206">
        <v>0</v>
      </c>
      <c r="BS240" s="207">
        <v>2461261.0533749997</v>
      </c>
      <c r="BT240" s="206">
        <v>14849420.006625</v>
      </c>
      <c r="BU240" s="206">
        <v>0</v>
      </c>
      <c r="BV240" s="207">
        <v>14849420.006625</v>
      </c>
      <c r="BW240" s="208"/>
      <c r="BX240" s="206">
        <v>17141000.219999999</v>
      </c>
      <c r="BY240" s="206">
        <v>0</v>
      </c>
      <c r="BZ240" s="207">
        <v>17141000.219999999</v>
      </c>
      <c r="CA240" s="206">
        <v>2452638.933375</v>
      </c>
      <c r="CB240" s="206">
        <v>0</v>
      </c>
      <c r="CC240" s="207">
        <v>2452638.933375</v>
      </c>
      <c r="CD240" s="206">
        <v>14688361.286625002</v>
      </c>
      <c r="CE240" s="206">
        <v>0</v>
      </c>
      <c r="CF240" s="207">
        <v>14688361.286625002</v>
      </c>
      <c r="CG240" s="208"/>
      <c r="CH240" s="206">
        <v>17079414.940000001</v>
      </c>
      <c r="CI240" s="206">
        <v>0</v>
      </c>
      <c r="CJ240" s="207">
        <v>17079414.940000001</v>
      </c>
      <c r="CK240" s="206">
        <v>2442571.72431</v>
      </c>
      <c r="CL240" s="206">
        <v>0</v>
      </c>
      <c r="CM240" s="207">
        <v>2442571.72431</v>
      </c>
      <c r="CN240" s="206">
        <v>14636843.215690002</v>
      </c>
      <c r="CO240" s="206">
        <v>0</v>
      </c>
      <c r="CP240" s="207">
        <v>14636843.215690002</v>
      </c>
      <c r="CQ240" s="208"/>
      <c r="CR240" s="206">
        <v>17252084.690000001</v>
      </c>
      <c r="CS240" s="206">
        <v>0</v>
      </c>
      <c r="CT240" s="207">
        <v>17252084.690000001</v>
      </c>
      <c r="CU240" s="206">
        <v>2457191.5895749996</v>
      </c>
      <c r="CV240" s="206">
        <v>0</v>
      </c>
      <c r="CW240" s="207">
        <v>2457191.5895749996</v>
      </c>
      <c r="CX240" s="206">
        <v>14794893.100425001</v>
      </c>
      <c r="CY240" s="206">
        <v>0</v>
      </c>
      <c r="CZ240" s="207">
        <v>14794893.100425001</v>
      </c>
      <c r="DA240" s="208"/>
      <c r="DB240" s="206">
        <v>16853111.870000001</v>
      </c>
      <c r="DC240" s="206">
        <v>0</v>
      </c>
      <c r="DD240" s="207">
        <v>16853111.870000001</v>
      </c>
      <c r="DE240" s="206">
        <v>2402172.7354778666</v>
      </c>
      <c r="DF240" s="206">
        <v>0</v>
      </c>
      <c r="DG240" s="207">
        <v>2402172.7354778666</v>
      </c>
      <c r="DH240" s="206">
        <v>14450939.134522134</v>
      </c>
      <c r="DI240" s="206">
        <v>0</v>
      </c>
      <c r="DJ240" s="207">
        <v>14450939.134522134</v>
      </c>
      <c r="DK240" s="208"/>
      <c r="DL240" s="206">
        <v>17110220.240000002</v>
      </c>
      <c r="DM240" s="206">
        <v>0</v>
      </c>
      <c r="DN240" s="207">
        <v>17110220.240000002</v>
      </c>
      <c r="DO240" s="206">
        <v>2443586.8974009356</v>
      </c>
      <c r="DP240" s="206">
        <v>0</v>
      </c>
      <c r="DQ240" s="207">
        <v>2443586.8974009356</v>
      </c>
      <c r="DR240" s="206">
        <v>14666633.342599064</v>
      </c>
      <c r="DS240" s="206">
        <v>0</v>
      </c>
      <c r="DT240" s="207">
        <v>14666633.342599064</v>
      </c>
      <c r="DU240" s="188"/>
      <c r="DV240" s="206">
        <f t="shared" si="407"/>
        <v>17759625.75</v>
      </c>
      <c r="DW240" s="206">
        <f t="shared" si="407"/>
        <v>0</v>
      </c>
      <c r="DX240" s="207">
        <f t="shared" si="407"/>
        <v>17759625.75</v>
      </c>
      <c r="DY240" s="206">
        <f t="shared" si="407"/>
        <v>2582691.3233226775</v>
      </c>
      <c r="DZ240" s="206">
        <f t="shared" si="407"/>
        <v>0</v>
      </c>
      <c r="EA240" s="207">
        <f t="shared" si="407"/>
        <v>2582691.3233226775</v>
      </c>
      <c r="EB240" s="206">
        <f t="shared" si="407"/>
        <v>15176934.426677324</v>
      </c>
      <c r="EC240" s="206">
        <f t="shared" si="407"/>
        <v>0</v>
      </c>
      <c r="ED240" s="207">
        <f t="shared" si="407"/>
        <v>15176934.426677324</v>
      </c>
      <c r="EE240" s="188"/>
      <c r="EF240" s="206">
        <f t="shared" si="408"/>
        <v>18091760.330000002</v>
      </c>
      <c r="EG240" s="206">
        <f t="shared" si="408"/>
        <v>0</v>
      </c>
      <c r="EH240" s="207">
        <f t="shared" si="408"/>
        <v>18091760.330000002</v>
      </c>
      <c r="EI240" s="206">
        <f t="shared" si="408"/>
        <v>2686593.2006188659</v>
      </c>
      <c r="EJ240" s="206">
        <f t="shared" si="408"/>
        <v>0</v>
      </c>
      <c r="EK240" s="207">
        <f t="shared" si="408"/>
        <v>2686593.2006188659</v>
      </c>
      <c r="EL240" s="206">
        <f t="shared" si="408"/>
        <v>15405167.129381135</v>
      </c>
      <c r="EM240" s="206">
        <f t="shared" si="408"/>
        <v>0</v>
      </c>
      <c r="EN240" s="207">
        <f t="shared" si="408"/>
        <v>15405167.129381135</v>
      </c>
      <c r="EO240" s="188"/>
      <c r="EP240" s="206">
        <f t="shared" si="409"/>
        <v>18295770.309999999</v>
      </c>
      <c r="EQ240" s="206">
        <f t="shared" si="409"/>
        <v>0</v>
      </c>
      <c r="ER240" s="207">
        <f t="shared" si="409"/>
        <v>18295770.309999999</v>
      </c>
      <c r="ES240" s="206">
        <f t="shared" si="409"/>
        <v>2748210.4043304841</v>
      </c>
      <c r="ET240" s="206">
        <f t="shared" si="409"/>
        <v>0</v>
      </c>
      <c r="EU240" s="207">
        <f t="shared" si="409"/>
        <v>2748210.4043304841</v>
      </c>
      <c r="EV240" s="206">
        <f t="shared" si="409"/>
        <v>15547559.905669516</v>
      </c>
      <c r="EW240" s="206">
        <f t="shared" si="409"/>
        <v>0</v>
      </c>
      <c r="EX240" s="207">
        <f t="shared" si="409"/>
        <v>15547559.905669516</v>
      </c>
      <c r="EY240" s="188"/>
      <c r="EZ240" s="206">
        <f t="shared" si="410"/>
        <v>17041153.23</v>
      </c>
      <c r="FA240" s="206">
        <f t="shared" si="410"/>
        <v>0</v>
      </c>
      <c r="FB240" s="207">
        <f t="shared" si="410"/>
        <v>17041153.23</v>
      </c>
      <c r="FC240" s="206">
        <f t="shared" si="410"/>
        <v>2569563.2691379841</v>
      </c>
      <c r="FD240" s="206">
        <f t="shared" si="410"/>
        <v>0</v>
      </c>
      <c r="FE240" s="207">
        <f t="shared" si="410"/>
        <v>2569563.2691379841</v>
      </c>
      <c r="FF240" s="206">
        <f t="shared" si="410"/>
        <v>14471589.960862016</v>
      </c>
      <c r="FG240" s="206">
        <f t="shared" si="410"/>
        <v>0</v>
      </c>
      <c r="FH240" s="207">
        <f t="shared" si="410"/>
        <v>14471589.960862016</v>
      </c>
      <c r="FI240" s="188"/>
      <c r="FJ240" s="206">
        <f t="shared" si="411"/>
        <v>16014786.899999997</v>
      </c>
      <c r="FK240" s="206">
        <f t="shared" si="411"/>
        <v>0</v>
      </c>
      <c r="FL240" s="207">
        <f t="shared" si="411"/>
        <v>16014786.899999997</v>
      </c>
      <c r="FM240" s="206">
        <f t="shared" si="411"/>
        <v>2437954.2757054842</v>
      </c>
      <c r="FN240" s="206">
        <f t="shared" si="411"/>
        <v>0</v>
      </c>
      <c r="FO240" s="207">
        <f t="shared" si="411"/>
        <v>2437954.2757054842</v>
      </c>
      <c r="FP240" s="206">
        <f t="shared" si="411"/>
        <v>13576832.624294516</v>
      </c>
      <c r="FQ240" s="206">
        <f t="shared" si="411"/>
        <v>0</v>
      </c>
      <c r="FR240" s="207">
        <f t="shared" si="411"/>
        <v>13576832.624294516</v>
      </c>
      <c r="FS240" s="188"/>
      <c r="FT240" s="206">
        <f t="shared" si="412"/>
        <v>15847798.909999998</v>
      </c>
      <c r="FU240" s="206">
        <f t="shared" si="412"/>
        <v>0</v>
      </c>
      <c r="FV240" s="207">
        <f t="shared" si="412"/>
        <v>15847798.909999998</v>
      </c>
      <c r="FW240" s="206">
        <f t="shared" si="412"/>
        <v>2426254.0100554843</v>
      </c>
      <c r="FX240" s="206">
        <f t="shared" si="412"/>
        <v>0</v>
      </c>
      <c r="FY240" s="207">
        <f t="shared" si="412"/>
        <v>2426254.0100554843</v>
      </c>
      <c r="FZ240" s="206">
        <f t="shared" si="412"/>
        <v>13421544.899944516</v>
      </c>
      <c r="GA240" s="206">
        <f t="shared" si="412"/>
        <v>0</v>
      </c>
      <c r="GB240" s="207">
        <f t="shared" si="412"/>
        <v>13421544.899944516</v>
      </c>
      <c r="GC240" s="188"/>
      <c r="GD240" s="206">
        <f t="shared" si="413"/>
        <v>15076228.859999998</v>
      </c>
      <c r="GE240" s="206">
        <f t="shared" si="413"/>
        <v>0</v>
      </c>
      <c r="GF240" s="207">
        <f t="shared" si="413"/>
        <v>15076228.859999998</v>
      </c>
      <c r="GG240" s="206">
        <f t="shared" si="413"/>
        <v>2324145.5332804839</v>
      </c>
      <c r="GH240" s="206">
        <f t="shared" si="413"/>
        <v>0</v>
      </c>
      <c r="GI240" s="207">
        <f t="shared" si="413"/>
        <v>2324145.5332804839</v>
      </c>
      <c r="GJ240" s="206">
        <f t="shared" si="413"/>
        <v>12752083.326719517</v>
      </c>
      <c r="GK240" s="206">
        <f t="shared" si="413"/>
        <v>0</v>
      </c>
      <c r="GL240" s="207">
        <f t="shared" si="413"/>
        <v>12752083.326719517</v>
      </c>
      <c r="GM240" s="188"/>
      <c r="GN240" s="206">
        <f t="shared" si="414"/>
        <v>14495446.439999999</v>
      </c>
      <c r="GO240" s="206">
        <f t="shared" si="414"/>
        <v>0</v>
      </c>
      <c r="GP240" s="207">
        <f t="shared" si="414"/>
        <v>14495446.439999999</v>
      </c>
      <c r="GQ240" s="206">
        <f t="shared" si="414"/>
        <v>2225620.0132804844</v>
      </c>
      <c r="GR240" s="206">
        <f t="shared" si="414"/>
        <v>0</v>
      </c>
      <c r="GS240" s="207">
        <f t="shared" si="414"/>
        <v>2225620.0132804844</v>
      </c>
      <c r="GT240" s="206">
        <f t="shared" si="414"/>
        <v>12269826.426719515</v>
      </c>
      <c r="GU240" s="206">
        <f t="shared" si="414"/>
        <v>0</v>
      </c>
      <c r="GV240" s="207">
        <f t="shared" si="414"/>
        <v>12269826.426719515</v>
      </c>
      <c r="GW240" s="188"/>
      <c r="GX240" s="206">
        <f t="shared" si="415"/>
        <v>13687336.569999998</v>
      </c>
      <c r="GY240" s="206">
        <f t="shared" si="415"/>
        <v>0</v>
      </c>
      <c r="GZ240" s="207">
        <f t="shared" si="415"/>
        <v>13687336.569999998</v>
      </c>
      <c r="HA240" s="206">
        <f t="shared" si="415"/>
        <v>2110105.742345484</v>
      </c>
      <c r="HB240" s="206">
        <f t="shared" si="415"/>
        <v>0</v>
      </c>
      <c r="HC240" s="207">
        <f t="shared" si="415"/>
        <v>2110105.742345484</v>
      </c>
      <c r="HD240" s="206">
        <f t="shared" si="415"/>
        <v>11577230.827654516</v>
      </c>
      <c r="HE240" s="206">
        <f t="shared" si="415"/>
        <v>0</v>
      </c>
      <c r="HF240" s="207">
        <f t="shared" si="415"/>
        <v>11577230.827654516</v>
      </c>
      <c r="HG240" s="188"/>
      <c r="HH240" s="206">
        <f t="shared" si="416"/>
        <v>12435767.1</v>
      </c>
      <c r="HI240" s="206">
        <f t="shared" si="416"/>
        <v>0</v>
      </c>
      <c r="HJ240" s="207">
        <f t="shared" si="416"/>
        <v>12435767.1</v>
      </c>
      <c r="HK240" s="206">
        <f t="shared" si="416"/>
        <v>1944973.8070804838</v>
      </c>
      <c r="HL240" s="206">
        <f t="shared" si="416"/>
        <v>0</v>
      </c>
      <c r="HM240" s="207">
        <f t="shared" si="416"/>
        <v>1944973.8070804838</v>
      </c>
      <c r="HN240" s="206">
        <f t="shared" si="416"/>
        <v>10490793.292919517</v>
      </c>
      <c r="HO240" s="206">
        <f t="shared" si="416"/>
        <v>0</v>
      </c>
      <c r="HP240" s="207">
        <f t="shared" si="416"/>
        <v>10490793.292919517</v>
      </c>
      <c r="HQ240" s="188"/>
      <c r="HR240" s="206">
        <f t="shared" si="417"/>
        <v>10735057.629999999</v>
      </c>
      <c r="HS240" s="206">
        <f t="shared" si="417"/>
        <v>0</v>
      </c>
      <c r="HT240" s="207">
        <f t="shared" si="417"/>
        <v>10735057.629999999</v>
      </c>
      <c r="HU240" s="206">
        <f t="shared" si="417"/>
        <v>1728620.1211776172</v>
      </c>
      <c r="HV240" s="206">
        <f t="shared" si="417"/>
        <v>0</v>
      </c>
      <c r="HW240" s="207">
        <f t="shared" si="417"/>
        <v>1728620.1211776172</v>
      </c>
      <c r="HX240" s="206">
        <f t="shared" si="417"/>
        <v>9006437.5088223834</v>
      </c>
      <c r="HY240" s="206">
        <f t="shared" si="417"/>
        <v>0</v>
      </c>
      <c r="HZ240" s="207">
        <f t="shared" si="417"/>
        <v>9006437.5088223834</v>
      </c>
      <c r="IA240" s="188"/>
      <c r="IB240" s="206">
        <f t="shared" si="418"/>
        <v>7828832.1000000006</v>
      </c>
      <c r="IC240" s="206">
        <f t="shared" si="418"/>
        <v>0</v>
      </c>
      <c r="ID240" s="207">
        <f t="shared" si="418"/>
        <v>7828832.1000000006</v>
      </c>
      <c r="IE240" s="206">
        <f t="shared" si="418"/>
        <v>1299801.3192545485</v>
      </c>
      <c r="IF240" s="206">
        <f t="shared" si="418"/>
        <v>0</v>
      </c>
      <c r="IG240" s="207">
        <f t="shared" si="418"/>
        <v>1299801.3192545485</v>
      </c>
      <c r="IH240" s="206">
        <f t="shared" si="418"/>
        <v>6529030.7807454523</v>
      </c>
      <c r="II240" s="206">
        <f t="shared" si="418"/>
        <v>0</v>
      </c>
      <c r="IJ240" s="207">
        <f t="shared" si="418"/>
        <v>6529030.7807454523</v>
      </c>
    </row>
    <row r="241" spans="1:244" x14ac:dyDescent="0.2">
      <c r="A241" s="205" t="s">
        <v>169</v>
      </c>
      <c r="B241" s="183"/>
      <c r="C241" s="183" t="s">
        <v>92</v>
      </c>
      <c r="D241" s="184" t="s">
        <v>10</v>
      </c>
      <c r="E241" s="188"/>
      <c r="F241" s="206">
        <v>0</v>
      </c>
      <c r="G241" s="206">
        <v>5164912.59</v>
      </c>
      <c r="H241" s="207">
        <v>5164912.59</v>
      </c>
      <c r="I241" s="206">
        <v>0</v>
      </c>
      <c r="J241" s="206">
        <v>547148.32129800017</v>
      </c>
      <c r="K241" s="207">
        <v>547148.32129800017</v>
      </c>
      <c r="L241" s="206">
        <v>0</v>
      </c>
      <c r="M241" s="206">
        <v>4617764.2687019994</v>
      </c>
      <c r="N241" s="207">
        <v>4617764.2687019994</v>
      </c>
      <c r="O241" s="208"/>
      <c r="P241" s="206">
        <v>0</v>
      </c>
      <c r="Q241" s="206">
        <v>5273126.9800000004</v>
      </c>
      <c r="R241" s="207">
        <v>5273126.9800000004</v>
      </c>
      <c r="S241" s="206">
        <v>0</v>
      </c>
      <c r="T241" s="206">
        <v>552855.17614100012</v>
      </c>
      <c r="U241" s="207">
        <v>552855.17614100012</v>
      </c>
      <c r="V241" s="206">
        <v>0</v>
      </c>
      <c r="W241" s="206">
        <v>4720271.8038590001</v>
      </c>
      <c r="X241" s="207">
        <v>4720271.8038590001</v>
      </c>
      <c r="Y241" s="208"/>
      <c r="Z241" s="206">
        <v>0</v>
      </c>
      <c r="AA241" s="206">
        <v>5365516.9700000016</v>
      </c>
      <c r="AB241" s="207">
        <v>5365516.9700000016</v>
      </c>
      <c r="AC241" s="206">
        <v>0</v>
      </c>
      <c r="AD241" s="206">
        <v>556118.43963400007</v>
      </c>
      <c r="AE241" s="207">
        <v>556118.43963400007</v>
      </c>
      <c r="AF241" s="206">
        <v>0</v>
      </c>
      <c r="AG241" s="206">
        <v>4809398.5303659998</v>
      </c>
      <c r="AH241" s="207">
        <v>4809398.5303659998</v>
      </c>
      <c r="AI241" s="208"/>
      <c r="AJ241" s="206">
        <v>0</v>
      </c>
      <c r="AK241" s="206">
        <v>5407982.2400000012</v>
      </c>
      <c r="AL241" s="207">
        <v>5407982.2400000012</v>
      </c>
      <c r="AM241" s="206">
        <v>0</v>
      </c>
      <c r="AN241" s="206">
        <v>555386.62028800009</v>
      </c>
      <c r="AO241" s="207">
        <v>555386.62028800009</v>
      </c>
      <c r="AP241" s="206">
        <v>0</v>
      </c>
      <c r="AQ241" s="206">
        <v>4852595.6197119989</v>
      </c>
      <c r="AR241" s="207">
        <v>4852595.6197119989</v>
      </c>
      <c r="AS241" s="208"/>
      <c r="AT241" s="206">
        <v>0</v>
      </c>
      <c r="AU241" s="206">
        <v>5463114.1900000004</v>
      </c>
      <c r="AV241" s="207">
        <v>5463114.1900000004</v>
      </c>
      <c r="AW241" s="206">
        <v>0</v>
      </c>
      <c r="AX241" s="206">
        <v>556059.29654300003</v>
      </c>
      <c r="AY241" s="207">
        <v>556059.29654300003</v>
      </c>
      <c r="AZ241" s="206">
        <v>0</v>
      </c>
      <c r="BA241" s="206">
        <v>4907054.8934569992</v>
      </c>
      <c r="BB241" s="207">
        <v>4907054.8934569992</v>
      </c>
      <c r="BC241" s="208"/>
      <c r="BD241" s="206">
        <v>0</v>
      </c>
      <c r="BE241" s="206">
        <v>5472546.54</v>
      </c>
      <c r="BF241" s="207">
        <v>5472546.54</v>
      </c>
      <c r="BG241" s="206">
        <v>0</v>
      </c>
      <c r="BH241" s="206">
        <v>552485.76373799995</v>
      </c>
      <c r="BI241" s="207">
        <v>552485.76373799995</v>
      </c>
      <c r="BJ241" s="206">
        <v>0</v>
      </c>
      <c r="BK241" s="206">
        <v>4920060.7762620002</v>
      </c>
      <c r="BL241" s="207">
        <v>4920060.7762620002</v>
      </c>
      <c r="BM241" s="208"/>
      <c r="BN241" s="206">
        <v>0</v>
      </c>
      <c r="BO241" s="206">
        <v>5480376.2999999998</v>
      </c>
      <c r="BP241" s="207">
        <v>5480376.2999999998</v>
      </c>
      <c r="BQ241" s="206">
        <v>0</v>
      </c>
      <c r="BR241" s="206">
        <v>548587.62010499998</v>
      </c>
      <c r="BS241" s="207">
        <v>548587.62010499998</v>
      </c>
      <c r="BT241" s="206">
        <v>0</v>
      </c>
      <c r="BU241" s="206">
        <v>4931788.6798950005</v>
      </c>
      <c r="BV241" s="207">
        <v>4931788.6798950005</v>
      </c>
      <c r="BW241" s="208"/>
      <c r="BX241" s="206">
        <v>0</v>
      </c>
      <c r="BY241" s="206">
        <v>5549053.9900000002</v>
      </c>
      <c r="BZ241" s="207">
        <v>5549053.9900000002</v>
      </c>
      <c r="CA241" s="206">
        <v>0</v>
      </c>
      <c r="CB241" s="206">
        <v>550881.50517799996</v>
      </c>
      <c r="CC241" s="207">
        <v>550881.50517799996</v>
      </c>
      <c r="CD241" s="206">
        <v>0</v>
      </c>
      <c r="CE241" s="206">
        <v>4998172.4848219994</v>
      </c>
      <c r="CF241" s="207">
        <v>4998172.4848219994</v>
      </c>
      <c r="CG241" s="208"/>
      <c r="CH241" s="206">
        <v>0</v>
      </c>
      <c r="CI241" s="206">
        <v>5612099.5599999996</v>
      </c>
      <c r="CJ241" s="207">
        <v>5612099.5599999996</v>
      </c>
      <c r="CK241" s="206">
        <v>0</v>
      </c>
      <c r="CL241" s="206">
        <v>552846.75582199998</v>
      </c>
      <c r="CM241" s="207">
        <v>552846.75582199998</v>
      </c>
      <c r="CN241" s="206">
        <v>0</v>
      </c>
      <c r="CO241" s="206">
        <v>5059252.8041779995</v>
      </c>
      <c r="CP241" s="207">
        <v>5059252.8041779995</v>
      </c>
      <c r="CQ241" s="208"/>
      <c r="CR241" s="206">
        <v>0</v>
      </c>
      <c r="CS241" s="206">
        <v>5711706.2200000007</v>
      </c>
      <c r="CT241" s="207">
        <v>5711706.2200000007</v>
      </c>
      <c r="CU241" s="206">
        <v>0</v>
      </c>
      <c r="CV241" s="206">
        <v>558033.85549400002</v>
      </c>
      <c r="CW241" s="207">
        <v>558033.85549400002</v>
      </c>
      <c r="CX241" s="206">
        <v>0</v>
      </c>
      <c r="CY241" s="206">
        <v>5153672.3645059988</v>
      </c>
      <c r="CZ241" s="207">
        <v>5153672.3645059988</v>
      </c>
      <c r="DA241" s="208"/>
      <c r="DB241" s="206">
        <v>0</v>
      </c>
      <c r="DC241" s="206">
        <v>5760462.0599999996</v>
      </c>
      <c r="DD241" s="207">
        <v>5760462.0599999996</v>
      </c>
      <c r="DE241" s="206">
        <v>0</v>
      </c>
      <c r="DF241" s="206">
        <v>558370.71988199989</v>
      </c>
      <c r="DG241" s="207">
        <v>558370.71988199989</v>
      </c>
      <c r="DH241" s="206">
        <v>0</v>
      </c>
      <c r="DI241" s="206">
        <v>5202091.3401179994</v>
      </c>
      <c r="DJ241" s="207">
        <v>5202091.3401179994</v>
      </c>
      <c r="DK241" s="208"/>
      <c r="DL241" s="206">
        <v>0</v>
      </c>
      <c r="DM241" s="206">
        <v>5746717.7800000003</v>
      </c>
      <c r="DN241" s="207">
        <v>5746717.7800000003</v>
      </c>
      <c r="DO241" s="206">
        <v>0</v>
      </c>
      <c r="DP241" s="206">
        <v>552834.25043600006</v>
      </c>
      <c r="DQ241" s="207">
        <v>552834.25043600006</v>
      </c>
      <c r="DR241" s="206">
        <v>0</v>
      </c>
      <c r="DS241" s="206">
        <v>5193883.5295639988</v>
      </c>
      <c r="DT241" s="207">
        <v>5193883.5295639988</v>
      </c>
      <c r="DU241" s="188"/>
      <c r="DV241" s="206">
        <f t="shared" si="407"/>
        <v>0</v>
      </c>
      <c r="DW241" s="206">
        <f t="shared" si="407"/>
        <v>5906200.8900000006</v>
      </c>
      <c r="DX241" s="207">
        <f t="shared" si="407"/>
        <v>5906200.8900000006</v>
      </c>
      <c r="DY241" s="206">
        <f t="shared" si="407"/>
        <v>0</v>
      </c>
      <c r="DZ241" s="206">
        <f t="shared" si="407"/>
        <v>570056.0218782</v>
      </c>
      <c r="EA241" s="207">
        <f t="shared" si="407"/>
        <v>570056.0218782</v>
      </c>
      <c r="EB241" s="206">
        <f t="shared" si="407"/>
        <v>0</v>
      </c>
      <c r="EC241" s="206">
        <f t="shared" si="407"/>
        <v>5336144.8681217991</v>
      </c>
      <c r="ED241" s="207">
        <f t="shared" si="407"/>
        <v>5336144.8681217991</v>
      </c>
      <c r="EE241" s="188"/>
      <c r="EF241" s="206">
        <f t="shared" si="408"/>
        <v>0</v>
      </c>
      <c r="EG241" s="206">
        <f t="shared" si="408"/>
        <v>5864660.7600000007</v>
      </c>
      <c r="EH241" s="207">
        <f t="shared" si="408"/>
        <v>5864660.7600000007</v>
      </c>
      <c r="EI241" s="206">
        <f t="shared" si="408"/>
        <v>0</v>
      </c>
      <c r="EJ241" s="206">
        <f t="shared" si="408"/>
        <v>567866.15724930004</v>
      </c>
      <c r="EK241" s="207">
        <f t="shared" si="408"/>
        <v>567866.15724930004</v>
      </c>
      <c r="EL241" s="206">
        <f t="shared" si="408"/>
        <v>0</v>
      </c>
      <c r="EM241" s="206">
        <f t="shared" si="408"/>
        <v>5296794.6027507009</v>
      </c>
      <c r="EN241" s="207">
        <f t="shared" si="408"/>
        <v>5296794.6027507009</v>
      </c>
      <c r="EO241" s="188"/>
      <c r="EP241" s="206">
        <f t="shared" si="409"/>
        <v>0</v>
      </c>
      <c r="EQ241" s="206">
        <f t="shared" si="409"/>
        <v>5976450.25</v>
      </c>
      <c r="ER241" s="207">
        <f t="shared" si="409"/>
        <v>5976450.25</v>
      </c>
      <c r="ES241" s="206">
        <f t="shared" si="409"/>
        <v>0</v>
      </c>
      <c r="ET241" s="206">
        <f t="shared" si="409"/>
        <v>581217.21748999995</v>
      </c>
      <c r="EU241" s="207">
        <f t="shared" si="409"/>
        <v>581217.21748999995</v>
      </c>
      <c r="EV241" s="206">
        <f t="shared" si="409"/>
        <v>0</v>
      </c>
      <c r="EW241" s="206">
        <f t="shared" si="409"/>
        <v>5395233.0325100003</v>
      </c>
      <c r="EX241" s="207">
        <f t="shared" si="409"/>
        <v>5395233.0325100003</v>
      </c>
      <c r="EY241" s="188"/>
      <c r="EZ241" s="206">
        <f t="shared" si="410"/>
        <v>0</v>
      </c>
      <c r="FA241" s="206">
        <f t="shared" si="410"/>
        <v>5475225.1400000006</v>
      </c>
      <c r="FB241" s="207">
        <f t="shared" si="410"/>
        <v>5475225.1400000006</v>
      </c>
      <c r="FC241" s="206">
        <f t="shared" si="410"/>
        <v>0</v>
      </c>
      <c r="FD241" s="206">
        <f t="shared" si="410"/>
        <v>532999.36190799996</v>
      </c>
      <c r="FE241" s="207">
        <f t="shared" si="410"/>
        <v>532999.36190799996</v>
      </c>
      <c r="FF241" s="206">
        <f t="shared" si="410"/>
        <v>0</v>
      </c>
      <c r="FG241" s="206">
        <f t="shared" si="410"/>
        <v>4942225.7780920006</v>
      </c>
      <c r="FH241" s="207">
        <f t="shared" si="410"/>
        <v>4942225.7780920006</v>
      </c>
      <c r="FI241" s="188"/>
      <c r="FJ241" s="206">
        <f t="shared" si="411"/>
        <v>0</v>
      </c>
      <c r="FK241" s="206">
        <f t="shared" si="411"/>
        <v>4979043.92</v>
      </c>
      <c r="FL241" s="207">
        <f t="shared" si="411"/>
        <v>4979043.92</v>
      </c>
      <c r="FM241" s="206">
        <f t="shared" si="411"/>
        <v>0</v>
      </c>
      <c r="FN241" s="206">
        <f t="shared" si="411"/>
        <v>485266.72854400001</v>
      </c>
      <c r="FO241" s="207">
        <f t="shared" si="411"/>
        <v>485266.72854400001</v>
      </c>
      <c r="FP241" s="206">
        <f t="shared" si="411"/>
        <v>0</v>
      </c>
      <c r="FQ241" s="206">
        <f t="shared" si="411"/>
        <v>4493777.1914560003</v>
      </c>
      <c r="FR241" s="207">
        <f t="shared" si="411"/>
        <v>4493777.1914560003</v>
      </c>
      <c r="FS241" s="188"/>
      <c r="FT241" s="206">
        <f t="shared" si="412"/>
        <v>0</v>
      </c>
      <c r="FU241" s="206">
        <f t="shared" si="412"/>
        <v>4542856.8199999994</v>
      </c>
      <c r="FV241" s="207">
        <f t="shared" si="412"/>
        <v>4542856.8199999994</v>
      </c>
      <c r="FW241" s="206">
        <f t="shared" si="412"/>
        <v>0</v>
      </c>
      <c r="FX241" s="206">
        <f t="shared" si="412"/>
        <v>443305.52952399995</v>
      </c>
      <c r="FY241" s="207">
        <f t="shared" si="412"/>
        <v>443305.52952399995</v>
      </c>
      <c r="FZ241" s="206">
        <f t="shared" si="412"/>
        <v>0</v>
      </c>
      <c r="GA241" s="206">
        <f t="shared" si="412"/>
        <v>4099551.2904759999</v>
      </c>
      <c r="GB241" s="207">
        <f t="shared" si="412"/>
        <v>4099551.2904759999</v>
      </c>
      <c r="GC241" s="188"/>
      <c r="GD241" s="206">
        <f t="shared" si="413"/>
        <v>0</v>
      </c>
      <c r="GE241" s="206">
        <f t="shared" si="413"/>
        <v>4092039.7699999996</v>
      </c>
      <c r="GF241" s="207">
        <f t="shared" si="413"/>
        <v>4092039.7699999996</v>
      </c>
      <c r="GG241" s="206">
        <f t="shared" si="413"/>
        <v>0</v>
      </c>
      <c r="GH241" s="206">
        <f t="shared" si="413"/>
        <v>399936.92931400001</v>
      </c>
      <c r="GI241" s="207">
        <f t="shared" si="413"/>
        <v>399936.92931400001</v>
      </c>
      <c r="GJ241" s="206">
        <f t="shared" si="413"/>
        <v>0</v>
      </c>
      <c r="GK241" s="206">
        <f t="shared" si="413"/>
        <v>3692102.840686</v>
      </c>
      <c r="GL241" s="207">
        <f t="shared" si="413"/>
        <v>3692102.840686</v>
      </c>
      <c r="GM241" s="188"/>
      <c r="GN241" s="206">
        <f t="shared" si="414"/>
        <v>0</v>
      </c>
      <c r="GO241" s="206">
        <f t="shared" si="414"/>
        <v>3612608.8699999996</v>
      </c>
      <c r="GP241" s="207">
        <f t="shared" si="414"/>
        <v>3612608.8699999996</v>
      </c>
      <c r="GQ241" s="206">
        <f t="shared" si="414"/>
        <v>0</v>
      </c>
      <c r="GR241" s="206">
        <f t="shared" si="414"/>
        <v>353815.67673400004</v>
      </c>
      <c r="GS241" s="207">
        <f t="shared" si="414"/>
        <v>353815.67673400004</v>
      </c>
      <c r="GT241" s="206">
        <f t="shared" si="414"/>
        <v>0</v>
      </c>
      <c r="GU241" s="206">
        <f t="shared" si="414"/>
        <v>3258793.1932660001</v>
      </c>
      <c r="GV241" s="207">
        <f t="shared" si="414"/>
        <v>3258793.1932660001</v>
      </c>
      <c r="GW241" s="188"/>
      <c r="GX241" s="206">
        <f t="shared" si="415"/>
        <v>0</v>
      </c>
      <c r="GY241" s="206">
        <f t="shared" si="415"/>
        <v>3159112.52</v>
      </c>
      <c r="GZ241" s="207">
        <f t="shared" si="415"/>
        <v>3159112.52</v>
      </c>
      <c r="HA241" s="206">
        <f t="shared" si="415"/>
        <v>0</v>
      </c>
      <c r="HB241" s="206">
        <f t="shared" si="415"/>
        <v>310189.32786399999</v>
      </c>
      <c r="HC241" s="207">
        <f t="shared" si="415"/>
        <v>310189.32786399999</v>
      </c>
      <c r="HD241" s="206">
        <f t="shared" si="415"/>
        <v>0</v>
      </c>
      <c r="HE241" s="206">
        <f t="shared" si="415"/>
        <v>2848923.1921359999</v>
      </c>
      <c r="HF241" s="207">
        <f t="shared" si="415"/>
        <v>2848923.1921359999</v>
      </c>
      <c r="HG241" s="188"/>
      <c r="HH241" s="206">
        <f t="shared" si="416"/>
        <v>0</v>
      </c>
      <c r="HI241" s="206">
        <f t="shared" si="416"/>
        <v>2640928.62</v>
      </c>
      <c r="HJ241" s="207">
        <f t="shared" si="416"/>
        <v>2640928.62</v>
      </c>
      <c r="HK241" s="206">
        <f t="shared" si="416"/>
        <v>0</v>
      </c>
      <c r="HL241" s="206">
        <f t="shared" si="416"/>
        <v>260340.03668399999</v>
      </c>
      <c r="HM241" s="207">
        <f t="shared" si="416"/>
        <v>260340.03668399999</v>
      </c>
      <c r="HN241" s="206">
        <f t="shared" si="416"/>
        <v>0</v>
      </c>
      <c r="HO241" s="206">
        <f t="shared" si="416"/>
        <v>2380588.5833160002</v>
      </c>
      <c r="HP241" s="207">
        <f t="shared" si="416"/>
        <v>2380588.5833160002</v>
      </c>
      <c r="HQ241" s="188"/>
      <c r="HR241" s="206">
        <f t="shared" si="417"/>
        <v>0</v>
      </c>
      <c r="HS241" s="206">
        <f t="shared" si="417"/>
        <v>2177558.7400000002</v>
      </c>
      <c r="HT241" s="207">
        <f t="shared" si="417"/>
        <v>2177558.7400000002</v>
      </c>
      <c r="HU241" s="206">
        <f t="shared" si="417"/>
        <v>0</v>
      </c>
      <c r="HV241" s="206">
        <f t="shared" si="417"/>
        <v>215763.85422799998</v>
      </c>
      <c r="HW241" s="207">
        <f t="shared" si="417"/>
        <v>215763.85422799998</v>
      </c>
      <c r="HX241" s="206">
        <f t="shared" si="417"/>
        <v>0</v>
      </c>
      <c r="HY241" s="206">
        <f t="shared" si="417"/>
        <v>1961794.8857720001</v>
      </c>
      <c r="HZ241" s="207">
        <f t="shared" si="417"/>
        <v>1961794.8857720001</v>
      </c>
      <c r="IA241" s="188"/>
      <c r="IB241" s="206">
        <f t="shared" si="418"/>
        <v>0</v>
      </c>
      <c r="IC241" s="206">
        <f t="shared" si="418"/>
        <v>1789944</v>
      </c>
      <c r="ID241" s="207">
        <f t="shared" si="418"/>
        <v>1789944</v>
      </c>
      <c r="IE241" s="206">
        <f t="shared" si="418"/>
        <v>0</v>
      </c>
      <c r="IF241" s="206">
        <f t="shared" si="418"/>
        <v>178475.31624000001</v>
      </c>
      <c r="IG241" s="207">
        <f t="shared" si="418"/>
        <v>178475.31624000001</v>
      </c>
      <c r="IH241" s="206">
        <f t="shared" si="418"/>
        <v>0</v>
      </c>
      <c r="II241" s="206">
        <f t="shared" si="418"/>
        <v>1611468.6837600002</v>
      </c>
      <c r="IJ241" s="207">
        <f t="shared" si="418"/>
        <v>1611468.6837600002</v>
      </c>
    </row>
    <row r="242" spans="1:244" x14ac:dyDescent="0.2">
      <c r="A242" s="205" t="s">
        <v>170</v>
      </c>
      <c r="B242" s="183"/>
      <c r="C242" s="183" t="s">
        <v>93</v>
      </c>
      <c r="E242" s="188"/>
      <c r="F242" s="206">
        <v>390143.99000000005</v>
      </c>
      <c r="G242" s="206">
        <v>0</v>
      </c>
      <c r="H242" s="207">
        <v>390143.99000000005</v>
      </c>
      <c r="I242" s="206">
        <v>62769.229999999989</v>
      </c>
      <c r="J242" s="206">
        <v>0</v>
      </c>
      <c r="K242" s="207">
        <v>62769.229999999989</v>
      </c>
      <c r="L242" s="206">
        <v>327374.76</v>
      </c>
      <c r="M242" s="206">
        <v>0</v>
      </c>
      <c r="N242" s="207">
        <v>327374.76</v>
      </c>
      <c r="O242" s="208"/>
      <c r="P242" s="206">
        <v>416701.44000000006</v>
      </c>
      <c r="Q242" s="206">
        <v>0</v>
      </c>
      <c r="R242" s="207">
        <v>416701.44000000006</v>
      </c>
      <c r="S242" s="206">
        <v>63436.459999999992</v>
      </c>
      <c r="T242" s="206">
        <v>0</v>
      </c>
      <c r="U242" s="207">
        <v>63436.459999999992</v>
      </c>
      <c r="V242" s="206">
        <v>353264.98</v>
      </c>
      <c r="W242" s="206">
        <v>0</v>
      </c>
      <c r="X242" s="207">
        <v>353264.98</v>
      </c>
      <c r="Y242" s="208"/>
      <c r="Z242" s="206">
        <v>486176.51</v>
      </c>
      <c r="AA242" s="206">
        <v>0</v>
      </c>
      <c r="AB242" s="207">
        <v>486176.51</v>
      </c>
      <c r="AC242" s="206">
        <v>63277.249999999993</v>
      </c>
      <c r="AD242" s="206">
        <v>0</v>
      </c>
      <c r="AE242" s="207">
        <v>63277.249999999993</v>
      </c>
      <c r="AF242" s="206">
        <v>422899.26</v>
      </c>
      <c r="AG242" s="206">
        <v>0</v>
      </c>
      <c r="AH242" s="207">
        <v>422899.26</v>
      </c>
      <c r="AI242" s="208"/>
      <c r="AJ242" s="206">
        <v>511937.36999999994</v>
      </c>
      <c r="AK242" s="206">
        <v>0</v>
      </c>
      <c r="AL242" s="207">
        <v>511937.36999999994</v>
      </c>
      <c r="AM242" s="206">
        <v>89035.623999999996</v>
      </c>
      <c r="AN242" s="206">
        <v>0</v>
      </c>
      <c r="AO242" s="207">
        <v>89035.623999999996</v>
      </c>
      <c r="AP242" s="206">
        <v>422901.74599999998</v>
      </c>
      <c r="AQ242" s="206">
        <v>0</v>
      </c>
      <c r="AR242" s="207">
        <v>422901.74599999998</v>
      </c>
      <c r="AS242" s="208"/>
      <c r="AT242" s="206">
        <v>528093.57999999996</v>
      </c>
      <c r="AU242" s="206">
        <v>0</v>
      </c>
      <c r="AV242" s="207">
        <v>528093.57999999996</v>
      </c>
      <c r="AW242" s="206">
        <v>89313.353999999992</v>
      </c>
      <c r="AX242" s="206">
        <v>0</v>
      </c>
      <c r="AY242" s="207">
        <v>89313.353999999992</v>
      </c>
      <c r="AZ242" s="206">
        <v>438780.22599999997</v>
      </c>
      <c r="BA242" s="206">
        <v>0</v>
      </c>
      <c r="BB242" s="207">
        <v>438780.22599999997</v>
      </c>
      <c r="BC242" s="208"/>
      <c r="BD242" s="206">
        <v>575884.23</v>
      </c>
      <c r="BE242" s="206">
        <v>0</v>
      </c>
      <c r="BF242" s="207">
        <v>575884.23</v>
      </c>
      <c r="BG242" s="206">
        <v>87122.794000000009</v>
      </c>
      <c r="BH242" s="206">
        <v>0</v>
      </c>
      <c r="BI242" s="207">
        <v>87122.794000000009</v>
      </c>
      <c r="BJ242" s="206">
        <v>488761.43599999999</v>
      </c>
      <c r="BK242" s="206">
        <v>0</v>
      </c>
      <c r="BL242" s="207">
        <v>488761.43599999999</v>
      </c>
      <c r="BM242" s="208"/>
      <c r="BN242" s="206">
        <v>592581.82000000007</v>
      </c>
      <c r="BO242" s="206">
        <v>0</v>
      </c>
      <c r="BP242" s="207">
        <v>592581.82000000007</v>
      </c>
      <c r="BQ242" s="206">
        <v>85627.573999999993</v>
      </c>
      <c r="BR242" s="206">
        <v>0</v>
      </c>
      <c r="BS242" s="207">
        <v>85627.573999999993</v>
      </c>
      <c r="BT242" s="206">
        <v>506954.24599999998</v>
      </c>
      <c r="BU242" s="206">
        <v>0</v>
      </c>
      <c r="BV242" s="207">
        <v>506954.24599999998</v>
      </c>
      <c r="BW242" s="208"/>
      <c r="BX242" s="206">
        <v>570821.74</v>
      </c>
      <c r="BY242" s="206">
        <v>0</v>
      </c>
      <c r="BZ242" s="207">
        <v>570821.74</v>
      </c>
      <c r="CA242" s="206">
        <v>85837.02399999999</v>
      </c>
      <c r="CB242" s="206">
        <v>0</v>
      </c>
      <c r="CC242" s="207">
        <v>85837.02399999999</v>
      </c>
      <c r="CD242" s="206">
        <v>484984.71599999996</v>
      </c>
      <c r="CE242" s="206">
        <v>0</v>
      </c>
      <c r="CF242" s="207">
        <v>484984.71599999996</v>
      </c>
      <c r="CG242" s="208"/>
      <c r="CH242" s="206">
        <v>445376.93</v>
      </c>
      <c r="CI242" s="206">
        <v>0</v>
      </c>
      <c r="CJ242" s="207">
        <v>445376.93</v>
      </c>
      <c r="CK242" s="206">
        <v>86160.993999999992</v>
      </c>
      <c r="CL242" s="206">
        <v>0</v>
      </c>
      <c r="CM242" s="207">
        <v>86160.993999999992</v>
      </c>
      <c r="CN242" s="206">
        <v>359215.93599999999</v>
      </c>
      <c r="CO242" s="206">
        <v>0</v>
      </c>
      <c r="CP242" s="207">
        <v>359215.93599999999</v>
      </c>
      <c r="CQ242" s="208"/>
      <c r="CR242" s="206">
        <v>419020.93000000005</v>
      </c>
      <c r="CS242" s="206">
        <v>0</v>
      </c>
      <c r="CT242" s="207">
        <v>419020.93000000005</v>
      </c>
      <c r="CU242" s="206">
        <v>83975.453999999998</v>
      </c>
      <c r="CV242" s="206">
        <v>0</v>
      </c>
      <c r="CW242" s="207">
        <v>83975.453999999998</v>
      </c>
      <c r="CX242" s="206">
        <v>335045.47600000002</v>
      </c>
      <c r="CY242" s="206">
        <v>0</v>
      </c>
      <c r="CZ242" s="207">
        <v>335045.47600000002</v>
      </c>
      <c r="DA242" s="208"/>
      <c r="DB242" s="206">
        <v>395289.41000000003</v>
      </c>
      <c r="DC242" s="206">
        <v>0</v>
      </c>
      <c r="DD242" s="207">
        <v>395289.41000000003</v>
      </c>
      <c r="DE242" s="206">
        <v>84414.504000000001</v>
      </c>
      <c r="DF242" s="206">
        <v>0</v>
      </c>
      <c r="DG242" s="207">
        <v>84414.504000000001</v>
      </c>
      <c r="DH242" s="206">
        <v>310874.90600000002</v>
      </c>
      <c r="DI242" s="206">
        <v>0</v>
      </c>
      <c r="DJ242" s="207">
        <v>310874.90600000002</v>
      </c>
      <c r="DK242" s="208"/>
      <c r="DL242" s="206">
        <v>289200.88000000006</v>
      </c>
      <c r="DM242" s="206">
        <v>0</v>
      </c>
      <c r="DN242" s="207">
        <v>289200.88000000006</v>
      </c>
      <c r="DO242" s="206">
        <v>86468.453999999998</v>
      </c>
      <c r="DP242" s="206">
        <v>0</v>
      </c>
      <c r="DQ242" s="207">
        <v>86468.453999999998</v>
      </c>
      <c r="DR242" s="206">
        <v>202732.42600000004</v>
      </c>
      <c r="DS242" s="206">
        <v>0</v>
      </c>
      <c r="DT242" s="207">
        <v>202732.42600000004</v>
      </c>
      <c r="DU242" s="188"/>
      <c r="DV242" s="206">
        <f t="shared" si="407"/>
        <v>287027.21999999997</v>
      </c>
      <c r="DW242" s="206">
        <f t="shared" si="407"/>
        <v>0</v>
      </c>
      <c r="DX242" s="207">
        <f t="shared" si="407"/>
        <v>287027.21999999997</v>
      </c>
      <c r="DY242" s="206">
        <f t="shared" si="407"/>
        <v>82894.073999999993</v>
      </c>
      <c r="DZ242" s="206">
        <f t="shared" si="407"/>
        <v>0</v>
      </c>
      <c r="EA242" s="207">
        <f t="shared" si="407"/>
        <v>82894.073999999993</v>
      </c>
      <c r="EB242" s="206">
        <f t="shared" si="407"/>
        <v>204133.14600000004</v>
      </c>
      <c r="EC242" s="206">
        <f t="shared" si="407"/>
        <v>0</v>
      </c>
      <c r="ED242" s="207">
        <f t="shared" si="407"/>
        <v>204133.14600000004</v>
      </c>
      <c r="EE242" s="188"/>
      <c r="EF242" s="206">
        <f t="shared" si="408"/>
        <v>297105.88</v>
      </c>
      <c r="EG242" s="206">
        <f t="shared" si="408"/>
        <v>0</v>
      </c>
      <c r="EH242" s="207">
        <f t="shared" si="408"/>
        <v>297105.88</v>
      </c>
      <c r="EI242" s="206">
        <f t="shared" si="408"/>
        <v>91523.534</v>
      </c>
      <c r="EJ242" s="206">
        <f t="shared" si="408"/>
        <v>0</v>
      </c>
      <c r="EK242" s="207">
        <f t="shared" si="408"/>
        <v>91523.534</v>
      </c>
      <c r="EL242" s="206">
        <f t="shared" si="408"/>
        <v>205582.34599999999</v>
      </c>
      <c r="EM242" s="206">
        <f t="shared" si="408"/>
        <v>0</v>
      </c>
      <c r="EN242" s="207">
        <f t="shared" si="408"/>
        <v>205582.34599999999</v>
      </c>
      <c r="EO242" s="188"/>
      <c r="EP242" s="206">
        <f t="shared" si="409"/>
        <v>414317.57999999996</v>
      </c>
      <c r="EQ242" s="206">
        <f t="shared" si="409"/>
        <v>0</v>
      </c>
      <c r="ER242" s="207">
        <f t="shared" si="409"/>
        <v>414317.57999999996</v>
      </c>
      <c r="ES242" s="206">
        <f t="shared" si="409"/>
        <v>105883.27978700001</v>
      </c>
      <c r="ET242" s="206">
        <f t="shared" si="409"/>
        <v>0</v>
      </c>
      <c r="EU242" s="207">
        <f t="shared" si="409"/>
        <v>105883.27978700001</v>
      </c>
      <c r="EV242" s="206">
        <f t="shared" si="409"/>
        <v>308434.30021300004</v>
      </c>
      <c r="EW242" s="206">
        <f t="shared" si="409"/>
        <v>0</v>
      </c>
      <c r="EX242" s="207">
        <f t="shared" si="409"/>
        <v>308434.30021300004</v>
      </c>
      <c r="EY242" s="188"/>
      <c r="EZ242" s="206">
        <f t="shared" si="410"/>
        <v>182968.77</v>
      </c>
      <c r="FA242" s="206">
        <f t="shared" si="410"/>
        <v>0</v>
      </c>
      <c r="FB242" s="207">
        <f t="shared" si="410"/>
        <v>182968.77</v>
      </c>
      <c r="FC242" s="206">
        <f t="shared" si="410"/>
        <v>78331.225787000003</v>
      </c>
      <c r="FD242" s="206">
        <f t="shared" si="410"/>
        <v>0</v>
      </c>
      <c r="FE242" s="207">
        <f t="shared" si="410"/>
        <v>78331.225787000003</v>
      </c>
      <c r="FF242" s="206">
        <f t="shared" si="410"/>
        <v>104637.544213</v>
      </c>
      <c r="FG242" s="206">
        <f t="shared" si="410"/>
        <v>0</v>
      </c>
      <c r="FH242" s="207">
        <f t="shared" si="410"/>
        <v>104637.544213</v>
      </c>
      <c r="FI242" s="188"/>
      <c r="FJ242" s="206">
        <f t="shared" si="411"/>
        <v>174550.81</v>
      </c>
      <c r="FK242" s="206">
        <f t="shared" si="411"/>
        <v>0</v>
      </c>
      <c r="FL242" s="207">
        <f t="shared" si="411"/>
        <v>174550.81</v>
      </c>
      <c r="FM242" s="206">
        <f t="shared" si="411"/>
        <v>75854.435786999995</v>
      </c>
      <c r="FN242" s="206">
        <f t="shared" si="411"/>
        <v>0</v>
      </c>
      <c r="FO242" s="207">
        <f t="shared" si="411"/>
        <v>75854.435786999995</v>
      </c>
      <c r="FP242" s="206">
        <f t="shared" si="411"/>
        <v>98696.374213000003</v>
      </c>
      <c r="FQ242" s="206">
        <f t="shared" si="411"/>
        <v>0</v>
      </c>
      <c r="FR242" s="207">
        <f t="shared" si="411"/>
        <v>98696.374213000003</v>
      </c>
      <c r="FS242" s="188"/>
      <c r="FT242" s="206">
        <f t="shared" si="412"/>
        <v>131905.75</v>
      </c>
      <c r="FU242" s="206">
        <f t="shared" si="412"/>
        <v>0</v>
      </c>
      <c r="FV242" s="207">
        <f t="shared" si="412"/>
        <v>131905.75</v>
      </c>
      <c r="FW242" s="206">
        <f t="shared" si="412"/>
        <v>51737.815786999992</v>
      </c>
      <c r="FX242" s="206">
        <f t="shared" si="412"/>
        <v>0</v>
      </c>
      <c r="FY242" s="207">
        <f t="shared" si="412"/>
        <v>51737.815786999992</v>
      </c>
      <c r="FZ242" s="206">
        <f t="shared" si="412"/>
        <v>80167.934213000015</v>
      </c>
      <c r="GA242" s="206">
        <f t="shared" si="412"/>
        <v>0</v>
      </c>
      <c r="GB242" s="207">
        <f t="shared" si="412"/>
        <v>80167.934213000015</v>
      </c>
      <c r="GC242" s="188"/>
      <c r="GD242" s="206">
        <f t="shared" si="413"/>
        <v>117790.19</v>
      </c>
      <c r="GE242" s="206">
        <f t="shared" si="413"/>
        <v>0</v>
      </c>
      <c r="GF242" s="207">
        <f t="shared" si="413"/>
        <v>117790.19</v>
      </c>
      <c r="GG242" s="206">
        <f t="shared" si="413"/>
        <v>45877.755786999995</v>
      </c>
      <c r="GH242" s="206">
        <f t="shared" si="413"/>
        <v>0</v>
      </c>
      <c r="GI242" s="207">
        <f t="shared" si="413"/>
        <v>45877.755786999995</v>
      </c>
      <c r="GJ242" s="206">
        <f t="shared" si="413"/>
        <v>71912.434213</v>
      </c>
      <c r="GK242" s="206">
        <f t="shared" si="413"/>
        <v>0</v>
      </c>
      <c r="GL242" s="207">
        <f t="shared" si="413"/>
        <v>71912.434213</v>
      </c>
      <c r="GM242" s="188"/>
      <c r="GN242" s="206">
        <f t="shared" si="414"/>
        <v>106745.67000000001</v>
      </c>
      <c r="GO242" s="206">
        <f t="shared" si="414"/>
        <v>0</v>
      </c>
      <c r="GP242" s="207">
        <f t="shared" si="414"/>
        <v>106745.67000000001</v>
      </c>
      <c r="GQ242" s="206">
        <f t="shared" si="414"/>
        <v>43088.995786999993</v>
      </c>
      <c r="GR242" s="206">
        <f t="shared" si="414"/>
        <v>0</v>
      </c>
      <c r="GS242" s="207">
        <f t="shared" si="414"/>
        <v>43088.995786999993</v>
      </c>
      <c r="GT242" s="206">
        <f t="shared" si="414"/>
        <v>63656.674213000013</v>
      </c>
      <c r="GU242" s="206">
        <f t="shared" si="414"/>
        <v>0</v>
      </c>
      <c r="GV242" s="207">
        <f t="shared" si="414"/>
        <v>63656.674213000013</v>
      </c>
      <c r="GW242" s="188"/>
      <c r="GX242" s="206">
        <f t="shared" si="415"/>
        <v>199435.97999999998</v>
      </c>
      <c r="GY242" s="206">
        <f t="shared" si="415"/>
        <v>0</v>
      </c>
      <c r="GZ242" s="207">
        <f t="shared" si="415"/>
        <v>199435.97999999998</v>
      </c>
      <c r="HA242" s="206">
        <f t="shared" si="415"/>
        <v>40235.825786999994</v>
      </c>
      <c r="HB242" s="206">
        <f t="shared" si="415"/>
        <v>0</v>
      </c>
      <c r="HC242" s="207">
        <f t="shared" si="415"/>
        <v>40235.825786999994</v>
      </c>
      <c r="HD242" s="206">
        <f t="shared" si="415"/>
        <v>159200.154213</v>
      </c>
      <c r="HE242" s="206">
        <f t="shared" si="415"/>
        <v>0</v>
      </c>
      <c r="HF242" s="207">
        <f t="shared" si="415"/>
        <v>159200.154213</v>
      </c>
      <c r="HG242" s="188"/>
      <c r="HH242" s="206">
        <f t="shared" si="416"/>
        <v>188727.53999999998</v>
      </c>
      <c r="HI242" s="206">
        <f t="shared" si="416"/>
        <v>0</v>
      </c>
      <c r="HJ242" s="207">
        <f t="shared" si="416"/>
        <v>188727.53999999998</v>
      </c>
      <c r="HK242" s="206">
        <f t="shared" si="416"/>
        <v>37559.025786999991</v>
      </c>
      <c r="HL242" s="206">
        <f t="shared" si="416"/>
        <v>0</v>
      </c>
      <c r="HM242" s="207">
        <f t="shared" si="416"/>
        <v>37559.025786999991</v>
      </c>
      <c r="HN242" s="206">
        <f t="shared" si="416"/>
        <v>151168.51421300002</v>
      </c>
      <c r="HO242" s="206">
        <f t="shared" si="416"/>
        <v>0</v>
      </c>
      <c r="HP242" s="207">
        <f t="shared" si="416"/>
        <v>151168.51421300002</v>
      </c>
      <c r="HQ242" s="188"/>
      <c r="HR242" s="206">
        <f t="shared" si="417"/>
        <v>177684.75</v>
      </c>
      <c r="HS242" s="206">
        <f t="shared" si="417"/>
        <v>0</v>
      </c>
      <c r="HT242" s="207">
        <f t="shared" si="417"/>
        <v>177684.75</v>
      </c>
      <c r="HU242" s="206">
        <f t="shared" si="417"/>
        <v>34547.755786999995</v>
      </c>
      <c r="HV242" s="206">
        <f t="shared" si="417"/>
        <v>0</v>
      </c>
      <c r="HW242" s="207">
        <f t="shared" si="417"/>
        <v>34547.755786999995</v>
      </c>
      <c r="HX242" s="206">
        <f t="shared" si="417"/>
        <v>143136.994213</v>
      </c>
      <c r="HY242" s="206">
        <f t="shared" si="417"/>
        <v>0</v>
      </c>
      <c r="HZ242" s="207">
        <f t="shared" si="417"/>
        <v>143136.994213</v>
      </c>
      <c r="IA242" s="188"/>
      <c r="IB242" s="206">
        <f t="shared" si="418"/>
        <v>149376.91</v>
      </c>
      <c r="IC242" s="206">
        <f t="shared" si="418"/>
        <v>0</v>
      </c>
      <c r="ID242" s="207">
        <f t="shared" si="418"/>
        <v>149376.91</v>
      </c>
      <c r="IE242" s="206">
        <f t="shared" si="418"/>
        <v>30247.745786999993</v>
      </c>
      <c r="IF242" s="206">
        <f t="shared" si="418"/>
        <v>0</v>
      </c>
      <c r="IG242" s="207">
        <f t="shared" si="418"/>
        <v>30247.745786999993</v>
      </c>
      <c r="IH242" s="206">
        <f t="shared" si="418"/>
        <v>119129.16421300001</v>
      </c>
      <c r="II242" s="206">
        <f t="shared" si="418"/>
        <v>0</v>
      </c>
      <c r="IJ242" s="207">
        <f t="shared" si="418"/>
        <v>119129.16421300001</v>
      </c>
    </row>
    <row r="243" spans="1:244" x14ac:dyDescent="0.2">
      <c r="A243" s="205" t="s">
        <v>171</v>
      </c>
      <c r="B243" s="183"/>
      <c r="C243" s="183" t="s">
        <v>94</v>
      </c>
      <c r="E243" s="188"/>
      <c r="F243" s="209">
        <v>1840205.87</v>
      </c>
      <c r="G243" s="209">
        <v>0</v>
      </c>
      <c r="H243" s="210">
        <v>1840205.87</v>
      </c>
      <c r="I243" s="209">
        <v>143085.57</v>
      </c>
      <c r="J243" s="209">
        <v>0</v>
      </c>
      <c r="K243" s="210">
        <v>143085.57</v>
      </c>
      <c r="L243" s="209">
        <v>1697120.3</v>
      </c>
      <c r="M243" s="209">
        <v>0</v>
      </c>
      <c r="N243" s="210">
        <v>1697120.3</v>
      </c>
      <c r="O243" s="208"/>
      <c r="P243" s="209">
        <v>1840205.87</v>
      </c>
      <c r="Q243" s="209">
        <v>0</v>
      </c>
      <c r="R243" s="210">
        <v>1840205.87</v>
      </c>
      <c r="S243" s="209">
        <v>143085.57</v>
      </c>
      <c r="T243" s="209">
        <v>0</v>
      </c>
      <c r="U243" s="210">
        <v>143085.57</v>
      </c>
      <c r="V243" s="209">
        <v>1697120.3</v>
      </c>
      <c r="W243" s="209">
        <v>0</v>
      </c>
      <c r="X243" s="210">
        <v>1697120.3</v>
      </c>
      <c r="Y243" s="208"/>
      <c r="Z243" s="209">
        <v>1776443.53</v>
      </c>
      <c r="AA243" s="209">
        <v>0</v>
      </c>
      <c r="AB243" s="210">
        <v>1776443.53</v>
      </c>
      <c r="AC243" s="209">
        <v>143085.57</v>
      </c>
      <c r="AD243" s="209">
        <v>0</v>
      </c>
      <c r="AE243" s="210">
        <v>143085.57</v>
      </c>
      <c r="AF243" s="209">
        <v>1633357.96</v>
      </c>
      <c r="AG243" s="209">
        <v>0</v>
      </c>
      <c r="AH243" s="210">
        <v>1633357.96</v>
      </c>
      <c r="AI243" s="208"/>
      <c r="AJ243" s="209">
        <v>1767110.27</v>
      </c>
      <c r="AK243" s="209">
        <v>0</v>
      </c>
      <c r="AL243" s="210">
        <v>1767110.27</v>
      </c>
      <c r="AM243" s="209">
        <v>133752.31</v>
      </c>
      <c r="AN243" s="209">
        <v>0</v>
      </c>
      <c r="AO243" s="210">
        <v>133752.31</v>
      </c>
      <c r="AP243" s="209">
        <v>1633357.96</v>
      </c>
      <c r="AQ243" s="209">
        <v>0</v>
      </c>
      <c r="AR243" s="210">
        <v>1633357.96</v>
      </c>
      <c r="AS243" s="208"/>
      <c r="AT243" s="209">
        <v>1767110.27</v>
      </c>
      <c r="AU243" s="209">
        <v>0</v>
      </c>
      <c r="AV243" s="210">
        <v>1767110.27</v>
      </c>
      <c r="AW243" s="209">
        <v>133752.31</v>
      </c>
      <c r="AX243" s="209">
        <v>0</v>
      </c>
      <c r="AY243" s="210">
        <v>133752.31</v>
      </c>
      <c r="AZ243" s="209">
        <v>1633357.96</v>
      </c>
      <c r="BA243" s="209">
        <v>0</v>
      </c>
      <c r="BB243" s="210">
        <v>1633357.96</v>
      </c>
      <c r="BC243" s="208"/>
      <c r="BD243" s="209">
        <v>1767110.27</v>
      </c>
      <c r="BE243" s="209">
        <v>0</v>
      </c>
      <c r="BF243" s="210">
        <v>1767110.27</v>
      </c>
      <c r="BG243" s="209">
        <v>133752.31</v>
      </c>
      <c r="BH243" s="209">
        <v>0</v>
      </c>
      <c r="BI243" s="210">
        <v>133752.31</v>
      </c>
      <c r="BJ243" s="209">
        <v>1633357.96</v>
      </c>
      <c r="BK243" s="209">
        <v>0</v>
      </c>
      <c r="BL243" s="210">
        <v>1633357.96</v>
      </c>
      <c r="BM243" s="208"/>
      <c r="BN243" s="209">
        <v>1767110.27</v>
      </c>
      <c r="BO243" s="209">
        <v>0</v>
      </c>
      <c r="BP243" s="210">
        <v>1767110.27</v>
      </c>
      <c r="BQ243" s="209">
        <v>133752.31</v>
      </c>
      <c r="BR243" s="209">
        <v>0</v>
      </c>
      <c r="BS243" s="210">
        <v>133752.31</v>
      </c>
      <c r="BT243" s="209">
        <v>1633357.96</v>
      </c>
      <c r="BU243" s="209">
        <v>0</v>
      </c>
      <c r="BV243" s="210">
        <v>1633357.96</v>
      </c>
      <c r="BW243" s="208"/>
      <c r="BX243" s="209">
        <v>1767110.27</v>
      </c>
      <c r="BY243" s="209">
        <v>0</v>
      </c>
      <c r="BZ243" s="210">
        <v>1767110.27</v>
      </c>
      <c r="CA243" s="209">
        <v>133752.31</v>
      </c>
      <c r="CB243" s="209">
        <v>0</v>
      </c>
      <c r="CC243" s="210">
        <v>133752.31</v>
      </c>
      <c r="CD243" s="209">
        <v>1633357.96</v>
      </c>
      <c r="CE243" s="209">
        <v>0</v>
      </c>
      <c r="CF243" s="210">
        <v>1633357.96</v>
      </c>
      <c r="CG243" s="208"/>
      <c r="CH243" s="209">
        <v>1767110.27</v>
      </c>
      <c r="CI243" s="209">
        <v>0</v>
      </c>
      <c r="CJ243" s="210">
        <v>1767110.27</v>
      </c>
      <c r="CK243" s="209">
        <v>133752.31</v>
      </c>
      <c r="CL243" s="209">
        <v>0</v>
      </c>
      <c r="CM243" s="210">
        <v>133752.31</v>
      </c>
      <c r="CN243" s="209">
        <v>1633357.96</v>
      </c>
      <c r="CO243" s="209">
        <v>0</v>
      </c>
      <c r="CP243" s="210">
        <v>1633357.96</v>
      </c>
      <c r="CQ243" s="208"/>
      <c r="CR243" s="209">
        <v>1767110.27</v>
      </c>
      <c r="CS243" s="209">
        <v>0</v>
      </c>
      <c r="CT243" s="210">
        <v>1767110.27</v>
      </c>
      <c r="CU243" s="209">
        <v>133752.31</v>
      </c>
      <c r="CV243" s="209">
        <v>0</v>
      </c>
      <c r="CW243" s="210">
        <v>133752.31</v>
      </c>
      <c r="CX243" s="209">
        <v>1633357.96</v>
      </c>
      <c r="CY243" s="209">
        <v>0</v>
      </c>
      <c r="CZ243" s="210">
        <v>1633357.96</v>
      </c>
      <c r="DA243" s="208"/>
      <c r="DB243" s="209">
        <v>1767110.27</v>
      </c>
      <c r="DC243" s="209">
        <v>0</v>
      </c>
      <c r="DD243" s="210">
        <v>1767110.27</v>
      </c>
      <c r="DE243" s="209">
        <v>133752.31</v>
      </c>
      <c r="DF243" s="209">
        <v>0</v>
      </c>
      <c r="DG243" s="210">
        <v>133752.31</v>
      </c>
      <c r="DH243" s="209">
        <v>1633357.96</v>
      </c>
      <c r="DI243" s="209">
        <v>0</v>
      </c>
      <c r="DJ243" s="210">
        <v>1633357.96</v>
      </c>
      <c r="DK243" s="208"/>
      <c r="DL243" s="209">
        <v>1767110.27</v>
      </c>
      <c r="DM243" s="209">
        <v>0</v>
      </c>
      <c r="DN243" s="210">
        <v>1767110.27</v>
      </c>
      <c r="DO243" s="209">
        <v>133752.31</v>
      </c>
      <c r="DP243" s="209">
        <v>0</v>
      </c>
      <c r="DQ243" s="210">
        <v>133752.31</v>
      </c>
      <c r="DR243" s="209">
        <v>1633357.96</v>
      </c>
      <c r="DS243" s="209">
        <v>0</v>
      </c>
      <c r="DT243" s="210">
        <v>1633357.96</v>
      </c>
      <c r="DU243" s="188"/>
      <c r="DV243" s="209">
        <f t="shared" si="407"/>
        <v>1767110.27</v>
      </c>
      <c r="DW243" s="209">
        <f t="shared" si="407"/>
        <v>0</v>
      </c>
      <c r="DX243" s="210">
        <f t="shared" si="407"/>
        <v>1767110.27</v>
      </c>
      <c r="DY243" s="209">
        <f t="shared" si="407"/>
        <v>133752.31</v>
      </c>
      <c r="DZ243" s="209">
        <f t="shared" si="407"/>
        <v>0</v>
      </c>
      <c r="EA243" s="210">
        <f t="shared" si="407"/>
        <v>133752.31</v>
      </c>
      <c r="EB243" s="209">
        <f t="shared" si="407"/>
        <v>1633357.96</v>
      </c>
      <c r="EC243" s="209">
        <f t="shared" si="407"/>
        <v>0</v>
      </c>
      <c r="ED243" s="210">
        <f t="shared" si="407"/>
        <v>1633357.96</v>
      </c>
      <c r="EE243" s="188"/>
      <c r="EF243" s="209">
        <f t="shared" si="408"/>
        <v>1767110.27</v>
      </c>
      <c r="EG243" s="209">
        <f t="shared" si="408"/>
        <v>0</v>
      </c>
      <c r="EH243" s="210">
        <f t="shared" si="408"/>
        <v>1767110.27</v>
      </c>
      <c r="EI243" s="209">
        <f t="shared" si="408"/>
        <v>133752.31</v>
      </c>
      <c r="EJ243" s="209">
        <f t="shared" si="408"/>
        <v>0</v>
      </c>
      <c r="EK243" s="210">
        <f t="shared" si="408"/>
        <v>133752.31</v>
      </c>
      <c r="EL243" s="209">
        <f t="shared" si="408"/>
        <v>1633357.96</v>
      </c>
      <c r="EM243" s="209">
        <f t="shared" si="408"/>
        <v>0</v>
      </c>
      <c r="EN243" s="210">
        <f t="shared" si="408"/>
        <v>1633357.96</v>
      </c>
      <c r="EO243" s="188"/>
      <c r="EP243" s="209">
        <f t="shared" si="409"/>
        <v>1671556.04</v>
      </c>
      <c r="EQ243" s="209">
        <f t="shared" si="409"/>
        <v>0</v>
      </c>
      <c r="ER243" s="210">
        <f t="shared" si="409"/>
        <v>1671556.04</v>
      </c>
      <c r="ES243" s="209">
        <f t="shared" si="409"/>
        <v>133752.31</v>
      </c>
      <c r="ET243" s="209">
        <f t="shared" si="409"/>
        <v>0</v>
      </c>
      <c r="EU243" s="210">
        <f t="shared" si="409"/>
        <v>133752.31</v>
      </c>
      <c r="EV243" s="209">
        <f t="shared" si="409"/>
        <v>1537803.73</v>
      </c>
      <c r="EW243" s="209">
        <f t="shared" si="409"/>
        <v>0</v>
      </c>
      <c r="EX243" s="210">
        <f t="shared" si="409"/>
        <v>1537803.73</v>
      </c>
      <c r="EY243" s="188"/>
      <c r="EZ243" s="209">
        <f t="shared" si="410"/>
        <v>1537803.73</v>
      </c>
      <c r="FA243" s="209">
        <f t="shared" si="410"/>
        <v>0</v>
      </c>
      <c r="FB243" s="210">
        <f t="shared" si="410"/>
        <v>1537803.73</v>
      </c>
      <c r="FC243" s="209">
        <f t="shared" si="410"/>
        <v>0</v>
      </c>
      <c r="FD243" s="209">
        <f t="shared" si="410"/>
        <v>0</v>
      </c>
      <c r="FE243" s="210">
        <f t="shared" si="410"/>
        <v>0</v>
      </c>
      <c r="FF243" s="209">
        <f t="shared" si="410"/>
        <v>1537803.73</v>
      </c>
      <c r="FG243" s="209">
        <f t="shared" si="410"/>
        <v>0</v>
      </c>
      <c r="FH243" s="210">
        <f t="shared" si="410"/>
        <v>1537803.73</v>
      </c>
      <c r="FI243" s="188"/>
      <c r="FJ243" s="209">
        <f t="shared" si="411"/>
        <v>1537803.73</v>
      </c>
      <c r="FK243" s="209">
        <f t="shared" si="411"/>
        <v>0</v>
      </c>
      <c r="FL243" s="210">
        <f t="shared" si="411"/>
        <v>1537803.73</v>
      </c>
      <c r="FM243" s="209">
        <f t="shared" si="411"/>
        <v>0</v>
      </c>
      <c r="FN243" s="209">
        <f t="shared" si="411"/>
        <v>0</v>
      </c>
      <c r="FO243" s="210">
        <f t="shared" si="411"/>
        <v>0</v>
      </c>
      <c r="FP243" s="209">
        <f t="shared" si="411"/>
        <v>1537803.73</v>
      </c>
      <c r="FQ243" s="209">
        <f t="shared" si="411"/>
        <v>0</v>
      </c>
      <c r="FR243" s="210">
        <f t="shared" si="411"/>
        <v>1537803.73</v>
      </c>
      <c r="FS243" s="188"/>
      <c r="FT243" s="209">
        <f t="shared" si="412"/>
        <v>1537803.73</v>
      </c>
      <c r="FU243" s="209">
        <f t="shared" si="412"/>
        <v>0</v>
      </c>
      <c r="FV243" s="210">
        <f t="shared" si="412"/>
        <v>1537803.73</v>
      </c>
      <c r="FW243" s="209">
        <f t="shared" si="412"/>
        <v>0</v>
      </c>
      <c r="FX243" s="209">
        <f t="shared" si="412"/>
        <v>0</v>
      </c>
      <c r="FY243" s="210">
        <f t="shared" si="412"/>
        <v>0</v>
      </c>
      <c r="FZ243" s="209">
        <f t="shared" si="412"/>
        <v>1537803.73</v>
      </c>
      <c r="GA243" s="209">
        <f t="shared" si="412"/>
        <v>0</v>
      </c>
      <c r="GB243" s="210">
        <f t="shared" si="412"/>
        <v>1537803.73</v>
      </c>
      <c r="GC243" s="188"/>
      <c r="GD243" s="209">
        <f t="shared" si="413"/>
        <v>1537803.73</v>
      </c>
      <c r="GE243" s="209">
        <f t="shared" si="413"/>
        <v>0</v>
      </c>
      <c r="GF243" s="210">
        <f t="shared" si="413"/>
        <v>1537803.73</v>
      </c>
      <c r="GG243" s="209">
        <f t="shared" si="413"/>
        <v>0</v>
      </c>
      <c r="GH243" s="209">
        <f t="shared" si="413"/>
        <v>0</v>
      </c>
      <c r="GI243" s="210">
        <f t="shared" si="413"/>
        <v>0</v>
      </c>
      <c r="GJ243" s="209">
        <f t="shared" si="413"/>
        <v>1537803.73</v>
      </c>
      <c r="GK243" s="209">
        <f t="shared" si="413"/>
        <v>0</v>
      </c>
      <c r="GL243" s="210">
        <f t="shared" si="413"/>
        <v>1537803.73</v>
      </c>
      <c r="GM243" s="188"/>
      <c r="GN243" s="209">
        <f t="shared" si="414"/>
        <v>1537803.73</v>
      </c>
      <c r="GO243" s="209">
        <f t="shared" si="414"/>
        <v>0</v>
      </c>
      <c r="GP243" s="210">
        <f t="shared" si="414"/>
        <v>1537803.73</v>
      </c>
      <c r="GQ243" s="209">
        <f t="shared" si="414"/>
        <v>0</v>
      </c>
      <c r="GR243" s="209">
        <f t="shared" si="414"/>
        <v>0</v>
      </c>
      <c r="GS243" s="210">
        <f t="shared" si="414"/>
        <v>0</v>
      </c>
      <c r="GT243" s="209">
        <f t="shared" si="414"/>
        <v>1537803.73</v>
      </c>
      <c r="GU243" s="209">
        <f t="shared" si="414"/>
        <v>0</v>
      </c>
      <c r="GV243" s="210">
        <f t="shared" si="414"/>
        <v>1537803.73</v>
      </c>
      <c r="GW243" s="188"/>
      <c r="GX243" s="209">
        <f t="shared" si="415"/>
        <v>1537803.73</v>
      </c>
      <c r="GY243" s="209">
        <f t="shared" si="415"/>
        <v>0</v>
      </c>
      <c r="GZ243" s="210">
        <f t="shared" si="415"/>
        <v>1537803.73</v>
      </c>
      <c r="HA243" s="209">
        <f t="shared" si="415"/>
        <v>0</v>
      </c>
      <c r="HB243" s="209">
        <f t="shared" si="415"/>
        <v>0</v>
      </c>
      <c r="HC243" s="210">
        <f t="shared" si="415"/>
        <v>0</v>
      </c>
      <c r="HD243" s="209">
        <f t="shared" si="415"/>
        <v>1537803.73</v>
      </c>
      <c r="HE243" s="209">
        <f t="shared" si="415"/>
        <v>0</v>
      </c>
      <c r="HF243" s="210">
        <f t="shared" si="415"/>
        <v>1537803.73</v>
      </c>
      <c r="HG243" s="188"/>
      <c r="HH243" s="209">
        <f t="shared" si="416"/>
        <v>1537803.73</v>
      </c>
      <c r="HI243" s="209">
        <f t="shared" si="416"/>
        <v>0</v>
      </c>
      <c r="HJ243" s="210">
        <f t="shared" si="416"/>
        <v>1537803.73</v>
      </c>
      <c r="HK243" s="209">
        <f t="shared" si="416"/>
        <v>0</v>
      </c>
      <c r="HL243" s="209">
        <f t="shared" si="416"/>
        <v>0</v>
      </c>
      <c r="HM243" s="210">
        <f t="shared" si="416"/>
        <v>0</v>
      </c>
      <c r="HN243" s="209">
        <f t="shared" si="416"/>
        <v>1537803.73</v>
      </c>
      <c r="HO243" s="209">
        <f t="shared" si="416"/>
        <v>0</v>
      </c>
      <c r="HP243" s="210">
        <f t="shared" si="416"/>
        <v>1537803.73</v>
      </c>
      <c r="HQ243" s="188"/>
      <c r="HR243" s="209">
        <f t="shared" si="417"/>
        <v>1537803.73</v>
      </c>
      <c r="HS243" s="209">
        <f t="shared" si="417"/>
        <v>0</v>
      </c>
      <c r="HT243" s="210">
        <f t="shared" si="417"/>
        <v>1537803.73</v>
      </c>
      <c r="HU243" s="209">
        <f t="shared" si="417"/>
        <v>0</v>
      </c>
      <c r="HV243" s="209">
        <f t="shared" si="417"/>
        <v>0</v>
      </c>
      <c r="HW243" s="210">
        <f t="shared" si="417"/>
        <v>0</v>
      </c>
      <c r="HX243" s="209">
        <f t="shared" si="417"/>
        <v>1537803.73</v>
      </c>
      <c r="HY243" s="209">
        <f t="shared" si="417"/>
        <v>0</v>
      </c>
      <c r="HZ243" s="210">
        <f t="shared" si="417"/>
        <v>1537803.73</v>
      </c>
      <c r="IA243" s="188"/>
      <c r="IB243" s="209">
        <f t="shared" si="418"/>
        <v>1537803.73</v>
      </c>
      <c r="IC243" s="209">
        <f t="shared" si="418"/>
        <v>0</v>
      </c>
      <c r="ID243" s="210">
        <f t="shared" si="418"/>
        <v>1537803.73</v>
      </c>
      <c r="IE243" s="209">
        <f t="shared" si="418"/>
        <v>0</v>
      </c>
      <c r="IF243" s="209">
        <f t="shared" si="418"/>
        <v>0</v>
      </c>
      <c r="IG243" s="210">
        <f t="shared" si="418"/>
        <v>0</v>
      </c>
      <c r="IH243" s="209">
        <f t="shared" si="418"/>
        <v>1537803.73</v>
      </c>
      <c r="II243" s="209">
        <f t="shared" si="418"/>
        <v>0</v>
      </c>
      <c r="IJ243" s="210">
        <f t="shared" si="418"/>
        <v>1537803.73</v>
      </c>
    </row>
    <row r="244" spans="1:244" x14ac:dyDescent="0.2">
      <c r="A244" s="204"/>
      <c r="B244" s="183"/>
      <c r="C244" s="205" t="s">
        <v>172</v>
      </c>
      <c r="E244" s="188"/>
      <c r="F244" s="206">
        <v>40982481.049999997</v>
      </c>
      <c r="G244" s="206">
        <v>5164912.59</v>
      </c>
      <c r="H244" s="207">
        <v>46147393.640000001</v>
      </c>
      <c r="I244" s="206">
        <v>4480409.1992899999</v>
      </c>
      <c r="J244" s="206">
        <v>547148.32129800017</v>
      </c>
      <c r="K244" s="207">
        <v>5027557.5205880003</v>
      </c>
      <c r="L244" s="206">
        <v>36502071.850709997</v>
      </c>
      <c r="M244" s="206">
        <v>4617764.2687019994</v>
      </c>
      <c r="N244" s="207">
        <v>41119836.119411997</v>
      </c>
      <c r="O244" s="208"/>
      <c r="P244" s="206">
        <v>41034316.529999994</v>
      </c>
      <c r="Q244" s="206">
        <v>5273126.9800000004</v>
      </c>
      <c r="R244" s="207">
        <v>46307443.509999998</v>
      </c>
      <c r="S244" s="206">
        <v>4473841.043617242</v>
      </c>
      <c r="T244" s="206">
        <v>552855.17614100012</v>
      </c>
      <c r="U244" s="207">
        <v>5026696.2197582424</v>
      </c>
      <c r="V244" s="206">
        <v>36560475.486382745</v>
      </c>
      <c r="W244" s="206">
        <v>4720271.8038590001</v>
      </c>
      <c r="X244" s="207">
        <v>41280747.290241748</v>
      </c>
      <c r="Y244" s="208"/>
      <c r="Z244" s="206">
        <v>41027360.5</v>
      </c>
      <c r="AA244" s="206">
        <v>5365516.9700000016</v>
      </c>
      <c r="AB244" s="207">
        <v>46392877.469999999</v>
      </c>
      <c r="AC244" s="206">
        <v>4418990.893259</v>
      </c>
      <c r="AD244" s="206">
        <v>556118.43963400007</v>
      </c>
      <c r="AE244" s="207">
        <v>4975109.332893</v>
      </c>
      <c r="AF244" s="206">
        <v>36608369.606740996</v>
      </c>
      <c r="AG244" s="206">
        <v>4809398.5303659998</v>
      </c>
      <c r="AH244" s="207">
        <v>41417768.137107</v>
      </c>
      <c r="AI244" s="208"/>
      <c r="AJ244" s="206">
        <v>40710490.489999995</v>
      </c>
      <c r="AK244" s="206">
        <v>5407982.2400000012</v>
      </c>
      <c r="AL244" s="207">
        <v>46118472.729999997</v>
      </c>
      <c r="AM244" s="206">
        <v>4383883.5489674993</v>
      </c>
      <c r="AN244" s="206">
        <v>555386.62028800009</v>
      </c>
      <c r="AO244" s="207">
        <v>4939270.1692554997</v>
      </c>
      <c r="AP244" s="206">
        <v>36326606.941032499</v>
      </c>
      <c r="AQ244" s="206">
        <v>4852595.6197119989</v>
      </c>
      <c r="AR244" s="207">
        <v>41179202.560744494</v>
      </c>
      <c r="AS244" s="208"/>
      <c r="AT244" s="206">
        <v>40600602.089999996</v>
      </c>
      <c r="AU244" s="206">
        <v>5463114.1900000004</v>
      </c>
      <c r="AV244" s="207">
        <v>46063716.279999994</v>
      </c>
      <c r="AW244" s="206">
        <v>4357551.2849269994</v>
      </c>
      <c r="AX244" s="206">
        <v>556059.29654300003</v>
      </c>
      <c r="AY244" s="207">
        <v>4913610.5814699996</v>
      </c>
      <c r="AZ244" s="206">
        <v>36243050.805073008</v>
      </c>
      <c r="BA244" s="206">
        <v>4907054.8934569992</v>
      </c>
      <c r="BB244" s="207">
        <v>41150105.698530003</v>
      </c>
      <c r="BC244" s="208"/>
      <c r="BD244" s="206">
        <v>39959165.709999993</v>
      </c>
      <c r="BE244" s="206">
        <v>5472546.54</v>
      </c>
      <c r="BF244" s="207">
        <v>45431712.249999993</v>
      </c>
      <c r="BG244" s="206">
        <v>4075265.288493</v>
      </c>
      <c r="BH244" s="206">
        <v>552485.76373799995</v>
      </c>
      <c r="BI244" s="207">
        <v>4627751.0522309989</v>
      </c>
      <c r="BJ244" s="206">
        <v>35883900.421507001</v>
      </c>
      <c r="BK244" s="206">
        <v>4920060.7762620002</v>
      </c>
      <c r="BL244" s="207">
        <v>40803961.197769001</v>
      </c>
      <c r="BM244" s="208"/>
      <c r="BN244" s="206">
        <v>39993976.469999999</v>
      </c>
      <c r="BO244" s="206">
        <v>5480376.2999999998</v>
      </c>
      <c r="BP244" s="207">
        <v>45474352.769999996</v>
      </c>
      <c r="BQ244" s="206">
        <v>4090207.2647099993</v>
      </c>
      <c r="BR244" s="206">
        <v>548587.62010499998</v>
      </c>
      <c r="BS244" s="207">
        <v>4638794.8848149991</v>
      </c>
      <c r="BT244" s="206">
        <v>35903769.205290005</v>
      </c>
      <c r="BU244" s="206">
        <v>4931788.6798950005</v>
      </c>
      <c r="BV244" s="207">
        <v>40835557.885185003</v>
      </c>
      <c r="BW244" s="208"/>
      <c r="BX244" s="206">
        <v>40154771.049999997</v>
      </c>
      <c r="BY244" s="206">
        <v>5549053.9900000002</v>
      </c>
      <c r="BZ244" s="207">
        <v>45703825.039999999</v>
      </c>
      <c r="CA244" s="206">
        <v>4068857.4453800004</v>
      </c>
      <c r="CB244" s="206">
        <v>550881.50517799996</v>
      </c>
      <c r="CC244" s="207">
        <v>4619738.9505580002</v>
      </c>
      <c r="CD244" s="206">
        <v>36085913.604620002</v>
      </c>
      <c r="CE244" s="206">
        <v>4998172.4848219994</v>
      </c>
      <c r="CF244" s="207">
        <v>41084086.089442</v>
      </c>
      <c r="CG244" s="208"/>
      <c r="CH244" s="206">
        <v>39987948.969999999</v>
      </c>
      <c r="CI244" s="206">
        <v>5612099.5599999996</v>
      </c>
      <c r="CJ244" s="207">
        <v>45600048.530000001</v>
      </c>
      <c r="CK244" s="206">
        <v>4041689.145492</v>
      </c>
      <c r="CL244" s="206">
        <v>552846.75582199998</v>
      </c>
      <c r="CM244" s="207">
        <v>4594535.9013139997</v>
      </c>
      <c r="CN244" s="206">
        <v>35946259.824507996</v>
      </c>
      <c r="CO244" s="206">
        <v>5059252.8041779995</v>
      </c>
      <c r="CP244" s="207">
        <v>41005512.628685996</v>
      </c>
      <c r="CQ244" s="208"/>
      <c r="CR244" s="206">
        <v>40056362.790000007</v>
      </c>
      <c r="CS244" s="206">
        <v>5711706.2200000007</v>
      </c>
      <c r="CT244" s="207">
        <v>45768069.010000005</v>
      </c>
      <c r="CU244" s="206">
        <v>4036639.1000839993</v>
      </c>
      <c r="CV244" s="206">
        <v>558033.85549400002</v>
      </c>
      <c r="CW244" s="207">
        <v>4594672.9555779984</v>
      </c>
      <c r="CX244" s="206">
        <v>36019723.689916</v>
      </c>
      <c r="CY244" s="206">
        <v>5153672.3645059988</v>
      </c>
      <c r="CZ244" s="207">
        <v>41173396.054421999</v>
      </c>
      <c r="DA244" s="208"/>
      <c r="DB244" s="206">
        <v>39692128.609999999</v>
      </c>
      <c r="DC244" s="206">
        <v>5760462.0599999996</v>
      </c>
      <c r="DD244" s="207">
        <v>45452590.670000002</v>
      </c>
      <c r="DE244" s="206">
        <v>3918775.1026908667</v>
      </c>
      <c r="DF244" s="206">
        <v>558370.71988199989</v>
      </c>
      <c r="DG244" s="207">
        <v>4477145.8225728655</v>
      </c>
      <c r="DH244" s="206">
        <v>35773353.507309139</v>
      </c>
      <c r="DI244" s="206">
        <v>5202091.3401179994</v>
      </c>
      <c r="DJ244" s="207">
        <v>40975444.847427137</v>
      </c>
      <c r="DK244" s="208"/>
      <c r="DL244" s="206">
        <v>39929101.340000004</v>
      </c>
      <c r="DM244" s="206">
        <v>5746717.7800000003</v>
      </c>
      <c r="DN244" s="207">
        <v>45675819.120000005</v>
      </c>
      <c r="DO244" s="206">
        <v>3924952.5030719358</v>
      </c>
      <c r="DP244" s="206">
        <v>552834.25043600006</v>
      </c>
      <c r="DQ244" s="207">
        <v>4477786.7535079354</v>
      </c>
      <c r="DR244" s="206">
        <v>36004148.836928062</v>
      </c>
      <c r="DS244" s="206">
        <v>5193883.5295639988</v>
      </c>
      <c r="DT244" s="207">
        <v>41198032.366492063</v>
      </c>
      <c r="DU244" s="188"/>
      <c r="DV244" s="206">
        <f t="shared" ref="DV244:ED244" si="419">SUM(DV239:DV243)</f>
        <v>40579737.539999999</v>
      </c>
      <c r="DW244" s="206">
        <f t="shared" si="419"/>
        <v>5906200.8900000006</v>
      </c>
      <c r="DX244" s="207">
        <f t="shared" si="419"/>
        <v>46485938.43</v>
      </c>
      <c r="DY244" s="206">
        <f t="shared" si="419"/>
        <v>4032904.5473326775</v>
      </c>
      <c r="DZ244" s="206">
        <f t="shared" si="419"/>
        <v>570056.0218782</v>
      </c>
      <c r="EA244" s="207">
        <f t="shared" si="419"/>
        <v>4602960.5692108767</v>
      </c>
      <c r="EB244" s="206">
        <f t="shared" si="419"/>
        <v>36546832.992667325</v>
      </c>
      <c r="EC244" s="206">
        <f t="shared" si="419"/>
        <v>5336144.8681217991</v>
      </c>
      <c r="ED244" s="207">
        <f t="shared" si="419"/>
        <v>41882977.860789128</v>
      </c>
      <c r="EE244" s="188"/>
      <c r="EF244" s="206">
        <f t="shared" ref="EF244:EN244" si="420">SUM(EF239:EF243)</f>
        <v>40923391.330000006</v>
      </c>
      <c r="EG244" s="206">
        <f t="shared" si="420"/>
        <v>5864660.7600000007</v>
      </c>
      <c r="EH244" s="207">
        <f t="shared" si="420"/>
        <v>46788052.090000004</v>
      </c>
      <c r="EI244" s="206">
        <f t="shared" si="420"/>
        <v>4117647.0326778661</v>
      </c>
      <c r="EJ244" s="206">
        <f t="shared" si="420"/>
        <v>567866.15724930004</v>
      </c>
      <c r="EK244" s="207">
        <f t="shared" si="420"/>
        <v>4685513.1899271654</v>
      </c>
      <c r="EL244" s="206">
        <f t="shared" si="420"/>
        <v>36805744.297322132</v>
      </c>
      <c r="EM244" s="206">
        <f t="shared" si="420"/>
        <v>5296794.6027507009</v>
      </c>
      <c r="EN244" s="207">
        <f t="shared" si="420"/>
        <v>42102538.900072835</v>
      </c>
      <c r="EO244" s="188"/>
      <c r="EP244" s="206">
        <f t="shared" ref="EP244:EX244" si="421">SUM(EP239:EP243)</f>
        <v>41167130.699999996</v>
      </c>
      <c r="EQ244" s="206">
        <f t="shared" si="421"/>
        <v>5976450.25</v>
      </c>
      <c r="ER244" s="207">
        <f t="shared" si="421"/>
        <v>47143580.949999996</v>
      </c>
      <c r="ES244" s="206">
        <f t="shared" si="421"/>
        <v>4184346.888726484</v>
      </c>
      <c r="ET244" s="206">
        <f t="shared" si="421"/>
        <v>581217.21748999995</v>
      </c>
      <c r="EU244" s="207">
        <f t="shared" si="421"/>
        <v>4765564.1062164837</v>
      </c>
      <c r="EV244" s="206">
        <f t="shared" si="421"/>
        <v>36982783.811273515</v>
      </c>
      <c r="EW244" s="206">
        <f t="shared" si="421"/>
        <v>5395233.0325100003</v>
      </c>
      <c r="EX244" s="207">
        <f t="shared" si="421"/>
        <v>42378016.843783513</v>
      </c>
      <c r="EY244" s="188"/>
      <c r="EZ244" s="206">
        <f t="shared" ref="EZ244:FH244" si="422">SUM(EZ239:EZ243)</f>
        <v>37784560.870000005</v>
      </c>
      <c r="FA244" s="206">
        <f t="shared" si="422"/>
        <v>5475225.1400000006</v>
      </c>
      <c r="FB244" s="207">
        <f t="shared" si="422"/>
        <v>43259786.010000005</v>
      </c>
      <c r="FC244" s="206">
        <f t="shared" si="422"/>
        <v>3685752.7330179843</v>
      </c>
      <c r="FD244" s="206">
        <f t="shared" si="422"/>
        <v>532999.36190799996</v>
      </c>
      <c r="FE244" s="207">
        <f t="shared" si="422"/>
        <v>4218752.0949259847</v>
      </c>
      <c r="FF244" s="206">
        <f t="shared" si="422"/>
        <v>34098808.136982016</v>
      </c>
      <c r="FG244" s="206">
        <f t="shared" si="422"/>
        <v>4942225.7780920006</v>
      </c>
      <c r="FH244" s="207">
        <f t="shared" si="422"/>
        <v>39041033.915074013</v>
      </c>
      <c r="FI244" s="188"/>
      <c r="FJ244" s="206">
        <f t="shared" ref="FJ244:FR244" si="423">SUM(FJ239:FJ243)</f>
        <v>34990344.339999996</v>
      </c>
      <c r="FK244" s="206">
        <f t="shared" si="423"/>
        <v>4979043.92</v>
      </c>
      <c r="FL244" s="207">
        <f t="shared" si="423"/>
        <v>39969388.259999998</v>
      </c>
      <c r="FM244" s="206">
        <f t="shared" si="423"/>
        <v>3393349.4770584842</v>
      </c>
      <c r="FN244" s="206">
        <f t="shared" si="423"/>
        <v>485266.72854400001</v>
      </c>
      <c r="FO244" s="207">
        <f t="shared" si="423"/>
        <v>3878616.2056024848</v>
      </c>
      <c r="FP244" s="206">
        <f t="shared" si="423"/>
        <v>31596994.862941515</v>
      </c>
      <c r="FQ244" s="206">
        <f t="shared" si="423"/>
        <v>4493777.1914560003</v>
      </c>
      <c r="FR244" s="207">
        <f t="shared" si="423"/>
        <v>36090772.054397516</v>
      </c>
      <c r="FS244" s="188"/>
      <c r="FT244" s="206">
        <f t="shared" ref="FT244:GB244" si="424">SUM(FT239:FT243)</f>
        <v>33198454.049999997</v>
      </c>
      <c r="FU244" s="206">
        <f t="shared" si="424"/>
        <v>4542856.8199999994</v>
      </c>
      <c r="FV244" s="207">
        <f t="shared" si="424"/>
        <v>37741310.86999999</v>
      </c>
      <c r="FW244" s="206">
        <f t="shared" si="424"/>
        <v>3377325.2134924848</v>
      </c>
      <c r="FX244" s="206">
        <f t="shared" si="424"/>
        <v>443305.52952399995</v>
      </c>
      <c r="FY244" s="207">
        <f t="shared" si="424"/>
        <v>3820630.7430164847</v>
      </c>
      <c r="FZ244" s="206">
        <f t="shared" si="424"/>
        <v>29821128.836507514</v>
      </c>
      <c r="GA244" s="206">
        <f t="shared" si="424"/>
        <v>4099551.2904759999</v>
      </c>
      <c r="GB244" s="207">
        <f t="shared" si="424"/>
        <v>33920680.126983516</v>
      </c>
      <c r="GC244" s="188"/>
      <c r="GD244" s="206">
        <f t="shared" ref="GD244:GL244" si="425">SUM(GD239:GD243)</f>
        <v>30612048.379999999</v>
      </c>
      <c r="GE244" s="206">
        <f t="shared" si="425"/>
        <v>4092039.7699999996</v>
      </c>
      <c r="GF244" s="207">
        <f t="shared" si="425"/>
        <v>34704088.149999999</v>
      </c>
      <c r="GG244" s="206">
        <f t="shared" si="425"/>
        <v>3141292.0172754843</v>
      </c>
      <c r="GH244" s="206">
        <f t="shared" si="425"/>
        <v>399936.92931400001</v>
      </c>
      <c r="GI244" s="207">
        <f t="shared" si="425"/>
        <v>3541228.9465894843</v>
      </c>
      <c r="GJ244" s="206">
        <f t="shared" si="425"/>
        <v>27470756.36272452</v>
      </c>
      <c r="GK244" s="206">
        <f t="shared" si="425"/>
        <v>3692102.840686</v>
      </c>
      <c r="GL244" s="207">
        <f t="shared" si="425"/>
        <v>31162859.203410521</v>
      </c>
      <c r="GM244" s="188"/>
      <c r="GN244" s="206">
        <f t="shared" ref="GN244:GV244" si="426">SUM(GN239:GN243)</f>
        <v>28222655.100000001</v>
      </c>
      <c r="GO244" s="206">
        <f t="shared" si="426"/>
        <v>3612608.8699999996</v>
      </c>
      <c r="GP244" s="207">
        <f t="shared" si="426"/>
        <v>31835263.970000003</v>
      </c>
      <c r="GQ244" s="206">
        <f t="shared" si="426"/>
        <v>2912212.9966054843</v>
      </c>
      <c r="GR244" s="206">
        <f t="shared" si="426"/>
        <v>353815.67673400004</v>
      </c>
      <c r="GS244" s="207">
        <f t="shared" si="426"/>
        <v>3266028.6733394843</v>
      </c>
      <c r="GT244" s="206">
        <f t="shared" si="426"/>
        <v>25310442.103394516</v>
      </c>
      <c r="GU244" s="206">
        <f t="shared" si="426"/>
        <v>3258793.1932660001</v>
      </c>
      <c r="GV244" s="207">
        <f t="shared" si="426"/>
        <v>28569235.296660516</v>
      </c>
      <c r="GW244" s="188"/>
      <c r="GX244" s="206">
        <f t="shared" ref="GX244:HF244" si="427">SUM(GX239:GX243)</f>
        <v>25706875.629999999</v>
      </c>
      <c r="GY244" s="206">
        <f t="shared" si="427"/>
        <v>3159112.52</v>
      </c>
      <c r="GZ244" s="207">
        <f t="shared" si="427"/>
        <v>28865988.149999999</v>
      </c>
      <c r="HA244" s="206">
        <f t="shared" si="427"/>
        <v>2665815.1464934838</v>
      </c>
      <c r="HB244" s="206">
        <f t="shared" si="427"/>
        <v>310189.32786399999</v>
      </c>
      <c r="HC244" s="207">
        <f t="shared" si="427"/>
        <v>2976004.4743574839</v>
      </c>
      <c r="HD244" s="206">
        <f t="shared" si="427"/>
        <v>23041060.483506516</v>
      </c>
      <c r="HE244" s="206">
        <f t="shared" si="427"/>
        <v>2848923.1921359999</v>
      </c>
      <c r="HF244" s="207">
        <f t="shared" si="427"/>
        <v>25889983.675642516</v>
      </c>
      <c r="HG244" s="188"/>
      <c r="HH244" s="206">
        <f t="shared" ref="HH244:HP244" si="428">SUM(HH239:HH243)</f>
        <v>22752247.760000002</v>
      </c>
      <c r="HI244" s="206">
        <f t="shared" si="428"/>
        <v>2640928.62</v>
      </c>
      <c r="HJ244" s="207">
        <f t="shared" si="428"/>
        <v>25393176.380000003</v>
      </c>
      <c r="HK244" s="206">
        <f t="shared" si="428"/>
        <v>2370154.171901484</v>
      </c>
      <c r="HL244" s="206">
        <f t="shared" si="428"/>
        <v>260340.03668399999</v>
      </c>
      <c r="HM244" s="207">
        <f t="shared" si="428"/>
        <v>2630494.208585484</v>
      </c>
      <c r="HN244" s="206">
        <f t="shared" si="428"/>
        <v>20382093.588098515</v>
      </c>
      <c r="HO244" s="206">
        <f t="shared" si="428"/>
        <v>2380588.5833160002</v>
      </c>
      <c r="HP244" s="207">
        <f t="shared" si="428"/>
        <v>22762682.171414517</v>
      </c>
      <c r="HQ244" s="188"/>
      <c r="HR244" s="206">
        <f t="shared" ref="HR244:HZ244" si="429">SUM(HR239:HR243)</f>
        <v>19271575.940000001</v>
      </c>
      <c r="HS244" s="206">
        <f t="shared" si="429"/>
        <v>2177558.7400000002</v>
      </c>
      <c r="HT244" s="207">
        <f t="shared" si="429"/>
        <v>21449134.680000003</v>
      </c>
      <c r="HU244" s="206">
        <f t="shared" si="429"/>
        <v>2023225.3892946173</v>
      </c>
      <c r="HV244" s="206">
        <f t="shared" si="429"/>
        <v>215763.85422799998</v>
      </c>
      <c r="HW244" s="207">
        <f t="shared" si="429"/>
        <v>2238989.2435226175</v>
      </c>
      <c r="HX244" s="206">
        <f t="shared" si="429"/>
        <v>17248350.550705384</v>
      </c>
      <c r="HY244" s="206">
        <f t="shared" si="429"/>
        <v>1961794.8857720001</v>
      </c>
      <c r="HZ244" s="207">
        <f t="shared" si="429"/>
        <v>19210145.436477385</v>
      </c>
      <c r="IA244" s="188"/>
      <c r="IB244" s="206">
        <f t="shared" ref="IB244:IJ244" si="430">SUM(IB239:IB243)</f>
        <v>14534050.630000003</v>
      </c>
      <c r="IC244" s="206">
        <f t="shared" si="430"/>
        <v>1789944</v>
      </c>
      <c r="ID244" s="207">
        <f t="shared" si="430"/>
        <v>16323994.630000003</v>
      </c>
      <c r="IE244" s="206">
        <f t="shared" si="430"/>
        <v>1434831.8489135487</v>
      </c>
      <c r="IF244" s="206">
        <f t="shared" si="430"/>
        <v>178475.31624000001</v>
      </c>
      <c r="IG244" s="207">
        <f t="shared" si="430"/>
        <v>1613307.1651535488</v>
      </c>
      <c r="IH244" s="206">
        <f t="shared" si="430"/>
        <v>13099218.781086452</v>
      </c>
      <c r="II244" s="206">
        <f t="shared" si="430"/>
        <v>1611468.6837600002</v>
      </c>
      <c r="IJ244" s="207">
        <f t="shared" si="430"/>
        <v>14710687.464846453</v>
      </c>
    </row>
    <row r="245" spans="1:244" x14ac:dyDescent="0.2">
      <c r="A245" s="204"/>
      <c r="B245" s="183"/>
      <c r="C245" s="183"/>
      <c r="E245" s="188"/>
      <c r="F245" s="206"/>
      <c r="G245" s="206"/>
      <c r="H245" s="207"/>
      <c r="I245" s="206"/>
      <c r="J245" s="206"/>
      <c r="K245" s="207"/>
      <c r="L245" s="206"/>
      <c r="M245" s="206"/>
      <c r="N245" s="207"/>
      <c r="O245" s="208"/>
      <c r="P245" s="206"/>
      <c r="Q245" s="206"/>
      <c r="R245" s="207"/>
      <c r="S245" s="206"/>
      <c r="T245" s="206"/>
      <c r="U245" s="207"/>
      <c r="V245" s="206"/>
      <c r="W245" s="206"/>
      <c r="X245" s="207"/>
      <c r="Y245" s="208"/>
      <c r="Z245" s="206"/>
      <c r="AA245" s="206"/>
      <c r="AB245" s="207"/>
      <c r="AC245" s="206"/>
      <c r="AD245" s="206"/>
      <c r="AE245" s="207"/>
      <c r="AF245" s="206"/>
      <c r="AG245" s="206"/>
      <c r="AH245" s="207"/>
      <c r="AI245" s="208"/>
      <c r="AJ245" s="206"/>
      <c r="AK245" s="206"/>
      <c r="AL245" s="207"/>
      <c r="AM245" s="206"/>
      <c r="AN245" s="206"/>
      <c r="AO245" s="207"/>
      <c r="AP245" s="206"/>
      <c r="AQ245" s="206"/>
      <c r="AR245" s="207"/>
      <c r="AS245" s="208"/>
      <c r="AT245" s="206"/>
      <c r="AU245" s="206"/>
      <c r="AV245" s="207"/>
      <c r="AW245" s="206"/>
      <c r="AX245" s="206"/>
      <c r="AY245" s="207"/>
      <c r="AZ245" s="206"/>
      <c r="BA245" s="206"/>
      <c r="BB245" s="207"/>
      <c r="BC245" s="208"/>
      <c r="BD245" s="206"/>
      <c r="BE245" s="206"/>
      <c r="BF245" s="207"/>
      <c r="BG245" s="206"/>
      <c r="BH245" s="206"/>
      <c r="BI245" s="207"/>
      <c r="BJ245" s="206"/>
      <c r="BK245" s="206"/>
      <c r="BL245" s="207"/>
      <c r="BM245" s="208"/>
      <c r="BN245" s="206"/>
      <c r="BO245" s="206"/>
      <c r="BP245" s="207"/>
      <c r="BQ245" s="206"/>
      <c r="BR245" s="206"/>
      <c r="BS245" s="207"/>
      <c r="BT245" s="206"/>
      <c r="BU245" s="206"/>
      <c r="BV245" s="207"/>
      <c r="BW245" s="208"/>
      <c r="BX245" s="206"/>
      <c r="BY245" s="206"/>
      <c r="BZ245" s="207"/>
      <c r="CA245" s="206"/>
      <c r="CB245" s="206"/>
      <c r="CC245" s="207"/>
      <c r="CD245" s="206"/>
      <c r="CE245" s="206"/>
      <c r="CF245" s="207"/>
      <c r="CG245" s="208"/>
      <c r="CH245" s="206"/>
      <c r="CI245" s="206"/>
      <c r="CJ245" s="207"/>
      <c r="CK245" s="206"/>
      <c r="CL245" s="206"/>
      <c r="CM245" s="207"/>
      <c r="CN245" s="206"/>
      <c r="CO245" s="206"/>
      <c r="CP245" s="207"/>
      <c r="CQ245" s="208"/>
      <c r="CR245" s="206"/>
      <c r="CS245" s="206"/>
      <c r="CT245" s="207"/>
      <c r="CU245" s="206"/>
      <c r="CV245" s="206"/>
      <c r="CW245" s="207"/>
      <c r="CX245" s="206"/>
      <c r="CY245" s="206"/>
      <c r="CZ245" s="207"/>
      <c r="DA245" s="208"/>
      <c r="DB245" s="206"/>
      <c r="DC245" s="206"/>
      <c r="DD245" s="207"/>
      <c r="DE245" s="206"/>
      <c r="DF245" s="206"/>
      <c r="DG245" s="207"/>
      <c r="DH245" s="206"/>
      <c r="DI245" s="206"/>
      <c r="DJ245" s="207"/>
      <c r="DK245" s="208"/>
      <c r="DL245" s="206"/>
      <c r="DM245" s="206"/>
      <c r="DN245" s="207"/>
      <c r="DO245" s="206"/>
      <c r="DP245" s="206"/>
      <c r="DQ245" s="207"/>
      <c r="DR245" s="206"/>
      <c r="DS245" s="206"/>
      <c r="DT245" s="207"/>
      <c r="DU245" s="188"/>
      <c r="DV245" s="206"/>
      <c r="DW245" s="206"/>
      <c r="DX245" s="207"/>
      <c r="DY245" s="206"/>
      <c r="DZ245" s="206"/>
      <c r="EA245" s="207"/>
      <c r="EB245" s="206"/>
      <c r="EC245" s="206"/>
      <c r="ED245" s="207"/>
      <c r="EE245" s="188"/>
      <c r="EF245" s="206"/>
      <c r="EG245" s="206"/>
      <c r="EH245" s="207"/>
      <c r="EI245" s="206"/>
      <c r="EJ245" s="206"/>
      <c r="EK245" s="207"/>
      <c r="EL245" s="206"/>
      <c r="EM245" s="206"/>
      <c r="EN245" s="207"/>
      <c r="EO245" s="188"/>
      <c r="EP245" s="206"/>
      <c r="EQ245" s="206"/>
      <c r="ER245" s="207"/>
      <c r="ES245" s="206"/>
      <c r="ET245" s="206"/>
      <c r="EU245" s="207"/>
      <c r="EV245" s="206"/>
      <c r="EW245" s="206"/>
      <c r="EX245" s="207"/>
      <c r="EY245" s="188"/>
      <c r="EZ245" s="206"/>
      <c r="FA245" s="206"/>
      <c r="FB245" s="207"/>
      <c r="FC245" s="206"/>
      <c r="FD245" s="206"/>
      <c r="FE245" s="207"/>
      <c r="FF245" s="206"/>
      <c r="FG245" s="206"/>
      <c r="FH245" s="207"/>
      <c r="FI245" s="188"/>
      <c r="FJ245" s="206"/>
      <c r="FK245" s="206"/>
      <c r="FL245" s="207"/>
      <c r="FM245" s="206"/>
      <c r="FN245" s="206"/>
      <c r="FO245" s="207"/>
      <c r="FP245" s="206"/>
      <c r="FQ245" s="206"/>
      <c r="FR245" s="207"/>
      <c r="FS245" s="188"/>
      <c r="FT245" s="206"/>
      <c r="FU245" s="206"/>
      <c r="FV245" s="207"/>
      <c r="FW245" s="206"/>
      <c r="FX245" s="206"/>
      <c r="FY245" s="207"/>
      <c r="FZ245" s="206"/>
      <c r="GA245" s="206"/>
      <c r="GB245" s="207"/>
      <c r="GC245" s="188"/>
      <c r="GD245" s="206"/>
      <c r="GE245" s="206"/>
      <c r="GF245" s="207"/>
      <c r="GG245" s="206"/>
      <c r="GH245" s="206"/>
      <c r="GI245" s="207"/>
      <c r="GJ245" s="206"/>
      <c r="GK245" s="206"/>
      <c r="GL245" s="207"/>
      <c r="GM245" s="188"/>
      <c r="GN245" s="206"/>
      <c r="GO245" s="206"/>
      <c r="GP245" s="207"/>
      <c r="GQ245" s="206"/>
      <c r="GR245" s="206"/>
      <c r="GS245" s="207"/>
      <c r="GT245" s="206"/>
      <c r="GU245" s="206"/>
      <c r="GV245" s="207"/>
      <c r="GW245" s="188"/>
      <c r="GX245" s="206"/>
      <c r="GY245" s="206"/>
      <c r="GZ245" s="207"/>
      <c r="HA245" s="206"/>
      <c r="HB245" s="206"/>
      <c r="HC245" s="207"/>
      <c r="HD245" s="206"/>
      <c r="HE245" s="206"/>
      <c r="HF245" s="207"/>
      <c r="HG245" s="188"/>
      <c r="HH245" s="206"/>
      <c r="HI245" s="206"/>
      <c r="HJ245" s="207"/>
      <c r="HK245" s="206"/>
      <c r="HL245" s="206"/>
      <c r="HM245" s="207"/>
      <c r="HN245" s="206"/>
      <c r="HO245" s="206"/>
      <c r="HP245" s="207"/>
      <c r="HQ245" s="188"/>
      <c r="HR245" s="206"/>
      <c r="HS245" s="206"/>
      <c r="HT245" s="207"/>
      <c r="HU245" s="206"/>
      <c r="HV245" s="206"/>
      <c r="HW245" s="207"/>
      <c r="HX245" s="206"/>
      <c r="HY245" s="206"/>
      <c r="HZ245" s="207"/>
      <c r="IA245" s="188"/>
      <c r="IB245" s="206"/>
      <c r="IC245" s="206"/>
      <c r="ID245" s="207"/>
      <c r="IE245" s="206"/>
      <c r="IF245" s="206"/>
      <c r="IG245" s="207"/>
      <c r="IH245" s="206"/>
      <c r="II245" s="206"/>
      <c r="IJ245" s="207"/>
    </row>
    <row r="246" spans="1:244" x14ac:dyDescent="0.2">
      <c r="A246" s="205" t="s">
        <v>173</v>
      </c>
      <c r="B246" s="183" t="s">
        <v>202</v>
      </c>
      <c r="C246" s="183"/>
      <c r="D246" s="184" t="s">
        <v>11</v>
      </c>
      <c r="E246" s="188"/>
      <c r="F246" s="206">
        <v>0</v>
      </c>
      <c r="G246" s="206">
        <v>74507783</v>
      </c>
      <c r="H246" s="207">
        <v>74507783</v>
      </c>
      <c r="I246" s="206">
        <v>0</v>
      </c>
      <c r="J246" s="206">
        <v>7846338.7023700001</v>
      </c>
      <c r="K246" s="207">
        <v>7846338.7023700001</v>
      </c>
      <c r="L246" s="206">
        <v>0</v>
      </c>
      <c r="M246" s="206">
        <v>66661444.297630012</v>
      </c>
      <c r="N246" s="207">
        <v>66661444.297630012</v>
      </c>
      <c r="O246" s="208"/>
      <c r="P246" s="206">
        <v>0</v>
      </c>
      <c r="Q246" s="206">
        <v>74597042.12000002</v>
      </c>
      <c r="R246" s="207">
        <v>74597042.12000002</v>
      </c>
      <c r="S246" s="206">
        <v>0</v>
      </c>
      <c r="T246" s="206">
        <v>7836989.9770672005</v>
      </c>
      <c r="U246" s="207">
        <v>7836989.9770672005</v>
      </c>
      <c r="V246" s="206">
        <v>0</v>
      </c>
      <c r="W246" s="206">
        <v>66760052.14293281</v>
      </c>
      <c r="X246" s="207">
        <v>66760052.14293281</v>
      </c>
      <c r="Y246" s="208"/>
      <c r="Z246" s="206">
        <v>0</v>
      </c>
      <c r="AA246" s="206">
        <v>74694823.070000008</v>
      </c>
      <c r="AB246" s="207">
        <v>74694823.070000008</v>
      </c>
      <c r="AC246" s="206">
        <v>0</v>
      </c>
      <c r="AD246" s="206">
        <v>7828504.6507191993</v>
      </c>
      <c r="AE246" s="207">
        <v>7828504.6507191993</v>
      </c>
      <c r="AF246" s="206">
        <v>0</v>
      </c>
      <c r="AG246" s="206">
        <v>66866318.419280797</v>
      </c>
      <c r="AH246" s="207">
        <v>66866318.419280797</v>
      </c>
      <c r="AI246" s="208"/>
      <c r="AJ246" s="206">
        <v>0</v>
      </c>
      <c r="AK246" s="206">
        <v>74806905</v>
      </c>
      <c r="AL246" s="207">
        <v>74806905</v>
      </c>
      <c r="AM246" s="206">
        <v>0</v>
      </c>
      <c r="AN246" s="206">
        <v>7821451.6172100008</v>
      </c>
      <c r="AO246" s="207">
        <v>7821451.6172100008</v>
      </c>
      <c r="AP246" s="206">
        <v>0</v>
      </c>
      <c r="AQ246" s="206">
        <v>66985453.382789999</v>
      </c>
      <c r="AR246" s="207">
        <v>66985453.382789999</v>
      </c>
      <c r="AS246" s="208"/>
      <c r="AT246" s="206">
        <v>0</v>
      </c>
      <c r="AU246" s="206">
        <v>74925278.74000001</v>
      </c>
      <c r="AV246" s="207">
        <v>74925278.74000001</v>
      </c>
      <c r="AW246" s="206">
        <v>0</v>
      </c>
      <c r="AX246" s="206">
        <v>7814990.4624343999</v>
      </c>
      <c r="AY246" s="207">
        <v>7814990.4624343999</v>
      </c>
      <c r="AZ246" s="206">
        <v>0</v>
      </c>
      <c r="BA246" s="206">
        <v>67110288.277565598</v>
      </c>
      <c r="BB246" s="207">
        <v>67110288.277565598</v>
      </c>
      <c r="BC246" s="208"/>
      <c r="BD246" s="206">
        <v>0</v>
      </c>
      <c r="BE246" s="206">
        <v>75054399.290000007</v>
      </c>
      <c r="BF246" s="207">
        <v>75054399.290000007</v>
      </c>
      <c r="BG246" s="206">
        <v>0</v>
      </c>
      <c r="BH246" s="206">
        <v>7809579.0653224001</v>
      </c>
      <c r="BI246" s="207">
        <v>7809579.0653224001</v>
      </c>
      <c r="BJ246" s="206">
        <v>0</v>
      </c>
      <c r="BK246" s="206">
        <v>67244820.224677593</v>
      </c>
      <c r="BL246" s="207">
        <v>67244820.224677593</v>
      </c>
      <c r="BM246" s="208"/>
      <c r="BN246" s="206">
        <v>0</v>
      </c>
      <c r="BO246" s="206">
        <v>75192650.580000013</v>
      </c>
      <c r="BP246" s="207">
        <v>75192650.580000013</v>
      </c>
      <c r="BQ246" s="206">
        <v>0</v>
      </c>
      <c r="BR246" s="206">
        <v>7805062.2950148014</v>
      </c>
      <c r="BS246" s="207">
        <v>7805062.2950148014</v>
      </c>
      <c r="BT246" s="206">
        <v>0</v>
      </c>
      <c r="BU246" s="206">
        <v>67387588.2849852</v>
      </c>
      <c r="BV246" s="207">
        <v>67387588.2849852</v>
      </c>
      <c r="BW246" s="208"/>
      <c r="BX246" s="206">
        <v>0</v>
      </c>
      <c r="BY246" s="206">
        <v>75340735.129999995</v>
      </c>
      <c r="BZ246" s="207">
        <v>75340735.129999995</v>
      </c>
      <c r="CA246" s="206">
        <v>0</v>
      </c>
      <c r="CB246" s="206">
        <v>7801531.0855528004</v>
      </c>
      <c r="CC246" s="207">
        <v>7801531.0855528004</v>
      </c>
      <c r="CD246" s="206">
        <v>0</v>
      </c>
      <c r="CE246" s="206">
        <v>67539204.044447199</v>
      </c>
      <c r="CF246" s="207">
        <v>67539204.044447199</v>
      </c>
      <c r="CG246" s="208"/>
      <c r="CH246" s="206">
        <v>0</v>
      </c>
      <c r="CI246" s="206">
        <v>75505865.089999989</v>
      </c>
      <c r="CJ246" s="207">
        <v>75505865.089999989</v>
      </c>
      <c r="CK246" s="206">
        <v>0</v>
      </c>
      <c r="CL246" s="206">
        <v>7799717.1947404006</v>
      </c>
      <c r="CM246" s="207">
        <v>7799717.1947404006</v>
      </c>
      <c r="CN246" s="206">
        <v>0</v>
      </c>
      <c r="CO246" s="206">
        <v>67706147.895259604</v>
      </c>
      <c r="CP246" s="207">
        <v>67706147.895259604</v>
      </c>
      <c r="CQ246" s="208"/>
      <c r="CR246" s="206">
        <v>0</v>
      </c>
      <c r="CS246" s="206">
        <v>75683527.699999988</v>
      </c>
      <c r="CT246" s="207">
        <v>75683527.699999988</v>
      </c>
      <c r="CU246" s="206">
        <v>0</v>
      </c>
      <c r="CV246" s="206">
        <v>7799168.6498020003</v>
      </c>
      <c r="CW246" s="207">
        <v>7799168.6498020003</v>
      </c>
      <c r="CX246" s="206">
        <v>0</v>
      </c>
      <c r="CY246" s="206">
        <v>67884359.050198004</v>
      </c>
      <c r="CZ246" s="207">
        <v>67884359.050198004</v>
      </c>
      <c r="DA246" s="208"/>
      <c r="DB246" s="206">
        <v>0</v>
      </c>
      <c r="DC246" s="206">
        <v>75981699.859999999</v>
      </c>
      <c r="DD246" s="207">
        <v>75981699.859999999</v>
      </c>
      <c r="DE246" s="206">
        <v>0</v>
      </c>
      <c r="DF246" s="206">
        <v>7811229.7666516006</v>
      </c>
      <c r="DG246" s="207">
        <v>7811229.7666516006</v>
      </c>
      <c r="DH246" s="206">
        <v>0</v>
      </c>
      <c r="DI246" s="206">
        <v>68170470.093348414</v>
      </c>
      <c r="DJ246" s="207">
        <v>68170470.093348414</v>
      </c>
      <c r="DK246" s="208"/>
      <c r="DL246" s="206">
        <v>0</v>
      </c>
      <c r="DM246" s="206">
        <v>76288698.980000004</v>
      </c>
      <c r="DN246" s="207">
        <v>76288698.980000004</v>
      </c>
      <c r="DO246" s="206">
        <v>0</v>
      </c>
      <c r="DP246" s="206">
        <v>7824168.9673887994</v>
      </c>
      <c r="DQ246" s="207">
        <v>7824168.9673887994</v>
      </c>
      <c r="DR246" s="206">
        <v>0</v>
      </c>
      <c r="DS246" s="206">
        <v>68464530.01261121</v>
      </c>
      <c r="DT246" s="207">
        <v>68464530.01261121</v>
      </c>
      <c r="DU246" s="188"/>
      <c r="DV246" s="206">
        <f t="shared" ref="DV246:ED246" si="431">+P76+Z76+AJ76+AT76+BD76+BN76+BX76+CH76+CR76+DB76+DL76+DV76</f>
        <v>0</v>
      </c>
      <c r="DW246" s="206">
        <f t="shared" si="431"/>
        <v>76552393.879999995</v>
      </c>
      <c r="DX246" s="207">
        <f t="shared" si="431"/>
        <v>76552393.879999995</v>
      </c>
      <c r="DY246" s="206">
        <f t="shared" si="431"/>
        <v>0</v>
      </c>
      <c r="DZ246" s="206">
        <f t="shared" si="431"/>
        <v>7853747.730588099</v>
      </c>
      <c r="EA246" s="207">
        <f t="shared" si="431"/>
        <v>7853747.730588099</v>
      </c>
      <c r="EB246" s="206">
        <f t="shared" si="431"/>
        <v>0</v>
      </c>
      <c r="EC246" s="206">
        <f t="shared" si="431"/>
        <v>68698646.149411902</v>
      </c>
      <c r="ED246" s="207">
        <f t="shared" si="431"/>
        <v>68698646.149411902</v>
      </c>
      <c r="EE246" s="188"/>
      <c r="EF246" s="206">
        <f t="shared" ref="EF246:EN246" si="432">+Z76+AJ76+AT76+BD76+BN76+BX76+CH76+CR76+DB76+DL76+DV76+EF76</f>
        <v>0</v>
      </c>
      <c r="EG246" s="206">
        <f t="shared" si="432"/>
        <v>76844415.349999994</v>
      </c>
      <c r="EH246" s="207">
        <f t="shared" si="432"/>
        <v>76844415.349999994</v>
      </c>
      <c r="EI246" s="206">
        <f t="shared" si="432"/>
        <v>0</v>
      </c>
      <c r="EJ246" s="206">
        <f t="shared" si="432"/>
        <v>7886251.5602658987</v>
      </c>
      <c r="EK246" s="207">
        <f t="shared" si="432"/>
        <v>7886251.5602658987</v>
      </c>
      <c r="EL246" s="206">
        <f t="shared" si="432"/>
        <v>0</v>
      </c>
      <c r="EM246" s="206">
        <f t="shared" si="432"/>
        <v>68958163.789734095</v>
      </c>
      <c r="EN246" s="207">
        <f t="shared" si="432"/>
        <v>68958163.789734095</v>
      </c>
      <c r="EO246" s="188"/>
      <c r="EP246" s="206">
        <f t="shared" ref="EP246:EX246" si="433">+AJ76+AT76+BD76+BN76+BX76+CH76+CR76+DB76+DL76+DV76+EF76+EP76</f>
        <v>0</v>
      </c>
      <c r="EQ246" s="206">
        <f t="shared" si="433"/>
        <v>77152343.929999992</v>
      </c>
      <c r="ER246" s="207">
        <f t="shared" si="433"/>
        <v>77152343.929999992</v>
      </c>
      <c r="ES246" s="206">
        <f t="shared" si="433"/>
        <v>0</v>
      </c>
      <c r="ET246" s="206">
        <f t="shared" si="433"/>
        <v>7920397.7284227982</v>
      </c>
      <c r="EU246" s="207">
        <f t="shared" si="433"/>
        <v>7920397.7284227982</v>
      </c>
      <c r="EV246" s="206">
        <f t="shared" si="433"/>
        <v>0</v>
      </c>
      <c r="EW246" s="206">
        <f t="shared" si="433"/>
        <v>69231946.201577201</v>
      </c>
      <c r="EX246" s="207">
        <f t="shared" si="433"/>
        <v>69231946.201577201</v>
      </c>
      <c r="EY246" s="188"/>
      <c r="EZ246" s="206">
        <f t="shared" ref="EZ246:FH246" si="434">+AT76+BD76+BN76+BX76+CH76+CR76+DB76+DL76+DV76+EF76+EP76+EZ76</f>
        <v>0</v>
      </c>
      <c r="FA246" s="206">
        <f t="shared" si="434"/>
        <v>70857543.25</v>
      </c>
      <c r="FB246" s="207">
        <f t="shared" si="434"/>
        <v>70857543.25</v>
      </c>
      <c r="FC246" s="206">
        <f t="shared" si="434"/>
        <v>0</v>
      </c>
      <c r="FD246" s="206">
        <f t="shared" si="434"/>
        <v>7274802.9706819989</v>
      </c>
      <c r="FE246" s="207">
        <f t="shared" si="434"/>
        <v>7274802.9706819989</v>
      </c>
      <c r="FF246" s="206">
        <f t="shared" si="434"/>
        <v>0</v>
      </c>
      <c r="FG246" s="206">
        <f t="shared" si="434"/>
        <v>63582740.279317997</v>
      </c>
      <c r="FH246" s="207">
        <f t="shared" si="434"/>
        <v>63582740.279317997</v>
      </c>
      <c r="FI246" s="188"/>
      <c r="FJ246" s="206">
        <f t="shared" ref="FJ246:FR246" si="435">+BD76+BN76+BX76+CH76+CR76+DB76+DL76+DV76+EF76+EP76+EZ76+FJ76</f>
        <v>0</v>
      </c>
      <c r="FK246" s="206">
        <f t="shared" si="435"/>
        <v>64538647.659999996</v>
      </c>
      <c r="FL246" s="207">
        <f t="shared" si="435"/>
        <v>64538647.659999996</v>
      </c>
      <c r="FM246" s="206">
        <f t="shared" si="435"/>
        <v>0</v>
      </c>
      <c r="FN246" s="206">
        <f t="shared" si="435"/>
        <v>6626737.0389715983</v>
      </c>
      <c r="FO246" s="207">
        <f t="shared" si="435"/>
        <v>6626737.0389715983</v>
      </c>
      <c r="FP246" s="206">
        <f t="shared" si="435"/>
        <v>0</v>
      </c>
      <c r="FQ246" s="206">
        <f t="shared" si="435"/>
        <v>57911910.621028394</v>
      </c>
      <c r="FR246" s="207">
        <f t="shared" si="435"/>
        <v>57911910.621028394</v>
      </c>
      <c r="FS246" s="188"/>
      <c r="FT246" s="206">
        <f t="shared" ref="FT246:GB246" si="436">+BN76+BX76+CH76+CR76+DB76+DL76+DV76+EF76+EP76+EZ76+FJ76+FT76</f>
        <v>0</v>
      </c>
      <c r="FU246" s="206">
        <f t="shared" si="436"/>
        <v>58191526.870000005</v>
      </c>
      <c r="FV246" s="207">
        <f t="shared" si="436"/>
        <v>58191526.870000005</v>
      </c>
      <c r="FW246" s="206">
        <f t="shared" si="436"/>
        <v>0</v>
      </c>
      <c r="FX246" s="206">
        <f t="shared" si="436"/>
        <v>5975776.3307491997</v>
      </c>
      <c r="FY246" s="207">
        <f t="shared" si="436"/>
        <v>5975776.3307491997</v>
      </c>
      <c r="FZ246" s="206">
        <f t="shared" si="436"/>
        <v>0</v>
      </c>
      <c r="GA246" s="206">
        <f t="shared" si="436"/>
        <v>52215750.539250799</v>
      </c>
      <c r="GB246" s="207">
        <f t="shared" si="436"/>
        <v>52215750.539250799</v>
      </c>
      <c r="GC246" s="188"/>
      <c r="GD246" s="206">
        <f t="shared" ref="GD246:GL246" si="437">+BX76+CH76+CR76+DB76+DL76+DV76+EF76+EP76+EZ76+FJ76+FT76+GD76</f>
        <v>0</v>
      </c>
      <c r="GE246" s="206">
        <f t="shared" si="437"/>
        <v>51821334.710000001</v>
      </c>
      <c r="GF246" s="207">
        <f t="shared" si="437"/>
        <v>51821334.710000001</v>
      </c>
      <c r="GG246" s="206">
        <f t="shared" si="437"/>
        <v>0</v>
      </c>
      <c r="GH246" s="206">
        <f t="shared" si="437"/>
        <v>5322449.4228195995</v>
      </c>
      <c r="GI246" s="207">
        <f t="shared" si="437"/>
        <v>5322449.4228195995</v>
      </c>
      <c r="GJ246" s="206">
        <f t="shared" si="437"/>
        <v>0</v>
      </c>
      <c r="GK246" s="206">
        <f t="shared" si="437"/>
        <v>46498885.287180401</v>
      </c>
      <c r="GL246" s="207">
        <f t="shared" si="437"/>
        <v>46498885.287180401</v>
      </c>
      <c r="GM246" s="188"/>
      <c r="GN246" s="206">
        <f t="shared" ref="GN246:GV246" si="438">+CH76+CR76+DB76+DL76+DV76+EF76+EP76+EZ76+FJ76+FT76+GD76+GN76</f>
        <v>0</v>
      </c>
      <c r="GO246" s="206">
        <f t="shared" si="438"/>
        <v>45433663.189999998</v>
      </c>
      <c r="GP246" s="207">
        <f t="shared" si="438"/>
        <v>45433663.189999998</v>
      </c>
      <c r="GQ246" s="206">
        <f t="shared" si="438"/>
        <v>0</v>
      </c>
      <c r="GR246" s="206">
        <f t="shared" si="438"/>
        <v>4667329.8317284007</v>
      </c>
      <c r="GS246" s="207">
        <f t="shared" si="438"/>
        <v>4667329.8317284007</v>
      </c>
      <c r="GT246" s="206">
        <f t="shared" si="438"/>
        <v>0</v>
      </c>
      <c r="GU246" s="206">
        <f t="shared" si="438"/>
        <v>40766333.358271599</v>
      </c>
      <c r="GV246" s="207">
        <f t="shared" si="438"/>
        <v>40766333.358271599</v>
      </c>
      <c r="GW246" s="188"/>
      <c r="GX246" s="206">
        <f t="shared" ref="GX246:HF246" si="439">+CR76+DB76+DL76+DV76+EF76+EP76+EZ76+FJ76+FT76+GD76+GN76+GX76</f>
        <v>0</v>
      </c>
      <c r="GY246" s="206">
        <f t="shared" si="439"/>
        <v>39018660.059999995</v>
      </c>
      <c r="GZ246" s="207">
        <f t="shared" si="439"/>
        <v>39018660.059999995</v>
      </c>
      <c r="HA246" s="206">
        <f t="shared" si="439"/>
        <v>0</v>
      </c>
      <c r="HB246" s="206">
        <f t="shared" si="439"/>
        <v>4009407.1107156007</v>
      </c>
      <c r="HC246" s="207">
        <f t="shared" si="439"/>
        <v>4009407.1107156007</v>
      </c>
      <c r="HD246" s="206">
        <f t="shared" si="439"/>
        <v>0</v>
      </c>
      <c r="HE246" s="206">
        <f t="shared" si="439"/>
        <v>35009252.949284397</v>
      </c>
      <c r="HF246" s="207">
        <f t="shared" si="439"/>
        <v>35009252.949284397</v>
      </c>
      <c r="HG246" s="188"/>
      <c r="HH246" s="206">
        <f t="shared" ref="HH246:HP246" si="440">+DB76+DL76+DV76+EF76+EP76+EZ76+FJ76+FT76+GD76+GN76+GX76+HH76</f>
        <v>0</v>
      </c>
      <c r="HI246" s="206">
        <f t="shared" si="440"/>
        <v>32584456.710000001</v>
      </c>
      <c r="HJ246" s="207">
        <f t="shared" si="440"/>
        <v>32584456.710000001</v>
      </c>
      <c r="HK246" s="206">
        <f t="shared" si="440"/>
        <v>0</v>
      </c>
      <c r="HL246" s="206">
        <f t="shared" si="440"/>
        <v>3349515.2151395995</v>
      </c>
      <c r="HM246" s="207">
        <f t="shared" si="440"/>
        <v>3349515.2151395995</v>
      </c>
      <c r="HN246" s="206">
        <f t="shared" si="440"/>
        <v>0</v>
      </c>
      <c r="HO246" s="206">
        <f t="shared" si="440"/>
        <v>29234941.4948604</v>
      </c>
      <c r="HP246" s="207">
        <f t="shared" si="440"/>
        <v>29234941.4948604</v>
      </c>
      <c r="HQ246" s="188"/>
      <c r="HR246" s="206">
        <f t="shared" ref="HR246:HZ246" si="441">+DL76+DV76+EF76+EP76+EZ76+FJ76+FT76+GD76+GN76+GX76+HH76+HR76</f>
        <v>0</v>
      </c>
      <c r="HS246" s="206">
        <f t="shared" si="441"/>
        <v>26113144.59</v>
      </c>
      <c r="HT246" s="207">
        <f t="shared" si="441"/>
        <v>26113144.59</v>
      </c>
      <c r="HU246" s="206">
        <f t="shared" si="441"/>
        <v>0</v>
      </c>
      <c r="HV246" s="206">
        <f t="shared" si="441"/>
        <v>2685817.4441123996</v>
      </c>
      <c r="HW246" s="207">
        <f t="shared" si="441"/>
        <v>2685817.4441123996</v>
      </c>
      <c r="HX246" s="206">
        <f t="shared" si="441"/>
        <v>0</v>
      </c>
      <c r="HY246" s="206">
        <f t="shared" si="441"/>
        <v>23427327.145887598</v>
      </c>
      <c r="HZ246" s="207">
        <f t="shared" si="441"/>
        <v>23427327.145887598</v>
      </c>
      <c r="IA246" s="188"/>
      <c r="IB246" s="206">
        <f t="shared" ref="IB246:IJ246" si="442">+DV76+EF76+EP76+EZ76+FJ76+FT76+GD76+GN76+GX76+HH76+HR76+IB76</f>
        <v>0</v>
      </c>
      <c r="IC246" s="206">
        <f t="shared" si="442"/>
        <v>19623935.800000001</v>
      </c>
      <c r="ID246" s="207">
        <f t="shared" si="442"/>
        <v>19623935.800000001</v>
      </c>
      <c r="IE246" s="206">
        <f t="shared" si="442"/>
        <v>0</v>
      </c>
      <c r="IF246" s="206">
        <f t="shared" si="442"/>
        <v>2020284.1906099997</v>
      </c>
      <c r="IG246" s="207">
        <f t="shared" si="442"/>
        <v>2020284.1906099997</v>
      </c>
      <c r="IH246" s="206">
        <f t="shared" si="442"/>
        <v>0</v>
      </c>
      <c r="II246" s="206">
        <f t="shared" si="442"/>
        <v>17603651.609389998</v>
      </c>
      <c r="IJ246" s="207">
        <f t="shared" si="442"/>
        <v>17603651.609389998</v>
      </c>
    </row>
    <row r="247" spans="1:244" x14ac:dyDescent="0.2">
      <c r="A247" s="204"/>
      <c r="B247" s="183"/>
      <c r="C247" s="183"/>
      <c r="E247" s="188"/>
      <c r="F247" s="206"/>
      <c r="G247" s="206"/>
      <c r="H247" s="207"/>
      <c r="I247" s="206"/>
      <c r="J247" s="206"/>
      <c r="K247" s="207"/>
      <c r="L247" s="206"/>
      <c r="M247" s="206"/>
      <c r="N247" s="207"/>
      <c r="O247" s="208"/>
      <c r="P247" s="206"/>
      <c r="Q247" s="206"/>
      <c r="R247" s="207"/>
      <c r="S247" s="206"/>
      <c r="T247" s="206"/>
      <c r="U247" s="207"/>
      <c r="V247" s="206"/>
      <c r="W247" s="206"/>
      <c r="X247" s="207"/>
      <c r="Y247" s="208"/>
      <c r="Z247" s="206"/>
      <c r="AA247" s="206"/>
      <c r="AB247" s="207"/>
      <c r="AC247" s="206"/>
      <c r="AD247" s="206"/>
      <c r="AE247" s="207"/>
      <c r="AF247" s="206"/>
      <c r="AG247" s="206"/>
      <c r="AH247" s="207"/>
      <c r="AI247" s="208"/>
      <c r="AJ247" s="206"/>
      <c r="AK247" s="206"/>
      <c r="AL247" s="207"/>
      <c r="AM247" s="206"/>
      <c r="AN247" s="206"/>
      <c r="AO247" s="207"/>
      <c r="AP247" s="206"/>
      <c r="AQ247" s="206"/>
      <c r="AR247" s="207"/>
      <c r="AS247" s="208"/>
      <c r="AT247" s="206"/>
      <c r="AU247" s="206"/>
      <c r="AV247" s="207"/>
      <c r="AW247" s="206"/>
      <c r="AX247" s="206"/>
      <c r="AY247" s="207"/>
      <c r="AZ247" s="206"/>
      <c r="BA247" s="206"/>
      <c r="BB247" s="207"/>
      <c r="BC247" s="208"/>
      <c r="BD247" s="206"/>
      <c r="BE247" s="206"/>
      <c r="BF247" s="207"/>
      <c r="BG247" s="206"/>
      <c r="BH247" s="206"/>
      <c r="BI247" s="207"/>
      <c r="BJ247" s="206"/>
      <c r="BK247" s="206"/>
      <c r="BL247" s="207"/>
      <c r="BM247" s="208"/>
      <c r="BN247" s="206"/>
      <c r="BO247" s="206"/>
      <c r="BP247" s="207"/>
      <c r="BQ247" s="206"/>
      <c r="BR247" s="206"/>
      <c r="BS247" s="207"/>
      <c r="BT247" s="206"/>
      <c r="BU247" s="206"/>
      <c r="BV247" s="207"/>
      <c r="BW247" s="208"/>
      <c r="BX247" s="206"/>
      <c r="BY247" s="206"/>
      <c r="BZ247" s="207"/>
      <c r="CA247" s="206"/>
      <c r="CB247" s="206"/>
      <c r="CC247" s="207"/>
      <c r="CD247" s="206"/>
      <c r="CE247" s="206"/>
      <c r="CF247" s="207"/>
      <c r="CG247" s="208"/>
      <c r="CH247" s="206"/>
      <c r="CI247" s="206"/>
      <c r="CJ247" s="207"/>
      <c r="CK247" s="206"/>
      <c r="CL247" s="206"/>
      <c r="CM247" s="207"/>
      <c r="CN247" s="206"/>
      <c r="CO247" s="206"/>
      <c r="CP247" s="207"/>
      <c r="CQ247" s="208"/>
      <c r="CR247" s="206"/>
      <c r="CS247" s="206"/>
      <c r="CT247" s="207"/>
      <c r="CU247" s="206"/>
      <c r="CV247" s="206"/>
      <c r="CW247" s="207"/>
      <c r="CX247" s="206"/>
      <c r="CY247" s="206"/>
      <c r="CZ247" s="207"/>
      <c r="DA247" s="208"/>
      <c r="DB247" s="206"/>
      <c r="DC247" s="206"/>
      <c r="DD247" s="207"/>
      <c r="DE247" s="206"/>
      <c r="DF247" s="206"/>
      <c r="DG247" s="207"/>
      <c r="DH247" s="206"/>
      <c r="DI247" s="206"/>
      <c r="DJ247" s="207"/>
      <c r="DK247" s="208"/>
      <c r="DL247" s="206"/>
      <c r="DM247" s="206"/>
      <c r="DN247" s="207"/>
      <c r="DO247" s="206"/>
      <c r="DP247" s="206"/>
      <c r="DQ247" s="207"/>
      <c r="DR247" s="206"/>
      <c r="DS247" s="206"/>
      <c r="DT247" s="207"/>
      <c r="DU247" s="188"/>
      <c r="DV247" s="206"/>
      <c r="DW247" s="206"/>
      <c r="DX247" s="207"/>
      <c r="DY247" s="206"/>
      <c r="DZ247" s="206"/>
      <c r="EA247" s="207"/>
      <c r="EB247" s="206"/>
      <c r="EC247" s="206"/>
      <c r="ED247" s="207"/>
      <c r="EE247" s="188"/>
      <c r="EF247" s="206"/>
      <c r="EG247" s="206"/>
      <c r="EH247" s="207"/>
      <c r="EI247" s="206"/>
      <c r="EJ247" s="206"/>
      <c r="EK247" s="207"/>
      <c r="EL247" s="206"/>
      <c r="EM247" s="206"/>
      <c r="EN247" s="207"/>
      <c r="EO247" s="188"/>
      <c r="EP247" s="206"/>
      <c r="EQ247" s="206"/>
      <c r="ER247" s="207"/>
      <c r="ES247" s="206"/>
      <c r="ET247" s="206"/>
      <c r="EU247" s="207"/>
      <c r="EV247" s="206"/>
      <c r="EW247" s="206"/>
      <c r="EX247" s="207"/>
      <c r="EY247" s="188"/>
      <c r="EZ247" s="206"/>
      <c r="FA247" s="206"/>
      <c r="FB247" s="207"/>
      <c r="FC247" s="206"/>
      <c r="FD247" s="206"/>
      <c r="FE247" s="207"/>
      <c r="FF247" s="206"/>
      <c r="FG247" s="206"/>
      <c r="FH247" s="207"/>
      <c r="FI247" s="188"/>
      <c r="FJ247" s="206"/>
      <c r="FK247" s="206"/>
      <c r="FL247" s="207"/>
      <c r="FM247" s="206"/>
      <c r="FN247" s="206"/>
      <c r="FO247" s="207"/>
      <c r="FP247" s="206"/>
      <c r="FQ247" s="206"/>
      <c r="FR247" s="207"/>
      <c r="FS247" s="188"/>
      <c r="FT247" s="206"/>
      <c r="FU247" s="206"/>
      <c r="FV247" s="207"/>
      <c r="FW247" s="206"/>
      <c r="FX247" s="206"/>
      <c r="FY247" s="207"/>
      <c r="FZ247" s="206"/>
      <c r="GA247" s="206"/>
      <c r="GB247" s="207"/>
      <c r="GC247" s="188"/>
      <c r="GD247" s="206"/>
      <c r="GE247" s="206"/>
      <c r="GF247" s="207"/>
      <c r="GG247" s="206"/>
      <c r="GH247" s="206"/>
      <c r="GI247" s="207"/>
      <c r="GJ247" s="206"/>
      <c r="GK247" s="206"/>
      <c r="GL247" s="207"/>
      <c r="GM247" s="188"/>
      <c r="GN247" s="206"/>
      <c r="GO247" s="206"/>
      <c r="GP247" s="207"/>
      <c r="GQ247" s="206"/>
      <c r="GR247" s="206"/>
      <c r="GS247" s="207"/>
      <c r="GT247" s="206"/>
      <c r="GU247" s="206"/>
      <c r="GV247" s="207"/>
      <c r="GW247" s="188"/>
      <c r="GX247" s="206"/>
      <c r="GY247" s="206"/>
      <c r="GZ247" s="207"/>
      <c r="HA247" s="206"/>
      <c r="HB247" s="206"/>
      <c r="HC247" s="207"/>
      <c r="HD247" s="206"/>
      <c r="HE247" s="206"/>
      <c r="HF247" s="207"/>
      <c r="HG247" s="188"/>
      <c r="HH247" s="206"/>
      <c r="HI247" s="206"/>
      <c r="HJ247" s="207"/>
      <c r="HK247" s="206"/>
      <c r="HL247" s="206"/>
      <c r="HM247" s="207"/>
      <c r="HN247" s="206"/>
      <c r="HO247" s="206"/>
      <c r="HP247" s="207"/>
      <c r="HQ247" s="188"/>
      <c r="HR247" s="206"/>
      <c r="HS247" s="206"/>
      <c r="HT247" s="207"/>
      <c r="HU247" s="206"/>
      <c r="HV247" s="206"/>
      <c r="HW247" s="207"/>
      <c r="HX247" s="206"/>
      <c r="HY247" s="206"/>
      <c r="HZ247" s="207"/>
      <c r="IA247" s="188"/>
      <c r="IB247" s="206"/>
      <c r="IC247" s="206"/>
      <c r="ID247" s="207"/>
      <c r="IE247" s="206"/>
      <c r="IF247" s="206"/>
      <c r="IG247" s="207"/>
      <c r="IH247" s="206"/>
      <c r="II247" s="206"/>
      <c r="IJ247" s="207"/>
    </row>
    <row r="248" spans="1:244" x14ac:dyDescent="0.2">
      <c r="A248" s="204"/>
      <c r="B248" s="205" t="s">
        <v>203</v>
      </c>
      <c r="C248" s="183"/>
      <c r="E248" s="188"/>
      <c r="F248" s="206"/>
      <c r="G248" s="206"/>
      <c r="H248" s="207"/>
      <c r="I248" s="206"/>
      <c r="J248" s="206"/>
      <c r="K248" s="207"/>
      <c r="L248" s="206"/>
      <c r="M248" s="206"/>
      <c r="N248" s="207"/>
      <c r="O248" s="208"/>
      <c r="P248" s="206"/>
      <c r="Q248" s="206"/>
      <c r="R248" s="207"/>
      <c r="S248" s="206"/>
      <c r="T248" s="206"/>
      <c r="U248" s="207"/>
      <c r="V248" s="206"/>
      <c r="W248" s="206"/>
      <c r="X248" s="207"/>
      <c r="Y248" s="208"/>
      <c r="Z248" s="206"/>
      <c r="AA248" s="206"/>
      <c r="AB248" s="207"/>
      <c r="AC248" s="206"/>
      <c r="AD248" s="206"/>
      <c r="AE248" s="207"/>
      <c r="AF248" s="206"/>
      <c r="AG248" s="206"/>
      <c r="AH248" s="207"/>
      <c r="AI248" s="208"/>
      <c r="AJ248" s="206"/>
      <c r="AK248" s="206"/>
      <c r="AL248" s="207"/>
      <c r="AM248" s="206"/>
      <c r="AN248" s="206"/>
      <c r="AO248" s="207"/>
      <c r="AP248" s="206"/>
      <c r="AQ248" s="206"/>
      <c r="AR248" s="207"/>
      <c r="AS248" s="208"/>
      <c r="AT248" s="206"/>
      <c r="AU248" s="206"/>
      <c r="AV248" s="207"/>
      <c r="AW248" s="206"/>
      <c r="AX248" s="206"/>
      <c r="AY248" s="207"/>
      <c r="AZ248" s="206"/>
      <c r="BA248" s="206"/>
      <c r="BB248" s="207"/>
      <c r="BC248" s="208"/>
      <c r="BD248" s="206"/>
      <c r="BE248" s="206"/>
      <c r="BF248" s="207"/>
      <c r="BG248" s="206"/>
      <c r="BH248" s="206"/>
      <c r="BI248" s="207"/>
      <c r="BJ248" s="206"/>
      <c r="BK248" s="206"/>
      <c r="BL248" s="207"/>
      <c r="BM248" s="208"/>
      <c r="BN248" s="206"/>
      <c r="BO248" s="206"/>
      <c r="BP248" s="207"/>
      <c r="BQ248" s="206"/>
      <c r="BR248" s="206"/>
      <c r="BS248" s="207"/>
      <c r="BT248" s="206"/>
      <c r="BU248" s="206"/>
      <c r="BV248" s="207"/>
      <c r="BW248" s="208"/>
      <c r="BX248" s="206"/>
      <c r="BY248" s="206"/>
      <c r="BZ248" s="207"/>
      <c r="CA248" s="206"/>
      <c r="CB248" s="206"/>
      <c r="CC248" s="207"/>
      <c r="CD248" s="206"/>
      <c r="CE248" s="206"/>
      <c r="CF248" s="207"/>
      <c r="CG248" s="208"/>
      <c r="CH248" s="206"/>
      <c r="CI248" s="206"/>
      <c r="CJ248" s="207"/>
      <c r="CK248" s="206"/>
      <c r="CL248" s="206"/>
      <c r="CM248" s="207"/>
      <c r="CN248" s="206"/>
      <c r="CO248" s="206"/>
      <c r="CP248" s="207"/>
      <c r="CQ248" s="208"/>
      <c r="CR248" s="206"/>
      <c r="CS248" s="206"/>
      <c r="CT248" s="207"/>
      <c r="CU248" s="206"/>
      <c r="CV248" s="206"/>
      <c r="CW248" s="207"/>
      <c r="CX248" s="206"/>
      <c r="CY248" s="206"/>
      <c r="CZ248" s="207"/>
      <c r="DA248" s="208"/>
      <c r="DB248" s="206"/>
      <c r="DC248" s="206"/>
      <c r="DD248" s="207"/>
      <c r="DE248" s="206"/>
      <c r="DF248" s="206"/>
      <c r="DG248" s="207"/>
      <c r="DH248" s="206"/>
      <c r="DI248" s="206"/>
      <c r="DJ248" s="207"/>
      <c r="DK248" s="208"/>
      <c r="DL248" s="206"/>
      <c r="DM248" s="206"/>
      <c r="DN248" s="207"/>
      <c r="DO248" s="206"/>
      <c r="DP248" s="206"/>
      <c r="DQ248" s="207"/>
      <c r="DR248" s="206"/>
      <c r="DS248" s="206"/>
      <c r="DT248" s="207"/>
      <c r="DU248" s="188"/>
      <c r="DV248" s="206"/>
      <c r="DW248" s="206"/>
      <c r="DX248" s="207"/>
      <c r="DY248" s="206"/>
      <c r="DZ248" s="206"/>
      <c r="EA248" s="207"/>
      <c r="EB248" s="206"/>
      <c r="EC248" s="206"/>
      <c r="ED248" s="207"/>
      <c r="EE248" s="188"/>
      <c r="EF248" s="206"/>
      <c r="EG248" s="206"/>
      <c r="EH248" s="207"/>
      <c r="EI248" s="206"/>
      <c r="EJ248" s="206"/>
      <c r="EK248" s="207"/>
      <c r="EL248" s="206"/>
      <c r="EM248" s="206"/>
      <c r="EN248" s="207"/>
      <c r="EO248" s="188"/>
      <c r="EP248" s="206"/>
      <c r="EQ248" s="206"/>
      <c r="ER248" s="207"/>
      <c r="ES248" s="206"/>
      <c r="ET248" s="206"/>
      <c r="EU248" s="207"/>
      <c r="EV248" s="206"/>
      <c r="EW248" s="206"/>
      <c r="EX248" s="207"/>
      <c r="EY248" s="188"/>
      <c r="EZ248" s="206"/>
      <c r="FA248" s="206"/>
      <c r="FB248" s="207"/>
      <c r="FC248" s="206"/>
      <c r="FD248" s="206"/>
      <c r="FE248" s="207"/>
      <c r="FF248" s="206"/>
      <c r="FG248" s="206"/>
      <c r="FH248" s="207"/>
      <c r="FI248" s="188"/>
      <c r="FJ248" s="206"/>
      <c r="FK248" s="206"/>
      <c r="FL248" s="207"/>
      <c r="FM248" s="206"/>
      <c r="FN248" s="206"/>
      <c r="FO248" s="207"/>
      <c r="FP248" s="206"/>
      <c r="FQ248" s="206"/>
      <c r="FR248" s="207"/>
      <c r="FS248" s="188"/>
      <c r="FT248" s="206"/>
      <c r="FU248" s="206"/>
      <c r="FV248" s="207"/>
      <c r="FW248" s="206"/>
      <c r="FX248" s="206"/>
      <c r="FY248" s="207"/>
      <c r="FZ248" s="206"/>
      <c r="GA248" s="206"/>
      <c r="GB248" s="207"/>
      <c r="GC248" s="188"/>
      <c r="GD248" s="206"/>
      <c r="GE248" s="206"/>
      <c r="GF248" s="207"/>
      <c r="GG248" s="206"/>
      <c r="GH248" s="206"/>
      <c r="GI248" s="207"/>
      <c r="GJ248" s="206"/>
      <c r="GK248" s="206"/>
      <c r="GL248" s="207"/>
      <c r="GM248" s="188"/>
      <c r="GN248" s="206"/>
      <c r="GO248" s="206"/>
      <c r="GP248" s="207"/>
      <c r="GQ248" s="206"/>
      <c r="GR248" s="206"/>
      <c r="GS248" s="207"/>
      <c r="GT248" s="206"/>
      <c r="GU248" s="206"/>
      <c r="GV248" s="207"/>
      <c r="GW248" s="188"/>
      <c r="GX248" s="206"/>
      <c r="GY248" s="206"/>
      <c r="GZ248" s="207"/>
      <c r="HA248" s="206"/>
      <c r="HB248" s="206"/>
      <c r="HC248" s="207"/>
      <c r="HD248" s="206"/>
      <c r="HE248" s="206"/>
      <c r="HF248" s="207"/>
      <c r="HG248" s="188"/>
      <c r="HH248" s="206"/>
      <c r="HI248" s="206"/>
      <c r="HJ248" s="207"/>
      <c r="HK248" s="206"/>
      <c r="HL248" s="206"/>
      <c r="HM248" s="207"/>
      <c r="HN248" s="206"/>
      <c r="HO248" s="206"/>
      <c r="HP248" s="207"/>
      <c r="HQ248" s="188"/>
      <c r="HR248" s="206"/>
      <c r="HS248" s="206"/>
      <c r="HT248" s="207"/>
      <c r="HU248" s="206"/>
      <c r="HV248" s="206"/>
      <c r="HW248" s="207"/>
      <c r="HX248" s="206"/>
      <c r="HY248" s="206"/>
      <c r="HZ248" s="207"/>
      <c r="IA248" s="188"/>
      <c r="IB248" s="206"/>
      <c r="IC248" s="206"/>
      <c r="ID248" s="207"/>
      <c r="IE248" s="206"/>
      <c r="IF248" s="206"/>
      <c r="IG248" s="207"/>
      <c r="IH248" s="206"/>
      <c r="II248" s="206"/>
      <c r="IJ248" s="207"/>
    </row>
    <row r="249" spans="1:244" x14ac:dyDescent="0.2">
      <c r="A249" s="205" t="s">
        <v>45</v>
      </c>
      <c r="B249" s="183"/>
      <c r="C249" s="183" t="s">
        <v>42</v>
      </c>
      <c r="E249" s="188"/>
      <c r="F249" s="206"/>
      <c r="G249" s="206"/>
      <c r="H249" s="207">
        <v>27148110</v>
      </c>
      <c r="I249" s="206"/>
      <c r="J249" s="206"/>
      <c r="K249" s="207">
        <v>2551831.2999999998</v>
      </c>
      <c r="L249" s="206"/>
      <c r="M249" s="206"/>
      <c r="N249" s="207">
        <v>24596278.699999999</v>
      </c>
      <c r="O249" s="208"/>
      <c r="P249" s="206"/>
      <c r="Q249" s="206"/>
      <c r="R249" s="207">
        <v>21629394</v>
      </c>
      <c r="S249" s="206"/>
      <c r="T249" s="206"/>
      <c r="U249" s="207">
        <v>2731932.43</v>
      </c>
      <c r="V249" s="206"/>
      <c r="W249" s="206"/>
      <c r="X249" s="207">
        <v>18897461.57</v>
      </c>
      <c r="Y249" s="208"/>
      <c r="Z249" s="206"/>
      <c r="AA249" s="206"/>
      <c r="AB249" s="207">
        <v>12327737</v>
      </c>
      <c r="AC249" s="206"/>
      <c r="AD249" s="206"/>
      <c r="AE249" s="207">
        <v>2965171.24</v>
      </c>
      <c r="AF249" s="206"/>
      <c r="AG249" s="206"/>
      <c r="AH249" s="207">
        <v>9362565.7600000016</v>
      </c>
      <c r="AI249" s="208"/>
      <c r="AJ249" s="206"/>
      <c r="AK249" s="206"/>
      <c r="AL249" s="207">
        <v>9118282</v>
      </c>
      <c r="AM249" s="206"/>
      <c r="AN249" s="206"/>
      <c r="AO249" s="207">
        <v>2792337.24</v>
      </c>
      <c r="AP249" s="206"/>
      <c r="AQ249" s="206"/>
      <c r="AR249" s="207">
        <v>6325944.7599999988</v>
      </c>
      <c r="AS249" s="208"/>
      <c r="AT249" s="206"/>
      <c r="AU249" s="206"/>
      <c r="AV249" s="207">
        <v>5955539</v>
      </c>
      <c r="AW249" s="206"/>
      <c r="AX249" s="206"/>
      <c r="AY249" s="207">
        <v>2728398.04</v>
      </c>
      <c r="AZ249" s="206"/>
      <c r="BA249" s="206"/>
      <c r="BB249" s="207">
        <v>3227140.9600000004</v>
      </c>
      <c r="BC249" s="208"/>
      <c r="BD249" s="206"/>
      <c r="BE249" s="206"/>
      <c r="BF249" s="207">
        <v>7759618</v>
      </c>
      <c r="BG249" s="206"/>
      <c r="BH249" s="206"/>
      <c r="BI249" s="207">
        <v>2826443.9800000004</v>
      </c>
      <c r="BJ249" s="206"/>
      <c r="BK249" s="206"/>
      <c r="BL249" s="207">
        <v>4933174.0200000023</v>
      </c>
      <c r="BM249" s="208"/>
      <c r="BN249" s="206"/>
      <c r="BO249" s="206"/>
      <c r="BP249" s="207">
        <v>10285082</v>
      </c>
      <c r="BQ249" s="206"/>
      <c r="BR249" s="206"/>
      <c r="BS249" s="207">
        <v>2841925.1900000004</v>
      </c>
      <c r="BT249" s="206"/>
      <c r="BU249" s="206"/>
      <c r="BV249" s="207">
        <v>7443156.8099999977</v>
      </c>
      <c r="BW249" s="208"/>
      <c r="BX249" s="206"/>
      <c r="BY249" s="206"/>
      <c r="BZ249" s="207">
        <v>11721309</v>
      </c>
      <c r="CA249" s="206"/>
      <c r="CB249" s="206"/>
      <c r="CC249" s="207">
        <v>2806715.8900000006</v>
      </c>
      <c r="CD249" s="206"/>
      <c r="CE249" s="206"/>
      <c r="CF249" s="207">
        <v>8914593.1099999994</v>
      </c>
      <c r="CG249" s="208"/>
      <c r="CH249" s="206"/>
      <c r="CI249" s="206"/>
      <c r="CJ249" s="207">
        <v>9004093</v>
      </c>
      <c r="CK249" s="206"/>
      <c r="CL249" s="206"/>
      <c r="CM249" s="207">
        <v>2771660.1800000006</v>
      </c>
      <c r="CN249" s="206"/>
      <c r="CO249" s="206"/>
      <c r="CP249" s="207">
        <v>6232432.8199999994</v>
      </c>
      <c r="CQ249" s="208"/>
      <c r="CR249" s="206"/>
      <c r="CS249" s="206"/>
      <c r="CT249" s="207">
        <v>6592139</v>
      </c>
      <c r="CU249" s="206"/>
      <c r="CV249" s="206"/>
      <c r="CW249" s="207">
        <v>2895546.0200000005</v>
      </c>
      <c r="CX249" s="206"/>
      <c r="CY249" s="206"/>
      <c r="CZ249" s="207">
        <v>3696592.9799999995</v>
      </c>
      <c r="DA249" s="208"/>
      <c r="DB249" s="206"/>
      <c r="DC249" s="206"/>
      <c r="DD249" s="207">
        <v>-926955</v>
      </c>
      <c r="DE249" s="206"/>
      <c r="DF249" s="206"/>
      <c r="DG249" s="207">
        <v>2467547.5400000005</v>
      </c>
      <c r="DH249" s="206"/>
      <c r="DI249" s="206"/>
      <c r="DJ249" s="207">
        <v>-3394502.54</v>
      </c>
      <c r="DK249" s="208"/>
      <c r="DL249" s="206"/>
      <c r="DM249" s="206"/>
      <c r="DN249" s="207">
        <v>9155452</v>
      </c>
      <c r="DO249" s="206"/>
      <c r="DP249" s="206"/>
      <c r="DQ249" s="207">
        <v>2919793.62</v>
      </c>
      <c r="DR249" s="206"/>
      <c r="DS249" s="206"/>
      <c r="DT249" s="207">
        <v>6235658.3800000008</v>
      </c>
      <c r="DU249" s="188"/>
      <c r="DV249" s="206"/>
      <c r="DW249" s="206"/>
      <c r="DX249" s="207">
        <f t="shared" ref="DX249:DX254" si="443">+R79+AB79+AL79+AV79+BF79+BP79+BZ79+CJ79+CT79+DD79+DN79+DX79</f>
        <v>7390353</v>
      </c>
      <c r="DY249" s="206"/>
      <c r="DZ249" s="206"/>
      <c r="EA249" s="207">
        <f t="shared" ref="EA249:EA254" si="444">+U79+AE79+AO79+AY79+BI79+BS79+CC79+CM79+CW79+DG79+DQ79+EA79</f>
        <v>3498915.0700000003</v>
      </c>
      <c r="EB249" s="206"/>
      <c r="EC249" s="206"/>
      <c r="ED249" s="207">
        <f t="shared" ref="ED249:ED254" si="445">+X79+AH79+AR79+BB79+BL79+BV79+CF79+CP79+CZ79+DJ79+DT79+ED79</f>
        <v>3891437.9300000006</v>
      </c>
      <c r="EE249" s="188"/>
      <c r="EF249" s="206"/>
      <c r="EG249" s="206"/>
      <c r="EH249" s="207">
        <f t="shared" ref="EH249:EH254" si="446">+AB79+AL79+AV79+BF79+BP79+BZ79+CJ79+CT79+DD79+DN79+DX79+EH79</f>
        <v>7417392</v>
      </c>
      <c r="EI249" s="206"/>
      <c r="EJ249" s="206"/>
      <c r="EK249" s="207">
        <f t="shared" ref="EK249:EK254" si="447">+AE79+AO79+AY79+BI79+BS79+CC79+CM79+CW79+DG79+DQ79+EA79+EK79</f>
        <v>3900969.8699999996</v>
      </c>
      <c r="EL249" s="206"/>
      <c r="EM249" s="206"/>
      <c r="EN249" s="207">
        <f t="shared" ref="EN249:EN254" si="448">+AH79+AR79+BB79+BL79+BV79+CF79+CP79+CZ79+DJ79+DT79+ED79+EN79</f>
        <v>3516422.1300000022</v>
      </c>
      <c r="EO249" s="188"/>
      <c r="EP249" s="206"/>
      <c r="EQ249" s="206"/>
      <c r="ER249" s="207">
        <f t="shared" ref="ER249:ER254" si="449">+AL79+AV79+BF79+BP79+BZ79+CJ79+CT79+DD79+DN79+DX79+EH79+ER79</f>
        <v>14986778</v>
      </c>
      <c r="ES249" s="206"/>
      <c r="ET249" s="206"/>
      <c r="EU249" s="207">
        <f t="shared" ref="EU249:EU254" si="450">+AO79+AY79+BI79+BS79+CC79+CM79+CW79+DG79+DQ79+EA79+EK79+EU79</f>
        <v>4102366.6799999997</v>
      </c>
      <c r="EV249" s="206"/>
      <c r="EW249" s="206"/>
      <c r="EX249" s="207">
        <f t="shared" ref="EX249:EX254" si="451">+AR79+BB79+BL79+BV79+CF79+CP79+CZ79+DJ79+DT79+ED79+EN79+EX79</f>
        <v>10884411.32</v>
      </c>
      <c r="EY249" s="188"/>
      <c r="EZ249" s="206"/>
      <c r="FA249" s="206"/>
      <c r="FB249" s="207">
        <f t="shared" ref="FB249:FB254" si="452">+AV79+BF79+BP79+BZ79+CJ79+CT79+DD79+DN79+DX79+EH79+ER79+FB79</f>
        <v>14763675</v>
      </c>
      <c r="FC249" s="206"/>
      <c r="FD249" s="206"/>
      <c r="FE249" s="207">
        <f t="shared" ref="FE249:FE254" si="453">+AY79+BI79+BS79+CC79+CM79+CW79+DG79+DQ79+EA79+EK79+EU79+FE79</f>
        <v>4168390.3600000003</v>
      </c>
      <c r="FF249" s="206"/>
      <c r="FG249" s="206"/>
      <c r="FH249" s="207">
        <f t="shared" ref="FH249:FH254" si="454">+BB79+BL79+BV79+CF79+CP79+CZ79+DJ79+DT79+ED79+EN79+EX79+FH79</f>
        <v>10595284.639999999</v>
      </c>
      <c r="FI249" s="188"/>
      <c r="FJ249" s="206"/>
      <c r="FK249" s="206"/>
      <c r="FL249" s="207">
        <f t="shared" ref="FL249:FL254" si="455">+BF79+BP79+BZ79+CJ79+CT79+DD79+DN79+DX79+EH79+ER79+FB79+FL79</f>
        <v>17766445</v>
      </c>
      <c r="FM249" s="206"/>
      <c r="FN249" s="206"/>
      <c r="FO249" s="207">
        <f t="shared" ref="FO249:FO254" si="456">+BI79+BS79+CC79+CM79+CW79+DG79+DQ79+EA79+EK79+EU79+FE79+FO79</f>
        <v>4329778.03</v>
      </c>
      <c r="FP249" s="206"/>
      <c r="FQ249" s="206"/>
      <c r="FR249" s="207">
        <f t="shared" ref="FR249:FR254" si="457">+BL79+BV79+CF79+CP79+CZ79+DJ79+DT79+ED79+EN79+EX79+FH79+FR79</f>
        <v>13436666.969999999</v>
      </c>
      <c r="FS249" s="188"/>
      <c r="FT249" s="206"/>
      <c r="FU249" s="206"/>
      <c r="FV249" s="207">
        <f t="shared" ref="FV249:FV254" si="458">+BP79+BZ79+CJ79+CT79+DD79+DN79+DX79+EH79+ER79+FB79+FL79+FV79</f>
        <v>18046196</v>
      </c>
      <c r="FW249" s="206"/>
      <c r="FX249" s="206"/>
      <c r="FY249" s="207">
        <f t="shared" ref="FY249:FY254" si="459">+BS79+CC79+CM79+CW79+DG79+DQ79+EA79+EK79+EU79+FE79+FO79+FY79</f>
        <v>4435275.32</v>
      </c>
      <c r="FZ249" s="206"/>
      <c r="GA249" s="206"/>
      <c r="GB249" s="207">
        <f t="shared" ref="GB249:GB254" si="460">+BV79+CF79+CP79+CZ79+DJ79+DT79+ED79+EN79+EX79+FH79+FR79+GB79</f>
        <v>13610920.68</v>
      </c>
      <c r="GC249" s="188"/>
      <c r="GD249" s="206"/>
      <c r="GE249" s="206"/>
      <c r="GF249" s="207">
        <f t="shared" ref="GF249:GF254" si="461">+BZ79+CJ79+CT79+DD79+DN79+DX79+EH79+ER79+FB79+FL79+FV79+GF79</f>
        <v>18030984</v>
      </c>
      <c r="GG249" s="206"/>
      <c r="GH249" s="206"/>
      <c r="GI249" s="207">
        <f t="shared" ref="GI249:GI254" si="462">+CC79+CM79+CW79+DG79+DQ79+EA79+EK79+EU79+FE79+FO79+FY79+GI79</f>
        <v>4648560.3900000006</v>
      </c>
      <c r="GJ249" s="206"/>
      <c r="GK249" s="206"/>
      <c r="GL249" s="207">
        <f t="shared" ref="GL249:GL254" si="463">+CF79+CP79+CZ79+DJ79+DT79+ED79+EN79+EX79+FH79+FR79+GB79+GL79</f>
        <v>13382423.609999999</v>
      </c>
      <c r="GM249" s="188"/>
      <c r="GN249" s="206"/>
      <c r="GO249" s="206"/>
      <c r="GP249" s="207">
        <f t="shared" ref="GP249:GP254" si="464">+CJ79+CT79+DD79+DN79+DX79+EH79+ER79+FB79+FL79+FV79+GF79+GP79</f>
        <v>18720840</v>
      </c>
      <c r="GQ249" s="206"/>
      <c r="GR249" s="206"/>
      <c r="GS249" s="207">
        <f t="shared" ref="GS249:GS254" si="465">+CM79+CW79+DG79+DQ79+EA79+EK79+EU79+FE79+FO79+FY79+GI79+GS79</f>
        <v>4911322.7200000007</v>
      </c>
      <c r="GT249" s="206"/>
      <c r="GU249" s="206"/>
      <c r="GV249" s="207">
        <f t="shared" ref="GV249:GV254" si="466">+CP79+CZ79+DJ79+DT79+ED79+EN79+EX79+FH79+FR79+GB79+GL79+GV79</f>
        <v>13809517.279999999</v>
      </c>
      <c r="GW249" s="188"/>
      <c r="GX249" s="206"/>
      <c r="GY249" s="206"/>
      <c r="GZ249" s="207">
        <f t="shared" ref="GZ249:GZ254" si="467">+CT79+DD79+DN79+DX79+EH79+ER79+FB79+FL79+FV79+GF79+GP79+GZ79</f>
        <v>18487797</v>
      </c>
      <c r="HA249" s="206"/>
      <c r="HB249" s="206"/>
      <c r="HC249" s="207">
        <f t="shared" ref="HC249:HC254" si="468">+CW79+DG79+DQ79+EA79+EK79+EU79+FE79+FO79+FY79+GI79+GS79+HC79</f>
        <v>5070285.53</v>
      </c>
      <c r="HD249" s="206"/>
      <c r="HE249" s="206"/>
      <c r="HF249" s="207">
        <f t="shared" ref="HF249:HF254" si="469">+CZ79+DJ79+DT79+ED79+EN79+EX79+FH79+FR79+GB79+GL79+GV79+HF79</f>
        <v>13417511.469999999</v>
      </c>
      <c r="HG249" s="188"/>
      <c r="HH249" s="206"/>
      <c r="HI249" s="206"/>
      <c r="HJ249" s="207">
        <f t="shared" ref="HJ249:HJ254" si="470">+DD79+DN79+DX79+EH79+ER79+FB79+FL79+FV79+GF79+GP79+GZ79+HJ79</f>
        <v>18512287</v>
      </c>
      <c r="HK249" s="206"/>
      <c r="HL249" s="206"/>
      <c r="HM249" s="207">
        <f t="shared" ref="HM249:HM254" si="471">+DG79+DQ79+EA79+EK79+EU79+FE79+FO79+FY79+GI79+GS79+HC79+HM79</f>
        <v>4980534.4700000016</v>
      </c>
      <c r="HN249" s="206"/>
      <c r="HO249" s="206"/>
      <c r="HP249" s="207">
        <f t="shared" ref="HP249:HP254" si="472">+DJ79+DT79+ED79+EN79+EX79+FH79+FR79+GB79+GL79+GV79+HF79+HP79</f>
        <v>13531752.529999999</v>
      </c>
      <c r="HQ249" s="188"/>
      <c r="HR249" s="206"/>
      <c r="HS249" s="206"/>
      <c r="HT249" s="207">
        <f t="shared" ref="HT249:HT254" si="473">+DN79+DX79+EH79+ER79+FB79+FL79+FV79+GF79+GP79+GZ79+HJ79+HT79</f>
        <v>17513390</v>
      </c>
      <c r="HU249" s="206"/>
      <c r="HV249" s="206"/>
      <c r="HW249" s="207">
        <f t="shared" ref="HW249:HW254" si="474">+DQ79+EA79+EK79+EU79+FE79+FO79+FY79+GI79+GS79+HC79+HM79+HW79</f>
        <v>4708927.2600000016</v>
      </c>
      <c r="HX249" s="206"/>
      <c r="HY249" s="206"/>
      <c r="HZ249" s="207">
        <f t="shared" ref="HZ249:HZ254" si="475">+DT79+ED79+EN79+EX79+FH79+FR79+GB79+GL79+GV79+HF79+HP79+HZ79</f>
        <v>12804462.739999998</v>
      </c>
      <c r="IA249" s="188"/>
      <c r="IB249" s="206"/>
      <c r="IC249" s="206"/>
      <c r="ID249" s="207">
        <f t="shared" ref="ID249:ID254" si="476">+DX79+EH79+ER79+FB79+FL79+FV79+GF79+GP79+GZ79+HJ79+HT79+ID79</f>
        <v>10678645</v>
      </c>
      <c r="IE249" s="206"/>
      <c r="IF249" s="206"/>
      <c r="IG249" s="207">
        <f t="shared" ref="IG249:IG254" si="477">+EA79+EK79+EU79+FE79+FO79+FY79+GI79+GS79+HC79+HM79+HW79+IG79</f>
        <v>3417646.8100000015</v>
      </c>
      <c r="IH249" s="206"/>
      <c r="II249" s="206"/>
      <c r="IJ249" s="207">
        <f t="shared" ref="IJ249:IJ254" si="478">+ED79+EN79+EX79+FH79+FR79+GB79+GL79+GV79+HF79+HP79+HZ79+IJ79</f>
        <v>7260998.1899999985</v>
      </c>
    </row>
    <row r="250" spans="1:244" x14ac:dyDescent="0.2">
      <c r="A250" s="205">
        <v>410.11</v>
      </c>
      <c r="B250" s="183"/>
      <c r="C250" s="205" t="s">
        <v>43</v>
      </c>
      <c r="E250" s="188"/>
      <c r="F250" s="206"/>
      <c r="G250" s="206"/>
      <c r="H250" s="207">
        <v>24086635</v>
      </c>
      <c r="I250" s="206"/>
      <c r="J250" s="206"/>
      <c r="K250" s="207">
        <v>0</v>
      </c>
      <c r="L250" s="206"/>
      <c r="M250" s="206"/>
      <c r="N250" s="207">
        <v>24086635</v>
      </c>
      <c r="O250" s="208"/>
      <c r="P250" s="206"/>
      <c r="Q250" s="206"/>
      <c r="R250" s="207">
        <v>25290658</v>
      </c>
      <c r="S250" s="206"/>
      <c r="T250" s="206"/>
      <c r="U250" s="207">
        <v>0</v>
      </c>
      <c r="V250" s="206"/>
      <c r="W250" s="206"/>
      <c r="X250" s="207">
        <v>25290658</v>
      </c>
      <c r="Y250" s="208"/>
      <c r="Z250" s="206"/>
      <c r="AA250" s="206"/>
      <c r="AB250" s="207">
        <v>35460687</v>
      </c>
      <c r="AC250" s="206"/>
      <c r="AD250" s="206"/>
      <c r="AE250" s="207">
        <v>0</v>
      </c>
      <c r="AF250" s="206"/>
      <c r="AG250" s="206"/>
      <c r="AH250" s="207">
        <v>35460687</v>
      </c>
      <c r="AI250" s="208"/>
      <c r="AJ250" s="206"/>
      <c r="AK250" s="206"/>
      <c r="AL250" s="207">
        <v>36664870</v>
      </c>
      <c r="AM250" s="206"/>
      <c r="AN250" s="206"/>
      <c r="AO250" s="207">
        <v>0</v>
      </c>
      <c r="AP250" s="206"/>
      <c r="AQ250" s="206"/>
      <c r="AR250" s="207">
        <v>36664870</v>
      </c>
      <c r="AS250" s="208"/>
      <c r="AT250" s="206"/>
      <c r="AU250" s="206"/>
      <c r="AV250" s="207">
        <v>41283008</v>
      </c>
      <c r="AW250" s="206"/>
      <c r="AX250" s="206"/>
      <c r="AY250" s="207">
        <v>0</v>
      </c>
      <c r="AZ250" s="206"/>
      <c r="BA250" s="206"/>
      <c r="BB250" s="207">
        <v>41283008</v>
      </c>
      <c r="BC250" s="208"/>
      <c r="BD250" s="206"/>
      <c r="BE250" s="206"/>
      <c r="BF250" s="207">
        <v>40466883</v>
      </c>
      <c r="BG250" s="206"/>
      <c r="BH250" s="206"/>
      <c r="BI250" s="207">
        <v>0</v>
      </c>
      <c r="BJ250" s="206"/>
      <c r="BK250" s="206"/>
      <c r="BL250" s="207">
        <v>40466883</v>
      </c>
      <c r="BM250" s="208"/>
      <c r="BN250" s="206"/>
      <c r="BO250" s="206"/>
      <c r="BP250" s="207">
        <v>39538489</v>
      </c>
      <c r="BQ250" s="206"/>
      <c r="BR250" s="206"/>
      <c r="BS250" s="207">
        <v>0</v>
      </c>
      <c r="BT250" s="206"/>
      <c r="BU250" s="206"/>
      <c r="BV250" s="207">
        <v>39538489</v>
      </c>
      <c r="BW250" s="208"/>
      <c r="BX250" s="206"/>
      <c r="BY250" s="206"/>
      <c r="BZ250" s="207">
        <v>38717060</v>
      </c>
      <c r="CA250" s="206"/>
      <c r="CB250" s="206"/>
      <c r="CC250" s="207">
        <v>0</v>
      </c>
      <c r="CD250" s="206"/>
      <c r="CE250" s="206"/>
      <c r="CF250" s="207">
        <v>38717060</v>
      </c>
      <c r="CG250" s="208"/>
      <c r="CH250" s="206"/>
      <c r="CI250" s="206"/>
      <c r="CJ250" s="207">
        <v>40928116</v>
      </c>
      <c r="CK250" s="206"/>
      <c r="CL250" s="206"/>
      <c r="CM250" s="207">
        <v>0</v>
      </c>
      <c r="CN250" s="206"/>
      <c r="CO250" s="206"/>
      <c r="CP250" s="207">
        <v>40928116</v>
      </c>
      <c r="CQ250" s="208"/>
      <c r="CR250" s="206"/>
      <c r="CS250" s="206"/>
      <c r="CT250" s="207">
        <v>41461436</v>
      </c>
      <c r="CU250" s="206"/>
      <c r="CV250" s="206"/>
      <c r="CW250" s="207">
        <v>0</v>
      </c>
      <c r="CX250" s="206"/>
      <c r="CY250" s="206"/>
      <c r="CZ250" s="207">
        <v>41461436</v>
      </c>
      <c r="DA250" s="208"/>
      <c r="DB250" s="206"/>
      <c r="DC250" s="206"/>
      <c r="DD250" s="207">
        <v>45337544</v>
      </c>
      <c r="DE250" s="206"/>
      <c r="DF250" s="206"/>
      <c r="DG250" s="207">
        <v>0</v>
      </c>
      <c r="DH250" s="206"/>
      <c r="DI250" s="206"/>
      <c r="DJ250" s="207">
        <v>45337544</v>
      </c>
      <c r="DK250" s="208"/>
      <c r="DL250" s="206"/>
      <c r="DM250" s="206"/>
      <c r="DN250" s="207">
        <v>35254328.200000003</v>
      </c>
      <c r="DO250" s="206"/>
      <c r="DP250" s="206"/>
      <c r="DQ250" s="207">
        <v>0</v>
      </c>
      <c r="DR250" s="206"/>
      <c r="DS250" s="206"/>
      <c r="DT250" s="207">
        <v>35254328.200000003</v>
      </c>
      <c r="DU250" s="188"/>
      <c r="DV250" s="206"/>
      <c r="DW250" s="206"/>
      <c r="DX250" s="207">
        <f t="shared" si="443"/>
        <v>35939472.200000003</v>
      </c>
      <c r="DY250" s="206"/>
      <c r="DZ250" s="206"/>
      <c r="EA250" s="207">
        <f t="shared" si="444"/>
        <v>0</v>
      </c>
      <c r="EB250" s="206"/>
      <c r="EC250" s="206"/>
      <c r="ED250" s="207">
        <f t="shared" si="445"/>
        <v>35939472.200000003</v>
      </c>
      <c r="EE250" s="188"/>
      <c r="EF250" s="206"/>
      <c r="EG250" s="206"/>
      <c r="EH250" s="207">
        <f t="shared" si="446"/>
        <v>37181368.200000003</v>
      </c>
      <c r="EI250" s="206"/>
      <c r="EJ250" s="206"/>
      <c r="EK250" s="207">
        <f t="shared" si="447"/>
        <v>0</v>
      </c>
      <c r="EL250" s="206"/>
      <c r="EM250" s="206"/>
      <c r="EN250" s="207">
        <f t="shared" si="448"/>
        <v>37181368.200000003</v>
      </c>
      <c r="EO250" s="188"/>
      <c r="EP250" s="206"/>
      <c r="EQ250" s="206"/>
      <c r="ER250" s="207">
        <f t="shared" si="449"/>
        <v>31680250.199999999</v>
      </c>
      <c r="ES250" s="206"/>
      <c r="ET250" s="206"/>
      <c r="EU250" s="207">
        <f t="shared" si="450"/>
        <v>0</v>
      </c>
      <c r="EV250" s="206"/>
      <c r="EW250" s="206"/>
      <c r="EX250" s="207">
        <f t="shared" si="451"/>
        <v>31680250.199999999</v>
      </c>
      <c r="EY250" s="188"/>
      <c r="EZ250" s="206"/>
      <c r="FA250" s="206"/>
      <c r="FB250" s="207">
        <f t="shared" si="452"/>
        <v>30042649.199999999</v>
      </c>
      <c r="FC250" s="206"/>
      <c r="FD250" s="206"/>
      <c r="FE250" s="207">
        <f t="shared" si="453"/>
        <v>0</v>
      </c>
      <c r="FF250" s="206"/>
      <c r="FG250" s="206"/>
      <c r="FH250" s="207">
        <f t="shared" si="454"/>
        <v>30042649.199999999</v>
      </c>
      <c r="FI250" s="188"/>
      <c r="FJ250" s="206"/>
      <c r="FK250" s="206"/>
      <c r="FL250" s="207">
        <f t="shared" si="455"/>
        <v>25364740.199999999</v>
      </c>
      <c r="FM250" s="206"/>
      <c r="FN250" s="206"/>
      <c r="FO250" s="207">
        <f t="shared" si="456"/>
        <v>0</v>
      </c>
      <c r="FP250" s="206"/>
      <c r="FQ250" s="206"/>
      <c r="FR250" s="207">
        <f t="shared" si="457"/>
        <v>25364740.199999999</v>
      </c>
      <c r="FS250" s="188"/>
      <c r="FT250" s="206"/>
      <c r="FU250" s="206"/>
      <c r="FV250" s="207">
        <f t="shared" si="458"/>
        <v>25133200.199999999</v>
      </c>
      <c r="FW250" s="206"/>
      <c r="FX250" s="206"/>
      <c r="FY250" s="207">
        <f t="shared" si="459"/>
        <v>0</v>
      </c>
      <c r="FZ250" s="206"/>
      <c r="GA250" s="206"/>
      <c r="GB250" s="207">
        <f t="shared" si="460"/>
        <v>25133200.199999999</v>
      </c>
      <c r="GC250" s="188"/>
      <c r="GD250" s="206"/>
      <c r="GE250" s="206"/>
      <c r="GF250" s="207" t="e">
        <f t="shared" si="461"/>
        <v>#REF!</v>
      </c>
      <c r="GG250" s="206"/>
      <c r="GH250" s="206"/>
      <c r="GI250" s="207">
        <f t="shared" si="462"/>
        <v>0</v>
      </c>
      <c r="GJ250" s="206"/>
      <c r="GK250" s="206"/>
      <c r="GL250" s="207" t="e">
        <f t="shared" si="463"/>
        <v>#REF!</v>
      </c>
      <c r="GM250" s="188"/>
      <c r="GN250" s="206"/>
      <c r="GO250" s="206"/>
      <c r="GP250" s="207" t="e">
        <f t="shared" si="464"/>
        <v>#REF!</v>
      </c>
      <c r="GQ250" s="206"/>
      <c r="GR250" s="206"/>
      <c r="GS250" s="207">
        <f t="shared" si="465"/>
        <v>0</v>
      </c>
      <c r="GT250" s="206"/>
      <c r="GU250" s="206"/>
      <c r="GV250" s="207" t="e">
        <f t="shared" si="466"/>
        <v>#REF!</v>
      </c>
      <c r="GW250" s="188"/>
      <c r="GX250" s="206"/>
      <c r="GY250" s="206"/>
      <c r="GZ250" s="207" t="e">
        <f t="shared" si="467"/>
        <v>#REF!</v>
      </c>
      <c r="HA250" s="206"/>
      <c r="HB250" s="206"/>
      <c r="HC250" s="207">
        <f t="shared" si="468"/>
        <v>0</v>
      </c>
      <c r="HD250" s="206"/>
      <c r="HE250" s="206"/>
      <c r="HF250" s="207" t="e">
        <f t="shared" si="469"/>
        <v>#REF!</v>
      </c>
      <c r="HG250" s="188"/>
      <c r="HH250" s="206"/>
      <c r="HI250" s="206"/>
      <c r="HJ250" s="207" t="e">
        <f t="shared" si="470"/>
        <v>#REF!</v>
      </c>
      <c r="HK250" s="206"/>
      <c r="HL250" s="206"/>
      <c r="HM250" s="207">
        <f t="shared" si="471"/>
        <v>0</v>
      </c>
      <c r="HN250" s="206"/>
      <c r="HO250" s="206"/>
      <c r="HP250" s="207" t="e">
        <f t="shared" si="472"/>
        <v>#REF!</v>
      </c>
      <c r="HQ250" s="188"/>
      <c r="HR250" s="206"/>
      <c r="HS250" s="206"/>
      <c r="HT250" s="207" t="e">
        <f t="shared" si="473"/>
        <v>#REF!</v>
      </c>
      <c r="HU250" s="206"/>
      <c r="HV250" s="206"/>
      <c r="HW250" s="207">
        <f t="shared" si="474"/>
        <v>0</v>
      </c>
      <c r="HX250" s="206"/>
      <c r="HY250" s="206"/>
      <c r="HZ250" s="207" t="e">
        <f t="shared" si="475"/>
        <v>#REF!</v>
      </c>
      <c r="IA250" s="188"/>
      <c r="IB250" s="206"/>
      <c r="IC250" s="206"/>
      <c r="ID250" s="207" t="e">
        <f t="shared" si="476"/>
        <v>#REF!</v>
      </c>
      <c r="IE250" s="206"/>
      <c r="IF250" s="206"/>
      <c r="IG250" s="207">
        <f t="shared" si="477"/>
        <v>0</v>
      </c>
      <c r="IH250" s="206"/>
      <c r="II250" s="206"/>
      <c r="IJ250" s="207" t="e">
        <f t="shared" si="478"/>
        <v>#REF!</v>
      </c>
    </row>
    <row r="251" spans="1:244" x14ac:dyDescent="0.2">
      <c r="A251" s="205">
        <v>411.42</v>
      </c>
      <c r="B251" s="183"/>
      <c r="C251" s="205" t="s">
        <v>44</v>
      </c>
      <c r="E251" s="188"/>
      <c r="F251" s="206"/>
      <c r="G251" s="206"/>
      <c r="H251" s="207">
        <v>-19013528</v>
      </c>
      <c r="I251" s="206"/>
      <c r="J251" s="206"/>
      <c r="K251" s="207">
        <v>-23579.649999999998</v>
      </c>
      <c r="L251" s="206"/>
      <c r="M251" s="206"/>
      <c r="N251" s="207">
        <v>-18989948.349999998</v>
      </c>
      <c r="O251" s="208"/>
      <c r="P251" s="206"/>
      <c r="Q251" s="206"/>
      <c r="R251" s="207">
        <v>-15212688</v>
      </c>
      <c r="S251" s="206"/>
      <c r="T251" s="206"/>
      <c r="U251" s="207">
        <v>-34665.5</v>
      </c>
      <c r="V251" s="206"/>
      <c r="W251" s="206"/>
      <c r="X251" s="207">
        <v>-15178022.499999998</v>
      </c>
      <c r="Y251" s="208"/>
      <c r="Z251" s="206"/>
      <c r="AA251" s="206"/>
      <c r="AB251" s="207">
        <v>-12136071</v>
      </c>
      <c r="AC251" s="206"/>
      <c r="AD251" s="206"/>
      <c r="AE251" s="207">
        <v>-45751.35</v>
      </c>
      <c r="AF251" s="206"/>
      <c r="AG251" s="206"/>
      <c r="AH251" s="207">
        <v>-12090319.65</v>
      </c>
      <c r="AI251" s="208"/>
      <c r="AJ251" s="206"/>
      <c r="AK251" s="206"/>
      <c r="AL251" s="207">
        <v>-10785891</v>
      </c>
      <c r="AM251" s="206"/>
      <c r="AN251" s="206"/>
      <c r="AO251" s="207">
        <v>-56837.2</v>
      </c>
      <c r="AP251" s="206"/>
      <c r="AQ251" s="206"/>
      <c r="AR251" s="207">
        <v>-10729053.800000001</v>
      </c>
      <c r="AS251" s="208"/>
      <c r="AT251" s="206"/>
      <c r="AU251" s="206"/>
      <c r="AV251" s="207">
        <v>-12533157</v>
      </c>
      <c r="AW251" s="206"/>
      <c r="AX251" s="206"/>
      <c r="AY251" s="207">
        <v>-67923.05</v>
      </c>
      <c r="AZ251" s="206"/>
      <c r="BA251" s="206"/>
      <c r="BB251" s="207">
        <v>-12465233.949999999</v>
      </c>
      <c r="BC251" s="208"/>
      <c r="BD251" s="206"/>
      <c r="BE251" s="206"/>
      <c r="BF251" s="207">
        <v>-13466270</v>
      </c>
      <c r="BG251" s="206"/>
      <c r="BH251" s="206"/>
      <c r="BI251" s="207">
        <v>-79008.899999999994</v>
      </c>
      <c r="BJ251" s="206"/>
      <c r="BK251" s="206"/>
      <c r="BL251" s="207">
        <v>-13387261.1</v>
      </c>
      <c r="BM251" s="208"/>
      <c r="BN251" s="206"/>
      <c r="BO251" s="206"/>
      <c r="BP251" s="207">
        <v>-15065312</v>
      </c>
      <c r="BQ251" s="206"/>
      <c r="BR251" s="206"/>
      <c r="BS251" s="207">
        <v>-90094.75</v>
      </c>
      <c r="BT251" s="206"/>
      <c r="BU251" s="206"/>
      <c r="BV251" s="207">
        <v>-14975217.25</v>
      </c>
      <c r="BW251" s="208"/>
      <c r="BX251" s="206"/>
      <c r="BY251" s="206"/>
      <c r="BZ251" s="207">
        <v>-16201013</v>
      </c>
      <c r="CA251" s="206"/>
      <c r="CB251" s="206"/>
      <c r="CC251" s="207">
        <v>-101180.6</v>
      </c>
      <c r="CD251" s="206"/>
      <c r="CE251" s="206"/>
      <c r="CF251" s="207">
        <v>-16099832.4</v>
      </c>
      <c r="CG251" s="208"/>
      <c r="CH251" s="206"/>
      <c r="CI251" s="206"/>
      <c r="CJ251" s="207">
        <v>-16173880</v>
      </c>
      <c r="CK251" s="206"/>
      <c r="CL251" s="206"/>
      <c r="CM251" s="207">
        <v>-112266.45</v>
      </c>
      <c r="CN251" s="206"/>
      <c r="CO251" s="206"/>
      <c r="CP251" s="207">
        <v>-16061613.550000001</v>
      </c>
      <c r="CQ251" s="208"/>
      <c r="CR251" s="206"/>
      <c r="CS251" s="206"/>
      <c r="CT251" s="207">
        <v>-15178052</v>
      </c>
      <c r="CU251" s="206"/>
      <c r="CV251" s="206"/>
      <c r="CW251" s="207">
        <v>-123352.3</v>
      </c>
      <c r="CX251" s="206"/>
      <c r="CY251" s="206"/>
      <c r="CZ251" s="207">
        <v>-15054699.699999999</v>
      </c>
      <c r="DA251" s="208"/>
      <c r="DB251" s="206"/>
      <c r="DC251" s="206"/>
      <c r="DD251" s="207">
        <v>-12345892</v>
      </c>
      <c r="DE251" s="206"/>
      <c r="DF251" s="206"/>
      <c r="DG251" s="207">
        <v>-134438.15</v>
      </c>
      <c r="DH251" s="206"/>
      <c r="DI251" s="206"/>
      <c r="DJ251" s="207">
        <v>-12211453.85</v>
      </c>
      <c r="DK251" s="208"/>
      <c r="DL251" s="206"/>
      <c r="DM251" s="206"/>
      <c r="DN251" s="207">
        <v>-11950952.4</v>
      </c>
      <c r="DO251" s="206"/>
      <c r="DP251" s="206"/>
      <c r="DQ251" s="207">
        <v>-145524</v>
      </c>
      <c r="DR251" s="206"/>
      <c r="DS251" s="206"/>
      <c r="DT251" s="207">
        <v>-11805428.4</v>
      </c>
      <c r="DU251" s="188"/>
      <c r="DV251" s="206"/>
      <c r="DW251" s="206"/>
      <c r="DX251" s="207">
        <f t="shared" si="443"/>
        <v>-11059255.4</v>
      </c>
      <c r="DY251" s="206"/>
      <c r="DZ251" s="206"/>
      <c r="EA251" s="207">
        <f t="shared" si="444"/>
        <v>-133746.33333333334</v>
      </c>
      <c r="EB251" s="206"/>
      <c r="EC251" s="206"/>
      <c r="ED251" s="207">
        <f t="shared" si="445"/>
        <v>-10925509.066666666</v>
      </c>
      <c r="EE251" s="188"/>
      <c r="EF251" s="206"/>
      <c r="EG251" s="206"/>
      <c r="EH251" s="207">
        <f t="shared" si="446"/>
        <v>-10663411.4</v>
      </c>
      <c r="EI251" s="206"/>
      <c r="EJ251" s="206"/>
      <c r="EK251" s="207">
        <f t="shared" si="447"/>
        <v>-121968.66666666666</v>
      </c>
      <c r="EL251" s="206"/>
      <c r="EM251" s="206"/>
      <c r="EN251" s="207">
        <f t="shared" si="448"/>
        <v>-10541442.733333332</v>
      </c>
      <c r="EO251" s="188"/>
      <c r="EP251" s="206"/>
      <c r="EQ251" s="206"/>
      <c r="ER251" s="207">
        <f t="shared" si="449"/>
        <v>-12646252.4</v>
      </c>
      <c r="ES251" s="206"/>
      <c r="ET251" s="206"/>
      <c r="EU251" s="207">
        <f t="shared" si="450"/>
        <v>-110190.99999999999</v>
      </c>
      <c r="EV251" s="206"/>
      <c r="EW251" s="206"/>
      <c r="EX251" s="207">
        <f t="shared" si="451"/>
        <v>-12536061.399999999</v>
      </c>
      <c r="EY251" s="188"/>
      <c r="EZ251" s="206"/>
      <c r="FA251" s="206"/>
      <c r="FB251" s="207">
        <f t="shared" si="452"/>
        <v>-12638251.4</v>
      </c>
      <c r="FC251" s="206"/>
      <c r="FD251" s="206"/>
      <c r="FE251" s="207">
        <f t="shared" si="453"/>
        <v>-98413.333333333314</v>
      </c>
      <c r="FF251" s="206"/>
      <c r="FG251" s="206"/>
      <c r="FH251" s="207">
        <f t="shared" si="454"/>
        <v>-12539838.066666665</v>
      </c>
      <c r="FI251" s="188"/>
      <c r="FJ251" s="206"/>
      <c r="FK251" s="206"/>
      <c r="FL251" s="207">
        <f t="shared" si="455"/>
        <v>-10786397.4</v>
      </c>
      <c r="FM251" s="206"/>
      <c r="FN251" s="206"/>
      <c r="FO251" s="207">
        <f t="shared" si="456"/>
        <v>-86635.666666666642</v>
      </c>
      <c r="FP251" s="206"/>
      <c r="FQ251" s="206"/>
      <c r="FR251" s="207">
        <f t="shared" si="457"/>
        <v>-10699761.733333332</v>
      </c>
      <c r="FS251" s="188"/>
      <c r="FT251" s="206"/>
      <c r="FU251" s="206"/>
      <c r="FV251" s="207">
        <f t="shared" si="458"/>
        <v>-9489384.4000000004</v>
      </c>
      <c r="FW251" s="206"/>
      <c r="FX251" s="206"/>
      <c r="FY251" s="207">
        <f t="shared" si="459"/>
        <v>-74857.999999999971</v>
      </c>
      <c r="FZ251" s="206"/>
      <c r="GA251" s="206"/>
      <c r="GB251" s="207">
        <f t="shared" si="460"/>
        <v>-9414526.3999999985</v>
      </c>
      <c r="GC251" s="188"/>
      <c r="GD251" s="206"/>
      <c r="GE251" s="206"/>
      <c r="GF251" s="207">
        <f t="shared" si="461"/>
        <v>-7576376.4000000004</v>
      </c>
      <c r="GG251" s="206"/>
      <c r="GH251" s="206"/>
      <c r="GI251" s="207">
        <f t="shared" si="462"/>
        <v>-63080.33333333335</v>
      </c>
      <c r="GJ251" s="206"/>
      <c r="GK251" s="206"/>
      <c r="GL251" s="207">
        <f t="shared" si="463"/>
        <v>-7513296.0666666683</v>
      </c>
      <c r="GM251" s="188"/>
      <c r="GN251" s="206"/>
      <c r="GO251" s="206"/>
      <c r="GP251" s="207">
        <f t="shared" si="464"/>
        <v>-6162471.4000000004</v>
      </c>
      <c r="GQ251" s="206"/>
      <c r="GR251" s="206"/>
      <c r="GS251" s="207">
        <f t="shared" si="465"/>
        <v>-51302.666666666686</v>
      </c>
      <c r="GT251" s="206"/>
      <c r="GU251" s="206"/>
      <c r="GV251" s="207">
        <f t="shared" si="466"/>
        <v>-6111168.7333333343</v>
      </c>
      <c r="GW251" s="188"/>
      <c r="GX251" s="206"/>
      <c r="GY251" s="206"/>
      <c r="GZ251" s="207">
        <f t="shared" si="467"/>
        <v>-6164916.4000000004</v>
      </c>
      <c r="HA251" s="206"/>
      <c r="HB251" s="206"/>
      <c r="HC251" s="207">
        <f t="shared" si="468"/>
        <v>-39525.000000000022</v>
      </c>
      <c r="HD251" s="206"/>
      <c r="HE251" s="206"/>
      <c r="HF251" s="207">
        <f t="shared" si="469"/>
        <v>-6125391.4000000013</v>
      </c>
      <c r="HG251" s="188"/>
      <c r="HH251" s="206"/>
      <c r="HI251" s="206"/>
      <c r="HJ251" s="207">
        <f t="shared" si="470"/>
        <v>-6162099.4000000004</v>
      </c>
      <c r="HK251" s="206"/>
      <c r="HL251" s="206"/>
      <c r="HM251" s="207">
        <f t="shared" si="471"/>
        <v>-27747.333333333321</v>
      </c>
      <c r="HN251" s="206"/>
      <c r="HO251" s="206"/>
      <c r="HP251" s="207">
        <f t="shared" si="472"/>
        <v>-6134352.0666666683</v>
      </c>
      <c r="HQ251" s="188"/>
      <c r="HR251" s="206"/>
      <c r="HS251" s="206"/>
      <c r="HT251" s="207">
        <f t="shared" si="473"/>
        <v>-6141584.4000000004</v>
      </c>
      <c r="HU251" s="206"/>
      <c r="HV251" s="206"/>
      <c r="HW251" s="207">
        <f t="shared" si="474"/>
        <v>-15969.666666666673</v>
      </c>
      <c r="HX251" s="206"/>
      <c r="HY251" s="206"/>
      <c r="HZ251" s="207">
        <f t="shared" si="475"/>
        <v>-6125614.7333333353</v>
      </c>
      <c r="IA251" s="188"/>
      <c r="IB251" s="206"/>
      <c r="IC251" s="206"/>
      <c r="ID251" s="207">
        <f t="shared" si="476"/>
        <v>-3502199</v>
      </c>
      <c r="IE251" s="206"/>
      <c r="IF251" s="206"/>
      <c r="IG251" s="207">
        <f t="shared" si="477"/>
        <v>-4192.0000000000009</v>
      </c>
      <c r="IH251" s="206"/>
      <c r="II251" s="206"/>
      <c r="IJ251" s="207">
        <f t="shared" si="478"/>
        <v>-3498006.9999999986</v>
      </c>
    </row>
    <row r="252" spans="1:244" x14ac:dyDescent="0.2">
      <c r="A252" s="205">
        <v>409.12</v>
      </c>
      <c r="B252" s="183"/>
      <c r="C252" s="211" t="s">
        <v>54</v>
      </c>
      <c r="E252" s="188"/>
      <c r="F252" s="206"/>
      <c r="G252" s="206"/>
      <c r="H252" s="207">
        <v>4244153</v>
      </c>
      <c r="I252" s="206"/>
      <c r="J252" s="206"/>
      <c r="K252" s="207">
        <v>0</v>
      </c>
      <c r="L252" s="206"/>
      <c r="M252" s="206"/>
      <c r="N252" s="207">
        <v>4244153</v>
      </c>
      <c r="O252" s="208"/>
      <c r="P252" s="206"/>
      <c r="Q252" s="206"/>
      <c r="R252" s="207">
        <v>3110939</v>
      </c>
      <c r="S252" s="206"/>
      <c r="T252" s="206"/>
      <c r="U252" s="207">
        <v>0</v>
      </c>
      <c r="V252" s="206"/>
      <c r="W252" s="206"/>
      <c r="X252" s="207">
        <v>3110939</v>
      </c>
      <c r="Y252" s="208"/>
      <c r="Z252" s="206"/>
      <c r="AA252" s="206"/>
      <c r="AB252" s="207">
        <v>1118805</v>
      </c>
      <c r="AC252" s="206"/>
      <c r="AD252" s="206"/>
      <c r="AE252" s="207">
        <v>0</v>
      </c>
      <c r="AF252" s="206"/>
      <c r="AG252" s="206"/>
      <c r="AH252" s="207">
        <v>1118805</v>
      </c>
      <c r="AI252" s="208"/>
      <c r="AJ252" s="206"/>
      <c r="AK252" s="206"/>
      <c r="AL252" s="207">
        <v>449550</v>
      </c>
      <c r="AM252" s="206"/>
      <c r="AN252" s="206"/>
      <c r="AO252" s="207">
        <v>0</v>
      </c>
      <c r="AP252" s="206"/>
      <c r="AQ252" s="206"/>
      <c r="AR252" s="207">
        <v>449550</v>
      </c>
      <c r="AS252" s="208"/>
      <c r="AT252" s="206"/>
      <c r="AU252" s="206"/>
      <c r="AV252" s="207">
        <v>370278</v>
      </c>
      <c r="AW252" s="206"/>
      <c r="AX252" s="206"/>
      <c r="AY252" s="207">
        <v>0</v>
      </c>
      <c r="AZ252" s="206"/>
      <c r="BA252" s="206"/>
      <c r="BB252" s="207">
        <v>370278</v>
      </c>
      <c r="BC252" s="208"/>
      <c r="BD252" s="206"/>
      <c r="BE252" s="206"/>
      <c r="BF252" s="207">
        <v>162799</v>
      </c>
      <c r="BG252" s="206"/>
      <c r="BH252" s="206"/>
      <c r="BI252" s="207">
        <v>0</v>
      </c>
      <c r="BJ252" s="206"/>
      <c r="BK252" s="206"/>
      <c r="BL252" s="207">
        <v>162799</v>
      </c>
      <c r="BM252" s="208"/>
      <c r="BN252" s="206"/>
      <c r="BO252" s="206"/>
      <c r="BP252" s="207">
        <v>693355</v>
      </c>
      <c r="BQ252" s="206"/>
      <c r="BR252" s="206"/>
      <c r="BS252" s="207">
        <v>0</v>
      </c>
      <c r="BT252" s="206"/>
      <c r="BU252" s="206"/>
      <c r="BV252" s="207">
        <v>693355</v>
      </c>
      <c r="BW252" s="208"/>
      <c r="BX252" s="206"/>
      <c r="BY252" s="206"/>
      <c r="BZ252" s="207">
        <v>995073</v>
      </c>
      <c r="CA252" s="206"/>
      <c r="CB252" s="206"/>
      <c r="CC252" s="207">
        <v>0</v>
      </c>
      <c r="CD252" s="206"/>
      <c r="CE252" s="206"/>
      <c r="CF252" s="207">
        <v>995073</v>
      </c>
      <c r="CG252" s="208"/>
      <c r="CH252" s="206"/>
      <c r="CI252" s="206"/>
      <c r="CJ252" s="207">
        <v>2329797</v>
      </c>
      <c r="CK252" s="206"/>
      <c r="CL252" s="206"/>
      <c r="CM252" s="207">
        <v>0</v>
      </c>
      <c r="CN252" s="206"/>
      <c r="CO252" s="206"/>
      <c r="CP252" s="207">
        <v>2329797</v>
      </c>
      <c r="CQ252" s="208"/>
      <c r="CR252" s="206"/>
      <c r="CS252" s="206"/>
      <c r="CT252" s="207">
        <v>1986094</v>
      </c>
      <c r="CU252" s="206"/>
      <c r="CV252" s="206"/>
      <c r="CW252" s="207">
        <v>0</v>
      </c>
      <c r="CX252" s="206"/>
      <c r="CY252" s="206"/>
      <c r="CZ252" s="207">
        <v>1986094</v>
      </c>
      <c r="DA252" s="208"/>
      <c r="DB252" s="206"/>
      <c r="DC252" s="206"/>
      <c r="DD252" s="207">
        <v>421094</v>
      </c>
      <c r="DE252" s="206"/>
      <c r="DF252" s="206"/>
      <c r="DG252" s="207">
        <v>0</v>
      </c>
      <c r="DH252" s="206"/>
      <c r="DI252" s="206"/>
      <c r="DJ252" s="207">
        <v>421094</v>
      </c>
      <c r="DK252" s="208"/>
      <c r="DL252" s="206"/>
      <c r="DM252" s="206"/>
      <c r="DN252" s="207">
        <v>2970401</v>
      </c>
      <c r="DO252" s="206"/>
      <c r="DP252" s="206"/>
      <c r="DQ252" s="207">
        <v>0</v>
      </c>
      <c r="DR252" s="206"/>
      <c r="DS252" s="206"/>
      <c r="DT252" s="207">
        <v>2970401</v>
      </c>
      <c r="DU252" s="188"/>
      <c r="DV252" s="206"/>
      <c r="DW252" s="206"/>
      <c r="DX252" s="207">
        <f t="shared" si="443"/>
        <v>2599943</v>
      </c>
      <c r="DY252" s="206"/>
      <c r="DZ252" s="206"/>
      <c r="EA252" s="207">
        <f t="shared" si="444"/>
        <v>0</v>
      </c>
      <c r="EB252" s="206"/>
      <c r="EC252" s="206"/>
      <c r="ED252" s="207">
        <f t="shared" si="445"/>
        <v>2599943</v>
      </c>
      <c r="EE252" s="188"/>
      <c r="EF252" s="206"/>
      <c r="EG252" s="206"/>
      <c r="EH252" s="207">
        <f t="shared" si="446"/>
        <v>2592692</v>
      </c>
      <c r="EI252" s="206"/>
      <c r="EJ252" s="206"/>
      <c r="EK252" s="207">
        <f t="shared" si="447"/>
        <v>0</v>
      </c>
      <c r="EL252" s="206"/>
      <c r="EM252" s="206"/>
      <c r="EN252" s="207">
        <f t="shared" si="448"/>
        <v>2592692</v>
      </c>
      <c r="EO252" s="188"/>
      <c r="EP252" s="206"/>
      <c r="EQ252" s="206"/>
      <c r="ER252" s="207">
        <f t="shared" si="449"/>
        <v>4192832</v>
      </c>
      <c r="ES252" s="206"/>
      <c r="ET252" s="206"/>
      <c r="EU252" s="207">
        <f t="shared" si="450"/>
        <v>0</v>
      </c>
      <c r="EV252" s="206"/>
      <c r="EW252" s="206"/>
      <c r="EX252" s="207">
        <f t="shared" si="451"/>
        <v>4192832</v>
      </c>
      <c r="EY252" s="188"/>
      <c r="EZ252" s="206"/>
      <c r="FA252" s="206"/>
      <c r="FB252" s="207">
        <f t="shared" si="452"/>
        <v>4161334</v>
      </c>
      <c r="FC252" s="206"/>
      <c r="FD252" s="206"/>
      <c r="FE252" s="207">
        <f t="shared" si="453"/>
        <v>0</v>
      </c>
      <c r="FF252" s="206"/>
      <c r="FG252" s="206"/>
      <c r="FH252" s="207">
        <f t="shared" si="454"/>
        <v>4161334</v>
      </c>
      <c r="FI252" s="188"/>
      <c r="FJ252" s="206"/>
      <c r="FK252" s="206"/>
      <c r="FL252" s="207">
        <f t="shared" si="455"/>
        <v>4207469</v>
      </c>
      <c r="FM252" s="206"/>
      <c r="FN252" s="206"/>
      <c r="FO252" s="207">
        <f t="shared" si="456"/>
        <v>0</v>
      </c>
      <c r="FP252" s="206"/>
      <c r="FQ252" s="206"/>
      <c r="FR252" s="207">
        <f t="shared" si="457"/>
        <v>4207469</v>
      </c>
      <c r="FS252" s="188"/>
      <c r="FT252" s="206"/>
      <c r="FU252" s="206"/>
      <c r="FV252" s="207">
        <f t="shared" si="458"/>
        <v>4840270</v>
      </c>
      <c r="FW252" s="206"/>
      <c r="FX252" s="206"/>
      <c r="FY252" s="207">
        <f t="shared" si="459"/>
        <v>0</v>
      </c>
      <c r="FZ252" s="206"/>
      <c r="GA252" s="206"/>
      <c r="GB252" s="207">
        <f t="shared" si="460"/>
        <v>4840270</v>
      </c>
      <c r="GC252" s="188"/>
      <c r="GD252" s="206"/>
      <c r="GE252" s="206"/>
      <c r="GF252" s="207">
        <f t="shared" si="461"/>
        <v>4821410</v>
      </c>
      <c r="GG252" s="206"/>
      <c r="GH252" s="206"/>
      <c r="GI252" s="207">
        <f t="shared" si="462"/>
        <v>0</v>
      </c>
      <c r="GJ252" s="206"/>
      <c r="GK252" s="206"/>
      <c r="GL252" s="207">
        <f t="shared" si="463"/>
        <v>4821410</v>
      </c>
      <c r="GM252" s="188"/>
      <c r="GN252" s="206"/>
      <c r="GO252" s="206"/>
      <c r="GP252" s="207">
        <f t="shared" si="464"/>
        <v>4952208</v>
      </c>
      <c r="GQ252" s="206"/>
      <c r="GR252" s="206"/>
      <c r="GS252" s="207">
        <f t="shared" si="465"/>
        <v>0</v>
      </c>
      <c r="GT252" s="206"/>
      <c r="GU252" s="206"/>
      <c r="GV252" s="207">
        <f t="shared" si="466"/>
        <v>4952208</v>
      </c>
      <c r="GW252" s="188"/>
      <c r="GX252" s="206"/>
      <c r="GY252" s="206"/>
      <c r="GZ252" s="207">
        <f t="shared" si="467"/>
        <v>4163517</v>
      </c>
      <c r="HA252" s="206"/>
      <c r="HB252" s="206"/>
      <c r="HC252" s="207">
        <f t="shared" si="468"/>
        <v>0</v>
      </c>
      <c r="HD252" s="206"/>
      <c r="HE252" s="206"/>
      <c r="HF252" s="207">
        <f t="shared" si="469"/>
        <v>4163517</v>
      </c>
      <c r="HG252" s="188"/>
      <c r="HH252" s="206"/>
      <c r="HI252" s="206"/>
      <c r="HJ252" s="207">
        <f t="shared" si="470"/>
        <v>4016185</v>
      </c>
      <c r="HK252" s="206"/>
      <c r="HL252" s="206"/>
      <c r="HM252" s="207">
        <f t="shared" si="471"/>
        <v>0</v>
      </c>
      <c r="HN252" s="206"/>
      <c r="HO252" s="206"/>
      <c r="HP252" s="207">
        <f t="shared" si="472"/>
        <v>4016185</v>
      </c>
      <c r="HQ252" s="188"/>
      <c r="HR252" s="206"/>
      <c r="HS252" s="206"/>
      <c r="HT252" s="207">
        <f t="shared" si="473"/>
        <v>3844629</v>
      </c>
      <c r="HU252" s="206"/>
      <c r="HV252" s="206"/>
      <c r="HW252" s="207">
        <f t="shared" si="474"/>
        <v>0</v>
      </c>
      <c r="HX252" s="206"/>
      <c r="HY252" s="206"/>
      <c r="HZ252" s="207">
        <f t="shared" si="475"/>
        <v>3844629</v>
      </c>
      <c r="IA252" s="188"/>
      <c r="IB252" s="206"/>
      <c r="IC252" s="206"/>
      <c r="ID252" s="207">
        <f t="shared" si="476"/>
        <v>2090771</v>
      </c>
      <c r="IE252" s="206"/>
      <c r="IF252" s="206"/>
      <c r="IG252" s="207">
        <f t="shared" si="477"/>
        <v>0</v>
      </c>
      <c r="IH252" s="206"/>
      <c r="II252" s="206"/>
      <c r="IJ252" s="207">
        <f t="shared" si="478"/>
        <v>2090771</v>
      </c>
    </row>
    <row r="253" spans="1:244" x14ac:dyDescent="0.2">
      <c r="A253" s="205">
        <v>410.12</v>
      </c>
      <c r="B253" s="183"/>
      <c r="C253" s="205" t="s">
        <v>55</v>
      </c>
      <c r="E253" s="188"/>
      <c r="F253" s="206"/>
      <c r="G253" s="206"/>
      <c r="H253" s="207">
        <v>6946669</v>
      </c>
      <c r="I253" s="206"/>
      <c r="J253" s="206"/>
      <c r="K253" s="207">
        <v>0</v>
      </c>
      <c r="L253" s="206"/>
      <c r="M253" s="206"/>
      <c r="N253" s="207">
        <v>6946669</v>
      </c>
      <c r="O253" s="208"/>
      <c r="P253" s="206"/>
      <c r="Q253" s="206"/>
      <c r="R253" s="207">
        <v>7163311</v>
      </c>
      <c r="S253" s="206"/>
      <c r="T253" s="206"/>
      <c r="U253" s="207">
        <v>0</v>
      </c>
      <c r="V253" s="206"/>
      <c r="W253" s="206"/>
      <c r="X253" s="207">
        <v>7163311</v>
      </c>
      <c r="Y253" s="208"/>
      <c r="Z253" s="206"/>
      <c r="AA253" s="206"/>
      <c r="AB253" s="207">
        <v>9341516</v>
      </c>
      <c r="AC253" s="206"/>
      <c r="AD253" s="206"/>
      <c r="AE253" s="207">
        <v>0</v>
      </c>
      <c r="AF253" s="206"/>
      <c r="AG253" s="206"/>
      <c r="AH253" s="207">
        <v>9341516</v>
      </c>
      <c r="AI253" s="208"/>
      <c r="AJ253" s="206"/>
      <c r="AK253" s="206"/>
      <c r="AL253" s="207">
        <v>9590895</v>
      </c>
      <c r="AM253" s="206"/>
      <c r="AN253" s="206"/>
      <c r="AO253" s="207">
        <v>0</v>
      </c>
      <c r="AP253" s="206"/>
      <c r="AQ253" s="206"/>
      <c r="AR253" s="207">
        <v>9590895</v>
      </c>
      <c r="AS253" s="208"/>
      <c r="AT253" s="206"/>
      <c r="AU253" s="206"/>
      <c r="AV253" s="207">
        <v>10572595</v>
      </c>
      <c r="AW253" s="206"/>
      <c r="AX253" s="206"/>
      <c r="AY253" s="207">
        <v>0</v>
      </c>
      <c r="AZ253" s="206"/>
      <c r="BA253" s="206"/>
      <c r="BB253" s="207">
        <v>10572595</v>
      </c>
      <c r="BC253" s="208"/>
      <c r="BD253" s="206"/>
      <c r="BE253" s="206"/>
      <c r="BF253" s="207">
        <v>10388997</v>
      </c>
      <c r="BG253" s="206"/>
      <c r="BH253" s="206"/>
      <c r="BI253" s="207">
        <v>0</v>
      </c>
      <c r="BJ253" s="206"/>
      <c r="BK253" s="206"/>
      <c r="BL253" s="207">
        <v>10388997</v>
      </c>
      <c r="BM253" s="208"/>
      <c r="BN253" s="206"/>
      <c r="BO253" s="206"/>
      <c r="BP253" s="207">
        <v>10195518</v>
      </c>
      <c r="BQ253" s="206"/>
      <c r="BR253" s="206"/>
      <c r="BS253" s="207">
        <v>0</v>
      </c>
      <c r="BT253" s="206"/>
      <c r="BU253" s="206"/>
      <c r="BV253" s="207">
        <v>10195518</v>
      </c>
      <c r="BW253" s="208"/>
      <c r="BX253" s="206"/>
      <c r="BY253" s="206"/>
      <c r="BZ253" s="207">
        <v>10024726</v>
      </c>
      <c r="CA253" s="206"/>
      <c r="CB253" s="206"/>
      <c r="CC253" s="207">
        <v>0</v>
      </c>
      <c r="CD253" s="206"/>
      <c r="CE253" s="206"/>
      <c r="CF253" s="207">
        <v>10024726</v>
      </c>
      <c r="CG253" s="208"/>
      <c r="CH253" s="206"/>
      <c r="CI253" s="206"/>
      <c r="CJ253" s="207">
        <v>9495047</v>
      </c>
      <c r="CK253" s="206"/>
      <c r="CL253" s="206"/>
      <c r="CM253" s="207">
        <v>0</v>
      </c>
      <c r="CN253" s="206"/>
      <c r="CO253" s="206"/>
      <c r="CP253" s="207">
        <v>9495047</v>
      </c>
      <c r="CQ253" s="208"/>
      <c r="CR253" s="206"/>
      <c r="CS253" s="206"/>
      <c r="CT253" s="207">
        <v>9444432</v>
      </c>
      <c r="CU253" s="206"/>
      <c r="CV253" s="206"/>
      <c r="CW253" s="207">
        <v>0</v>
      </c>
      <c r="CX253" s="206"/>
      <c r="CY253" s="206"/>
      <c r="CZ253" s="207">
        <v>9444432</v>
      </c>
      <c r="DA253" s="208"/>
      <c r="DB253" s="206"/>
      <c r="DC253" s="206"/>
      <c r="DD253" s="207">
        <v>10252351</v>
      </c>
      <c r="DE253" s="206"/>
      <c r="DF253" s="206"/>
      <c r="DG253" s="207">
        <v>0</v>
      </c>
      <c r="DH253" s="206"/>
      <c r="DI253" s="206"/>
      <c r="DJ253" s="207">
        <v>10252351</v>
      </c>
      <c r="DK253" s="208"/>
      <c r="DL253" s="206"/>
      <c r="DM253" s="206"/>
      <c r="DN253" s="207">
        <v>8093621.2400000002</v>
      </c>
      <c r="DO253" s="206"/>
      <c r="DP253" s="206"/>
      <c r="DQ253" s="207">
        <v>0</v>
      </c>
      <c r="DR253" s="206"/>
      <c r="DS253" s="206"/>
      <c r="DT253" s="207">
        <v>8093621.2400000002</v>
      </c>
      <c r="DU253" s="188"/>
      <c r="DV253" s="206"/>
      <c r="DW253" s="206"/>
      <c r="DX253" s="207">
        <f t="shared" si="443"/>
        <v>8227572.2400000002</v>
      </c>
      <c r="DY253" s="206"/>
      <c r="DZ253" s="206"/>
      <c r="EA253" s="207">
        <f t="shared" si="444"/>
        <v>0</v>
      </c>
      <c r="EB253" s="206"/>
      <c r="EC253" s="206"/>
      <c r="ED253" s="207">
        <f t="shared" si="445"/>
        <v>8227572.2400000002</v>
      </c>
      <c r="EE253" s="188"/>
      <c r="EF253" s="206"/>
      <c r="EG253" s="206"/>
      <c r="EH253" s="207">
        <f t="shared" si="446"/>
        <v>8495852.2400000002</v>
      </c>
      <c r="EI253" s="206"/>
      <c r="EJ253" s="206"/>
      <c r="EK253" s="207">
        <f t="shared" si="447"/>
        <v>0</v>
      </c>
      <c r="EL253" s="206"/>
      <c r="EM253" s="206"/>
      <c r="EN253" s="207">
        <f t="shared" si="448"/>
        <v>8495852.2400000002</v>
      </c>
      <c r="EO253" s="188"/>
      <c r="EP253" s="206"/>
      <c r="EQ253" s="206"/>
      <c r="ER253" s="207">
        <f t="shared" si="449"/>
        <v>7330933.2400000002</v>
      </c>
      <c r="ES253" s="206"/>
      <c r="ET253" s="206"/>
      <c r="EU253" s="207">
        <f t="shared" si="450"/>
        <v>0</v>
      </c>
      <c r="EV253" s="206"/>
      <c r="EW253" s="206"/>
      <c r="EX253" s="207">
        <f t="shared" si="451"/>
        <v>7330933.2400000002</v>
      </c>
      <c r="EY253" s="188"/>
      <c r="EZ253" s="206"/>
      <c r="FA253" s="206"/>
      <c r="FB253" s="207">
        <f t="shared" si="452"/>
        <v>6966958.2400000002</v>
      </c>
      <c r="FC253" s="206"/>
      <c r="FD253" s="206"/>
      <c r="FE253" s="207">
        <f t="shared" si="453"/>
        <v>0</v>
      </c>
      <c r="FF253" s="206"/>
      <c r="FG253" s="206"/>
      <c r="FH253" s="207">
        <f t="shared" si="454"/>
        <v>6966958.2400000002</v>
      </c>
      <c r="FI253" s="188"/>
      <c r="FJ253" s="206"/>
      <c r="FK253" s="206"/>
      <c r="FL253" s="207">
        <f t="shared" si="455"/>
        <v>5971866.2400000002</v>
      </c>
      <c r="FM253" s="206"/>
      <c r="FN253" s="206"/>
      <c r="FO253" s="207">
        <f t="shared" si="456"/>
        <v>0</v>
      </c>
      <c r="FP253" s="206"/>
      <c r="FQ253" s="206"/>
      <c r="FR253" s="207">
        <f t="shared" si="457"/>
        <v>5971866.2400000002</v>
      </c>
      <c r="FS253" s="188"/>
      <c r="FT253" s="206"/>
      <c r="FU253" s="206"/>
      <c r="FV253" s="207">
        <f t="shared" si="458"/>
        <v>5933484.2400000002</v>
      </c>
      <c r="FW253" s="206"/>
      <c r="FX253" s="206"/>
      <c r="FY253" s="207">
        <f t="shared" si="459"/>
        <v>0</v>
      </c>
      <c r="FZ253" s="206"/>
      <c r="GA253" s="206"/>
      <c r="GB253" s="207">
        <f t="shared" si="460"/>
        <v>5933484.2400000002</v>
      </c>
      <c r="GC253" s="188"/>
      <c r="GD253" s="206"/>
      <c r="GE253" s="206"/>
      <c r="GF253" s="207">
        <f t="shared" si="461"/>
        <v>5929476.2400000002</v>
      </c>
      <c r="GG253" s="206"/>
      <c r="GH253" s="206"/>
      <c r="GI253" s="207">
        <f t="shared" si="462"/>
        <v>0</v>
      </c>
      <c r="GJ253" s="206"/>
      <c r="GK253" s="206"/>
      <c r="GL253" s="207">
        <f t="shared" si="463"/>
        <v>5929476.2400000002</v>
      </c>
      <c r="GM253" s="188"/>
      <c r="GN253" s="206"/>
      <c r="GO253" s="206"/>
      <c r="GP253" s="207">
        <f t="shared" si="464"/>
        <v>5925388.2400000002</v>
      </c>
      <c r="GQ253" s="206"/>
      <c r="GR253" s="206"/>
      <c r="GS253" s="207">
        <f t="shared" si="465"/>
        <v>0</v>
      </c>
      <c r="GT253" s="206"/>
      <c r="GU253" s="206"/>
      <c r="GV253" s="207">
        <f t="shared" si="466"/>
        <v>5925388.2400000002</v>
      </c>
      <c r="GW253" s="188"/>
      <c r="GX253" s="206"/>
      <c r="GY253" s="206"/>
      <c r="GZ253" s="207">
        <f t="shared" si="467"/>
        <v>5830799.2400000002</v>
      </c>
      <c r="HA253" s="206"/>
      <c r="HB253" s="206"/>
      <c r="HC253" s="207">
        <f t="shared" si="468"/>
        <v>0</v>
      </c>
      <c r="HD253" s="206"/>
      <c r="HE253" s="206"/>
      <c r="HF253" s="207">
        <f t="shared" si="469"/>
        <v>5830799.2400000002</v>
      </c>
      <c r="HG253" s="188"/>
      <c r="HH253" s="206"/>
      <c r="HI253" s="206"/>
      <c r="HJ253" s="207">
        <f t="shared" si="470"/>
        <v>5841626.2400000002</v>
      </c>
      <c r="HK253" s="206"/>
      <c r="HL253" s="206"/>
      <c r="HM253" s="207">
        <f t="shared" si="471"/>
        <v>0</v>
      </c>
      <c r="HN253" s="206"/>
      <c r="HO253" s="206"/>
      <c r="HP253" s="207">
        <f t="shared" si="472"/>
        <v>5841626.2400000002</v>
      </c>
      <c r="HQ253" s="188"/>
      <c r="HR253" s="206"/>
      <c r="HS253" s="206"/>
      <c r="HT253" s="207">
        <f t="shared" si="473"/>
        <v>4835880.24</v>
      </c>
      <c r="HU253" s="206"/>
      <c r="HV253" s="206"/>
      <c r="HW253" s="207">
        <f t="shared" si="474"/>
        <v>0</v>
      </c>
      <c r="HX253" s="206"/>
      <c r="HY253" s="206"/>
      <c r="HZ253" s="207">
        <f t="shared" si="475"/>
        <v>4835880.24</v>
      </c>
      <c r="IA253" s="188"/>
      <c r="IB253" s="206"/>
      <c r="IC253" s="206"/>
      <c r="ID253" s="207">
        <f t="shared" si="476"/>
        <v>3477304</v>
      </c>
      <c r="IE253" s="206"/>
      <c r="IF253" s="206"/>
      <c r="IG253" s="207">
        <f t="shared" si="477"/>
        <v>0</v>
      </c>
      <c r="IH253" s="206"/>
      <c r="II253" s="206"/>
      <c r="IJ253" s="207">
        <f t="shared" si="478"/>
        <v>3477304</v>
      </c>
    </row>
    <row r="254" spans="1:244" x14ac:dyDescent="0.2">
      <c r="A254" s="205">
        <v>411.12</v>
      </c>
      <c r="B254" s="183"/>
      <c r="C254" s="211" t="s">
        <v>56</v>
      </c>
      <c r="E254" s="188"/>
      <c r="F254" s="206"/>
      <c r="G254" s="206"/>
      <c r="H254" s="210">
        <v>-4361178</v>
      </c>
      <c r="I254" s="206"/>
      <c r="J254" s="206"/>
      <c r="K254" s="210">
        <v>0</v>
      </c>
      <c r="L254" s="206"/>
      <c r="M254" s="206"/>
      <c r="N254" s="210">
        <v>-4361178</v>
      </c>
      <c r="O254" s="208"/>
      <c r="P254" s="206"/>
      <c r="Q254" s="206"/>
      <c r="R254" s="210">
        <v>-3551230</v>
      </c>
      <c r="S254" s="206"/>
      <c r="T254" s="206"/>
      <c r="U254" s="210">
        <v>0</v>
      </c>
      <c r="V254" s="206"/>
      <c r="W254" s="206"/>
      <c r="X254" s="210">
        <v>-3551230</v>
      </c>
      <c r="Y254" s="208"/>
      <c r="Z254" s="206"/>
      <c r="AA254" s="206"/>
      <c r="AB254" s="210">
        <v>-2903074</v>
      </c>
      <c r="AC254" s="206"/>
      <c r="AD254" s="206"/>
      <c r="AE254" s="210">
        <v>0</v>
      </c>
      <c r="AF254" s="206"/>
      <c r="AG254" s="206"/>
      <c r="AH254" s="210">
        <v>-2903074</v>
      </c>
      <c r="AI254" s="208"/>
      <c r="AJ254" s="206"/>
      <c r="AK254" s="206"/>
      <c r="AL254" s="210">
        <v>-2621893</v>
      </c>
      <c r="AM254" s="206"/>
      <c r="AN254" s="206"/>
      <c r="AO254" s="210">
        <v>0</v>
      </c>
      <c r="AP254" s="206"/>
      <c r="AQ254" s="206"/>
      <c r="AR254" s="210">
        <v>-2621893</v>
      </c>
      <c r="AS254" s="208"/>
      <c r="AT254" s="206"/>
      <c r="AU254" s="206"/>
      <c r="AV254" s="210">
        <v>-2999557</v>
      </c>
      <c r="AW254" s="206"/>
      <c r="AX254" s="206"/>
      <c r="AY254" s="210">
        <v>0</v>
      </c>
      <c r="AZ254" s="206"/>
      <c r="BA254" s="206"/>
      <c r="BB254" s="210">
        <v>-2999557</v>
      </c>
      <c r="BC254" s="208"/>
      <c r="BD254" s="206"/>
      <c r="BE254" s="206"/>
      <c r="BF254" s="210">
        <v>-3183262</v>
      </c>
      <c r="BG254" s="206"/>
      <c r="BH254" s="206"/>
      <c r="BI254" s="210">
        <v>0</v>
      </c>
      <c r="BJ254" s="206"/>
      <c r="BK254" s="206"/>
      <c r="BL254" s="210">
        <v>-3183262</v>
      </c>
      <c r="BM254" s="208"/>
      <c r="BN254" s="206"/>
      <c r="BO254" s="206"/>
      <c r="BP254" s="210">
        <v>-3520649</v>
      </c>
      <c r="BQ254" s="206"/>
      <c r="BR254" s="206"/>
      <c r="BS254" s="210">
        <v>0</v>
      </c>
      <c r="BT254" s="206"/>
      <c r="BU254" s="206"/>
      <c r="BV254" s="210">
        <v>-3520649</v>
      </c>
      <c r="BW254" s="208"/>
      <c r="BX254" s="206"/>
      <c r="BY254" s="206"/>
      <c r="BZ254" s="210">
        <v>-3761925</v>
      </c>
      <c r="CA254" s="206"/>
      <c r="CB254" s="206"/>
      <c r="CC254" s="210">
        <v>0</v>
      </c>
      <c r="CD254" s="206"/>
      <c r="CE254" s="206"/>
      <c r="CF254" s="210">
        <v>-3761925</v>
      </c>
      <c r="CG254" s="208"/>
      <c r="CH254" s="206"/>
      <c r="CI254" s="206"/>
      <c r="CJ254" s="210">
        <v>-4719730</v>
      </c>
      <c r="CK254" s="206"/>
      <c r="CL254" s="206"/>
      <c r="CM254" s="210">
        <v>0</v>
      </c>
      <c r="CN254" s="206"/>
      <c r="CO254" s="206"/>
      <c r="CP254" s="210">
        <v>-4719730</v>
      </c>
      <c r="CQ254" s="208"/>
      <c r="CR254" s="206"/>
      <c r="CS254" s="206"/>
      <c r="CT254" s="210">
        <v>-4512203</v>
      </c>
      <c r="CU254" s="206"/>
      <c r="CV254" s="206"/>
      <c r="CW254" s="210">
        <v>0</v>
      </c>
      <c r="CX254" s="206"/>
      <c r="CY254" s="206"/>
      <c r="CZ254" s="210">
        <v>-4512203</v>
      </c>
      <c r="DA254" s="208"/>
      <c r="DB254" s="206"/>
      <c r="DC254" s="206"/>
      <c r="DD254" s="210">
        <v>-3924346</v>
      </c>
      <c r="DE254" s="206"/>
      <c r="DF254" s="206"/>
      <c r="DG254" s="210">
        <v>0</v>
      </c>
      <c r="DH254" s="206"/>
      <c r="DI254" s="206"/>
      <c r="DJ254" s="210">
        <v>-3924346</v>
      </c>
      <c r="DK254" s="208"/>
      <c r="DL254" s="206"/>
      <c r="DM254" s="206"/>
      <c r="DN254" s="210">
        <v>-4242793</v>
      </c>
      <c r="DO254" s="206"/>
      <c r="DP254" s="206"/>
      <c r="DQ254" s="210">
        <v>0</v>
      </c>
      <c r="DR254" s="206"/>
      <c r="DS254" s="206"/>
      <c r="DT254" s="210">
        <v>-4242793</v>
      </c>
      <c r="DU254" s="188"/>
      <c r="DV254" s="206"/>
      <c r="DW254" s="206"/>
      <c r="DX254" s="210">
        <f t="shared" si="443"/>
        <v>-4045171</v>
      </c>
      <c r="DY254" s="206"/>
      <c r="DZ254" s="206"/>
      <c r="EA254" s="210">
        <f t="shared" si="444"/>
        <v>0</v>
      </c>
      <c r="EB254" s="206"/>
      <c r="EC254" s="206"/>
      <c r="ED254" s="210">
        <f t="shared" si="445"/>
        <v>-4045171</v>
      </c>
      <c r="EE254" s="188"/>
      <c r="EF254" s="206"/>
      <c r="EG254" s="206"/>
      <c r="EH254" s="210">
        <f t="shared" si="446"/>
        <v>-3953199</v>
      </c>
      <c r="EI254" s="206"/>
      <c r="EJ254" s="206"/>
      <c r="EK254" s="210">
        <f t="shared" si="447"/>
        <v>0</v>
      </c>
      <c r="EL254" s="206"/>
      <c r="EM254" s="206"/>
      <c r="EN254" s="210">
        <f t="shared" si="448"/>
        <v>-3953199</v>
      </c>
      <c r="EO254" s="188"/>
      <c r="EP254" s="206"/>
      <c r="EQ254" s="206"/>
      <c r="ER254" s="210">
        <f t="shared" si="449"/>
        <v>-4369639</v>
      </c>
      <c r="ES254" s="206"/>
      <c r="ET254" s="206"/>
      <c r="EU254" s="210">
        <f t="shared" si="450"/>
        <v>0</v>
      </c>
      <c r="EV254" s="206"/>
      <c r="EW254" s="206"/>
      <c r="EX254" s="210">
        <f t="shared" si="451"/>
        <v>-4369639</v>
      </c>
      <c r="EY254" s="188"/>
      <c r="EZ254" s="206"/>
      <c r="FA254" s="206"/>
      <c r="FB254" s="210">
        <f t="shared" si="452"/>
        <v>-4365545</v>
      </c>
      <c r="FC254" s="206"/>
      <c r="FD254" s="206"/>
      <c r="FE254" s="210">
        <f t="shared" si="453"/>
        <v>0</v>
      </c>
      <c r="FF254" s="206"/>
      <c r="FG254" s="206"/>
      <c r="FH254" s="210">
        <f t="shared" si="454"/>
        <v>-4365545</v>
      </c>
      <c r="FI254" s="188"/>
      <c r="FJ254" s="206"/>
      <c r="FK254" s="206"/>
      <c r="FL254" s="210">
        <f t="shared" si="455"/>
        <v>-3965744</v>
      </c>
      <c r="FM254" s="206"/>
      <c r="FN254" s="206"/>
      <c r="FO254" s="210">
        <f t="shared" si="456"/>
        <v>0</v>
      </c>
      <c r="FP254" s="206"/>
      <c r="FQ254" s="206"/>
      <c r="FR254" s="210">
        <f t="shared" si="457"/>
        <v>-3965744</v>
      </c>
      <c r="FS254" s="188"/>
      <c r="FT254" s="206"/>
      <c r="FU254" s="206"/>
      <c r="FV254" s="210">
        <f t="shared" si="458"/>
        <v>-3689623</v>
      </c>
      <c r="FW254" s="206"/>
      <c r="FX254" s="206"/>
      <c r="FY254" s="210">
        <f t="shared" si="459"/>
        <v>0</v>
      </c>
      <c r="FZ254" s="206"/>
      <c r="GA254" s="206"/>
      <c r="GB254" s="210">
        <f t="shared" si="460"/>
        <v>-3689623</v>
      </c>
      <c r="GC254" s="188"/>
      <c r="GD254" s="206"/>
      <c r="GE254" s="206"/>
      <c r="GF254" s="210">
        <f t="shared" si="461"/>
        <v>-3266814</v>
      </c>
      <c r="GG254" s="206"/>
      <c r="GH254" s="206"/>
      <c r="GI254" s="210">
        <f t="shared" si="462"/>
        <v>0</v>
      </c>
      <c r="GJ254" s="206"/>
      <c r="GK254" s="206"/>
      <c r="GL254" s="210">
        <f t="shared" si="463"/>
        <v>-3266814</v>
      </c>
      <c r="GM254" s="188"/>
      <c r="GN254" s="206"/>
      <c r="GO254" s="206"/>
      <c r="GP254" s="210">
        <f t="shared" si="464"/>
        <v>-2949846</v>
      </c>
      <c r="GQ254" s="206"/>
      <c r="GR254" s="206"/>
      <c r="GS254" s="210">
        <f t="shared" si="465"/>
        <v>0</v>
      </c>
      <c r="GT254" s="206"/>
      <c r="GU254" s="206"/>
      <c r="GV254" s="210">
        <f t="shared" si="466"/>
        <v>-2949846</v>
      </c>
      <c r="GW254" s="188"/>
      <c r="GX254" s="206"/>
      <c r="GY254" s="206"/>
      <c r="GZ254" s="210">
        <f t="shared" si="467"/>
        <v>-1703037</v>
      </c>
      <c r="HA254" s="206"/>
      <c r="HB254" s="206"/>
      <c r="HC254" s="210">
        <f t="shared" si="468"/>
        <v>0</v>
      </c>
      <c r="HD254" s="206"/>
      <c r="HE254" s="206"/>
      <c r="HF254" s="210">
        <f t="shared" si="469"/>
        <v>-1703037</v>
      </c>
      <c r="HG254" s="188"/>
      <c r="HH254" s="206"/>
      <c r="HI254" s="206"/>
      <c r="HJ254" s="210">
        <f t="shared" si="470"/>
        <v>-1701812</v>
      </c>
      <c r="HK254" s="206"/>
      <c r="HL254" s="206"/>
      <c r="HM254" s="210">
        <f t="shared" si="471"/>
        <v>0</v>
      </c>
      <c r="HN254" s="206"/>
      <c r="HO254" s="206"/>
      <c r="HP254" s="210">
        <f t="shared" si="472"/>
        <v>-1701812</v>
      </c>
      <c r="HQ254" s="188"/>
      <c r="HR254" s="206"/>
      <c r="HS254" s="206"/>
      <c r="HT254" s="210">
        <f t="shared" si="473"/>
        <v>-1692889</v>
      </c>
      <c r="HU254" s="206"/>
      <c r="HV254" s="206"/>
      <c r="HW254" s="210">
        <f t="shared" si="474"/>
        <v>0</v>
      </c>
      <c r="HX254" s="206"/>
      <c r="HY254" s="206"/>
      <c r="HZ254" s="210">
        <f t="shared" si="475"/>
        <v>-1692889</v>
      </c>
      <c r="IA254" s="188"/>
      <c r="IB254" s="206"/>
      <c r="IC254" s="206"/>
      <c r="ID254" s="210">
        <f t="shared" si="476"/>
        <v>-744347</v>
      </c>
      <c r="IE254" s="206"/>
      <c r="IF254" s="206"/>
      <c r="IG254" s="210">
        <f t="shared" si="477"/>
        <v>0</v>
      </c>
      <c r="IH254" s="206"/>
      <c r="II254" s="206"/>
      <c r="IJ254" s="210">
        <f t="shared" si="478"/>
        <v>-744347</v>
      </c>
    </row>
    <row r="255" spans="1:244" x14ac:dyDescent="0.2">
      <c r="A255" s="205"/>
      <c r="B255" s="205"/>
      <c r="C255" s="205" t="s">
        <v>52</v>
      </c>
      <c r="E255" s="188"/>
      <c r="F255" s="220"/>
      <c r="G255" s="220"/>
      <c r="H255" s="207">
        <v>39050861</v>
      </c>
      <c r="I255" s="220"/>
      <c r="J255" s="220"/>
      <c r="K255" s="207">
        <v>2528251.65</v>
      </c>
      <c r="L255" s="220"/>
      <c r="M255" s="220"/>
      <c r="N255" s="207">
        <v>36522609.350000009</v>
      </c>
      <c r="O255" s="208"/>
      <c r="P255" s="220"/>
      <c r="Q255" s="220"/>
      <c r="R255" s="207">
        <v>38430384</v>
      </c>
      <c r="S255" s="220"/>
      <c r="T255" s="220"/>
      <c r="U255" s="207">
        <v>2697266.93</v>
      </c>
      <c r="V255" s="220"/>
      <c r="W255" s="220"/>
      <c r="X255" s="207">
        <v>35733117.07</v>
      </c>
      <c r="Y255" s="208"/>
      <c r="Z255" s="220"/>
      <c r="AA255" s="220"/>
      <c r="AB255" s="207">
        <v>43209600</v>
      </c>
      <c r="AC255" s="220"/>
      <c r="AD255" s="220"/>
      <c r="AE255" s="207">
        <v>2919419.89</v>
      </c>
      <c r="AF255" s="220"/>
      <c r="AG255" s="220"/>
      <c r="AH255" s="207">
        <v>40290180.110000007</v>
      </c>
      <c r="AI255" s="208"/>
      <c r="AJ255" s="220"/>
      <c r="AK255" s="220"/>
      <c r="AL255" s="207">
        <v>42415813</v>
      </c>
      <c r="AM255" s="220"/>
      <c r="AN255" s="220"/>
      <c r="AO255" s="207">
        <v>2735500.04</v>
      </c>
      <c r="AP255" s="220"/>
      <c r="AQ255" s="220"/>
      <c r="AR255" s="207">
        <v>39680312.959999993</v>
      </c>
      <c r="AS255" s="208"/>
      <c r="AT255" s="220"/>
      <c r="AU255" s="220"/>
      <c r="AV255" s="207">
        <v>42648706</v>
      </c>
      <c r="AW255" s="220"/>
      <c r="AX255" s="220"/>
      <c r="AY255" s="207">
        <v>2660474.9900000002</v>
      </c>
      <c r="AZ255" s="220"/>
      <c r="BA255" s="220"/>
      <c r="BB255" s="207">
        <v>39988231.010000005</v>
      </c>
      <c r="BC255" s="208"/>
      <c r="BD255" s="220"/>
      <c r="BE255" s="220"/>
      <c r="BF255" s="207">
        <v>42128765</v>
      </c>
      <c r="BG255" s="220"/>
      <c r="BH255" s="220"/>
      <c r="BI255" s="207">
        <v>2747435.0800000005</v>
      </c>
      <c r="BJ255" s="220"/>
      <c r="BK255" s="220"/>
      <c r="BL255" s="207">
        <v>39381329.920000002</v>
      </c>
      <c r="BM255" s="208"/>
      <c r="BN255" s="220"/>
      <c r="BO255" s="220"/>
      <c r="BP255" s="207">
        <v>42126483</v>
      </c>
      <c r="BQ255" s="220"/>
      <c r="BR255" s="220"/>
      <c r="BS255" s="207">
        <v>2751830.4400000004</v>
      </c>
      <c r="BT255" s="220"/>
      <c r="BU255" s="220"/>
      <c r="BV255" s="207">
        <v>39374652.559999995</v>
      </c>
      <c r="BW255" s="208"/>
      <c r="BX255" s="220"/>
      <c r="BY255" s="220"/>
      <c r="BZ255" s="207">
        <v>41495230</v>
      </c>
      <c r="CA255" s="220"/>
      <c r="CB255" s="220"/>
      <c r="CC255" s="207">
        <v>2705535.2900000005</v>
      </c>
      <c r="CD255" s="220"/>
      <c r="CE255" s="220"/>
      <c r="CF255" s="207">
        <v>38789694.710000001</v>
      </c>
      <c r="CG255" s="208"/>
      <c r="CH255" s="220"/>
      <c r="CI255" s="220"/>
      <c r="CJ255" s="207">
        <v>40863443</v>
      </c>
      <c r="CK255" s="220"/>
      <c r="CL255" s="220"/>
      <c r="CM255" s="207">
        <v>2659393.7300000004</v>
      </c>
      <c r="CN255" s="220"/>
      <c r="CO255" s="220"/>
      <c r="CP255" s="207">
        <v>38204049.269999996</v>
      </c>
      <c r="CQ255" s="208"/>
      <c r="CR255" s="220"/>
      <c r="CS255" s="220"/>
      <c r="CT255" s="207">
        <v>39793846</v>
      </c>
      <c r="CU255" s="220"/>
      <c r="CV255" s="220"/>
      <c r="CW255" s="207">
        <v>2772193.7200000007</v>
      </c>
      <c r="CX255" s="220"/>
      <c r="CY255" s="220"/>
      <c r="CZ255" s="207">
        <v>37021652.280000001</v>
      </c>
      <c r="DA255" s="208"/>
      <c r="DB255" s="220"/>
      <c r="DC255" s="220"/>
      <c r="DD255" s="207">
        <v>38813796</v>
      </c>
      <c r="DE255" s="220"/>
      <c r="DF255" s="220"/>
      <c r="DG255" s="207">
        <v>2333109.3900000006</v>
      </c>
      <c r="DH255" s="220"/>
      <c r="DI255" s="220"/>
      <c r="DJ255" s="207">
        <v>36480686.609999999</v>
      </c>
      <c r="DK255" s="208"/>
      <c r="DL255" s="220"/>
      <c r="DM255" s="220"/>
      <c r="DN255" s="207">
        <v>39280057.040000007</v>
      </c>
      <c r="DO255" s="220"/>
      <c r="DP255" s="220"/>
      <c r="DQ255" s="207">
        <v>2774269.62</v>
      </c>
      <c r="DR255" s="220"/>
      <c r="DS255" s="220"/>
      <c r="DT255" s="207">
        <v>36505787.420000009</v>
      </c>
      <c r="DU255" s="188"/>
      <c r="DV255" s="220"/>
      <c r="DW255" s="220"/>
      <c r="DX255" s="207">
        <f>SUM(DX249:DX254)</f>
        <v>39052914.040000007</v>
      </c>
      <c r="DY255" s="220"/>
      <c r="DZ255" s="220"/>
      <c r="EA255" s="207">
        <f>SUM(EA249:EA254)</f>
        <v>3365168.7366666668</v>
      </c>
      <c r="EB255" s="220"/>
      <c r="EC255" s="220"/>
      <c r="ED255" s="207">
        <f>SUM(ED249:ED254)</f>
        <v>35687745.303333335</v>
      </c>
      <c r="EE255" s="188"/>
      <c r="EF255" s="220"/>
      <c r="EG255" s="220"/>
      <c r="EH255" s="207">
        <f>SUM(EH249:EH254)</f>
        <v>41070694.040000007</v>
      </c>
      <c r="EI255" s="220"/>
      <c r="EJ255" s="220"/>
      <c r="EK255" s="207">
        <f>SUM(EK249:EK254)</f>
        <v>3779001.2033333331</v>
      </c>
      <c r="EL255" s="220"/>
      <c r="EM255" s="220"/>
      <c r="EN255" s="207">
        <f>SUM(EN249:EN254)</f>
        <v>37291692.836666673</v>
      </c>
      <c r="EO255" s="188"/>
      <c r="EP255" s="220"/>
      <c r="EQ255" s="220"/>
      <c r="ER255" s="207">
        <f>SUM(ER249:ER254)</f>
        <v>41174902.040000007</v>
      </c>
      <c r="ES255" s="220"/>
      <c r="ET255" s="220"/>
      <c r="EU255" s="207">
        <f>SUM(EU249:EU254)</f>
        <v>3992175.6799999997</v>
      </c>
      <c r="EV255" s="220"/>
      <c r="EW255" s="220"/>
      <c r="EX255" s="207">
        <f>SUM(EX249:EX254)</f>
        <v>37182726.359999999</v>
      </c>
      <c r="EY255" s="188"/>
      <c r="EZ255" s="220"/>
      <c r="FA255" s="220"/>
      <c r="FB255" s="207">
        <f>SUM(FB249:FB254)</f>
        <v>38930820.040000007</v>
      </c>
      <c r="FC255" s="220"/>
      <c r="FD255" s="220"/>
      <c r="FE255" s="207">
        <f>SUM(FE249:FE254)</f>
        <v>4069977.0266666668</v>
      </c>
      <c r="FF255" s="220"/>
      <c r="FG255" s="220"/>
      <c r="FH255" s="207">
        <f>SUM(FH249:FH254)</f>
        <v>34860843.013333336</v>
      </c>
      <c r="FI255" s="188"/>
      <c r="FJ255" s="220"/>
      <c r="FK255" s="220"/>
      <c r="FL255" s="207">
        <f>SUM(FL249:FL254)</f>
        <v>38558379.040000007</v>
      </c>
      <c r="FM255" s="220"/>
      <c r="FN255" s="220"/>
      <c r="FO255" s="207">
        <f>SUM(FO249:FO254)</f>
        <v>4243142.3633333333</v>
      </c>
      <c r="FP255" s="220"/>
      <c r="FQ255" s="220"/>
      <c r="FR255" s="207">
        <f>SUM(FR249:FR254)</f>
        <v>34315236.67666667</v>
      </c>
      <c r="FS255" s="188"/>
      <c r="FT255" s="220"/>
      <c r="FU255" s="220"/>
      <c r="FV255" s="207">
        <f>SUM(FV249:FV254)</f>
        <v>40774143.040000007</v>
      </c>
      <c r="FW255" s="220"/>
      <c r="FX255" s="220"/>
      <c r="FY255" s="207">
        <f>SUM(FY249:FY254)</f>
        <v>4360417.32</v>
      </c>
      <c r="FZ255" s="220"/>
      <c r="GA255" s="220"/>
      <c r="GB255" s="207">
        <f>SUM(GB249:GB254)</f>
        <v>36413725.719999999</v>
      </c>
      <c r="GC255" s="188"/>
      <c r="GD255" s="220"/>
      <c r="GE255" s="220"/>
      <c r="GF255" s="207" t="e">
        <f>SUM(GF249:GF254)</f>
        <v>#REF!</v>
      </c>
      <c r="GG255" s="220"/>
      <c r="GH255" s="220"/>
      <c r="GI255" s="207">
        <f>SUM(GI249:GI254)</f>
        <v>4585480.0566666676</v>
      </c>
      <c r="GJ255" s="220"/>
      <c r="GK255" s="220"/>
      <c r="GL255" s="207" t="e">
        <f>SUM(GL249:GL254)</f>
        <v>#REF!</v>
      </c>
      <c r="GM255" s="188"/>
      <c r="GN255" s="220"/>
      <c r="GO255" s="220"/>
      <c r="GP255" s="207" t="e">
        <f>SUM(GP249:GP254)</f>
        <v>#REF!</v>
      </c>
      <c r="GQ255" s="220"/>
      <c r="GR255" s="220"/>
      <c r="GS255" s="207">
        <f>SUM(GS249:GS254)</f>
        <v>4860020.0533333337</v>
      </c>
      <c r="GT255" s="220"/>
      <c r="GU255" s="220"/>
      <c r="GV255" s="207" t="e">
        <f>SUM(GV249:GV254)</f>
        <v>#REF!</v>
      </c>
      <c r="GW255" s="188"/>
      <c r="GX255" s="220"/>
      <c r="GY255" s="220"/>
      <c r="GZ255" s="207" t="e">
        <f>SUM(GZ249:GZ254)</f>
        <v>#REF!</v>
      </c>
      <c r="HA255" s="220"/>
      <c r="HB255" s="220"/>
      <c r="HC255" s="207">
        <f>SUM(HC249:HC254)</f>
        <v>5030760.53</v>
      </c>
      <c r="HD255" s="220"/>
      <c r="HE255" s="220"/>
      <c r="HF255" s="207" t="e">
        <f>SUM(HF249:HF254)</f>
        <v>#REF!</v>
      </c>
      <c r="HG255" s="188"/>
      <c r="HH255" s="220"/>
      <c r="HI255" s="220"/>
      <c r="HJ255" s="207" t="e">
        <f>SUM(HJ249:HJ254)</f>
        <v>#REF!</v>
      </c>
      <c r="HK255" s="220"/>
      <c r="HL255" s="220"/>
      <c r="HM255" s="207">
        <f>SUM(HM249:HM254)</f>
        <v>4952787.1366666686</v>
      </c>
      <c r="HN255" s="220"/>
      <c r="HO255" s="220"/>
      <c r="HP255" s="207" t="e">
        <f>SUM(HP249:HP254)</f>
        <v>#REF!</v>
      </c>
      <c r="HQ255" s="188"/>
      <c r="HR255" s="220"/>
      <c r="HS255" s="220"/>
      <c r="HT255" s="207" t="e">
        <f>SUM(HT249:HT254)</f>
        <v>#REF!</v>
      </c>
      <c r="HU255" s="220"/>
      <c r="HV255" s="220"/>
      <c r="HW255" s="207">
        <f>SUM(HW249:HW254)</f>
        <v>4692957.5933333347</v>
      </c>
      <c r="HX255" s="220"/>
      <c r="HY255" s="220"/>
      <c r="HZ255" s="207" t="e">
        <f>SUM(HZ249:HZ254)</f>
        <v>#REF!</v>
      </c>
      <c r="IA255" s="188"/>
      <c r="IB255" s="220"/>
      <c r="IC255" s="220"/>
      <c r="ID255" s="207" t="e">
        <f>SUM(ID249:ID254)</f>
        <v>#REF!</v>
      </c>
      <c r="IE255" s="220"/>
      <c r="IF255" s="220"/>
      <c r="IG255" s="207">
        <f>SUM(IG249:IG254)</f>
        <v>3413454.8100000015</v>
      </c>
      <c r="IH255" s="220"/>
      <c r="II255" s="220"/>
      <c r="IJ255" s="207" t="e">
        <f>SUM(IJ249:IJ254)</f>
        <v>#REF!</v>
      </c>
    </row>
    <row r="256" spans="1:244" x14ac:dyDescent="0.2">
      <c r="A256" s="204"/>
      <c r="B256" s="183"/>
      <c r="C256" s="183"/>
      <c r="E256" s="188"/>
      <c r="F256" s="206"/>
      <c r="G256" s="206"/>
      <c r="H256" s="207"/>
      <c r="I256" s="206"/>
      <c r="J256" s="206"/>
      <c r="K256" s="207"/>
      <c r="L256" s="206"/>
      <c r="M256" s="206"/>
      <c r="N256" s="207"/>
      <c r="O256" s="208"/>
      <c r="P256" s="206"/>
      <c r="Q256" s="206"/>
      <c r="R256" s="207"/>
      <c r="S256" s="206"/>
      <c r="T256" s="206"/>
      <c r="U256" s="207"/>
      <c r="V256" s="206"/>
      <c r="W256" s="206"/>
      <c r="X256" s="207"/>
      <c r="Y256" s="208"/>
      <c r="Z256" s="206"/>
      <c r="AA256" s="206"/>
      <c r="AB256" s="207"/>
      <c r="AC256" s="206"/>
      <c r="AD256" s="206"/>
      <c r="AE256" s="207"/>
      <c r="AF256" s="206"/>
      <c r="AG256" s="206"/>
      <c r="AH256" s="207"/>
      <c r="AI256" s="208"/>
      <c r="AJ256" s="206"/>
      <c r="AK256" s="206"/>
      <c r="AL256" s="207"/>
      <c r="AM256" s="206"/>
      <c r="AN256" s="206"/>
      <c r="AO256" s="207"/>
      <c r="AP256" s="206"/>
      <c r="AQ256" s="206"/>
      <c r="AR256" s="207"/>
      <c r="AS256" s="208"/>
      <c r="AT256" s="206"/>
      <c r="AU256" s="206"/>
      <c r="AV256" s="207"/>
      <c r="AW256" s="206"/>
      <c r="AX256" s="206"/>
      <c r="AY256" s="207"/>
      <c r="AZ256" s="206"/>
      <c r="BA256" s="206"/>
      <c r="BB256" s="207"/>
      <c r="BC256" s="208"/>
      <c r="BD256" s="206"/>
      <c r="BE256" s="206"/>
      <c r="BF256" s="207"/>
      <c r="BG256" s="206"/>
      <c r="BH256" s="206"/>
      <c r="BI256" s="207"/>
      <c r="BJ256" s="206"/>
      <c r="BK256" s="206"/>
      <c r="BL256" s="207"/>
      <c r="BM256" s="208"/>
      <c r="BN256" s="206"/>
      <c r="BO256" s="206"/>
      <c r="BP256" s="207"/>
      <c r="BQ256" s="206"/>
      <c r="BR256" s="206"/>
      <c r="BS256" s="207"/>
      <c r="BT256" s="206"/>
      <c r="BU256" s="206"/>
      <c r="BV256" s="207"/>
      <c r="BW256" s="208"/>
      <c r="BX256" s="206"/>
      <c r="BY256" s="206"/>
      <c r="BZ256" s="207"/>
      <c r="CA256" s="206"/>
      <c r="CB256" s="206"/>
      <c r="CC256" s="207"/>
      <c r="CD256" s="206"/>
      <c r="CE256" s="206"/>
      <c r="CF256" s="207"/>
      <c r="CG256" s="208"/>
      <c r="CH256" s="206"/>
      <c r="CI256" s="206"/>
      <c r="CJ256" s="207"/>
      <c r="CK256" s="206"/>
      <c r="CL256" s="206"/>
      <c r="CM256" s="207"/>
      <c r="CN256" s="206"/>
      <c r="CO256" s="206"/>
      <c r="CP256" s="207"/>
      <c r="CQ256" s="208"/>
      <c r="CR256" s="206"/>
      <c r="CS256" s="206"/>
      <c r="CT256" s="207"/>
      <c r="CU256" s="206"/>
      <c r="CV256" s="206"/>
      <c r="CW256" s="207"/>
      <c r="CX256" s="206"/>
      <c r="CY256" s="206"/>
      <c r="CZ256" s="207"/>
      <c r="DA256" s="208"/>
      <c r="DB256" s="206"/>
      <c r="DC256" s="206"/>
      <c r="DD256" s="207"/>
      <c r="DE256" s="206"/>
      <c r="DF256" s="206"/>
      <c r="DG256" s="207"/>
      <c r="DH256" s="206"/>
      <c r="DI256" s="206"/>
      <c r="DJ256" s="207"/>
      <c r="DK256" s="208"/>
      <c r="DL256" s="206"/>
      <c r="DM256" s="206"/>
      <c r="DN256" s="207"/>
      <c r="DO256" s="206"/>
      <c r="DP256" s="206"/>
      <c r="DQ256" s="207"/>
      <c r="DR256" s="206"/>
      <c r="DS256" s="206"/>
      <c r="DT256" s="207"/>
      <c r="DU256" s="188"/>
      <c r="DV256" s="206"/>
      <c r="DW256" s="206"/>
      <c r="DX256" s="207"/>
      <c r="DY256" s="206"/>
      <c r="DZ256" s="206"/>
      <c r="EA256" s="207"/>
      <c r="EB256" s="206"/>
      <c r="EC256" s="206"/>
      <c r="ED256" s="207"/>
      <c r="EE256" s="188"/>
      <c r="EF256" s="206"/>
      <c r="EG256" s="206"/>
      <c r="EH256" s="207"/>
      <c r="EI256" s="206"/>
      <c r="EJ256" s="206"/>
      <c r="EK256" s="207"/>
      <c r="EL256" s="206"/>
      <c r="EM256" s="206"/>
      <c r="EN256" s="207"/>
      <c r="EO256" s="188"/>
      <c r="EP256" s="206"/>
      <c r="EQ256" s="206"/>
      <c r="ER256" s="207"/>
      <c r="ES256" s="206"/>
      <c r="ET256" s="206"/>
      <c r="EU256" s="207"/>
      <c r="EV256" s="206"/>
      <c r="EW256" s="206"/>
      <c r="EX256" s="207"/>
      <c r="EY256" s="188"/>
      <c r="EZ256" s="206"/>
      <c r="FA256" s="206"/>
      <c r="FB256" s="207"/>
      <c r="FC256" s="206"/>
      <c r="FD256" s="206"/>
      <c r="FE256" s="207"/>
      <c r="FF256" s="206"/>
      <c r="FG256" s="206"/>
      <c r="FH256" s="207"/>
      <c r="FI256" s="188"/>
      <c r="FJ256" s="206"/>
      <c r="FK256" s="206"/>
      <c r="FL256" s="207"/>
      <c r="FM256" s="206"/>
      <c r="FN256" s="206"/>
      <c r="FO256" s="207"/>
      <c r="FP256" s="206"/>
      <c r="FQ256" s="206"/>
      <c r="FR256" s="207"/>
      <c r="FS256" s="188"/>
      <c r="FT256" s="206"/>
      <c r="FU256" s="206"/>
      <c r="FV256" s="207"/>
      <c r="FW256" s="206"/>
      <c r="FX256" s="206"/>
      <c r="FY256" s="207"/>
      <c r="FZ256" s="206"/>
      <c r="GA256" s="206"/>
      <c r="GB256" s="207"/>
      <c r="GC256" s="188"/>
      <c r="GD256" s="206"/>
      <c r="GE256" s="206"/>
      <c r="GF256" s="207"/>
      <c r="GG256" s="206"/>
      <c r="GH256" s="206"/>
      <c r="GI256" s="207"/>
      <c r="GJ256" s="206"/>
      <c r="GK256" s="206"/>
      <c r="GL256" s="207"/>
      <c r="GM256" s="188"/>
      <c r="GN256" s="206"/>
      <c r="GO256" s="206"/>
      <c r="GP256" s="207"/>
      <c r="GQ256" s="206"/>
      <c r="GR256" s="206"/>
      <c r="GS256" s="207"/>
      <c r="GT256" s="206"/>
      <c r="GU256" s="206"/>
      <c r="GV256" s="207"/>
      <c r="GW256" s="188"/>
      <c r="GX256" s="206"/>
      <c r="GY256" s="206"/>
      <c r="GZ256" s="207"/>
      <c r="HA256" s="206"/>
      <c r="HB256" s="206"/>
      <c r="HC256" s="207"/>
      <c r="HD256" s="206"/>
      <c r="HE256" s="206"/>
      <c r="HF256" s="207"/>
      <c r="HG256" s="188"/>
      <c r="HH256" s="206"/>
      <c r="HI256" s="206"/>
      <c r="HJ256" s="207"/>
      <c r="HK256" s="206"/>
      <c r="HL256" s="206"/>
      <c r="HM256" s="207"/>
      <c r="HN256" s="206"/>
      <c r="HO256" s="206"/>
      <c r="HP256" s="207"/>
      <c r="HQ256" s="188"/>
      <c r="HR256" s="206"/>
      <c r="HS256" s="206"/>
      <c r="HT256" s="207"/>
      <c r="HU256" s="206"/>
      <c r="HV256" s="206"/>
      <c r="HW256" s="207"/>
      <c r="HX256" s="206"/>
      <c r="HY256" s="206"/>
      <c r="HZ256" s="207"/>
      <c r="IA256" s="188"/>
      <c r="IB256" s="206"/>
      <c r="IC256" s="206"/>
      <c r="ID256" s="207"/>
      <c r="IE256" s="206"/>
      <c r="IF256" s="206"/>
      <c r="IG256" s="207"/>
      <c r="IH256" s="206"/>
      <c r="II256" s="206"/>
      <c r="IJ256" s="207"/>
    </row>
    <row r="257" spans="1:244" x14ac:dyDescent="0.2">
      <c r="A257" s="204"/>
      <c r="B257" s="183"/>
      <c r="C257" s="183" t="s">
        <v>204</v>
      </c>
      <c r="E257" s="188"/>
      <c r="F257" s="209">
        <v>370564242.04000002</v>
      </c>
      <c r="G257" s="209">
        <v>216889957.20000002</v>
      </c>
      <c r="H257" s="210">
        <v>626505060.24000001</v>
      </c>
      <c r="I257" s="209">
        <v>34943725.348536998</v>
      </c>
      <c r="J257" s="209">
        <v>21007628.387718</v>
      </c>
      <c r="K257" s="210">
        <v>58479605.386255004</v>
      </c>
      <c r="L257" s="209">
        <v>335620516.69146287</v>
      </c>
      <c r="M257" s="209">
        <v>195882328.81228203</v>
      </c>
      <c r="N257" s="210">
        <v>568025454.85374498</v>
      </c>
      <c r="O257" s="208"/>
      <c r="P257" s="209">
        <v>366092650.01999992</v>
      </c>
      <c r="Q257" s="209">
        <v>217202685.34000003</v>
      </c>
      <c r="R257" s="210">
        <v>621725719.36000001</v>
      </c>
      <c r="S257" s="209">
        <v>34355324.845231242</v>
      </c>
      <c r="T257" s="209">
        <v>21053071.8448072</v>
      </c>
      <c r="U257" s="210">
        <v>58105663.620038442</v>
      </c>
      <c r="V257" s="209">
        <v>331737325.17476869</v>
      </c>
      <c r="W257" s="209">
        <v>196149613.49519283</v>
      </c>
      <c r="X257" s="210">
        <v>563620055.7399615</v>
      </c>
      <c r="Y257" s="208"/>
      <c r="Z257" s="209">
        <v>364055761.18999994</v>
      </c>
      <c r="AA257" s="209">
        <v>201881184.22000003</v>
      </c>
      <c r="AB257" s="210">
        <v>609146545.40999997</v>
      </c>
      <c r="AC257" s="209">
        <v>33929107.127627</v>
      </c>
      <c r="AD257" s="209">
        <v>21099660.957409199</v>
      </c>
      <c r="AE257" s="210">
        <v>57948187.975036189</v>
      </c>
      <c r="AF257" s="209">
        <v>330126654.06237304</v>
      </c>
      <c r="AG257" s="209">
        <v>180781523.26259083</v>
      </c>
      <c r="AH257" s="210">
        <v>551198357.43496382</v>
      </c>
      <c r="AI257" s="208"/>
      <c r="AJ257" s="209">
        <v>347822670.52000004</v>
      </c>
      <c r="AK257" s="209">
        <v>204264256.21999997</v>
      </c>
      <c r="AL257" s="210">
        <v>594502739.74000001</v>
      </c>
      <c r="AM257" s="209">
        <v>32458232.224251498</v>
      </c>
      <c r="AN257" s="209">
        <v>21064239.076729998</v>
      </c>
      <c r="AO257" s="210">
        <v>56257971.340981498</v>
      </c>
      <c r="AP257" s="209">
        <v>315364438.29574847</v>
      </c>
      <c r="AQ257" s="209">
        <v>183200017.14326999</v>
      </c>
      <c r="AR257" s="210">
        <v>538244768.39901853</v>
      </c>
      <c r="AS257" s="208"/>
      <c r="AT257" s="209">
        <v>341871538.94999993</v>
      </c>
      <c r="AU257" s="209">
        <v>204791433.13</v>
      </c>
      <c r="AV257" s="210">
        <v>589311678.07999992</v>
      </c>
      <c r="AW257" s="209">
        <v>31867794.095746998</v>
      </c>
      <c r="AX257" s="209">
        <v>21131088.490931399</v>
      </c>
      <c r="AY257" s="210">
        <v>55659357.576678388</v>
      </c>
      <c r="AZ257" s="209">
        <v>310003744.85425305</v>
      </c>
      <c r="BA257" s="209">
        <v>183660344.6390686</v>
      </c>
      <c r="BB257" s="210">
        <v>533652320.50332159</v>
      </c>
      <c r="BC257" s="208"/>
      <c r="BD257" s="209">
        <v>320404397.51000005</v>
      </c>
      <c r="BE257" s="209">
        <v>204483328.28</v>
      </c>
      <c r="BF257" s="210">
        <v>567016490.79000008</v>
      </c>
      <c r="BG257" s="209">
        <v>28848559.609885</v>
      </c>
      <c r="BH257" s="209">
        <v>21108014.188108403</v>
      </c>
      <c r="BI257" s="210">
        <v>52704008.877993397</v>
      </c>
      <c r="BJ257" s="209">
        <v>291555837.90011501</v>
      </c>
      <c r="BK257" s="209">
        <v>183375314.09189159</v>
      </c>
      <c r="BL257" s="210">
        <v>514312481.91200656</v>
      </c>
      <c r="BM257" s="208"/>
      <c r="BN257" s="209">
        <v>318445165.92000008</v>
      </c>
      <c r="BO257" s="209">
        <v>204039828.75</v>
      </c>
      <c r="BP257" s="210">
        <v>564611477.67000008</v>
      </c>
      <c r="BQ257" s="209">
        <v>28540632.543817993</v>
      </c>
      <c r="BR257" s="209">
        <v>21096542.914167803</v>
      </c>
      <c r="BS257" s="210">
        <v>52389005.897985794</v>
      </c>
      <c r="BT257" s="209">
        <v>289904533.37618202</v>
      </c>
      <c r="BU257" s="209">
        <v>182943285.83583221</v>
      </c>
      <c r="BV257" s="210">
        <v>512222471.7720142</v>
      </c>
      <c r="BW257" s="208"/>
      <c r="BX257" s="209">
        <v>316933919.17000002</v>
      </c>
      <c r="BY257" s="209">
        <v>204566254.20999998</v>
      </c>
      <c r="BZ257" s="210">
        <v>562995403.38000011</v>
      </c>
      <c r="CA257" s="209">
        <v>28331526.148170002</v>
      </c>
      <c r="CB257" s="209">
        <v>21188669.629778802</v>
      </c>
      <c r="CC257" s="210">
        <v>52225731.067948796</v>
      </c>
      <c r="CD257" s="209">
        <v>288602393.02183002</v>
      </c>
      <c r="CE257" s="209">
        <v>183377584.58022124</v>
      </c>
      <c r="CF257" s="210">
        <v>510769672.31205124</v>
      </c>
      <c r="CG257" s="208"/>
      <c r="CH257" s="209">
        <v>314774266.74000001</v>
      </c>
      <c r="CI257" s="209">
        <v>205478913.19</v>
      </c>
      <c r="CJ257" s="210">
        <v>561116622.93000007</v>
      </c>
      <c r="CK257" s="209">
        <v>27884641.726503998</v>
      </c>
      <c r="CL257" s="209">
        <v>21314761.379610401</v>
      </c>
      <c r="CM257" s="210">
        <v>51858796.836114392</v>
      </c>
      <c r="CN257" s="209">
        <v>286889625.01349604</v>
      </c>
      <c r="CO257" s="209">
        <v>184164151.81038961</v>
      </c>
      <c r="CP257" s="210">
        <v>509257826.09388566</v>
      </c>
      <c r="CQ257" s="208"/>
      <c r="CR257" s="209">
        <v>316472513.86000001</v>
      </c>
      <c r="CS257" s="209">
        <v>207379371.34999999</v>
      </c>
      <c r="CT257" s="210">
        <v>563645731.21000004</v>
      </c>
      <c r="CU257" s="209">
        <v>27971850.861095995</v>
      </c>
      <c r="CV257" s="209">
        <v>21456367.192687403</v>
      </c>
      <c r="CW257" s="210">
        <v>52200411.773783393</v>
      </c>
      <c r="CX257" s="209">
        <v>288500662.99890405</v>
      </c>
      <c r="CY257" s="209">
        <v>185923004.15731263</v>
      </c>
      <c r="CZ257" s="210">
        <v>511445319.43621671</v>
      </c>
      <c r="DA257" s="208"/>
      <c r="DB257" s="209">
        <v>303209625.39999992</v>
      </c>
      <c r="DC257" s="209">
        <v>208697657.47</v>
      </c>
      <c r="DD257" s="210">
        <v>550721078.86999989</v>
      </c>
      <c r="DE257" s="209">
        <v>26495170.043702863</v>
      </c>
      <c r="DF257" s="209">
        <v>21565736.346915804</v>
      </c>
      <c r="DG257" s="210">
        <v>50394015.78061866</v>
      </c>
      <c r="DH257" s="209">
        <v>276714455.35629714</v>
      </c>
      <c r="DI257" s="209">
        <v>187131921.12308422</v>
      </c>
      <c r="DJ257" s="210">
        <v>500327063.08938134</v>
      </c>
      <c r="DK257" s="208"/>
      <c r="DL257" s="209">
        <v>314410663.57000005</v>
      </c>
      <c r="DM257" s="209">
        <v>209788213.74000001</v>
      </c>
      <c r="DN257" s="210">
        <v>563478934.35000002</v>
      </c>
      <c r="DO257" s="209">
        <v>27372970.084083937</v>
      </c>
      <c r="DP257" s="209">
        <v>21651606.723154597</v>
      </c>
      <c r="DQ257" s="210">
        <v>51798846.427238531</v>
      </c>
      <c r="DR257" s="209">
        <v>287037693.48591602</v>
      </c>
      <c r="DS257" s="209">
        <v>188136607.01684541</v>
      </c>
      <c r="DT257" s="210">
        <v>511680087.92276144</v>
      </c>
      <c r="DU257" s="188"/>
      <c r="DV257" s="209">
        <f t="shared" ref="DV257:ED257" si="479">+DV220+DV236+DV244+DV246+DV255+DV234</f>
        <v>333601906.51999998</v>
      </c>
      <c r="DW257" s="209">
        <f t="shared" si="479"/>
        <v>212252821.27999997</v>
      </c>
      <c r="DX257" s="210">
        <f t="shared" si="479"/>
        <v>599152809.96999991</v>
      </c>
      <c r="DY257" s="209">
        <f t="shared" si="479"/>
        <v>29070185.834301677</v>
      </c>
      <c r="DZ257" s="209">
        <f t="shared" si="479"/>
        <v>21909905.650149502</v>
      </c>
      <c r="EA257" s="210">
        <f t="shared" si="479"/>
        <v>54345260.221117847</v>
      </c>
      <c r="EB257" s="209">
        <f t="shared" si="479"/>
        <v>304531720.68569839</v>
      </c>
      <c r="EC257" s="209">
        <f t="shared" si="479"/>
        <v>190342915.62985051</v>
      </c>
      <c r="ED257" s="210">
        <f t="shared" si="479"/>
        <v>544807549.74888229</v>
      </c>
      <c r="EE257" s="188"/>
      <c r="EF257" s="209">
        <f t="shared" ref="EF257:EN257" si="480">+EF220+EF236+EF244+EF246+EF255+EF234</f>
        <v>344166382.03000003</v>
      </c>
      <c r="EG257" s="209">
        <f t="shared" si="480"/>
        <v>212792496.86999997</v>
      </c>
      <c r="EH257" s="210">
        <f t="shared" si="480"/>
        <v>612871637.04000008</v>
      </c>
      <c r="EI257" s="209">
        <f t="shared" si="480"/>
        <v>29993109.738223866</v>
      </c>
      <c r="EJ257" s="209">
        <f t="shared" si="480"/>
        <v>21957386.955731198</v>
      </c>
      <c r="EK257" s="210">
        <f t="shared" si="480"/>
        <v>55729497.897288397</v>
      </c>
      <c r="EL257" s="209">
        <f t="shared" si="480"/>
        <v>314173272.29177612</v>
      </c>
      <c r="EM257" s="209">
        <f t="shared" si="480"/>
        <v>190835109.91426879</v>
      </c>
      <c r="EN257" s="210">
        <f t="shared" si="480"/>
        <v>557142139.14271164</v>
      </c>
      <c r="EO257" s="188"/>
      <c r="EP257" s="209">
        <f t="shared" ref="EP257:EX257" si="481">+EP220+EP236+EP244+EP246+EP255+EP234</f>
        <v>349860109.26999998</v>
      </c>
      <c r="EQ257" s="209">
        <f t="shared" si="481"/>
        <v>212950588.00999999</v>
      </c>
      <c r="ER257" s="210">
        <f t="shared" si="481"/>
        <v>619209156.00999999</v>
      </c>
      <c r="ES257" s="209">
        <f t="shared" si="481"/>
        <v>30500826.053272489</v>
      </c>
      <c r="ET257" s="209">
        <f t="shared" si="481"/>
        <v>21989615.687351</v>
      </c>
      <c r="EU257" s="210">
        <f t="shared" si="481"/>
        <v>56482617.420623489</v>
      </c>
      <c r="EV257" s="209">
        <f t="shared" si="481"/>
        <v>319359283.2167275</v>
      </c>
      <c r="EW257" s="209">
        <f t="shared" si="481"/>
        <v>190960972.322649</v>
      </c>
      <c r="EX257" s="210">
        <f t="shared" si="481"/>
        <v>562726538.58937645</v>
      </c>
      <c r="EY257" s="188"/>
      <c r="EZ257" s="209">
        <f t="shared" ref="EZ257:FH257" si="482">+EZ220+EZ236+EZ244+EZ246+EZ255+EZ234</f>
        <v>327793453.73000008</v>
      </c>
      <c r="FA257" s="209">
        <f t="shared" si="482"/>
        <v>195768923.18000001</v>
      </c>
      <c r="FB257" s="210">
        <f t="shared" si="482"/>
        <v>576849430.45000005</v>
      </c>
      <c r="FC257" s="209">
        <f t="shared" si="482"/>
        <v>28498720.446645983</v>
      </c>
      <c r="FD257" s="209">
        <f t="shared" si="482"/>
        <v>20214008.101852201</v>
      </c>
      <c r="FE257" s="210">
        <f t="shared" si="482"/>
        <v>52782705.575164847</v>
      </c>
      <c r="FF257" s="209">
        <f t="shared" si="482"/>
        <v>299294733.28335404</v>
      </c>
      <c r="FG257" s="209">
        <f t="shared" si="482"/>
        <v>175554915.0781478</v>
      </c>
      <c r="FH257" s="210">
        <f t="shared" si="482"/>
        <v>524066724.87483513</v>
      </c>
      <c r="FI257" s="188"/>
      <c r="FJ257" s="209">
        <f t="shared" ref="FJ257:FR257" si="483">+FJ220+FJ236+FJ244+FJ246+FJ255+FJ234</f>
        <v>310652332.63000005</v>
      </c>
      <c r="FK257" s="209">
        <f t="shared" si="483"/>
        <v>178908548.31999999</v>
      </c>
      <c r="FL257" s="210">
        <f t="shared" si="483"/>
        <v>541877642.1400001</v>
      </c>
      <c r="FM257" s="209">
        <f t="shared" si="483"/>
        <v>26982646.469962493</v>
      </c>
      <c r="FN257" s="209">
        <f t="shared" si="483"/>
        <v>18452085.644055799</v>
      </c>
      <c r="FO257" s="210">
        <f t="shared" si="483"/>
        <v>49677874.477351621</v>
      </c>
      <c r="FP257" s="209">
        <f t="shared" si="483"/>
        <v>283669686.16003758</v>
      </c>
      <c r="FQ257" s="209">
        <f t="shared" si="483"/>
        <v>160456462.67594421</v>
      </c>
      <c r="FR257" s="210">
        <f t="shared" si="483"/>
        <v>492199767.66264838</v>
      </c>
      <c r="FS257" s="188"/>
      <c r="FT257" s="209">
        <f t="shared" ref="FT257:GB257" si="484">+FT220+FT236+FT244+FT246+FT255+FT234</f>
        <v>317176684.24000007</v>
      </c>
      <c r="FU257" s="209">
        <f t="shared" si="484"/>
        <v>162658457.28999999</v>
      </c>
      <c r="FV257" s="210">
        <f t="shared" si="484"/>
        <v>533939617.04000014</v>
      </c>
      <c r="FW257" s="209">
        <f t="shared" si="484"/>
        <v>28590815.256558485</v>
      </c>
      <c r="FX257" s="209">
        <f t="shared" si="484"/>
        <v>16764794.109719403</v>
      </c>
      <c r="FY257" s="210">
        <f t="shared" si="484"/>
        <v>49716026.686277881</v>
      </c>
      <c r="FZ257" s="209">
        <f t="shared" si="484"/>
        <v>288585868.98344153</v>
      </c>
      <c r="GA257" s="209">
        <f t="shared" si="484"/>
        <v>145893663.1802806</v>
      </c>
      <c r="GB257" s="210">
        <f t="shared" si="484"/>
        <v>484223590.3537221</v>
      </c>
      <c r="GC257" s="188"/>
      <c r="GD257" s="209">
        <f t="shared" ref="GD257:GL257" si="485">+GD220+GD236+GD244+GD246+GD255+GD234</f>
        <v>304810897.22000009</v>
      </c>
      <c r="GE257" s="209">
        <f t="shared" si="485"/>
        <v>146233682.74000001</v>
      </c>
      <c r="GF257" s="210" t="e">
        <f t="shared" si="485"/>
        <v>#REF!</v>
      </c>
      <c r="GG257" s="209">
        <f t="shared" si="485"/>
        <v>27505525.250341482</v>
      </c>
      <c r="GH257" s="209">
        <f t="shared" si="485"/>
        <v>15069598.6815798</v>
      </c>
      <c r="GI257" s="210">
        <f t="shared" si="485"/>
        <v>47160603.988587946</v>
      </c>
      <c r="GJ257" s="209">
        <f t="shared" si="485"/>
        <v>277305371.96965855</v>
      </c>
      <c r="GK257" s="209">
        <f t="shared" si="485"/>
        <v>131164084.05842021</v>
      </c>
      <c r="GL257" s="210" t="e">
        <f t="shared" si="485"/>
        <v>#REF!</v>
      </c>
      <c r="GM257" s="188"/>
      <c r="GN257" s="209">
        <f t="shared" ref="GN257:GV257" si="486">+GN220+GN236+GN244+GN246+GN255+GN234</f>
        <v>292650980.23000008</v>
      </c>
      <c r="GO257" s="209">
        <f t="shared" si="486"/>
        <v>129021318.29000001</v>
      </c>
      <c r="GP257" s="210" t="e">
        <f t="shared" si="486"/>
        <v>#REF!</v>
      </c>
      <c r="GQ257" s="209">
        <f t="shared" si="486"/>
        <v>26397224.389671478</v>
      </c>
      <c r="GR257" s="209">
        <f t="shared" si="486"/>
        <v>13288538.457908601</v>
      </c>
      <c r="GS257" s="210">
        <f t="shared" si="486"/>
        <v>44545782.90091341</v>
      </c>
      <c r="GT257" s="209">
        <f t="shared" si="486"/>
        <v>266253755.84032854</v>
      </c>
      <c r="GU257" s="209">
        <f t="shared" si="486"/>
        <v>115732779.83209141</v>
      </c>
      <c r="GV257" s="210" t="e">
        <f t="shared" si="486"/>
        <v>#REF!</v>
      </c>
      <c r="GW257" s="188"/>
      <c r="GX257" s="209">
        <f t="shared" ref="GX257:HF257" si="487">+GX220+GX236+GX244+GX246+GX255+GX234</f>
        <v>278105464.1400001</v>
      </c>
      <c r="GY257" s="209">
        <f t="shared" si="487"/>
        <v>112429673.09999999</v>
      </c>
      <c r="GZ257" s="210" t="e">
        <f t="shared" si="487"/>
        <v>#REF!</v>
      </c>
      <c r="HA257" s="209">
        <f t="shared" si="487"/>
        <v>25128161.60955948</v>
      </c>
      <c r="HB257" s="209">
        <f t="shared" si="487"/>
        <v>11568494.2880258</v>
      </c>
      <c r="HC257" s="210">
        <f t="shared" si="487"/>
        <v>41727416.427585281</v>
      </c>
      <c r="HD257" s="209">
        <f t="shared" si="487"/>
        <v>252977302.53044051</v>
      </c>
      <c r="HE257" s="209">
        <f t="shared" si="487"/>
        <v>100861178.8119742</v>
      </c>
      <c r="HF257" s="210" t="e">
        <f t="shared" si="487"/>
        <v>#REF!</v>
      </c>
      <c r="HG257" s="188"/>
      <c r="HH257" s="209">
        <f t="shared" ref="HH257:HP257" si="488">+HH220+HH236+HH244+HH246+HH255+HH234</f>
        <v>253670555.24000004</v>
      </c>
      <c r="HI257" s="209">
        <f t="shared" si="488"/>
        <v>94434278.280000001</v>
      </c>
      <c r="HJ257" s="210" t="e">
        <f t="shared" si="488"/>
        <v>#REF!</v>
      </c>
      <c r="HK257" s="209">
        <f t="shared" si="488"/>
        <v>22930886.834967483</v>
      </c>
      <c r="HL257" s="209">
        <f t="shared" si="488"/>
        <v>9748079.1029263996</v>
      </c>
      <c r="HM257" s="210">
        <f t="shared" si="488"/>
        <v>37631753.074560553</v>
      </c>
      <c r="HN257" s="209">
        <f t="shared" si="488"/>
        <v>230739668.40503258</v>
      </c>
      <c r="HO257" s="209">
        <f t="shared" si="488"/>
        <v>84686199.177073598</v>
      </c>
      <c r="HP257" s="210" t="e">
        <f t="shared" si="488"/>
        <v>#REF!</v>
      </c>
      <c r="HQ257" s="188"/>
      <c r="HR257" s="209">
        <f t="shared" ref="HR257:HZ257" si="489">+HR220+HR236+HR244+HR246+HR255+HR234</f>
        <v>222781527.07000005</v>
      </c>
      <c r="HS257" s="209">
        <f t="shared" si="489"/>
        <v>76747929.980000004</v>
      </c>
      <c r="HT257" s="210" t="e">
        <f t="shared" si="489"/>
        <v>#REF!</v>
      </c>
      <c r="HU257" s="209">
        <f t="shared" si="489"/>
        <v>20190961.192360617</v>
      </c>
      <c r="HV257" s="209">
        <f t="shared" si="489"/>
        <v>7927103.0864523994</v>
      </c>
      <c r="HW257" s="210">
        <f t="shared" si="489"/>
        <v>32811021.872146353</v>
      </c>
      <c r="HX257" s="209">
        <f t="shared" si="489"/>
        <v>202590565.87763944</v>
      </c>
      <c r="HY257" s="209">
        <f t="shared" si="489"/>
        <v>68820826.893547595</v>
      </c>
      <c r="HZ257" s="210" t="e">
        <f t="shared" si="489"/>
        <v>#REF!</v>
      </c>
      <c r="IA257" s="188"/>
      <c r="IB257" s="209">
        <f t="shared" ref="IB257:II257" si="490">+IB220+IB236+IB244+IB246+IB255+IB234</f>
        <v>161238674.14000002</v>
      </c>
      <c r="IC257" s="209">
        <f t="shared" si="490"/>
        <v>56758558.890000001</v>
      </c>
      <c r="ID257" s="210" t="e">
        <f t="shared" si="490"/>
        <v>#REF!</v>
      </c>
      <c r="IE257" s="209">
        <f t="shared" si="490"/>
        <v>14551538.401979547</v>
      </c>
      <c r="IF257" s="209">
        <f t="shared" si="490"/>
        <v>5862247.0500143999</v>
      </c>
      <c r="IG257" s="210">
        <f t="shared" si="490"/>
        <v>23827240.261993948</v>
      </c>
      <c r="IH257" s="209">
        <f t="shared" si="490"/>
        <v>146687135.73802045</v>
      </c>
      <c r="II257" s="209">
        <f t="shared" si="490"/>
        <v>50896311.839985594</v>
      </c>
      <c r="IJ257" s="210" t="e">
        <f>+IJ220+IJ236+IJ244+IJ246+IJ255+IJ234</f>
        <v>#REF!</v>
      </c>
    </row>
    <row r="258" spans="1:244" x14ac:dyDescent="0.2">
      <c r="A258" s="204"/>
      <c r="B258" s="183"/>
      <c r="C258" s="183"/>
      <c r="E258" s="188"/>
      <c r="F258" s="206"/>
      <c r="G258" s="206"/>
      <c r="H258" s="207"/>
      <c r="I258" s="206"/>
      <c r="J258" s="206"/>
      <c r="K258" s="207"/>
      <c r="L258" s="206"/>
      <c r="M258" s="206"/>
      <c r="N258" s="207"/>
      <c r="O258" s="208"/>
      <c r="P258" s="206"/>
      <c r="Q258" s="206"/>
      <c r="R258" s="207"/>
      <c r="S258" s="206"/>
      <c r="T258" s="206"/>
      <c r="U258" s="207"/>
      <c r="V258" s="206"/>
      <c r="W258" s="206"/>
      <c r="X258" s="207"/>
      <c r="Y258" s="208"/>
      <c r="Z258" s="206"/>
      <c r="AA258" s="206"/>
      <c r="AB258" s="207"/>
      <c r="AC258" s="206"/>
      <c r="AD258" s="206"/>
      <c r="AE258" s="207"/>
      <c r="AF258" s="206"/>
      <c r="AG258" s="206"/>
      <c r="AH258" s="207"/>
      <c r="AI258" s="208"/>
      <c r="AJ258" s="206"/>
      <c r="AK258" s="206"/>
      <c r="AL258" s="207"/>
      <c r="AM258" s="206"/>
      <c r="AN258" s="206"/>
      <c r="AO258" s="207"/>
      <c r="AP258" s="206"/>
      <c r="AQ258" s="206"/>
      <c r="AR258" s="207"/>
      <c r="AS258" s="208"/>
      <c r="AT258" s="206"/>
      <c r="AU258" s="206"/>
      <c r="AV258" s="207"/>
      <c r="AW258" s="206"/>
      <c r="AX258" s="206"/>
      <c r="AY258" s="207"/>
      <c r="AZ258" s="206"/>
      <c r="BA258" s="206"/>
      <c r="BB258" s="207"/>
      <c r="BC258" s="208"/>
      <c r="BD258" s="206"/>
      <c r="BE258" s="206"/>
      <c r="BF258" s="207"/>
      <c r="BG258" s="206"/>
      <c r="BH258" s="206"/>
      <c r="BI258" s="207"/>
      <c r="BJ258" s="206"/>
      <c r="BK258" s="206"/>
      <c r="BL258" s="207"/>
      <c r="BM258" s="208"/>
      <c r="BN258" s="206"/>
      <c r="BO258" s="206"/>
      <c r="BP258" s="207"/>
      <c r="BQ258" s="206"/>
      <c r="BR258" s="206"/>
      <c r="BS258" s="207"/>
      <c r="BT258" s="206"/>
      <c r="BU258" s="206"/>
      <c r="BV258" s="207"/>
      <c r="BW258" s="208"/>
      <c r="BX258" s="206"/>
      <c r="BY258" s="206"/>
      <c r="BZ258" s="207"/>
      <c r="CA258" s="206"/>
      <c r="CB258" s="206"/>
      <c r="CC258" s="207"/>
      <c r="CD258" s="206"/>
      <c r="CE258" s="206"/>
      <c r="CF258" s="207"/>
      <c r="CG258" s="208"/>
      <c r="CH258" s="206"/>
      <c r="CI258" s="206"/>
      <c r="CJ258" s="207"/>
      <c r="CK258" s="206"/>
      <c r="CL258" s="206"/>
      <c r="CM258" s="207"/>
      <c r="CN258" s="206"/>
      <c r="CO258" s="206"/>
      <c r="CP258" s="207"/>
      <c r="CQ258" s="208"/>
      <c r="CR258" s="206"/>
      <c r="CS258" s="206"/>
      <c r="CT258" s="207"/>
      <c r="CU258" s="206"/>
      <c r="CV258" s="206"/>
      <c r="CW258" s="207"/>
      <c r="CX258" s="206"/>
      <c r="CY258" s="206"/>
      <c r="CZ258" s="207"/>
      <c r="DA258" s="208"/>
      <c r="DB258" s="206"/>
      <c r="DC258" s="206"/>
      <c r="DD258" s="207"/>
      <c r="DE258" s="206"/>
      <c r="DF258" s="206"/>
      <c r="DG258" s="207"/>
      <c r="DH258" s="206"/>
      <c r="DI258" s="206"/>
      <c r="DJ258" s="207"/>
      <c r="DK258" s="208"/>
      <c r="DL258" s="206"/>
      <c r="DM258" s="206"/>
      <c r="DN258" s="207"/>
      <c r="DO258" s="206"/>
      <c r="DP258" s="206"/>
      <c r="DQ258" s="207"/>
      <c r="DR258" s="206"/>
      <c r="DS258" s="206"/>
      <c r="DT258" s="207"/>
      <c r="DU258" s="188"/>
      <c r="DV258" s="206"/>
      <c r="DW258" s="206"/>
      <c r="DX258" s="207"/>
      <c r="DY258" s="206"/>
      <c r="DZ258" s="206"/>
      <c r="EA258" s="207"/>
      <c r="EB258" s="206"/>
      <c r="EC258" s="206"/>
      <c r="ED258" s="207"/>
      <c r="EE258" s="188"/>
      <c r="EF258" s="206"/>
      <c r="EG258" s="206"/>
      <c r="EH258" s="207"/>
      <c r="EI258" s="206"/>
      <c r="EJ258" s="206"/>
      <c r="EK258" s="207"/>
      <c r="EL258" s="206"/>
      <c r="EM258" s="206"/>
      <c r="EN258" s="207"/>
      <c r="EO258" s="188"/>
      <c r="EP258" s="206"/>
      <c r="EQ258" s="206"/>
      <c r="ER258" s="207"/>
      <c r="ES258" s="206"/>
      <c r="ET258" s="206"/>
      <c r="EU258" s="207"/>
      <c r="EV258" s="206"/>
      <c r="EW258" s="206"/>
      <c r="EX258" s="207"/>
      <c r="EY258" s="188"/>
      <c r="EZ258" s="206"/>
      <c r="FA258" s="206"/>
      <c r="FB258" s="207"/>
      <c r="FC258" s="206"/>
      <c r="FD258" s="206"/>
      <c r="FE258" s="207"/>
      <c r="FF258" s="206"/>
      <c r="FG258" s="206"/>
      <c r="FH258" s="207"/>
      <c r="FI258" s="188"/>
      <c r="FJ258" s="206"/>
      <c r="FK258" s="206"/>
      <c r="FL258" s="207"/>
      <c r="FM258" s="206"/>
      <c r="FN258" s="206"/>
      <c r="FO258" s="207"/>
      <c r="FP258" s="206"/>
      <c r="FQ258" s="206"/>
      <c r="FR258" s="207"/>
      <c r="FS258" s="188"/>
      <c r="FT258" s="206"/>
      <c r="FU258" s="206"/>
      <c r="FV258" s="207"/>
      <c r="FW258" s="206"/>
      <c r="FX258" s="206"/>
      <c r="FY258" s="207"/>
      <c r="FZ258" s="206"/>
      <c r="GA258" s="206"/>
      <c r="GB258" s="207"/>
      <c r="GC258" s="188"/>
      <c r="GD258" s="206"/>
      <c r="GE258" s="206"/>
      <c r="GF258" s="207"/>
      <c r="GG258" s="206"/>
      <c r="GH258" s="206"/>
      <c r="GI258" s="207"/>
      <c r="GJ258" s="206"/>
      <c r="GK258" s="206"/>
      <c r="GL258" s="207"/>
      <c r="GM258" s="188"/>
      <c r="GN258" s="206"/>
      <c r="GO258" s="206"/>
      <c r="GP258" s="207"/>
      <c r="GQ258" s="206"/>
      <c r="GR258" s="206"/>
      <c r="GS258" s="207"/>
      <c r="GT258" s="206"/>
      <c r="GU258" s="206"/>
      <c r="GV258" s="207"/>
      <c r="GW258" s="188"/>
      <c r="GX258" s="206"/>
      <c r="GY258" s="206"/>
      <c r="GZ258" s="207"/>
      <c r="HA258" s="206"/>
      <c r="HB258" s="206"/>
      <c r="HC258" s="207"/>
      <c r="HD258" s="206"/>
      <c r="HE258" s="206"/>
      <c r="HF258" s="207"/>
      <c r="HG258" s="188"/>
      <c r="HH258" s="206"/>
      <c r="HI258" s="206"/>
      <c r="HJ258" s="207"/>
      <c r="HK258" s="206"/>
      <c r="HL258" s="206"/>
      <c r="HM258" s="207"/>
      <c r="HN258" s="206"/>
      <c r="HO258" s="206"/>
      <c r="HP258" s="207"/>
      <c r="HQ258" s="188"/>
      <c r="HR258" s="206"/>
      <c r="HS258" s="206"/>
      <c r="HT258" s="207"/>
      <c r="HU258" s="206"/>
      <c r="HV258" s="206"/>
      <c r="HW258" s="207"/>
      <c r="HX258" s="206"/>
      <c r="HY258" s="206"/>
      <c r="HZ258" s="207"/>
      <c r="IA258" s="188"/>
      <c r="IB258" s="206"/>
      <c r="IC258" s="206"/>
      <c r="ID258" s="207"/>
      <c r="IE258" s="206"/>
      <c r="IF258" s="206"/>
      <c r="IG258" s="207"/>
      <c r="IH258" s="206"/>
      <c r="II258" s="206"/>
      <c r="IJ258" s="207"/>
    </row>
    <row r="259" spans="1:244" ht="13.5" thickBot="1" x14ac:dyDescent="0.25">
      <c r="A259" s="204"/>
      <c r="B259" s="183"/>
      <c r="C259" s="211" t="s">
        <v>73</v>
      </c>
      <c r="E259" s="188"/>
      <c r="F259" s="206"/>
      <c r="G259" s="206"/>
      <c r="H259" s="221">
        <v>88271916.159999847</v>
      </c>
      <c r="I259" s="206"/>
      <c r="J259" s="206"/>
      <c r="K259" s="221">
        <v>7601216.968313247</v>
      </c>
      <c r="L259" s="206"/>
      <c r="M259" s="206"/>
      <c r="N259" s="221">
        <v>80670699.191686749</v>
      </c>
      <c r="O259" s="208"/>
      <c r="P259" s="206"/>
      <c r="Q259" s="206"/>
      <c r="R259" s="221">
        <v>91161606.439999938</v>
      </c>
      <c r="S259" s="206"/>
      <c r="T259" s="206"/>
      <c r="U259" s="221">
        <v>7962191.6452854052</v>
      </c>
      <c r="V259" s="206"/>
      <c r="W259" s="206"/>
      <c r="X259" s="221">
        <v>83199414.794714808</v>
      </c>
      <c r="Y259" s="208"/>
      <c r="Z259" s="206"/>
      <c r="AA259" s="206"/>
      <c r="AB259" s="221">
        <v>105001086.6500001</v>
      </c>
      <c r="AC259" s="206"/>
      <c r="AD259" s="206"/>
      <c r="AE259" s="221">
        <v>8417959.5060276538</v>
      </c>
      <c r="AF259" s="206"/>
      <c r="AG259" s="206"/>
      <c r="AH259" s="221">
        <v>96583127.143972397</v>
      </c>
      <c r="AI259" s="208"/>
      <c r="AJ259" s="206"/>
      <c r="AK259" s="206"/>
      <c r="AL259" s="221">
        <v>104929202.79000008</v>
      </c>
      <c r="AM259" s="206"/>
      <c r="AN259" s="206"/>
      <c r="AO259" s="221">
        <v>8120899.7910956666</v>
      </c>
      <c r="AP259" s="206"/>
      <c r="AQ259" s="206"/>
      <c r="AR259" s="221">
        <v>96808302.998904467</v>
      </c>
      <c r="AS259" s="208"/>
      <c r="AT259" s="206"/>
      <c r="AU259" s="206"/>
      <c r="AV259" s="221">
        <v>104421605.07000005</v>
      </c>
      <c r="AW259" s="206"/>
      <c r="AX259" s="206"/>
      <c r="AY259" s="221">
        <v>8025654.0491651148</v>
      </c>
      <c r="AZ259" s="206"/>
      <c r="BA259" s="206"/>
      <c r="BB259" s="221">
        <v>96395951.020834744</v>
      </c>
      <c r="BC259" s="208"/>
      <c r="BD259" s="206"/>
      <c r="BE259" s="206"/>
      <c r="BF259" s="221">
        <v>105526090.05999982</v>
      </c>
      <c r="BG259" s="206"/>
      <c r="BH259" s="206"/>
      <c r="BI259" s="221">
        <v>8230707.6506234184</v>
      </c>
      <c r="BJ259" s="206"/>
      <c r="BK259" s="206"/>
      <c r="BL259" s="221">
        <v>97295382.409376681</v>
      </c>
      <c r="BM259" s="208"/>
      <c r="BN259" s="206"/>
      <c r="BO259" s="206"/>
      <c r="BP259" s="221">
        <v>105746755.02999973</v>
      </c>
      <c r="BQ259" s="206"/>
      <c r="BR259" s="206"/>
      <c r="BS259" s="221">
        <v>8282454.2006310299</v>
      </c>
      <c r="BT259" s="206"/>
      <c r="BU259" s="206"/>
      <c r="BV259" s="221">
        <v>97464300.829368889</v>
      </c>
      <c r="BW259" s="208"/>
      <c r="BX259" s="206"/>
      <c r="BY259" s="206"/>
      <c r="BZ259" s="221">
        <v>105179995.7299999</v>
      </c>
      <c r="CA259" s="206"/>
      <c r="CB259" s="206"/>
      <c r="CC259" s="221">
        <v>8242789.6506680399</v>
      </c>
      <c r="CD259" s="206"/>
      <c r="CE259" s="206"/>
      <c r="CF259" s="221">
        <v>96937206.079331934</v>
      </c>
      <c r="CG259" s="208"/>
      <c r="CH259" s="206"/>
      <c r="CI259" s="206"/>
      <c r="CJ259" s="221">
        <v>104117916.71999991</v>
      </c>
      <c r="CK259" s="206"/>
      <c r="CL259" s="206"/>
      <c r="CM259" s="221">
        <v>8208995.3225024343</v>
      </c>
      <c r="CN259" s="206"/>
      <c r="CO259" s="206"/>
      <c r="CP259" s="221">
        <v>95908921.397497654</v>
      </c>
      <c r="CQ259" s="208"/>
      <c r="CR259" s="206"/>
      <c r="CS259" s="206"/>
      <c r="CT259" s="221">
        <v>104207517.47999978</v>
      </c>
      <c r="CU259" s="206"/>
      <c r="CV259" s="206"/>
      <c r="CW259" s="221">
        <v>8471472.7177366689</v>
      </c>
      <c r="CX259" s="206"/>
      <c r="CY259" s="206"/>
      <c r="CZ259" s="221">
        <v>95736044.762263179</v>
      </c>
      <c r="DA259" s="208"/>
      <c r="DB259" s="206"/>
      <c r="DC259" s="206"/>
      <c r="DD259" s="221">
        <v>103206090</v>
      </c>
      <c r="DE259" s="206"/>
      <c r="DF259" s="206"/>
      <c r="DG259" s="221">
        <v>7709273.4342347309</v>
      </c>
      <c r="DH259" s="206"/>
      <c r="DI259" s="206"/>
      <c r="DJ259" s="221">
        <v>95496816.565765262</v>
      </c>
      <c r="DK259" s="208"/>
      <c r="DL259" s="206"/>
      <c r="DM259" s="206"/>
      <c r="DN259" s="221">
        <v>104108141.40999985</v>
      </c>
      <c r="DO259" s="206"/>
      <c r="DP259" s="206"/>
      <c r="DQ259" s="221">
        <v>8576785.7676148489</v>
      </c>
      <c r="DR259" s="206"/>
      <c r="DS259" s="206"/>
      <c r="DT259" s="221">
        <v>95531355.642385125</v>
      </c>
      <c r="DU259" s="188"/>
      <c r="DV259" s="206"/>
      <c r="DW259" s="206"/>
      <c r="DX259" s="221">
        <f>+DX212-DX257</f>
        <v>91203105.840000033</v>
      </c>
      <c r="DY259" s="206"/>
      <c r="DZ259" s="206"/>
      <c r="EA259" s="221">
        <f>+EA212-EA257</f>
        <v>9657202.4562236741</v>
      </c>
      <c r="EB259" s="206"/>
      <c r="EC259" s="206"/>
      <c r="ED259" s="221">
        <f>+ED212-ED257</f>
        <v>81545903.383776426</v>
      </c>
      <c r="EE259" s="188"/>
      <c r="EF259" s="206"/>
      <c r="EG259" s="206"/>
      <c r="EH259" s="221">
        <f>+EH212-EH257</f>
        <v>91597511.060000062</v>
      </c>
      <c r="EI259" s="206"/>
      <c r="EJ259" s="206"/>
      <c r="EK259" s="221">
        <f>+EK212-EK257</f>
        <v>10409692.583497807</v>
      </c>
      <c r="EL259" s="206"/>
      <c r="EM259" s="206"/>
      <c r="EN259" s="221">
        <f>+EN212-EN257</f>
        <v>81187818.476502061</v>
      </c>
      <c r="EO259" s="188"/>
      <c r="EP259" s="206"/>
      <c r="EQ259" s="206"/>
      <c r="ER259" s="221">
        <f>+ER212-ER257</f>
        <v>92183548.110000014</v>
      </c>
      <c r="ES259" s="206"/>
      <c r="ET259" s="206"/>
      <c r="EU259" s="221">
        <f>+EU212-EU257</f>
        <v>10791699.218452148</v>
      </c>
      <c r="EV259" s="206"/>
      <c r="EW259" s="206"/>
      <c r="EX259" s="221">
        <f>+EX212-EX257</f>
        <v>81391848.891547799</v>
      </c>
      <c r="EY259" s="188"/>
      <c r="EZ259" s="206"/>
      <c r="FA259" s="206"/>
      <c r="FB259" s="221">
        <f>+FB212-FB257</f>
        <v>86242461.070000172</v>
      </c>
      <c r="FC259" s="206"/>
      <c r="FD259" s="206"/>
      <c r="FE259" s="221">
        <f>+FE212-FE257</f>
        <v>10600581.582897455</v>
      </c>
      <c r="FF259" s="206"/>
      <c r="FG259" s="206"/>
      <c r="FH259" s="221">
        <f>+FH212-FH257</f>
        <v>75641879.487102509</v>
      </c>
      <c r="FI259" s="188"/>
      <c r="FJ259" s="206"/>
      <c r="FK259" s="206"/>
      <c r="FL259" s="221">
        <f>+FL212-FL257</f>
        <v>84182561.369999886</v>
      </c>
      <c r="FM259" s="206"/>
      <c r="FN259" s="206"/>
      <c r="FO259" s="221">
        <f>+FO212-FO257</f>
        <v>10585194.086944357</v>
      </c>
      <c r="FP259" s="206"/>
      <c r="FQ259" s="206"/>
      <c r="FR259" s="221">
        <f>+FR212-FR257</f>
        <v>73597367.283055723</v>
      </c>
      <c r="FS259" s="188"/>
      <c r="FT259" s="206"/>
      <c r="FU259" s="206"/>
      <c r="FV259" s="221">
        <f>+FV212-FV257</f>
        <v>82870201.859999835</v>
      </c>
      <c r="FW259" s="206"/>
      <c r="FX259" s="206"/>
      <c r="FY259" s="221">
        <f>+FY212-FY257</f>
        <v>10464421.115244761</v>
      </c>
      <c r="FZ259" s="206"/>
      <c r="GA259" s="206"/>
      <c r="GB259" s="221">
        <f>+GB212-GB257</f>
        <v>72405780.744755387</v>
      </c>
      <c r="GC259" s="188"/>
      <c r="GD259" s="206"/>
      <c r="GE259" s="206"/>
      <c r="GF259" s="221" t="e">
        <f>+GF212-GF257</f>
        <v>#REF!</v>
      </c>
      <c r="GG259" s="206"/>
      <c r="GH259" s="206"/>
      <c r="GI259" s="221">
        <f>+GI212-GI257</f>
        <v>10543821.442934699</v>
      </c>
      <c r="GJ259" s="206"/>
      <c r="GK259" s="206"/>
      <c r="GL259" s="221" t="e">
        <f>+GL212-GL257</f>
        <v>#REF!</v>
      </c>
      <c r="GM259" s="188"/>
      <c r="GN259" s="206"/>
      <c r="GO259" s="206"/>
      <c r="GP259" s="221" t="e">
        <f>+GP212-GP257</f>
        <v>#REF!</v>
      </c>
      <c r="GQ259" s="206"/>
      <c r="GR259" s="206"/>
      <c r="GS259" s="221">
        <f>+GS212-GS257</f>
        <v>10712745.630609237</v>
      </c>
      <c r="GT259" s="206"/>
      <c r="GU259" s="206"/>
      <c r="GV259" s="221" t="e">
        <f>+GV212-GV257</f>
        <v>#REF!</v>
      </c>
      <c r="GW259" s="188"/>
      <c r="GX259" s="206"/>
      <c r="GY259" s="206"/>
      <c r="GZ259" s="221" t="e">
        <f>+GZ212-GZ257</f>
        <v>#REF!</v>
      </c>
      <c r="HA259" s="206"/>
      <c r="HB259" s="206"/>
      <c r="HC259" s="221">
        <f>+HC212-HC257</f>
        <v>10684066.743937373</v>
      </c>
      <c r="HD259" s="206"/>
      <c r="HE259" s="206"/>
      <c r="HF259" s="221" t="e">
        <f>+HF212-HF257</f>
        <v>#REF!</v>
      </c>
      <c r="HG259" s="188"/>
      <c r="HH259" s="206"/>
      <c r="HI259" s="206"/>
      <c r="HJ259" s="221" t="e">
        <f>+HJ212-HJ257</f>
        <v>#REF!</v>
      </c>
      <c r="HK259" s="206"/>
      <c r="HL259" s="206"/>
      <c r="HM259" s="221">
        <f>+HM212-HM257</f>
        <v>10192458.114058867</v>
      </c>
      <c r="HN259" s="206"/>
      <c r="HO259" s="206"/>
      <c r="HP259" s="221" t="e">
        <f>+HP212-HP257</f>
        <v>#REF!</v>
      </c>
      <c r="HQ259" s="188"/>
      <c r="HR259" s="206"/>
      <c r="HS259" s="206"/>
      <c r="HT259" s="221" t="e">
        <f>+HT212-HT257</f>
        <v>#REF!</v>
      </c>
      <c r="HU259" s="206"/>
      <c r="HV259" s="206"/>
      <c r="HW259" s="221">
        <f>+HW212-HW257</f>
        <v>9361726.733139731</v>
      </c>
      <c r="HX259" s="206"/>
      <c r="HY259" s="206"/>
      <c r="HZ259" s="221" t="e">
        <f>+HZ212-HZ257</f>
        <v>#REF!</v>
      </c>
      <c r="IA259" s="188"/>
      <c r="IB259" s="206"/>
      <c r="IC259" s="206"/>
      <c r="ID259" s="221" t="e">
        <f>+ID212-ID257</f>
        <v>#REF!</v>
      </c>
      <c r="IE259" s="206"/>
      <c r="IF259" s="206"/>
      <c r="IG259" s="221">
        <f>+IG212-IG257</f>
        <v>6635474.6032921374</v>
      </c>
      <c r="IH259" s="206"/>
      <c r="II259" s="206"/>
      <c r="IJ259" s="221" t="e">
        <f>+IJ212-IJ257</f>
        <v>#REF!</v>
      </c>
    </row>
    <row r="260" spans="1:244" s="186" customFormat="1" ht="13.5" thickTop="1" x14ac:dyDescent="0.2">
      <c r="A260" s="222"/>
      <c r="B260" s="201"/>
      <c r="C260" s="201"/>
      <c r="D260" s="223"/>
      <c r="E260" s="224"/>
      <c r="F260" s="220"/>
      <c r="G260" s="220"/>
      <c r="H260" s="220"/>
      <c r="I260" s="220"/>
      <c r="J260" s="220"/>
      <c r="K260" s="220"/>
      <c r="L260" s="220"/>
      <c r="M260" s="220"/>
      <c r="N260" s="220"/>
      <c r="O260" s="225"/>
      <c r="P260" s="220"/>
      <c r="Q260" s="220"/>
      <c r="R260" s="220"/>
      <c r="S260" s="220"/>
      <c r="T260" s="220"/>
      <c r="U260" s="220"/>
      <c r="V260" s="220"/>
      <c r="W260" s="220"/>
      <c r="X260" s="220"/>
      <c r="Y260" s="225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5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5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5"/>
      <c r="BD260" s="220"/>
      <c r="BE260" s="220"/>
      <c r="BF260" s="210"/>
      <c r="BG260" s="220"/>
      <c r="BH260" s="220"/>
      <c r="BI260" s="210"/>
      <c r="BJ260" s="220"/>
      <c r="BK260" s="220"/>
      <c r="BL260" s="210"/>
      <c r="BM260" s="225"/>
      <c r="BN260" s="220"/>
      <c r="BO260" s="220"/>
      <c r="BP260" s="210"/>
      <c r="BQ260" s="220"/>
      <c r="BR260" s="220"/>
      <c r="BS260" s="210"/>
      <c r="BT260" s="220"/>
      <c r="BU260" s="220"/>
      <c r="BV260" s="210"/>
      <c r="BW260" s="225"/>
      <c r="BX260" s="220"/>
      <c r="BY260" s="220"/>
      <c r="BZ260" s="210"/>
      <c r="CA260" s="220"/>
      <c r="CB260" s="220"/>
      <c r="CC260" s="210"/>
      <c r="CD260" s="220"/>
      <c r="CE260" s="220"/>
      <c r="CF260" s="210"/>
      <c r="CG260" s="225"/>
      <c r="CH260" s="220"/>
      <c r="CI260" s="220"/>
      <c r="CJ260" s="210"/>
      <c r="CK260" s="220"/>
      <c r="CL260" s="220"/>
      <c r="CM260" s="210"/>
      <c r="CN260" s="220"/>
      <c r="CO260" s="220"/>
      <c r="CP260" s="210"/>
      <c r="CQ260" s="225"/>
      <c r="CR260" s="220"/>
      <c r="CS260" s="220"/>
      <c r="CT260" s="210"/>
      <c r="CU260" s="220"/>
      <c r="CV260" s="220"/>
      <c r="CW260" s="210"/>
      <c r="CX260" s="220"/>
      <c r="CY260" s="220"/>
      <c r="CZ260" s="210"/>
      <c r="DA260" s="225"/>
      <c r="DB260" s="220"/>
      <c r="DC260" s="220"/>
      <c r="DD260" s="210"/>
      <c r="DE260" s="220"/>
      <c r="DF260" s="220"/>
      <c r="DG260" s="210"/>
      <c r="DH260" s="220"/>
      <c r="DI260" s="220"/>
      <c r="DJ260" s="210"/>
      <c r="DK260" s="225"/>
      <c r="DL260" s="220"/>
      <c r="DM260" s="220"/>
      <c r="DN260" s="210"/>
      <c r="DO260" s="220"/>
      <c r="DP260" s="220"/>
      <c r="DQ260" s="210"/>
      <c r="DR260" s="220"/>
      <c r="DS260" s="220"/>
      <c r="DT260" s="210"/>
      <c r="DU260" s="224"/>
      <c r="DV260" s="220"/>
      <c r="DW260" s="220"/>
      <c r="DX260" s="220"/>
      <c r="DY260" s="220"/>
      <c r="DZ260" s="220"/>
      <c r="EA260" s="220"/>
      <c r="EB260" s="220"/>
      <c r="EC260" s="220"/>
      <c r="ED260" s="220"/>
      <c r="EE260" s="224"/>
      <c r="EF260" s="220"/>
      <c r="EG260" s="220"/>
      <c r="EH260" s="220"/>
      <c r="EI260" s="220"/>
      <c r="EJ260" s="220"/>
      <c r="EK260" s="220"/>
      <c r="EL260" s="220"/>
      <c r="EM260" s="220"/>
      <c r="EN260" s="220"/>
      <c r="EO260" s="224"/>
      <c r="EP260" s="220"/>
      <c r="EQ260" s="220"/>
      <c r="ER260" s="220"/>
      <c r="ES260" s="220"/>
      <c r="ET260" s="220"/>
      <c r="EU260" s="220"/>
      <c r="EV260" s="220"/>
      <c r="EW260" s="220"/>
      <c r="EX260" s="220"/>
      <c r="EY260" s="224"/>
      <c r="EZ260" s="220"/>
      <c r="FA260" s="220"/>
      <c r="FB260" s="220"/>
      <c r="FC260" s="220"/>
      <c r="FD260" s="220"/>
      <c r="FE260" s="220"/>
      <c r="FF260" s="220"/>
      <c r="FG260" s="220"/>
      <c r="FH260" s="220"/>
      <c r="FI260" s="224"/>
      <c r="FJ260" s="220"/>
      <c r="FK260" s="220"/>
      <c r="FL260" s="220"/>
      <c r="FM260" s="220"/>
      <c r="FN260" s="220"/>
      <c r="FO260" s="220"/>
      <c r="FP260" s="220"/>
      <c r="FQ260" s="220"/>
      <c r="FR260" s="220"/>
      <c r="FS260" s="224"/>
      <c r="FT260" s="220"/>
      <c r="FU260" s="220"/>
      <c r="FV260" s="210"/>
      <c r="FW260" s="220"/>
      <c r="FX260" s="220"/>
      <c r="FY260" s="210"/>
      <c r="FZ260" s="220"/>
      <c r="GA260" s="220"/>
      <c r="GB260" s="210"/>
      <c r="GC260" s="224"/>
      <c r="GD260" s="220"/>
      <c r="GE260" s="220"/>
      <c r="GF260" s="210"/>
      <c r="GG260" s="220"/>
      <c r="GH260" s="220"/>
      <c r="GI260" s="210"/>
      <c r="GJ260" s="220"/>
      <c r="GK260" s="220"/>
      <c r="GL260" s="210"/>
      <c r="GM260" s="224"/>
      <c r="GN260" s="220"/>
      <c r="GO260" s="220"/>
      <c r="GP260" s="210"/>
      <c r="GQ260" s="220"/>
      <c r="GR260" s="220"/>
      <c r="GS260" s="210"/>
      <c r="GT260" s="220"/>
      <c r="GU260" s="220"/>
      <c r="GV260" s="210"/>
      <c r="GW260" s="224"/>
      <c r="GX260" s="220"/>
      <c r="GY260" s="220"/>
      <c r="GZ260" s="210"/>
      <c r="HA260" s="220"/>
      <c r="HB260" s="220"/>
      <c r="HC260" s="210"/>
      <c r="HD260" s="220"/>
      <c r="HE260" s="220"/>
      <c r="HF260" s="210"/>
      <c r="HG260" s="224"/>
      <c r="HH260" s="220"/>
      <c r="HI260" s="220"/>
      <c r="HJ260" s="303"/>
      <c r="HK260" s="220"/>
      <c r="HL260" s="220"/>
      <c r="HM260" s="303"/>
      <c r="HN260" s="220"/>
      <c r="HO260" s="220"/>
      <c r="HP260" s="303"/>
      <c r="HQ260" s="224"/>
      <c r="HR260" s="220"/>
      <c r="HS260" s="220"/>
      <c r="HT260" s="303"/>
      <c r="HU260" s="220"/>
      <c r="HV260" s="220"/>
      <c r="HW260" s="303"/>
      <c r="HX260" s="220"/>
      <c r="HY260" s="220"/>
      <c r="HZ260" s="303"/>
      <c r="IA260" s="224"/>
      <c r="IB260" s="220"/>
      <c r="IC260" s="220"/>
      <c r="ID260" s="303"/>
      <c r="IE260" s="220"/>
      <c r="IF260" s="220"/>
      <c r="IG260" s="303"/>
      <c r="IH260" s="220"/>
      <c r="II260" s="220"/>
      <c r="IJ260" s="303"/>
    </row>
    <row r="261" spans="1:244" s="186" customFormat="1" ht="15" x14ac:dyDescent="0.2">
      <c r="A261" s="182" t="s">
        <v>196</v>
      </c>
      <c r="D261" s="223"/>
      <c r="E261" s="224"/>
      <c r="F261" s="225"/>
      <c r="G261" s="225"/>
      <c r="H261" s="213"/>
      <c r="I261" s="225"/>
      <c r="J261" s="225"/>
      <c r="K261" s="213"/>
      <c r="L261" s="225"/>
      <c r="M261" s="225"/>
      <c r="N261" s="213"/>
      <c r="O261" s="225"/>
      <c r="P261" s="225"/>
      <c r="Q261" s="225"/>
      <c r="R261" s="213"/>
      <c r="S261" s="225"/>
      <c r="T261" s="225"/>
      <c r="U261" s="213"/>
      <c r="V261" s="225"/>
      <c r="W261" s="225"/>
      <c r="X261" s="213"/>
      <c r="Y261" s="225"/>
      <c r="Z261" s="225"/>
      <c r="AA261" s="225"/>
      <c r="AB261" s="213"/>
      <c r="AC261" s="225"/>
      <c r="AD261" s="225"/>
      <c r="AE261" s="213"/>
      <c r="AF261" s="225"/>
      <c r="AG261" s="225"/>
      <c r="AH261" s="213"/>
      <c r="AI261" s="225"/>
      <c r="AJ261" s="225"/>
      <c r="AK261" s="225"/>
      <c r="AL261" s="213"/>
      <c r="AM261" s="225"/>
      <c r="AN261" s="225"/>
      <c r="AO261" s="213"/>
      <c r="AP261" s="225"/>
      <c r="AQ261" s="225"/>
      <c r="AR261" s="213"/>
      <c r="AS261" s="225"/>
      <c r="AT261" s="225"/>
      <c r="AU261" s="225"/>
      <c r="AV261" s="213"/>
      <c r="AW261" s="225"/>
      <c r="AX261" s="225"/>
      <c r="AY261" s="213"/>
      <c r="AZ261" s="225"/>
      <c r="BA261" s="225"/>
      <c r="BB261" s="213"/>
      <c r="BC261" s="225"/>
      <c r="BD261" s="225"/>
      <c r="BE261" s="225"/>
      <c r="BF261" s="213"/>
      <c r="BG261" s="225"/>
      <c r="BH261" s="225"/>
      <c r="BI261" s="213"/>
      <c r="BJ261" s="225"/>
      <c r="BK261" s="225"/>
      <c r="BL261" s="213"/>
      <c r="BM261" s="225"/>
      <c r="BN261" s="225"/>
      <c r="BO261" s="225"/>
      <c r="BP261" s="213"/>
      <c r="BQ261" s="225"/>
      <c r="BR261" s="225"/>
      <c r="BS261" s="213"/>
      <c r="BT261" s="225"/>
      <c r="BU261" s="225"/>
      <c r="BV261" s="213"/>
      <c r="BW261" s="225"/>
      <c r="BX261" s="225"/>
      <c r="BY261" s="225"/>
      <c r="BZ261" s="213"/>
      <c r="CA261" s="225"/>
      <c r="CB261" s="225"/>
      <c r="CC261" s="213"/>
      <c r="CD261" s="225"/>
      <c r="CE261" s="225"/>
      <c r="CF261" s="213"/>
      <c r="CG261" s="225"/>
      <c r="CH261" s="225"/>
      <c r="CI261" s="225"/>
      <c r="CJ261" s="213"/>
      <c r="CK261" s="225"/>
      <c r="CL261" s="225"/>
      <c r="CM261" s="213"/>
      <c r="CN261" s="225"/>
      <c r="CO261" s="225"/>
      <c r="CP261" s="213"/>
      <c r="CQ261" s="225"/>
      <c r="CR261" s="225"/>
      <c r="CS261" s="225"/>
      <c r="CT261" s="213"/>
      <c r="CU261" s="225"/>
      <c r="CV261" s="225"/>
      <c r="CW261" s="213"/>
      <c r="CX261" s="225"/>
      <c r="CY261" s="225"/>
      <c r="CZ261" s="213"/>
      <c r="DA261" s="225"/>
      <c r="DB261" s="225"/>
      <c r="DC261" s="225"/>
      <c r="DD261" s="213"/>
      <c r="DE261" s="225"/>
      <c r="DF261" s="225"/>
      <c r="DG261" s="213"/>
      <c r="DH261" s="225"/>
      <c r="DI261" s="225"/>
      <c r="DJ261" s="213"/>
      <c r="DK261" s="225"/>
      <c r="DL261" s="225"/>
      <c r="DM261" s="225"/>
      <c r="DN261" s="213"/>
      <c r="DO261" s="225"/>
      <c r="DP261" s="225"/>
      <c r="DQ261" s="213"/>
      <c r="DR261" s="225"/>
      <c r="DS261" s="225"/>
      <c r="DT261" s="213"/>
      <c r="DU261" s="224"/>
      <c r="DV261" s="224"/>
      <c r="DW261" s="224"/>
      <c r="DX261" s="289"/>
      <c r="DY261" s="224"/>
      <c r="DZ261" s="224"/>
      <c r="EA261" s="289"/>
      <c r="EB261" s="224"/>
      <c r="EC261" s="224"/>
      <c r="ED261" s="289"/>
      <c r="EE261" s="224"/>
      <c r="EF261" s="224"/>
      <c r="EG261" s="224"/>
      <c r="EH261" s="289"/>
      <c r="EI261" s="224"/>
      <c r="EJ261" s="224"/>
      <c r="EK261" s="289"/>
      <c r="EL261" s="224"/>
      <c r="EM261" s="224"/>
      <c r="EN261" s="289"/>
      <c r="EO261" s="224"/>
      <c r="EP261" s="224"/>
      <c r="EQ261" s="224"/>
      <c r="ER261" s="289"/>
      <c r="ES261" s="224"/>
      <c r="ET261" s="224"/>
      <c r="EU261" s="289"/>
      <c r="EV261" s="224"/>
      <c r="EW261" s="224"/>
      <c r="EX261" s="289"/>
      <c r="EY261" s="224"/>
      <c r="EZ261" s="224"/>
      <c r="FA261" s="224"/>
      <c r="FB261" s="289"/>
      <c r="FC261" s="224"/>
      <c r="FD261" s="224"/>
      <c r="FE261" s="289"/>
      <c r="FF261" s="224"/>
      <c r="FG261" s="224"/>
      <c r="FH261" s="289"/>
      <c r="FI261" s="224"/>
      <c r="FJ261" s="224"/>
      <c r="FK261" s="224"/>
      <c r="FL261" s="289"/>
      <c r="FM261" s="224"/>
      <c r="FN261" s="224"/>
      <c r="FO261" s="289"/>
      <c r="FP261" s="224"/>
      <c r="FQ261" s="224"/>
      <c r="FR261" s="289"/>
      <c r="FS261" s="224"/>
      <c r="FT261" s="224"/>
      <c r="FU261" s="224"/>
      <c r="FV261" s="289"/>
      <c r="FW261" s="224"/>
      <c r="FX261" s="224"/>
      <c r="FY261" s="289"/>
      <c r="FZ261" s="224"/>
      <c r="GA261" s="224"/>
      <c r="GB261" s="289"/>
      <c r="GC261" s="224"/>
      <c r="GD261" s="224"/>
      <c r="GE261" s="224"/>
      <c r="GF261" s="289"/>
      <c r="GG261" s="224"/>
      <c r="GH261" s="224"/>
      <c r="GI261" s="289"/>
      <c r="GJ261" s="224"/>
      <c r="GK261" s="224"/>
      <c r="GL261" s="289"/>
      <c r="GM261" s="224"/>
      <c r="GN261" s="224"/>
      <c r="GO261" s="224"/>
      <c r="GP261" s="289"/>
      <c r="GQ261" s="224"/>
      <c r="GR261" s="224"/>
      <c r="GS261" s="289"/>
      <c r="GT261" s="224"/>
      <c r="GU261" s="224"/>
      <c r="GV261" s="289"/>
      <c r="GW261" s="224"/>
      <c r="GX261" s="224"/>
      <c r="GY261" s="224"/>
      <c r="GZ261" s="289"/>
      <c r="HA261" s="224"/>
      <c r="HB261" s="224"/>
      <c r="HC261" s="289"/>
      <c r="HD261" s="224"/>
      <c r="HE261" s="224"/>
      <c r="HF261" s="289"/>
      <c r="HG261" s="224"/>
      <c r="HH261" s="224"/>
      <c r="HI261" s="224"/>
      <c r="HJ261" s="289"/>
      <c r="HK261" s="224"/>
      <c r="HL261" s="224"/>
      <c r="HM261" s="289"/>
      <c r="HN261" s="224"/>
      <c r="HO261" s="224"/>
      <c r="HP261" s="289"/>
      <c r="HQ261" s="224"/>
      <c r="HR261" s="224"/>
      <c r="HS261" s="224"/>
      <c r="HT261" s="289"/>
      <c r="HU261" s="224"/>
      <c r="HV261" s="224"/>
      <c r="HW261" s="289"/>
      <c r="HX261" s="224"/>
      <c r="HY261" s="224"/>
      <c r="HZ261" s="289"/>
      <c r="IA261" s="224"/>
      <c r="IB261" s="224"/>
      <c r="IC261" s="224"/>
      <c r="ID261" s="289"/>
      <c r="IE261" s="224"/>
      <c r="IF261" s="224"/>
      <c r="IG261" s="289"/>
      <c r="IH261" s="224"/>
      <c r="II261" s="224"/>
      <c r="IJ261" s="289"/>
    </row>
    <row r="262" spans="1:244" s="186" customFormat="1" ht="15" x14ac:dyDescent="0.2">
      <c r="A262" s="182" t="s">
        <v>197</v>
      </c>
      <c r="D262" s="223"/>
      <c r="E262" s="224"/>
      <c r="F262" s="225"/>
      <c r="G262" s="225"/>
      <c r="H262" s="213"/>
      <c r="I262" s="225"/>
      <c r="J262" s="225"/>
      <c r="K262" s="213"/>
      <c r="L262" s="225"/>
      <c r="M262" s="225"/>
      <c r="N262" s="213"/>
      <c r="O262" s="225"/>
      <c r="P262" s="225"/>
      <c r="Q262" s="225"/>
      <c r="R262" s="213"/>
      <c r="S262" s="225"/>
      <c r="T262" s="225"/>
      <c r="U262" s="213"/>
      <c r="V262" s="225"/>
      <c r="W262" s="225"/>
      <c r="X262" s="213"/>
      <c r="Y262" s="225"/>
      <c r="Z262" s="225"/>
      <c r="AA262" s="225"/>
      <c r="AB262" s="213"/>
      <c r="AC262" s="225"/>
      <c r="AD262" s="225"/>
      <c r="AE262" s="213"/>
      <c r="AF262" s="225"/>
      <c r="AG262" s="225"/>
      <c r="AH262" s="213"/>
      <c r="AI262" s="225"/>
      <c r="AJ262" s="225"/>
      <c r="AK262" s="225"/>
      <c r="AL262" s="213"/>
      <c r="AM262" s="225"/>
      <c r="AN262" s="225"/>
      <c r="AO262" s="213"/>
      <c r="AP262" s="225"/>
      <c r="AQ262" s="225"/>
      <c r="AR262" s="213"/>
      <c r="AS262" s="225"/>
      <c r="AT262" s="225"/>
      <c r="AU262" s="225"/>
      <c r="AV262" s="213"/>
      <c r="AW262" s="225"/>
      <c r="AX262" s="225"/>
      <c r="AY262" s="213"/>
      <c r="AZ262" s="225"/>
      <c r="BA262" s="225"/>
      <c r="BB262" s="213"/>
      <c r="BC262" s="225"/>
      <c r="BD262" s="225"/>
      <c r="BE262" s="225"/>
      <c r="BF262" s="213"/>
      <c r="BG262" s="225"/>
      <c r="BH262" s="225"/>
      <c r="BI262" s="213"/>
      <c r="BJ262" s="225"/>
      <c r="BK262" s="225"/>
      <c r="BL262" s="213"/>
      <c r="BM262" s="225"/>
      <c r="BN262" s="225"/>
      <c r="BO262" s="225"/>
      <c r="BP262" s="213"/>
      <c r="BQ262" s="225"/>
      <c r="BR262" s="225"/>
      <c r="BS262" s="213"/>
      <c r="BT262" s="225"/>
      <c r="BU262" s="225"/>
      <c r="BV262" s="213"/>
      <c r="BW262" s="225"/>
      <c r="BX262" s="225"/>
      <c r="BY262" s="225"/>
      <c r="BZ262" s="213"/>
      <c r="CA262" s="225"/>
      <c r="CB262" s="225"/>
      <c r="CC262" s="213"/>
      <c r="CD262" s="225"/>
      <c r="CE262" s="225"/>
      <c r="CF262" s="213"/>
      <c r="CG262" s="225"/>
      <c r="CH262" s="225"/>
      <c r="CI262" s="225"/>
      <c r="CJ262" s="213"/>
      <c r="CK262" s="225"/>
      <c r="CL262" s="225"/>
      <c r="CM262" s="213"/>
      <c r="CN262" s="225"/>
      <c r="CO262" s="225"/>
      <c r="CP262" s="213"/>
      <c r="CQ262" s="225"/>
      <c r="CR262" s="225"/>
      <c r="CS262" s="225"/>
      <c r="CT262" s="213"/>
      <c r="CU262" s="225"/>
      <c r="CV262" s="225"/>
      <c r="CW262" s="213"/>
      <c r="CX262" s="225"/>
      <c r="CY262" s="225"/>
      <c r="CZ262" s="213"/>
      <c r="DA262" s="225"/>
      <c r="DB262" s="225"/>
      <c r="DC262" s="225"/>
      <c r="DD262" s="213"/>
      <c r="DE262" s="225"/>
      <c r="DF262" s="225"/>
      <c r="DG262" s="213"/>
      <c r="DH262" s="225"/>
      <c r="DI262" s="225"/>
      <c r="DJ262" s="213"/>
      <c r="DK262" s="225"/>
      <c r="DL262" s="225"/>
      <c r="DM262" s="225"/>
      <c r="DN262" s="213"/>
      <c r="DO262" s="225"/>
      <c r="DP262" s="225"/>
      <c r="DQ262" s="213"/>
      <c r="DR262" s="225"/>
      <c r="DS262" s="225"/>
      <c r="DT262" s="213"/>
      <c r="DU262" s="224"/>
      <c r="DV262" s="224"/>
      <c r="DW262" s="224"/>
      <c r="DX262" s="289"/>
      <c r="DY262" s="224"/>
      <c r="DZ262" s="224"/>
      <c r="EA262" s="289"/>
      <c r="EB262" s="224"/>
      <c r="EC262" s="224"/>
      <c r="ED262" s="289"/>
      <c r="EE262" s="224"/>
      <c r="EF262" s="224"/>
      <c r="EG262" s="224"/>
      <c r="EH262" s="289"/>
      <c r="EI262" s="224"/>
      <c r="EJ262" s="224"/>
      <c r="EK262" s="289"/>
      <c r="EL262" s="224"/>
      <c r="EM262" s="224"/>
      <c r="EN262" s="289"/>
      <c r="EO262" s="224"/>
      <c r="EP262" s="224"/>
      <c r="EQ262" s="224"/>
      <c r="ER262" s="289"/>
      <c r="ES262" s="224"/>
      <c r="ET262" s="224"/>
      <c r="EU262" s="289"/>
      <c r="EV262" s="224"/>
      <c r="EW262" s="224"/>
      <c r="EX262" s="289"/>
      <c r="EY262" s="224"/>
      <c r="EZ262" s="224"/>
      <c r="FA262" s="224"/>
      <c r="FB262" s="289"/>
      <c r="FC262" s="224"/>
      <c r="FD262" s="224"/>
      <c r="FE262" s="289"/>
      <c r="FF262" s="224"/>
      <c r="FG262" s="224"/>
      <c r="FH262" s="289"/>
      <c r="FI262" s="224"/>
      <c r="FJ262" s="224"/>
      <c r="FK262" s="224"/>
      <c r="FL262" s="289"/>
      <c r="FM262" s="224"/>
      <c r="FN262" s="224"/>
      <c r="FO262" s="289"/>
      <c r="FP262" s="224"/>
      <c r="FQ262" s="224"/>
      <c r="FR262" s="289"/>
      <c r="FS262" s="224"/>
      <c r="FT262" s="224"/>
      <c r="FU262" s="224"/>
      <c r="FV262" s="289"/>
      <c r="FW262" s="224"/>
      <c r="FX262" s="224"/>
      <c r="FY262" s="289"/>
      <c r="FZ262" s="224"/>
      <c r="GA262" s="224"/>
      <c r="GB262" s="289"/>
      <c r="GC262" s="224"/>
      <c r="GD262" s="224"/>
      <c r="GE262" s="224"/>
      <c r="GF262" s="289"/>
      <c r="GG262" s="224"/>
      <c r="GH262" s="224"/>
      <c r="GI262" s="289"/>
      <c r="GJ262" s="224"/>
      <c r="GK262" s="224"/>
      <c r="GL262" s="289"/>
      <c r="GM262" s="224"/>
      <c r="GN262" s="224"/>
      <c r="GO262" s="224"/>
      <c r="GP262" s="289"/>
      <c r="GQ262" s="224"/>
      <c r="GR262" s="224"/>
      <c r="GS262" s="289"/>
      <c r="GT262" s="224"/>
      <c r="GU262" s="224"/>
      <c r="GV262" s="289"/>
      <c r="GW262" s="224"/>
      <c r="GX262" s="224"/>
      <c r="GY262" s="224"/>
      <c r="GZ262" s="289"/>
      <c r="HA262" s="224"/>
      <c r="HB262" s="224"/>
      <c r="HC262" s="289"/>
      <c r="HD262" s="224"/>
      <c r="HE262" s="224"/>
      <c r="HF262" s="289"/>
      <c r="HG262" s="224"/>
      <c r="HH262" s="224"/>
      <c r="HI262" s="224"/>
      <c r="HJ262" s="289"/>
      <c r="HK262" s="224"/>
      <c r="HL262" s="224"/>
      <c r="HM262" s="289"/>
      <c r="HN262" s="224"/>
      <c r="HO262" s="224"/>
      <c r="HP262" s="289"/>
      <c r="HQ262" s="224"/>
      <c r="HR262" s="224"/>
      <c r="HS262" s="224"/>
      <c r="HT262" s="289"/>
      <c r="HU262" s="224"/>
      <c r="HV262" s="224"/>
      <c r="HW262" s="289"/>
      <c r="HX262" s="224"/>
      <c r="HY262" s="224"/>
      <c r="HZ262" s="289"/>
      <c r="IA262" s="224"/>
      <c r="IB262" s="224"/>
      <c r="IC262" s="224"/>
      <c r="ID262" s="289"/>
      <c r="IE262" s="224"/>
      <c r="IF262" s="224"/>
      <c r="IG262" s="289"/>
      <c r="IH262" s="224"/>
      <c r="II262" s="224"/>
      <c r="IJ262" s="289"/>
    </row>
    <row r="263" spans="1:244" s="186" customFormat="1" x14ac:dyDescent="0.2">
      <c r="A263" s="183" t="s">
        <v>308</v>
      </c>
      <c r="D263" s="223"/>
      <c r="E263" s="224"/>
      <c r="F263" s="225"/>
      <c r="G263" s="225"/>
      <c r="H263" s="213"/>
      <c r="I263" s="225"/>
      <c r="J263" s="225"/>
      <c r="K263" s="213"/>
      <c r="L263" s="225"/>
      <c r="M263" s="225"/>
      <c r="N263" s="213"/>
      <c r="O263" s="225"/>
      <c r="P263" s="225"/>
      <c r="Q263" s="225"/>
      <c r="R263" s="213"/>
      <c r="S263" s="225"/>
      <c r="T263" s="225"/>
      <c r="U263" s="213"/>
      <c r="V263" s="225"/>
      <c r="W263" s="225"/>
      <c r="X263" s="213"/>
      <c r="Y263" s="225"/>
      <c r="Z263" s="225"/>
      <c r="AA263" s="225"/>
      <c r="AB263" s="213"/>
      <c r="AC263" s="225"/>
      <c r="AD263" s="225"/>
      <c r="AE263" s="213"/>
      <c r="AF263" s="225"/>
      <c r="AG263" s="225"/>
      <c r="AH263" s="213"/>
      <c r="AI263" s="225"/>
      <c r="AJ263" s="225"/>
      <c r="AK263" s="225"/>
      <c r="AL263" s="213"/>
      <c r="AM263" s="225"/>
      <c r="AN263" s="225"/>
      <c r="AO263" s="213"/>
      <c r="AP263" s="225"/>
      <c r="AQ263" s="225"/>
      <c r="AR263" s="213"/>
      <c r="AS263" s="225"/>
      <c r="AT263" s="225"/>
      <c r="AU263" s="225"/>
      <c r="AV263" s="213"/>
      <c r="AW263" s="225"/>
      <c r="AX263" s="225"/>
      <c r="AY263" s="213"/>
      <c r="AZ263" s="225"/>
      <c r="BA263" s="225"/>
      <c r="BB263" s="213"/>
      <c r="BC263" s="225"/>
      <c r="BD263" s="225"/>
      <c r="BE263" s="225"/>
      <c r="BF263" s="213"/>
      <c r="BG263" s="225"/>
      <c r="BH263" s="225"/>
      <c r="BI263" s="213"/>
      <c r="BJ263" s="225"/>
      <c r="BK263" s="225"/>
      <c r="BL263" s="213"/>
      <c r="BM263" s="225"/>
      <c r="BN263" s="225"/>
      <c r="BO263" s="225"/>
      <c r="BP263" s="213"/>
      <c r="BQ263" s="225"/>
      <c r="BR263" s="225"/>
      <c r="BS263" s="213"/>
      <c r="BT263" s="225"/>
      <c r="BU263" s="225"/>
      <c r="BV263" s="213"/>
      <c r="BW263" s="225"/>
      <c r="BX263" s="225"/>
      <c r="BY263" s="225"/>
      <c r="BZ263" s="213"/>
      <c r="CA263" s="225"/>
      <c r="CB263" s="225"/>
      <c r="CC263" s="213"/>
      <c r="CD263" s="225"/>
      <c r="CE263" s="225"/>
      <c r="CF263" s="213"/>
      <c r="CG263" s="225"/>
      <c r="CH263" s="225"/>
      <c r="CI263" s="225"/>
      <c r="CJ263" s="213"/>
      <c r="CK263" s="225"/>
      <c r="CL263" s="225"/>
      <c r="CM263" s="213"/>
      <c r="CN263" s="225"/>
      <c r="CO263" s="225"/>
      <c r="CP263" s="213"/>
      <c r="CQ263" s="225"/>
      <c r="CR263" s="225"/>
      <c r="CS263" s="225"/>
      <c r="CT263" s="213"/>
      <c r="CU263" s="225"/>
      <c r="CV263" s="225"/>
      <c r="CW263" s="213"/>
      <c r="CX263" s="225"/>
      <c r="CY263" s="225"/>
      <c r="CZ263" s="213"/>
      <c r="DA263" s="225"/>
      <c r="DB263" s="225"/>
      <c r="DC263" s="225"/>
      <c r="DD263" s="213"/>
      <c r="DE263" s="225"/>
      <c r="DF263" s="225"/>
      <c r="DG263" s="213"/>
      <c r="DH263" s="225"/>
      <c r="DI263" s="225"/>
      <c r="DJ263" s="213"/>
      <c r="DK263" s="225"/>
      <c r="DL263" s="225"/>
      <c r="DM263" s="225"/>
      <c r="DN263" s="213"/>
      <c r="DO263" s="225"/>
      <c r="DP263" s="225"/>
      <c r="DQ263" s="213"/>
      <c r="DR263" s="225"/>
      <c r="DS263" s="225"/>
      <c r="DT263" s="213"/>
      <c r="DU263" s="224"/>
      <c r="DV263" s="224"/>
      <c r="DW263" s="224"/>
      <c r="DX263" s="289"/>
      <c r="DY263" s="224"/>
      <c r="DZ263" s="224"/>
      <c r="EA263" s="289"/>
      <c r="EB263" s="224"/>
      <c r="EC263" s="224"/>
      <c r="ED263" s="289"/>
      <c r="EE263" s="224"/>
      <c r="EF263" s="224"/>
      <c r="EG263" s="224"/>
      <c r="EH263" s="289"/>
      <c r="EI263" s="224"/>
      <c r="EJ263" s="224"/>
      <c r="EK263" s="289"/>
      <c r="EL263" s="224"/>
      <c r="EM263" s="224"/>
      <c r="EN263" s="289"/>
      <c r="EO263" s="224"/>
      <c r="EP263" s="224"/>
      <c r="EQ263" s="224"/>
      <c r="ER263" s="289"/>
      <c r="ES263" s="224"/>
      <c r="ET263" s="224"/>
      <c r="EU263" s="289"/>
      <c r="EV263" s="224"/>
      <c r="EW263" s="224"/>
      <c r="EX263" s="289"/>
      <c r="EY263" s="224"/>
      <c r="EZ263" s="224"/>
      <c r="FA263" s="224"/>
      <c r="FB263" s="289"/>
      <c r="FC263" s="224"/>
      <c r="FD263" s="224"/>
      <c r="FE263" s="289"/>
      <c r="FF263" s="224"/>
      <c r="FG263" s="224"/>
      <c r="FH263" s="289"/>
      <c r="FI263" s="224"/>
      <c r="FJ263" s="224"/>
      <c r="FK263" s="224"/>
      <c r="FL263" s="289"/>
      <c r="FM263" s="224"/>
      <c r="FN263" s="224"/>
      <c r="FO263" s="289"/>
      <c r="FP263" s="224"/>
      <c r="FQ263" s="224"/>
      <c r="FR263" s="289"/>
      <c r="FS263" s="224"/>
      <c r="FT263" s="224"/>
      <c r="FU263" s="224"/>
      <c r="FV263" s="289"/>
      <c r="FW263" s="224"/>
      <c r="FX263" s="224"/>
      <c r="FY263" s="289"/>
      <c r="FZ263" s="224"/>
      <c r="GA263" s="224"/>
      <c r="GB263" s="289"/>
      <c r="GC263" s="224"/>
      <c r="GD263" s="224"/>
      <c r="GE263" s="224"/>
      <c r="GF263" s="289"/>
      <c r="GG263" s="224"/>
      <c r="GH263" s="224"/>
      <c r="GI263" s="289"/>
      <c r="GJ263" s="224"/>
      <c r="GK263" s="224"/>
      <c r="GL263" s="289"/>
      <c r="GM263" s="224"/>
      <c r="GN263" s="224"/>
      <c r="GO263" s="224"/>
      <c r="GP263" s="289"/>
      <c r="GQ263" s="224"/>
      <c r="GR263" s="224"/>
      <c r="GS263" s="289"/>
      <c r="GT263" s="224"/>
      <c r="GU263" s="224"/>
      <c r="GV263" s="289"/>
      <c r="GW263" s="224"/>
      <c r="GX263" s="224"/>
      <c r="GY263" s="224"/>
      <c r="GZ263" s="289"/>
      <c r="HA263" s="224"/>
      <c r="HB263" s="224"/>
      <c r="HC263" s="289"/>
      <c r="HD263" s="224"/>
      <c r="HE263" s="224"/>
      <c r="HF263" s="289"/>
      <c r="HG263" s="224"/>
      <c r="HH263" s="224"/>
      <c r="HI263" s="224"/>
      <c r="HJ263" s="289"/>
      <c r="HK263" s="224"/>
      <c r="HL263" s="224"/>
      <c r="HM263" s="289"/>
      <c r="HN263" s="224"/>
      <c r="HO263" s="224"/>
      <c r="HP263" s="289"/>
      <c r="HQ263" s="224"/>
      <c r="HR263" s="224"/>
      <c r="HS263" s="224"/>
      <c r="HT263" s="289"/>
      <c r="HU263" s="224"/>
      <c r="HV263" s="224"/>
      <c r="HW263" s="289"/>
      <c r="HX263" s="224"/>
      <c r="HY263" s="224"/>
      <c r="HZ263" s="289"/>
      <c r="IA263" s="224"/>
      <c r="IB263" s="224"/>
      <c r="IC263" s="224"/>
      <c r="ID263" s="289"/>
      <c r="IE263" s="224"/>
      <c r="IF263" s="224"/>
      <c r="IG263" s="289"/>
      <c r="IH263" s="224"/>
      <c r="II263" s="224"/>
      <c r="IJ263" s="289"/>
    </row>
    <row r="264" spans="1:244" s="186" customFormat="1" x14ac:dyDescent="0.2">
      <c r="A264" s="183"/>
      <c r="D264" s="223"/>
      <c r="E264" s="224"/>
      <c r="F264" s="225"/>
      <c r="G264" s="225"/>
      <c r="H264" s="213"/>
      <c r="I264" s="225"/>
      <c r="J264" s="225"/>
      <c r="K264" s="213"/>
      <c r="L264" s="225"/>
      <c r="M264" s="225"/>
      <c r="N264" s="213"/>
      <c r="O264" s="225"/>
      <c r="P264" s="225"/>
      <c r="Q264" s="225"/>
      <c r="R264" s="213"/>
      <c r="S264" s="225"/>
      <c r="T264" s="225"/>
      <c r="U264" s="213"/>
      <c r="V264" s="225"/>
      <c r="W264" s="225"/>
      <c r="X264" s="213"/>
      <c r="Y264" s="225"/>
      <c r="Z264" s="225"/>
      <c r="AA264" s="225"/>
      <c r="AB264" s="213"/>
      <c r="AC264" s="225"/>
      <c r="AD264" s="225"/>
      <c r="AE264" s="213"/>
      <c r="AF264" s="225"/>
      <c r="AG264" s="225"/>
      <c r="AH264" s="213"/>
      <c r="AI264" s="225"/>
      <c r="AJ264" s="225"/>
      <c r="AK264" s="225"/>
      <c r="AL264" s="213"/>
      <c r="AM264" s="225"/>
      <c r="AN264" s="225"/>
      <c r="AO264" s="213"/>
      <c r="AP264" s="225"/>
      <c r="AQ264" s="225"/>
      <c r="AR264" s="213"/>
      <c r="AS264" s="225"/>
      <c r="AT264" s="225"/>
      <c r="AU264" s="225"/>
      <c r="AV264" s="213"/>
      <c r="AW264" s="225"/>
      <c r="AX264" s="225"/>
      <c r="AY264" s="213"/>
      <c r="AZ264" s="225"/>
      <c r="BA264" s="225"/>
      <c r="BB264" s="213"/>
      <c r="BC264" s="225"/>
      <c r="BD264" s="225"/>
      <c r="BE264" s="225"/>
      <c r="BF264" s="213"/>
      <c r="BG264" s="225"/>
      <c r="BH264" s="225"/>
      <c r="BI264" s="213"/>
      <c r="BJ264" s="225"/>
      <c r="BK264" s="225"/>
      <c r="BL264" s="213"/>
      <c r="BM264" s="225"/>
      <c r="BN264" s="225"/>
      <c r="BO264" s="225"/>
      <c r="BP264" s="213"/>
      <c r="BQ264" s="225"/>
      <c r="BR264" s="225"/>
      <c r="BS264" s="213"/>
      <c r="BT264" s="225"/>
      <c r="BU264" s="225"/>
      <c r="BV264" s="213"/>
      <c r="BW264" s="225"/>
      <c r="BX264" s="225"/>
      <c r="BY264" s="225"/>
      <c r="BZ264" s="213"/>
      <c r="CA264" s="225"/>
      <c r="CB264" s="225"/>
      <c r="CC264" s="213"/>
      <c r="CD264" s="225"/>
      <c r="CE264" s="225"/>
      <c r="CF264" s="213"/>
      <c r="CG264" s="225"/>
      <c r="CH264" s="225"/>
      <c r="CI264" s="225"/>
      <c r="CJ264" s="213"/>
      <c r="CK264" s="225"/>
      <c r="CL264" s="225"/>
      <c r="CM264" s="213"/>
      <c r="CN264" s="225"/>
      <c r="CO264" s="225"/>
      <c r="CP264" s="213"/>
      <c r="CQ264" s="225"/>
      <c r="CR264" s="225"/>
      <c r="CS264" s="225"/>
      <c r="CT264" s="213"/>
      <c r="CU264" s="225"/>
      <c r="CV264" s="225"/>
      <c r="CW264" s="213"/>
      <c r="CX264" s="225"/>
      <c r="CY264" s="225"/>
      <c r="CZ264" s="213"/>
      <c r="DA264" s="225"/>
      <c r="DB264" s="225"/>
      <c r="DC264" s="225"/>
      <c r="DD264" s="213"/>
      <c r="DE264" s="225"/>
      <c r="DF264" s="225"/>
      <c r="DG264" s="213"/>
      <c r="DH264" s="225"/>
      <c r="DI264" s="225"/>
      <c r="DJ264" s="213"/>
      <c r="DK264" s="225"/>
      <c r="DL264" s="225"/>
      <c r="DM264" s="225"/>
      <c r="DN264" s="213"/>
      <c r="DO264" s="225"/>
      <c r="DP264" s="225"/>
      <c r="DQ264" s="213"/>
      <c r="DR264" s="225"/>
      <c r="DS264" s="225"/>
      <c r="DT264" s="213"/>
      <c r="DU264" s="224"/>
      <c r="DV264" s="224"/>
      <c r="DW264" s="224"/>
      <c r="DX264" s="289"/>
      <c r="DY264" s="224"/>
      <c r="DZ264" s="224"/>
      <c r="EA264" s="289"/>
      <c r="EB264" s="224"/>
      <c r="EC264" s="224"/>
      <c r="ED264" s="289"/>
      <c r="EE264" s="224"/>
      <c r="EF264" s="224"/>
      <c r="EG264" s="224"/>
      <c r="EH264" s="289"/>
      <c r="EI264" s="224"/>
      <c r="EJ264" s="224"/>
      <c r="EK264" s="289"/>
      <c r="EL264" s="224"/>
      <c r="EM264" s="224"/>
      <c r="EN264" s="289"/>
      <c r="EO264" s="224"/>
      <c r="EP264" s="224"/>
      <c r="EQ264" s="224"/>
      <c r="ER264" s="289"/>
      <c r="ES264" s="224"/>
      <c r="ET264" s="224"/>
      <c r="EU264" s="289"/>
      <c r="EV264" s="224"/>
      <c r="EW264" s="224"/>
      <c r="EX264" s="289"/>
      <c r="EY264" s="224"/>
      <c r="EZ264" s="224"/>
      <c r="FA264" s="224"/>
      <c r="FB264" s="289"/>
      <c r="FC264" s="224"/>
      <c r="FD264" s="224"/>
      <c r="FE264" s="289"/>
      <c r="FF264" s="224"/>
      <c r="FG264" s="224"/>
      <c r="FH264" s="289"/>
      <c r="FI264" s="224"/>
      <c r="FJ264" s="224"/>
      <c r="FK264" s="224"/>
      <c r="FL264" s="289"/>
      <c r="FM264" s="224"/>
      <c r="FN264" s="224"/>
      <c r="FO264" s="289"/>
      <c r="FP264" s="224"/>
      <c r="FQ264" s="224"/>
      <c r="FR264" s="289"/>
      <c r="FS264" s="224"/>
      <c r="FT264" s="224"/>
      <c r="FU264" s="224"/>
      <c r="FV264" s="289"/>
      <c r="FW264" s="224"/>
      <c r="FX264" s="224"/>
      <c r="FY264" s="289"/>
      <c r="FZ264" s="224"/>
      <c r="GA264" s="224"/>
      <c r="GB264" s="289"/>
      <c r="GC264" s="224"/>
      <c r="GD264" s="224"/>
      <c r="GE264" s="224"/>
      <c r="GF264" s="289"/>
      <c r="GG264" s="224"/>
      <c r="GH264" s="224"/>
      <c r="GI264" s="289"/>
      <c r="GJ264" s="224"/>
      <c r="GK264" s="224"/>
      <c r="GL264" s="289"/>
      <c r="GM264" s="224"/>
      <c r="GN264" s="224"/>
      <c r="GO264" s="224"/>
      <c r="GP264" s="289"/>
      <c r="GQ264" s="224"/>
      <c r="GR264" s="224"/>
      <c r="GS264" s="289"/>
      <c r="GT264" s="224"/>
      <c r="GU264" s="224"/>
      <c r="GV264" s="289"/>
      <c r="GW264" s="224"/>
      <c r="GX264" s="224"/>
      <c r="GY264" s="224"/>
      <c r="GZ264" s="289"/>
      <c r="HA264" s="224"/>
      <c r="HB264" s="224"/>
      <c r="HC264" s="289"/>
      <c r="HD264" s="224"/>
      <c r="HE264" s="224"/>
      <c r="HF264" s="289"/>
      <c r="HG264" s="224"/>
      <c r="HH264" s="224"/>
      <c r="HI264" s="224"/>
      <c r="HJ264" s="289"/>
      <c r="HK264" s="224"/>
      <c r="HL264" s="224"/>
      <c r="HM264" s="289"/>
      <c r="HN264" s="224"/>
      <c r="HO264" s="224"/>
      <c r="HP264" s="289"/>
      <c r="HQ264" s="224"/>
      <c r="HR264" s="224"/>
      <c r="HS264" s="224"/>
      <c r="HT264" s="289"/>
      <c r="HU264" s="224"/>
      <c r="HV264" s="224"/>
      <c r="HW264" s="289"/>
      <c r="HX264" s="224"/>
      <c r="HY264" s="224"/>
      <c r="HZ264" s="289"/>
      <c r="IA264" s="224"/>
      <c r="IB264" s="224"/>
      <c r="IC264" s="224"/>
      <c r="ID264" s="289"/>
      <c r="IE264" s="224"/>
      <c r="IF264" s="224"/>
      <c r="IG264" s="289"/>
      <c r="IH264" s="224"/>
      <c r="II264" s="224"/>
      <c r="IJ264" s="289"/>
    </row>
    <row r="265" spans="1:244" x14ac:dyDescent="0.2">
      <c r="B265" s="183" t="s">
        <v>207</v>
      </c>
      <c r="E265" s="188"/>
      <c r="F265" s="225"/>
      <c r="G265" s="225"/>
      <c r="H265" s="207"/>
      <c r="I265" s="225"/>
      <c r="J265" s="225"/>
      <c r="K265" s="213"/>
      <c r="L265" s="225"/>
      <c r="M265" s="225"/>
      <c r="N265" s="213"/>
      <c r="O265" s="208"/>
      <c r="P265" s="225"/>
      <c r="Q265" s="225"/>
      <c r="R265" s="213"/>
      <c r="S265" s="225"/>
      <c r="T265" s="225"/>
      <c r="U265" s="213"/>
      <c r="V265" s="225"/>
      <c r="W265" s="225"/>
      <c r="X265" s="213"/>
      <c r="Y265" s="208"/>
      <c r="Z265" s="225"/>
      <c r="AA265" s="225"/>
      <c r="AB265" s="207"/>
      <c r="AC265" s="225"/>
      <c r="AD265" s="225"/>
      <c r="AE265" s="213"/>
      <c r="AF265" s="225"/>
      <c r="AG265" s="225"/>
      <c r="AH265" s="213"/>
      <c r="AI265" s="208"/>
      <c r="AJ265" s="225"/>
      <c r="AK265" s="225"/>
      <c r="AL265" s="207"/>
      <c r="AM265" s="225"/>
      <c r="AN265" s="225"/>
      <c r="AO265" s="213"/>
      <c r="AP265" s="225"/>
      <c r="AQ265" s="225"/>
      <c r="AR265" s="213"/>
      <c r="AS265" s="208"/>
      <c r="AT265" s="225"/>
      <c r="AU265" s="225"/>
      <c r="AV265" s="207"/>
      <c r="AW265" s="225"/>
      <c r="AX265" s="225"/>
      <c r="AY265" s="213"/>
      <c r="AZ265" s="225"/>
      <c r="BA265" s="225"/>
      <c r="BB265" s="213"/>
      <c r="BC265" s="208"/>
      <c r="BD265" s="225"/>
      <c r="BE265" s="225"/>
      <c r="BF265" s="213"/>
      <c r="BG265" s="225"/>
      <c r="BH265" s="225"/>
      <c r="BI265" s="213"/>
      <c r="BJ265" s="225"/>
      <c r="BK265" s="225"/>
      <c r="BL265" s="213"/>
      <c r="BM265" s="208"/>
      <c r="BN265" s="225"/>
      <c r="BO265" s="225"/>
      <c r="BP265" s="213"/>
      <c r="BQ265" s="225"/>
      <c r="BR265" s="225"/>
      <c r="BS265" s="213"/>
      <c r="BT265" s="225"/>
      <c r="BU265" s="225"/>
      <c r="BV265" s="213"/>
      <c r="BW265" s="208"/>
      <c r="BX265" s="225"/>
      <c r="BY265" s="225"/>
      <c r="BZ265" s="213"/>
      <c r="CA265" s="225"/>
      <c r="CB265" s="225"/>
      <c r="CC265" s="213"/>
      <c r="CD265" s="225"/>
      <c r="CE265" s="225"/>
      <c r="CF265" s="213"/>
      <c r="CG265" s="208"/>
      <c r="CH265" s="225"/>
      <c r="CI265" s="225"/>
      <c r="CJ265" s="213"/>
      <c r="CK265" s="225"/>
      <c r="CL265" s="225"/>
      <c r="CM265" s="213"/>
      <c r="CN265" s="225"/>
      <c r="CO265" s="225"/>
      <c r="CP265" s="213"/>
      <c r="CQ265" s="208"/>
      <c r="CR265" s="225"/>
      <c r="CS265" s="225"/>
      <c r="CT265" s="213"/>
      <c r="CU265" s="225"/>
      <c r="CV265" s="225"/>
      <c r="CW265" s="213"/>
      <c r="CX265" s="225"/>
      <c r="CY265" s="225"/>
      <c r="CZ265" s="213"/>
      <c r="DA265" s="208"/>
      <c r="DB265" s="225"/>
      <c r="DC265" s="225"/>
      <c r="DD265" s="213"/>
      <c r="DE265" s="225"/>
      <c r="DF265" s="225"/>
      <c r="DG265" s="213"/>
      <c r="DH265" s="225"/>
      <c r="DI265" s="225"/>
      <c r="DJ265" s="213"/>
      <c r="DK265" s="208"/>
      <c r="DL265" s="225"/>
      <c r="DM265" s="225"/>
      <c r="DN265" s="213"/>
      <c r="DO265" s="225"/>
      <c r="DP265" s="225"/>
      <c r="DQ265" s="213"/>
      <c r="DR265" s="225"/>
      <c r="DS265" s="225"/>
      <c r="DT265" s="213"/>
      <c r="DU265" s="188"/>
      <c r="DV265" s="224"/>
      <c r="DW265" s="224"/>
      <c r="DX265" s="207"/>
      <c r="DY265" s="224"/>
      <c r="DZ265" s="224"/>
      <c r="EA265" s="289"/>
      <c r="EB265" s="224"/>
      <c r="EC265" s="224"/>
      <c r="ED265" s="289"/>
      <c r="EE265" s="188"/>
      <c r="EF265" s="224"/>
      <c r="EG265" s="224"/>
      <c r="EH265" s="289"/>
      <c r="EI265" s="224"/>
      <c r="EJ265" s="224"/>
      <c r="EK265" s="289"/>
      <c r="EL265" s="224"/>
      <c r="EM265" s="224"/>
      <c r="EN265" s="289"/>
      <c r="EO265" s="188"/>
      <c r="EP265" s="224"/>
      <c r="EQ265" s="224"/>
      <c r="ER265" s="207"/>
      <c r="ES265" s="224"/>
      <c r="ET265" s="224"/>
      <c r="EU265" s="289"/>
      <c r="EV265" s="224"/>
      <c r="EW265" s="224"/>
      <c r="EX265" s="289"/>
      <c r="EY265" s="188"/>
      <c r="EZ265" s="224"/>
      <c r="FA265" s="224"/>
      <c r="FB265" s="207"/>
      <c r="FC265" s="224"/>
      <c r="FD265" s="224"/>
      <c r="FE265" s="289"/>
      <c r="FF265" s="224"/>
      <c r="FG265" s="224"/>
      <c r="FH265" s="289"/>
      <c r="FI265" s="188"/>
      <c r="FJ265" s="224"/>
      <c r="FK265" s="224"/>
      <c r="FL265" s="207"/>
      <c r="FM265" s="224"/>
      <c r="FN265" s="224"/>
      <c r="FO265" s="289"/>
      <c r="FP265" s="224"/>
      <c r="FQ265" s="224"/>
      <c r="FR265" s="289"/>
      <c r="FS265" s="188"/>
      <c r="FT265" s="224"/>
      <c r="FU265" s="224"/>
      <c r="FV265" s="289"/>
      <c r="FW265" s="224"/>
      <c r="FX265" s="224"/>
      <c r="FY265" s="289"/>
      <c r="FZ265" s="224"/>
      <c r="GA265" s="224"/>
      <c r="GB265" s="289"/>
      <c r="GC265" s="188"/>
      <c r="GD265" s="224"/>
      <c r="GE265" s="224"/>
      <c r="GF265" s="289"/>
      <c r="GG265" s="224"/>
      <c r="GH265" s="224"/>
      <c r="GI265" s="289"/>
      <c r="GJ265" s="224"/>
      <c r="GK265" s="224"/>
      <c r="GL265" s="289"/>
      <c r="GM265" s="188"/>
      <c r="GN265" s="224"/>
      <c r="GO265" s="224"/>
      <c r="GP265" s="289"/>
      <c r="GQ265" s="224"/>
      <c r="GR265" s="224"/>
      <c r="GS265" s="289"/>
      <c r="GT265" s="224"/>
      <c r="GU265" s="224"/>
      <c r="GV265" s="289"/>
      <c r="GW265" s="188"/>
      <c r="GX265" s="224"/>
      <c r="GY265" s="224"/>
      <c r="GZ265" s="289"/>
      <c r="HA265" s="224"/>
      <c r="HB265" s="224"/>
      <c r="HC265" s="289"/>
      <c r="HD265" s="224"/>
      <c r="HE265" s="224"/>
      <c r="HF265" s="289"/>
      <c r="HG265" s="188"/>
      <c r="HH265" s="224"/>
      <c r="HI265" s="224"/>
      <c r="HJ265" s="289"/>
      <c r="HK265" s="224"/>
      <c r="HL265" s="224"/>
      <c r="HM265" s="289"/>
      <c r="HN265" s="224"/>
      <c r="HO265" s="224"/>
      <c r="HP265" s="289"/>
      <c r="HQ265" s="188"/>
      <c r="HR265" s="224"/>
      <c r="HS265" s="224"/>
      <c r="HT265" s="289"/>
      <c r="HU265" s="224"/>
      <c r="HV265" s="224"/>
      <c r="HW265" s="289"/>
      <c r="HX265" s="224"/>
      <c r="HY265" s="224"/>
      <c r="HZ265" s="289"/>
      <c r="IA265" s="188"/>
      <c r="IB265" s="224"/>
      <c r="IC265" s="224"/>
      <c r="ID265" s="289"/>
      <c r="IE265" s="224"/>
      <c r="IF265" s="224"/>
      <c r="IG265" s="289"/>
      <c r="IH265" s="224"/>
      <c r="II265" s="224"/>
      <c r="IJ265" s="289"/>
    </row>
    <row r="266" spans="1:244" x14ac:dyDescent="0.2">
      <c r="A266" s="204">
        <v>101</v>
      </c>
      <c r="C266" s="183" t="s">
        <v>62</v>
      </c>
      <c r="E266" s="188"/>
      <c r="F266" s="220"/>
      <c r="G266" s="220"/>
      <c r="H266" s="207">
        <v>2690268737.7741666</v>
      </c>
      <c r="I266" s="220"/>
      <c r="J266" s="220"/>
      <c r="K266" s="207">
        <v>271095899.37416667</v>
      </c>
      <c r="L266" s="220"/>
      <c r="M266" s="220"/>
      <c r="N266" s="207">
        <v>2419172838.3999996</v>
      </c>
      <c r="O266" s="208"/>
      <c r="P266" s="220"/>
      <c r="Q266" s="220"/>
      <c r="R266" s="207">
        <v>2697073163.686666</v>
      </c>
      <c r="S266" s="220"/>
      <c r="T266" s="220"/>
      <c r="U266" s="207">
        <v>272155726.495</v>
      </c>
      <c r="V266" s="220"/>
      <c r="W266" s="220"/>
      <c r="X266" s="207">
        <v>2424917437.1916661</v>
      </c>
      <c r="Y266" s="208"/>
      <c r="Z266" s="220"/>
      <c r="AA266" s="220"/>
      <c r="AB266" s="207">
        <v>2704050850.0516663</v>
      </c>
      <c r="AC266" s="220"/>
      <c r="AD266" s="220"/>
      <c r="AE266" s="207">
        <v>273228429.71666664</v>
      </c>
      <c r="AF266" s="220"/>
      <c r="AG266" s="220"/>
      <c r="AH266" s="207">
        <v>2430822420.3349996</v>
      </c>
      <c r="AI266" s="208"/>
      <c r="AJ266" s="220"/>
      <c r="AK266" s="220"/>
      <c r="AL266" s="207">
        <v>2711350005.1958337</v>
      </c>
      <c r="AM266" s="220"/>
      <c r="AN266" s="220"/>
      <c r="AO266" s="207">
        <v>274330210.0983333</v>
      </c>
      <c r="AP266" s="220"/>
      <c r="AQ266" s="220"/>
      <c r="AR266" s="207">
        <v>2437019795.0974994</v>
      </c>
      <c r="AS266" s="208"/>
      <c r="AT266" s="220"/>
      <c r="AU266" s="220"/>
      <c r="AV266" s="207">
        <v>2718250552.6183333</v>
      </c>
      <c r="AW266" s="220"/>
      <c r="AX266" s="220"/>
      <c r="AY266" s="207">
        <v>275367621.92500001</v>
      </c>
      <c r="AZ266" s="220"/>
      <c r="BA266" s="220"/>
      <c r="BB266" s="207">
        <v>2442882930.6933331</v>
      </c>
      <c r="BC266" s="208"/>
      <c r="BD266" s="220"/>
      <c r="BE266" s="220"/>
      <c r="BF266" s="207">
        <v>2725153673.0599999</v>
      </c>
      <c r="BG266" s="220"/>
      <c r="BH266" s="220"/>
      <c r="BI266" s="207">
        <v>276388205.23749995</v>
      </c>
      <c r="BJ266" s="220"/>
      <c r="BK266" s="220"/>
      <c r="BL266" s="207">
        <v>2448765467.8225002</v>
      </c>
      <c r="BM266" s="208"/>
      <c r="BN266" s="220"/>
      <c r="BO266" s="220"/>
      <c r="BP266" s="207">
        <v>2728855628.3600001</v>
      </c>
      <c r="BQ266" s="220"/>
      <c r="BR266" s="220"/>
      <c r="BS266" s="207">
        <v>278622782.75</v>
      </c>
      <c r="BT266" s="220"/>
      <c r="BU266" s="220"/>
      <c r="BV266" s="207">
        <v>2450232845.6100001</v>
      </c>
      <c r="BW266" s="208"/>
      <c r="BX266" s="220"/>
      <c r="BY266" s="220"/>
      <c r="BZ266" s="207">
        <v>2736636714.7600002</v>
      </c>
      <c r="CA266" s="220"/>
      <c r="CB266" s="220"/>
      <c r="CC266" s="207">
        <v>279887988.89999998</v>
      </c>
      <c r="CD266" s="220"/>
      <c r="CE266" s="220"/>
      <c r="CF266" s="207">
        <v>2456748725.8600001</v>
      </c>
      <c r="CG266" s="208"/>
      <c r="CH266" s="220"/>
      <c r="CI266" s="220"/>
      <c r="CJ266" s="207">
        <v>2745082639.4099998</v>
      </c>
      <c r="CK266" s="220"/>
      <c r="CL266" s="220"/>
      <c r="CM266" s="207">
        <v>281380965.08000004</v>
      </c>
      <c r="CN266" s="220"/>
      <c r="CO266" s="220"/>
      <c r="CP266" s="207">
        <v>2463701674.3299999</v>
      </c>
      <c r="CQ266" s="208"/>
      <c r="CR266" s="220"/>
      <c r="CS266" s="220"/>
      <c r="CT266" s="207">
        <v>2754163853.71</v>
      </c>
      <c r="CU266" s="220"/>
      <c r="CV266" s="220"/>
      <c r="CW266" s="207">
        <v>283020128.14999998</v>
      </c>
      <c r="CX266" s="220"/>
      <c r="CY266" s="220"/>
      <c r="CZ266" s="207">
        <v>2471143725.5599999</v>
      </c>
      <c r="DA266" s="208"/>
      <c r="DB266" s="220"/>
      <c r="DC266" s="220"/>
      <c r="DD266" s="207">
        <v>2764068183.5700002</v>
      </c>
      <c r="DE266" s="220"/>
      <c r="DF266" s="220"/>
      <c r="DG266" s="207">
        <v>284720158.77999997</v>
      </c>
      <c r="DH266" s="220"/>
      <c r="DI266" s="220"/>
      <c r="DJ266" s="207">
        <v>2479348024.79</v>
      </c>
      <c r="DK266" s="208"/>
      <c r="DL266" s="220"/>
      <c r="DM266" s="220"/>
      <c r="DN266" s="207">
        <v>2773328083.3099999</v>
      </c>
      <c r="DO266" s="220"/>
      <c r="DP266" s="220"/>
      <c r="DQ266" s="207">
        <v>286471076.25</v>
      </c>
      <c r="DR266" s="220"/>
      <c r="DS266" s="220"/>
      <c r="DT266" s="207">
        <v>2486857007.0599999</v>
      </c>
      <c r="DU266" s="188"/>
      <c r="DV266" s="220"/>
      <c r="DW266" s="220"/>
      <c r="DX266" s="207">
        <f>'Rate Base'!AC21</f>
        <v>2781572784.8799992</v>
      </c>
      <c r="DY266" s="220"/>
      <c r="DZ266" s="220"/>
      <c r="EA266" s="207">
        <f>'Rate Base'!AC99</f>
        <v>288160737.52000004</v>
      </c>
      <c r="EB266" s="220"/>
      <c r="EC266" s="220"/>
      <c r="ED266" s="207">
        <f>DX266-EA266</f>
        <v>2493412047.3599992</v>
      </c>
      <c r="EE266" s="188"/>
      <c r="EF266" s="220"/>
      <c r="EG266" s="220"/>
      <c r="EH266" s="207">
        <f>'Rate Base'!AD21</f>
        <v>2790082772.5899997</v>
      </c>
      <c r="EI266" s="220"/>
      <c r="EJ266" s="220"/>
      <c r="EK266" s="207">
        <f>'Rate Base'!AD99</f>
        <v>289842127.23000002</v>
      </c>
      <c r="EL266" s="220"/>
      <c r="EM266" s="220"/>
      <c r="EN266" s="207">
        <f>EH266-EK266</f>
        <v>2500240645.3599997</v>
      </c>
      <c r="EO266" s="188"/>
      <c r="EP266" s="220"/>
      <c r="EQ266" s="220"/>
      <c r="ER266" s="207">
        <f>'Rate Base'!AE21</f>
        <v>2798883947.6199999</v>
      </c>
      <c r="ES266" s="220"/>
      <c r="ET266" s="220"/>
      <c r="EU266" s="207">
        <f>'Rate Base'!AE99</f>
        <v>291577887.14999998</v>
      </c>
      <c r="EV266" s="220"/>
      <c r="EW266" s="220"/>
      <c r="EX266" s="207">
        <f>ER266-EU266</f>
        <v>2507306060.4699998</v>
      </c>
      <c r="EY266" s="188"/>
      <c r="EZ266" s="220"/>
      <c r="FA266" s="220"/>
      <c r="FB266" s="207">
        <f>'Rate Base'!AF21</f>
        <v>2688638479.0400004</v>
      </c>
      <c r="FC266" s="220"/>
      <c r="FD266" s="220"/>
      <c r="FE266" s="207">
        <f>'Rate Base'!AF99</f>
        <v>280727657.05000001</v>
      </c>
      <c r="FF266" s="220"/>
      <c r="FG266" s="220"/>
      <c r="FH266" s="207">
        <f>FB266-FE266</f>
        <v>2407910821.9900002</v>
      </c>
      <c r="FI266" s="188"/>
      <c r="FJ266" s="220"/>
      <c r="FK266" s="220"/>
      <c r="FL266" s="207">
        <f>'Rate Base'!AG21</f>
        <v>2458967774.1700001</v>
      </c>
      <c r="FM266" s="220"/>
      <c r="FN266" s="220"/>
      <c r="FO266" s="207">
        <f>'Rate Base'!AG99</f>
        <v>257248630.25</v>
      </c>
      <c r="FP266" s="220"/>
      <c r="FQ266" s="220"/>
      <c r="FR266" s="207">
        <f>FL266-FO266</f>
        <v>2201719143.9200001</v>
      </c>
      <c r="FS266" s="188"/>
      <c r="FT266" s="220"/>
      <c r="FU266" s="220"/>
      <c r="FV266" s="207">
        <f>'Rate Base'!AH21</f>
        <v>2228637425.6300001</v>
      </c>
      <c r="FW266" s="220"/>
      <c r="FX266" s="220"/>
      <c r="FY266" s="207">
        <f>'Rate Base'!AH99</f>
        <v>233667849.58999997</v>
      </c>
      <c r="FZ266" s="220"/>
      <c r="GA266" s="220"/>
      <c r="GB266" s="207">
        <f>FV266-FY266</f>
        <v>1994969576.0400002</v>
      </c>
      <c r="GC266" s="188"/>
      <c r="GD266" s="220"/>
      <c r="GE266" s="220"/>
      <c r="GF266" s="207">
        <f>'Rate Base'!AI21</f>
        <v>1997526160.0600002</v>
      </c>
      <c r="GG266" s="220"/>
      <c r="GH266" s="220"/>
      <c r="GI266" s="207">
        <f>'Rate Base'!AI99</f>
        <v>209972428.69</v>
      </c>
      <c r="GJ266" s="220"/>
      <c r="GK266" s="220"/>
      <c r="GL266" s="207">
        <f>GF266-GI266</f>
        <v>1787553731.3700001</v>
      </c>
      <c r="GM266" s="188"/>
      <c r="GN266" s="220"/>
      <c r="GO266" s="220"/>
      <c r="GP266" s="207">
        <f>'Rate Base'!AJ21</f>
        <v>1765515946.4499998</v>
      </c>
      <c r="GQ266" s="220"/>
      <c r="GR266" s="220"/>
      <c r="GS266" s="207">
        <f>'Rate Base'!AJ99</f>
        <v>185943045.82000002</v>
      </c>
      <c r="GT266" s="220"/>
      <c r="GU266" s="220"/>
      <c r="GV266" s="207">
        <f>GP266-GS266</f>
        <v>1579572900.6299999</v>
      </c>
      <c r="GW266" s="188"/>
      <c r="GX266" s="220"/>
      <c r="GY266" s="220"/>
      <c r="GZ266" s="207">
        <f>'Rate Base'!AK21</f>
        <v>1532571705.3100002</v>
      </c>
      <c r="HA266" s="220"/>
      <c r="HB266" s="220"/>
      <c r="HC266" s="207">
        <f>'Rate Base'!AK99</f>
        <v>161567530.97</v>
      </c>
      <c r="HD266" s="220"/>
      <c r="HE266" s="220"/>
      <c r="HF266" s="207">
        <f>GZ266-HC266</f>
        <v>1371004174.3400002</v>
      </c>
      <c r="HG266" s="188"/>
      <c r="HH266" s="220"/>
      <c r="HI266" s="220"/>
      <c r="HJ266" s="207">
        <f>'Rate Base'!AL21</f>
        <v>1298837593.5499997</v>
      </c>
      <c r="HK266" s="220"/>
      <c r="HL266" s="220"/>
      <c r="HM266" s="207">
        <f>'Rate Base'!AL99</f>
        <v>137082865.44</v>
      </c>
      <c r="HN266" s="220"/>
      <c r="HO266" s="220"/>
      <c r="HP266" s="207">
        <f>HJ266-HM266</f>
        <v>1161754728.1099997</v>
      </c>
      <c r="HQ266" s="188"/>
      <c r="HR266" s="220"/>
      <c r="HS266" s="220"/>
      <c r="HT266" s="207">
        <f>'Rate Base'!AM21</f>
        <v>1064176447.1800001</v>
      </c>
      <c r="HU266" s="220"/>
      <c r="HV266" s="220"/>
      <c r="HW266" s="207">
        <f>'Rate Base'!AM99</f>
        <v>112461514.18000001</v>
      </c>
      <c r="HX266" s="220"/>
      <c r="HY266" s="220"/>
      <c r="HZ266" s="207">
        <f>HT266-HW266</f>
        <v>951714933</v>
      </c>
      <c r="IA266" s="188"/>
      <c r="IB266" s="220"/>
      <c r="IC266" s="220"/>
      <c r="ID266" s="207">
        <f>'Rate Base'!AN21</f>
        <v>828730177.17999983</v>
      </c>
      <c r="IE266" s="220"/>
      <c r="IF266" s="220"/>
      <c r="IG266" s="207">
        <f>'Rate Base'!AN99</f>
        <v>87650292.729999989</v>
      </c>
      <c r="IH266" s="220"/>
      <c r="II266" s="220"/>
      <c r="IJ266" s="207">
        <f>ID266-IG266</f>
        <v>741079884.44999981</v>
      </c>
    </row>
    <row r="267" spans="1:244" x14ac:dyDescent="0.2">
      <c r="A267" s="204"/>
      <c r="C267" s="183"/>
      <c r="E267" s="188"/>
      <c r="F267" s="220"/>
      <c r="G267" s="220"/>
      <c r="H267" s="207"/>
      <c r="I267" s="220"/>
      <c r="J267" s="220"/>
      <c r="K267" s="207"/>
      <c r="L267" s="220"/>
      <c r="M267" s="220"/>
      <c r="N267" s="207"/>
      <c r="O267" s="208"/>
      <c r="P267" s="220"/>
      <c r="Q267" s="220"/>
      <c r="R267" s="207"/>
      <c r="S267" s="220"/>
      <c r="T267" s="220"/>
      <c r="U267" s="207"/>
      <c r="V267" s="220"/>
      <c r="W267" s="220"/>
      <c r="X267" s="207"/>
      <c r="Y267" s="208"/>
      <c r="Z267" s="220"/>
      <c r="AA267" s="220"/>
      <c r="AB267" s="207"/>
      <c r="AC267" s="220"/>
      <c r="AD267" s="220"/>
      <c r="AE267" s="207"/>
      <c r="AF267" s="220"/>
      <c r="AG267" s="220"/>
      <c r="AH267" s="207"/>
      <c r="AI267" s="208"/>
      <c r="AJ267" s="220"/>
      <c r="AK267" s="220"/>
      <c r="AL267" s="207"/>
      <c r="AM267" s="220"/>
      <c r="AN267" s="220"/>
      <c r="AO267" s="207"/>
      <c r="AP267" s="220"/>
      <c r="AQ267" s="220"/>
      <c r="AR267" s="207"/>
      <c r="AS267" s="208"/>
      <c r="AT267" s="220"/>
      <c r="AU267" s="220"/>
      <c r="AV267" s="207"/>
      <c r="AW267" s="220"/>
      <c r="AX267" s="220"/>
      <c r="AY267" s="207"/>
      <c r="AZ267" s="220"/>
      <c r="BA267" s="220"/>
      <c r="BB267" s="207"/>
      <c r="BC267" s="208"/>
      <c r="BD267" s="220"/>
      <c r="BE267" s="220"/>
      <c r="BF267" s="207"/>
      <c r="BG267" s="220"/>
      <c r="BH267" s="220"/>
      <c r="BI267" s="207"/>
      <c r="BJ267" s="220"/>
      <c r="BK267" s="220"/>
      <c r="BL267" s="207"/>
      <c r="BM267" s="208"/>
      <c r="BN267" s="220"/>
      <c r="BO267" s="220"/>
      <c r="BP267" s="207"/>
      <c r="BQ267" s="220"/>
      <c r="BR267" s="220"/>
      <c r="BS267" s="207"/>
      <c r="BT267" s="220"/>
      <c r="BU267" s="220"/>
      <c r="BV267" s="207"/>
      <c r="BW267" s="208"/>
      <c r="BX267" s="220"/>
      <c r="BY267" s="220"/>
      <c r="BZ267" s="207"/>
      <c r="CA267" s="220"/>
      <c r="CB267" s="220"/>
      <c r="CC267" s="207"/>
      <c r="CD267" s="220"/>
      <c r="CE267" s="220"/>
      <c r="CF267" s="207"/>
      <c r="CG267" s="208"/>
      <c r="CH267" s="220"/>
      <c r="CI267" s="220"/>
      <c r="CJ267" s="207"/>
      <c r="CK267" s="220"/>
      <c r="CL267" s="220"/>
      <c r="CM267" s="207"/>
      <c r="CN267" s="220"/>
      <c r="CO267" s="220"/>
      <c r="CP267" s="207"/>
      <c r="CQ267" s="208"/>
      <c r="CR267" s="220"/>
      <c r="CS267" s="220"/>
      <c r="CT267" s="207"/>
      <c r="CU267" s="220"/>
      <c r="CV267" s="220"/>
      <c r="CW267" s="207"/>
      <c r="CX267" s="220"/>
      <c r="CY267" s="220"/>
      <c r="CZ267" s="207"/>
      <c r="DA267" s="208"/>
      <c r="DB267" s="220"/>
      <c r="DC267" s="220"/>
      <c r="DD267" s="207"/>
      <c r="DE267" s="220"/>
      <c r="DF267" s="220"/>
      <c r="DG267" s="207"/>
      <c r="DH267" s="220"/>
      <c r="DI267" s="220"/>
      <c r="DJ267" s="207"/>
      <c r="DK267" s="208"/>
      <c r="DL267" s="220"/>
      <c r="DM267" s="220"/>
      <c r="DN267" s="207"/>
      <c r="DO267" s="220"/>
      <c r="DP267" s="220"/>
      <c r="DQ267" s="207"/>
      <c r="DR267" s="220"/>
      <c r="DS267" s="220"/>
      <c r="DT267" s="207"/>
      <c r="DU267" s="188"/>
      <c r="DV267" s="220"/>
      <c r="DW267" s="220"/>
      <c r="DX267" s="207"/>
      <c r="DY267" s="220"/>
      <c r="DZ267" s="220"/>
      <c r="EA267" s="207"/>
      <c r="EB267" s="220"/>
      <c r="EC267" s="220"/>
      <c r="ED267" s="207"/>
      <c r="EE267" s="188"/>
      <c r="EF267" s="220"/>
      <c r="EG267" s="220"/>
      <c r="EH267" s="207"/>
      <c r="EI267" s="220"/>
      <c r="EJ267" s="220"/>
      <c r="EK267" s="207"/>
      <c r="EL267" s="220"/>
      <c r="EM267" s="220"/>
      <c r="EN267" s="207"/>
      <c r="EO267" s="188"/>
      <c r="EP267" s="220"/>
      <c r="EQ267" s="220"/>
      <c r="ER267" s="207"/>
      <c r="ES267" s="220"/>
      <c r="ET267" s="220"/>
      <c r="EU267" s="207"/>
      <c r="EV267" s="220"/>
      <c r="EW267" s="220"/>
      <c r="EX267" s="207"/>
      <c r="EY267" s="188"/>
      <c r="EZ267" s="220"/>
      <c r="FA267" s="220"/>
      <c r="FB267" s="207"/>
      <c r="FC267" s="220"/>
      <c r="FD267" s="220"/>
      <c r="FE267" s="207"/>
      <c r="FF267" s="220"/>
      <c r="FG267" s="220"/>
      <c r="FH267" s="207"/>
      <c r="FI267" s="188"/>
      <c r="FJ267" s="220"/>
      <c r="FK267" s="220"/>
      <c r="FL267" s="207"/>
      <c r="FM267" s="220"/>
      <c r="FN267" s="220"/>
      <c r="FO267" s="207"/>
      <c r="FP267" s="220"/>
      <c r="FQ267" s="220"/>
      <c r="FR267" s="207"/>
      <c r="FS267" s="188"/>
      <c r="FT267" s="220"/>
      <c r="FU267" s="220"/>
      <c r="FV267" s="207"/>
      <c r="FW267" s="220"/>
      <c r="FX267" s="220"/>
      <c r="FY267" s="207"/>
      <c r="FZ267" s="220"/>
      <c r="GA267" s="220"/>
      <c r="GB267" s="207"/>
      <c r="GC267" s="188"/>
      <c r="GD267" s="220"/>
      <c r="GE267" s="220"/>
      <c r="GF267" s="207"/>
      <c r="GG267" s="220"/>
      <c r="GH267" s="220"/>
      <c r="GI267" s="207"/>
      <c r="GJ267" s="220"/>
      <c r="GK267" s="220"/>
      <c r="GL267" s="207"/>
      <c r="GM267" s="188"/>
      <c r="GN267" s="220"/>
      <c r="GO267" s="220"/>
      <c r="GP267" s="207"/>
      <c r="GQ267" s="220"/>
      <c r="GR267" s="220"/>
      <c r="GS267" s="207"/>
      <c r="GT267" s="220"/>
      <c r="GU267" s="220"/>
      <c r="GV267" s="207"/>
      <c r="GW267" s="188"/>
      <c r="GX267" s="220"/>
      <c r="GY267" s="220"/>
      <c r="GZ267" s="207"/>
      <c r="HA267" s="220"/>
      <c r="HB267" s="220"/>
      <c r="HC267" s="207"/>
      <c r="HD267" s="220"/>
      <c r="HE267" s="220"/>
      <c r="HF267" s="207"/>
      <c r="HG267" s="188"/>
      <c r="HH267" s="220"/>
      <c r="HI267" s="220"/>
      <c r="HJ267" s="207"/>
      <c r="HK267" s="220"/>
      <c r="HL267" s="220"/>
      <c r="HM267" s="207"/>
      <c r="HN267" s="220"/>
      <c r="HO267" s="220"/>
      <c r="HP267" s="207"/>
      <c r="HQ267" s="188"/>
      <c r="HR267" s="220"/>
      <c r="HS267" s="220"/>
      <c r="HT267" s="207"/>
      <c r="HU267" s="220"/>
      <c r="HV267" s="220"/>
      <c r="HW267" s="207"/>
      <c r="HX267" s="220"/>
      <c r="HY267" s="220"/>
      <c r="HZ267" s="207"/>
      <c r="IA267" s="188"/>
      <c r="IB267" s="220"/>
      <c r="IC267" s="220"/>
      <c r="ID267" s="207"/>
      <c r="IE267" s="220"/>
      <c r="IF267" s="220"/>
      <c r="IG267" s="207"/>
      <c r="IH267" s="220"/>
      <c r="II267" s="220"/>
      <c r="IJ267" s="207"/>
    </row>
    <row r="268" spans="1:244" x14ac:dyDescent="0.2">
      <c r="A268" s="204" t="s">
        <v>65</v>
      </c>
      <c r="C268" s="183" t="s">
        <v>61</v>
      </c>
      <c r="E268" s="188"/>
      <c r="F268" s="220"/>
      <c r="G268" s="220"/>
      <c r="H268" s="207">
        <v>-1200773276.3008335</v>
      </c>
      <c r="I268" s="220"/>
      <c r="J268" s="220"/>
      <c r="K268" s="207">
        <v>-115107808.05166668</v>
      </c>
      <c r="L268" s="220"/>
      <c r="M268" s="220"/>
      <c r="N268" s="207">
        <v>-1085665468.2491667</v>
      </c>
      <c r="O268" s="208"/>
      <c r="P268" s="220"/>
      <c r="Q268" s="220"/>
      <c r="R268" s="207">
        <v>-1205040780.1600001</v>
      </c>
      <c r="S268" s="220"/>
      <c r="T268" s="220"/>
      <c r="U268" s="207">
        <v>-115564220.94333333</v>
      </c>
      <c r="V268" s="220"/>
      <c r="W268" s="220"/>
      <c r="X268" s="207">
        <v>-1089476559.2166667</v>
      </c>
      <c r="Y268" s="208"/>
      <c r="Z268" s="220"/>
      <c r="AA268" s="220"/>
      <c r="AB268" s="207">
        <v>-1209280695.2683332</v>
      </c>
      <c r="AC268" s="220"/>
      <c r="AD268" s="220"/>
      <c r="AE268" s="207">
        <v>-116018073.31333333</v>
      </c>
      <c r="AF268" s="220"/>
      <c r="AG268" s="220"/>
      <c r="AH268" s="207">
        <v>-1093262621.9550002</v>
      </c>
      <c r="AI268" s="208"/>
      <c r="AJ268" s="220"/>
      <c r="AK268" s="220"/>
      <c r="AL268" s="207">
        <v>-1213426490.3625</v>
      </c>
      <c r="AM268" s="220"/>
      <c r="AN268" s="220"/>
      <c r="AO268" s="207">
        <v>-116463105.27</v>
      </c>
      <c r="AP268" s="220"/>
      <c r="AQ268" s="220"/>
      <c r="AR268" s="207">
        <v>-1096963385.0925002</v>
      </c>
      <c r="AS268" s="208"/>
      <c r="AT268" s="220"/>
      <c r="AU268" s="220"/>
      <c r="AV268" s="207">
        <v>-1217320293.4183333</v>
      </c>
      <c r="AW268" s="220"/>
      <c r="AX268" s="220"/>
      <c r="AY268" s="207">
        <v>-116884477.02166666</v>
      </c>
      <c r="AZ268" s="220"/>
      <c r="BA268" s="220"/>
      <c r="BB268" s="207">
        <v>-1100435816.3966668</v>
      </c>
      <c r="BC268" s="208"/>
      <c r="BD268" s="220"/>
      <c r="BE268" s="220"/>
      <c r="BF268" s="207">
        <v>-1221228744.5366666</v>
      </c>
      <c r="BG268" s="220"/>
      <c r="BH268" s="220"/>
      <c r="BI268" s="207">
        <v>-117307257.35666668</v>
      </c>
      <c r="BJ268" s="220"/>
      <c r="BK268" s="220"/>
      <c r="BL268" s="207">
        <v>-1103921487.1800003</v>
      </c>
      <c r="BM268" s="208"/>
      <c r="BN268" s="220"/>
      <c r="BO268" s="220"/>
      <c r="BP268" s="207">
        <v>-1201277475.8599999</v>
      </c>
      <c r="BQ268" s="220"/>
      <c r="BR268" s="220"/>
      <c r="BS268" s="207">
        <v>-117976904.75</v>
      </c>
      <c r="BT268" s="220"/>
      <c r="BU268" s="220"/>
      <c r="BV268" s="207">
        <v>-1083300571.1099999</v>
      </c>
      <c r="BW268" s="208"/>
      <c r="BX268" s="220"/>
      <c r="BY268" s="220"/>
      <c r="BZ268" s="207">
        <v>-1205065694.4400001</v>
      </c>
      <c r="CA268" s="220"/>
      <c r="CB268" s="220"/>
      <c r="CC268" s="207">
        <v>-118436734.38</v>
      </c>
      <c r="CD268" s="220"/>
      <c r="CE268" s="220"/>
      <c r="CF268" s="207">
        <v>-1086628960.0599999</v>
      </c>
      <c r="CG268" s="208"/>
      <c r="CH268" s="220"/>
      <c r="CI268" s="220"/>
      <c r="CJ268" s="207">
        <v>-1208828933.3</v>
      </c>
      <c r="CK268" s="220"/>
      <c r="CL268" s="220"/>
      <c r="CM268" s="207">
        <v>-118898244.75999998</v>
      </c>
      <c r="CN268" s="220"/>
      <c r="CO268" s="220"/>
      <c r="CP268" s="207">
        <v>-1089930688.54</v>
      </c>
      <c r="CQ268" s="208"/>
      <c r="CR268" s="220"/>
      <c r="CS268" s="220"/>
      <c r="CT268" s="207">
        <v>-1212717166.78</v>
      </c>
      <c r="CU268" s="220"/>
      <c r="CV268" s="220"/>
      <c r="CW268" s="207">
        <v>-119413741.04000001</v>
      </c>
      <c r="CX268" s="220"/>
      <c r="CY268" s="220"/>
      <c r="CZ268" s="207">
        <v>-1093303425.74</v>
      </c>
      <c r="DA268" s="208"/>
      <c r="DB268" s="220"/>
      <c r="DC268" s="220"/>
      <c r="DD268" s="207">
        <v>-1217099986.9000001</v>
      </c>
      <c r="DE268" s="220"/>
      <c r="DF268" s="220"/>
      <c r="DG268" s="207">
        <v>-119967217.72</v>
      </c>
      <c r="DH268" s="220"/>
      <c r="DI268" s="220"/>
      <c r="DJ268" s="207">
        <v>-1097132769.1800001</v>
      </c>
      <c r="DK268" s="208"/>
      <c r="DL268" s="220"/>
      <c r="DM268" s="220"/>
      <c r="DN268" s="207">
        <v>-1221524912.9200001</v>
      </c>
      <c r="DO268" s="220"/>
      <c r="DP268" s="220"/>
      <c r="DQ268" s="207">
        <v>-120527935.11</v>
      </c>
      <c r="DR268" s="220"/>
      <c r="DS268" s="220"/>
      <c r="DT268" s="207">
        <v>-1100996977.8100002</v>
      </c>
      <c r="DU268" s="188"/>
      <c r="DV268" s="220"/>
      <c r="DW268" s="220"/>
      <c r="DX268" s="207">
        <f>'Rate Base'!AC34</f>
        <v>-1225673065.05</v>
      </c>
      <c r="DY268" s="220"/>
      <c r="DZ268" s="220"/>
      <c r="EA268" s="207">
        <f>'Rate Base'!AC112</f>
        <v>-121051397.42000002</v>
      </c>
      <c r="EB268" s="220"/>
      <c r="EC268" s="220"/>
      <c r="ED268" s="207">
        <f t="shared" ref="ED268:ED279" si="491">DX268-EA268</f>
        <v>-1104621667.6299999</v>
      </c>
      <c r="EE268" s="188"/>
      <c r="EF268" s="220"/>
      <c r="EG268" s="220"/>
      <c r="EH268" s="207">
        <f>'Rate Base'!AD34</f>
        <v>-1229840876.2500002</v>
      </c>
      <c r="EI268" s="220"/>
      <c r="EJ268" s="220"/>
      <c r="EK268" s="207">
        <f>'Rate Base'!AD112</f>
        <v>-121574651.29000001</v>
      </c>
      <c r="EL268" s="220"/>
      <c r="EM268" s="220"/>
      <c r="EN268" s="207">
        <f t="shared" ref="EN268:EN279" si="492">EH268-EK268</f>
        <v>-1108266224.9600003</v>
      </c>
      <c r="EO268" s="188"/>
      <c r="EP268" s="220"/>
      <c r="EQ268" s="220"/>
      <c r="ER268" s="207">
        <f>'Rate Base'!AE34</f>
        <v>-1234024631.4000001</v>
      </c>
      <c r="ES268" s="220"/>
      <c r="ET268" s="220"/>
      <c r="EU268" s="207">
        <f>'Rate Base'!AE112</f>
        <v>-122101946.26000001</v>
      </c>
      <c r="EV268" s="220"/>
      <c r="EW268" s="220"/>
      <c r="EX268" s="207">
        <f t="shared" ref="EX268:EX279" si="493">ER268-EU268</f>
        <v>-1111922685.1400001</v>
      </c>
      <c r="EY268" s="188"/>
      <c r="EZ268" s="220"/>
      <c r="FA268" s="220"/>
      <c r="FB268" s="207">
        <f>'Rate Base'!AF34</f>
        <v>-1185578628.6600001</v>
      </c>
      <c r="FC268" s="220"/>
      <c r="FD268" s="220"/>
      <c r="FE268" s="207">
        <f>'Rate Base'!AF112</f>
        <v>-117390891.64</v>
      </c>
      <c r="FF268" s="220"/>
      <c r="FG268" s="220"/>
      <c r="FH268" s="207">
        <f t="shared" ref="FH268" si="494">FB268-FE268</f>
        <v>-1068187737.0200001</v>
      </c>
      <c r="FI268" s="188"/>
      <c r="FJ268" s="220"/>
      <c r="FK268" s="220"/>
      <c r="FL268" s="207">
        <f>'Rate Base'!AG34</f>
        <v>-1084337472.01</v>
      </c>
      <c r="FM268" s="220"/>
      <c r="FN268" s="220"/>
      <c r="FO268" s="207">
        <f>'Rate Base'!AG112</f>
        <v>-107419030.48999999</v>
      </c>
      <c r="FP268" s="220"/>
      <c r="FQ268" s="220"/>
      <c r="FR268" s="207">
        <f t="shared" ref="FR268" si="495">FL268-FO268</f>
        <v>-976918441.51999998</v>
      </c>
      <c r="FS268" s="188"/>
      <c r="FT268" s="220"/>
      <c r="FU268" s="220"/>
      <c r="FV268" s="207">
        <f>'Rate Base'!AH34</f>
        <v>-982743875.18999994</v>
      </c>
      <c r="FW268" s="220"/>
      <c r="FX268" s="220"/>
      <c r="FY268" s="207">
        <f>'Rate Base'!AH112</f>
        <v>-97399285.609999999</v>
      </c>
      <c r="FZ268" s="220"/>
      <c r="GA268" s="220"/>
      <c r="GB268" s="207">
        <f t="shared" ref="GB268" si="496">FV268-FY268</f>
        <v>-885344589.57999992</v>
      </c>
      <c r="GC268" s="188"/>
      <c r="GD268" s="220"/>
      <c r="GE268" s="220"/>
      <c r="GF268" s="207">
        <f>'Rate Base'!AI34</f>
        <v>-880748251.93000007</v>
      </c>
      <c r="GG268" s="220"/>
      <c r="GH268" s="220"/>
      <c r="GI268" s="207">
        <f>'Rate Base'!AI112</f>
        <v>-87330171.299999997</v>
      </c>
      <c r="GJ268" s="220"/>
      <c r="GK268" s="220"/>
      <c r="GL268" s="207">
        <f t="shared" ref="GL268" si="497">GF268-GI268</f>
        <v>-793418080.63000011</v>
      </c>
      <c r="GM268" s="188"/>
      <c r="GN268" s="220"/>
      <c r="GO268" s="220"/>
      <c r="GP268" s="207">
        <f>'Rate Base'!AJ34</f>
        <v>-778344024.69000018</v>
      </c>
      <c r="GQ268" s="220"/>
      <c r="GR268" s="220"/>
      <c r="GS268" s="207">
        <f>'Rate Base'!AJ112</f>
        <v>-77212933.389999986</v>
      </c>
      <c r="GT268" s="220"/>
      <c r="GU268" s="220"/>
      <c r="GV268" s="207">
        <f t="shared" ref="GV268" si="498">GP268-GS268</f>
        <v>-701131091.30000019</v>
      </c>
      <c r="GW268" s="188"/>
      <c r="GX268" s="220"/>
      <c r="GY268" s="220"/>
      <c r="GZ268" s="207">
        <f>'Rate Base'!AK34</f>
        <v>-675566590.68000007</v>
      </c>
      <c r="HA268" s="220"/>
      <c r="HB268" s="220"/>
      <c r="HC268" s="207">
        <f>'Rate Base'!AK112</f>
        <v>-67049269.140000001</v>
      </c>
      <c r="HD268" s="220"/>
      <c r="HE268" s="220"/>
      <c r="HF268" s="207">
        <f t="shared" ref="HF268" si="499">GZ268-HC268</f>
        <v>-608517321.54000008</v>
      </c>
      <c r="HG268" s="188"/>
      <c r="HH268" s="220"/>
      <c r="HI268" s="220"/>
      <c r="HJ268" s="207">
        <f>'Rate Base'!AL34</f>
        <v>-572402346.10000002</v>
      </c>
      <c r="HK268" s="220"/>
      <c r="HL268" s="220"/>
      <c r="HM268" s="207">
        <f>'Rate Base'!AL112</f>
        <v>-56835927.390000001</v>
      </c>
      <c r="HN268" s="220"/>
      <c r="HO268" s="220"/>
      <c r="HP268" s="207">
        <f t="shared" ref="HP268" si="500">HJ268-HM268</f>
        <v>-515566418.71000004</v>
      </c>
      <c r="HQ268" s="188"/>
      <c r="HR268" s="220"/>
      <c r="HS268" s="220"/>
      <c r="HT268" s="207">
        <f>'Rate Base'!AM34</f>
        <v>-468826275.39999998</v>
      </c>
      <c r="HU268" s="220"/>
      <c r="HV268" s="220"/>
      <c r="HW268" s="207">
        <f>'Rate Base'!AM112</f>
        <v>-46566294.379999995</v>
      </c>
      <c r="HX268" s="220"/>
      <c r="HY268" s="220"/>
      <c r="HZ268" s="207">
        <f t="shared" ref="HZ268" si="501">HT268-HW268</f>
        <v>-422259981.01999998</v>
      </c>
      <c r="IA268" s="188"/>
      <c r="IB268" s="220"/>
      <c r="IC268" s="220"/>
      <c r="ID268" s="207">
        <f>'Rate Base'!AN34</f>
        <v>-365153606.19</v>
      </c>
      <c r="IE268" s="220"/>
      <c r="IF268" s="220"/>
      <c r="IG268" s="207">
        <f>'Rate Base'!AN112</f>
        <v>-36274262.249999993</v>
      </c>
      <c r="IH268" s="220"/>
      <c r="II268" s="220"/>
      <c r="IJ268" s="207">
        <f t="shared" ref="IJ268" si="502">ID268-IG268</f>
        <v>-328879343.94</v>
      </c>
    </row>
    <row r="269" spans="1:244" x14ac:dyDescent="0.2">
      <c r="A269" s="204"/>
      <c r="C269" s="183"/>
      <c r="E269" s="188"/>
      <c r="F269" s="220"/>
      <c r="G269" s="220"/>
      <c r="H269" s="207"/>
      <c r="I269" s="220"/>
      <c r="J269" s="220"/>
      <c r="K269" s="207"/>
      <c r="L269" s="220"/>
      <c r="M269" s="220"/>
      <c r="N269" s="207"/>
      <c r="O269" s="208"/>
      <c r="P269" s="220"/>
      <c r="Q269" s="220"/>
      <c r="R269" s="207"/>
      <c r="S269" s="220"/>
      <c r="T269" s="220"/>
      <c r="U269" s="207"/>
      <c r="V269" s="220"/>
      <c r="W269" s="220"/>
      <c r="X269" s="207"/>
      <c r="Y269" s="208"/>
      <c r="Z269" s="220"/>
      <c r="AA269" s="220"/>
      <c r="AB269" s="207"/>
      <c r="AC269" s="220"/>
      <c r="AD269" s="220"/>
      <c r="AE269" s="207"/>
      <c r="AF269" s="220"/>
      <c r="AG269" s="220"/>
      <c r="AH269" s="207"/>
      <c r="AI269" s="208"/>
      <c r="AJ269" s="220"/>
      <c r="AK269" s="220"/>
      <c r="AL269" s="207"/>
      <c r="AM269" s="220"/>
      <c r="AN269" s="220"/>
      <c r="AO269" s="207"/>
      <c r="AP269" s="220"/>
      <c r="AQ269" s="220"/>
      <c r="AR269" s="207"/>
      <c r="AS269" s="208"/>
      <c r="AT269" s="220"/>
      <c r="AU269" s="220"/>
      <c r="AV269" s="207"/>
      <c r="AW269" s="220"/>
      <c r="AX269" s="220"/>
      <c r="AY269" s="207"/>
      <c r="AZ269" s="220"/>
      <c r="BA269" s="220"/>
      <c r="BB269" s="207"/>
      <c r="BC269" s="208"/>
      <c r="BD269" s="220"/>
      <c r="BE269" s="220"/>
      <c r="BF269" s="207"/>
      <c r="BG269" s="220"/>
      <c r="BH269" s="220"/>
      <c r="BI269" s="207"/>
      <c r="BJ269" s="220"/>
      <c r="BK269" s="220"/>
      <c r="BL269" s="207"/>
      <c r="BM269" s="208"/>
      <c r="BN269" s="220"/>
      <c r="BO269" s="220"/>
      <c r="BP269" s="207"/>
      <c r="BQ269" s="220"/>
      <c r="BR269" s="220"/>
      <c r="BS269" s="207"/>
      <c r="BT269" s="220"/>
      <c r="BU269" s="220"/>
      <c r="BV269" s="207"/>
      <c r="BW269" s="208"/>
      <c r="BX269" s="220"/>
      <c r="BY269" s="220"/>
      <c r="BZ269" s="207"/>
      <c r="CA269" s="220"/>
      <c r="CB269" s="220"/>
      <c r="CC269" s="207"/>
      <c r="CD269" s="220"/>
      <c r="CE269" s="220"/>
      <c r="CF269" s="207"/>
      <c r="CG269" s="208"/>
      <c r="CH269" s="220"/>
      <c r="CI269" s="220"/>
      <c r="CJ269" s="207"/>
      <c r="CK269" s="220"/>
      <c r="CL269" s="220"/>
      <c r="CM269" s="207"/>
      <c r="CN269" s="220"/>
      <c r="CO269" s="220"/>
      <c r="CP269" s="207"/>
      <c r="CQ269" s="208"/>
      <c r="CR269" s="220"/>
      <c r="CS269" s="220"/>
      <c r="CT269" s="207"/>
      <c r="CU269" s="220"/>
      <c r="CV269" s="220"/>
      <c r="CW269" s="207"/>
      <c r="CX269" s="220"/>
      <c r="CY269" s="220"/>
      <c r="CZ269" s="207"/>
      <c r="DA269" s="208"/>
      <c r="DB269" s="220"/>
      <c r="DC269" s="220"/>
      <c r="DD269" s="207"/>
      <c r="DE269" s="220"/>
      <c r="DF269" s="220"/>
      <c r="DG269" s="207"/>
      <c r="DH269" s="220"/>
      <c r="DI269" s="220"/>
      <c r="DJ269" s="207"/>
      <c r="DK269" s="208"/>
      <c r="DL269" s="220"/>
      <c r="DM269" s="220"/>
      <c r="DN269" s="207"/>
      <c r="DO269" s="220"/>
      <c r="DP269" s="220"/>
      <c r="DQ269" s="207"/>
      <c r="DR269" s="220"/>
      <c r="DS269" s="220"/>
      <c r="DT269" s="207"/>
      <c r="DU269" s="188"/>
      <c r="DV269" s="220"/>
      <c r="DW269" s="220"/>
      <c r="DX269" s="207"/>
      <c r="DY269" s="220"/>
      <c r="DZ269" s="220"/>
      <c r="EA269" s="207"/>
      <c r="EB269" s="220"/>
      <c r="EC269" s="220"/>
      <c r="ED269" s="207"/>
      <c r="EE269" s="188"/>
      <c r="EF269" s="220"/>
      <c r="EG269" s="220"/>
      <c r="EH269" s="207"/>
      <c r="EI269" s="220"/>
      <c r="EJ269" s="220"/>
      <c r="EK269" s="207"/>
      <c r="EL269" s="220"/>
      <c r="EM269" s="220"/>
      <c r="EN269" s="207"/>
      <c r="EO269" s="188"/>
      <c r="EP269" s="220"/>
      <c r="EQ269" s="220"/>
      <c r="ER269" s="207"/>
      <c r="ES269" s="220"/>
      <c r="ET269" s="220"/>
      <c r="EU269" s="207"/>
      <c r="EV269" s="220"/>
      <c r="EW269" s="220"/>
      <c r="EX269" s="207"/>
      <c r="EY269" s="188"/>
      <c r="EZ269" s="220"/>
      <c r="FA269" s="220"/>
      <c r="FB269" s="207"/>
      <c r="FC269" s="220"/>
      <c r="FD269" s="220"/>
      <c r="FE269" s="207"/>
      <c r="FF269" s="220"/>
      <c r="FG269" s="220"/>
      <c r="FH269" s="207"/>
      <c r="FI269" s="188"/>
      <c r="FJ269" s="220"/>
      <c r="FK269" s="220"/>
      <c r="FL269" s="207"/>
      <c r="FM269" s="220"/>
      <c r="FN269" s="220"/>
      <c r="FO269" s="207"/>
      <c r="FP269" s="220"/>
      <c r="FQ269" s="220"/>
      <c r="FR269" s="207"/>
      <c r="FS269" s="188"/>
      <c r="FT269" s="220"/>
      <c r="FU269" s="220"/>
      <c r="FV269" s="207"/>
      <c r="FW269" s="220"/>
      <c r="FX269" s="220"/>
      <c r="FY269" s="207"/>
      <c r="FZ269" s="220"/>
      <c r="GA269" s="220"/>
      <c r="GB269" s="207"/>
      <c r="GC269" s="188"/>
      <c r="GD269" s="220"/>
      <c r="GE269" s="220"/>
      <c r="GF269" s="207"/>
      <c r="GG269" s="220"/>
      <c r="GH269" s="220"/>
      <c r="GI269" s="207"/>
      <c r="GJ269" s="220"/>
      <c r="GK269" s="220"/>
      <c r="GL269" s="207"/>
      <c r="GM269" s="188"/>
      <c r="GN269" s="220"/>
      <c r="GO269" s="220"/>
      <c r="GP269" s="207"/>
      <c r="GQ269" s="220"/>
      <c r="GR269" s="220"/>
      <c r="GS269" s="207"/>
      <c r="GT269" s="220"/>
      <c r="GU269" s="220"/>
      <c r="GV269" s="207"/>
      <c r="GW269" s="188"/>
      <c r="GX269" s="220"/>
      <c r="GY269" s="220"/>
      <c r="GZ269" s="207"/>
      <c r="HA269" s="220"/>
      <c r="HB269" s="220"/>
      <c r="HC269" s="207"/>
      <c r="HD269" s="220"/>
      <c r="HE269" s="220"/>
      <c r="HF269" s="207"/>
      <c r="HG269" s="188"/>
      <c r="HH269" s="220"/>
      <c r="HI269" s="220"/>
      <c r="HJ269" s="207"/>
      <c r="HK269" s="220"/>
      <c r="HL269" s="220"/>
      <c r="HM269" s="207"/>
      <c r="HN269" s="220"/>
      <c r="HO269" s="220"/>
      <c r="HP269" s="207"/>
      <c r="HQ269" s="188"/>
      <c r="HR269" s="220"/>
      <c r="HS269" s="220"/>
      <c r="HT269" s="207"/>
      <c r="HU269" s="220"/>
      <c r="HV269" s="220"/>
      <c r="HW269" s="207"/>
      <c r="HX269" s="220"/>
      <c r="HY269" s="220"/>
      <c r="HZ269" s="207"/>
      <c r="IA269" s="188"/>
      <c r="IB269" s="220"/>
      <c r="IC269" s="220"/>
      <c r="ID269" s="207"/>
      <c r="IE269" s="220"/>
      <c r="IF269" s="220"/>
      <c r="IG269" s="207"/>
      <c r="IH269" s="220"/>
      <c r="II269" s="220"/>
      <c r="IJ269" s="207"/>
    </row>
    <row r="270" spans="1:244" x14ac:dyDescent="0.2">
      <c r="A270" s="204" t="s">
        <v>246</v>
      </c>
      <c r="C270" s="183" t="s">
        <v>245</v>
      </c>
      <c r="E270" s="188"/>
      <c r="F270" s="220"/>
      <c r="G270" s="220"/>
      <c r="H270" s="207">
        <v>59592628.169886172</v>
      </c>
      <c r="I270" s="220"/>
      <c r="J270" s="220"/>
      <c r="K270" s="207">
        <v>5513935.1731921704</v>
      </c>
      <c r="L270" s="220"/>
      <c r="M270" s="220"/>
      <c r="N270" s="207">
        <v>54078692.996693991</v>
      </c>
      <c r="O270" s="208"/>
      <c r="P270" s="220"/>
      <c r="Q270" s="220"/>
      <c r="R270" s="207">
        <v>54410849.448122792</v>
      </c>
      <c r="S270" s="220"/>
      <c r="T270" s="220"/>
      <c r="U270" s="207">
        <v>4956684.3412987078</v>
      </c>
      <c r="V270" s="220"/>
      <c r="W270" s="220"/>
      <c r="X270" s="207">
        <v>49454165.1068241</v>
      </c>
      <c r="Y270" s="208"/>
      <c r="Z270" s="220"/>
      <c r="AA270" s="220"/>
      <c r="AB270" s="207">
        <v>48724720.62558075</v>
      </c>
      <c r="AC270" s="220"/>
      <c r="AD270" s="220"/>
      <c r="AE270" s="207">
        <v>4342141.9376928573</v>
      </c>
      <c r="AF270" s="220"/>
      <c r="AG270" s="220"/>
      <c r="AH270" s="207">
        <v>44382578.687887907</v>
      </c>
      <c r="AI270" s="208"/>
      <c r="AJ270" s="220"/>
      <c r="AK270" s="220"/>
      <c r="AL270" s="207">
        <v>43481541.703191333</v>
      </c>
      <c r="AM270" s="220"/>
      <c r="AN270" s="220"/>
      <c r="AO270" s="207">
        <v>3764673.6110430695</v>
      </c>
      <c r="AP270" s="220"/>
      <c r="AQ270" s="220"/>
      <c r="AR270" s="207">
        <v>39716868.092148259</v>
      </c>
      <c r="AS270" s="208"/>
      <c r="AT270" s="220"/>
      <c r="AU270" s="220"/>
      <c r="AV270" s="207">
        <v>37928644.908350706</v>
      </c>
      <c r="AW270" s="220"/>
      <c r="AX270" s="220"/>
      <c r="AY270" s="207">
        <v>3157744.3477038308</v>
      </c>
      <c r="AZ270" s="220"/>
      <c r="BA270" s="220"/>
      <c r="BB270" s="207">
        <v>34770900.560646869</v>
      </c>
      <c r="BC270" s="208"/>
      <c r="BD270" s="220"/>
      <c r="BE270" s="220"/>
      <c r="BF270" s="207">
        <v>32635227.93269676</v>
      </c>
      <c r="BG270" s="220"/>
      <c r="BH270" s="220"/>
      <c r="BI270" s="207">
        <v>2582384.2974440171</v>
      </c>
      <c r="BJ270" s="220"/>
      <c r="BK270" s="220"/>
      <c r="BL270" s="207">
        <v>30052843.635252733</v>
      </c>
      <c r="BM270" s="208"/>
      <c r="BN270" s="220"/>
      <c r="BO270" s="220"/>
      <c r="BP270" s="207">
        <v>42105388.247355431</v>
      </c>
      <c r="BQ270" s="220"/>
      <c r="BR270" s="220"/>
      <c r="BS270" s="207">
        <v>3819788.3913895185</v>
      </c>
      <c r="BT270" s="220"/>
      <c r="BU270" s="220"/>
      <c r="BV270" s="207">
        <v>38285599.855965912</v>
      </c>
      <c r="BW270" s="208"/>
      <c r="BX270" s="220"/>
      <c r="BY270" s="220"/>
      <c r="BZ270" s="207">
        <v>38453004.603528492</v>
      </c>
      <c r="CA270" s="220"/>
      <c r="CB270" s="220"/>
      <c r="CC270" s="207">
        <v>3460566.453553597</v>
      </c>
      <c r="CD270" s="220"/>
      <c r="CE270" s="220"/>
      <c r="CF270" s="207">
        <v>34992438.149974898</v>
      </c>
      <c r="CG270" s="208"/>
      <c r="CH270" s="220"/>
      <c r="CI270" s="220"/>
      <c r="CJ270" s="207">
        <v>33600222.474539764</v>
      </c>
      <c r="CK270" s="220"/>
      <c r="CL270" s="220"/>
      <c r="CM270" s="207">
        <v>2959661.9332211837</v>
      </c>
      <c r="CN270" s="220"/>
      <c r="CO270" s="220"/>
      <c r="CP270" s="207">
        <v>30640560.541318581</v>
      </c>
      <c r="CQ270" s="208"/>
      <c r="CR270" s="220"/>
      <c r="CS270" s="220"/>
      <c r="CT270" s="207">
        <v>102594715</v>
      </c>
      <c r="CU270" s="220"/>
      <c r="CV270" s="220"/>
      <c r="CW270" s="207">
        <v>10348398.93</v>
      </c>
      <c r="CX270" s="220"/>
      <c r="CY270" s="220"/>
      <c r="CZ270" s="207">
        <v>92246316.069999993</v>
      </c>
      <c r="DA270" s="208"/>
      <c r="DB270" s="220"/>
      <c r="DC270" s="220"/>
      <c r="DD270" s="207">
        <v>104635870</v>
      </c>
      <c r="DE270" s="220"/>
      <c r="DF270" s="220"/>
      <c r="DG270" s="207">
        <v>10610924.029999999</v>
      </c>
      <c r="DH270" s="220"/>
      <c r="DI270" s="220"/>
      <c r="DJ270" s="207">
        <v>94024945.969999999</v>
      </c>
      <c r="DK270" s="208"/>
      <c r="DL270" s="220"/>
      <c r="DM270" s="220"/>
      <c r="DN270" s="207">
        <v>105758225</v>
      </c>
      <c r="DO270" s="220"/>
      <c r="DP270" s="220"/>
      <c r="DQ270" s="207">
        <v>10796995.689999999</v>
      </c>
      <c r="DR270" s="220"/>
      <c r="DS270" s="220"/>
      <c r="DT270" s="207">
        <v>94961229.310000002</v>
      </c>
      <c r="DU270" s="188"/>
      <c r="DV270" s="220"/>
      <c r="DW270" s="220"/>
      <c r="DX270" s="207">
        <f>'Rate Base'!AC43</f>
        <v>105176823.12</v>
      </c>
      <c r="DY270" s="220"/>
      <c r="DZ270" s="220"/>
      <c r="EA270" s="207">
        <f>'Rate Base'!AC121</f>
        <v>10810711.1</v>
      </c>
      <c r="EB270" s="220"/>
      <c r="EC270" s="220"/>
      <c r="ED270" s="207">
        <f t="shared" si="491"/>
        <v>94366112.020000011</v>
      </c>
      <c r="EE270" s="188"/>
      <c r="EF270" s="220"/>
      <c r="EG270" s="220"/>
      <c r="EH270" s="207">
        <f>'Rate Base'!AD43</f>
        <v>104497116.52</v>
      </c>
      <c r="EI270" s="220"/>
      <c r="EJ270" s="220"/>
      <c r="EK270" s="207">
        <f>'Rate Base'!AD121</f>
        <v>10811341.73</v>
      </c>
      <c r="EL270" s="220"/>
      <c r="EM270" s="220"/>
      <c r="EN270" s="207">
        <f t="shared" si="492"/>
        <v>93685774.789999992</v>
      </c>
      <c r="EO270" s="188"/>
      <c r="EP270" s="220"/>
      <c r="EQ270" s="220"/>
      <c r="ER270" s="207">
        <f>'Rate Base'!AE43</f>
        <v>103840440.05</v>
      </c>
      <c r="ES270" s="220"/>
      <c r="ET270" s="220"/>
      <c r="EU270" s="207">
        <f>'Rate Base'!AE121</f>
        <v>10809083.460000001</v>
      </c>
      <c r="EV270" s="220"/>
      <c r="EW270" s="220"/>
      <c r="EX270" s="207">
        <f t="shared" si="493"/>
        <v>93031356.590000004</v>
      </c>
      <c r="EY270" s="188"/>
      <c r="EZ270" s="220"/>
      <c r="FA270" s="220"/>
      <c r="FB270" s="207">
        <f>'Rate Base'!AF43</f>
        <v>99797160.909999996</v>
      </c>
      <c r="FC270" s="220"/>
      <c r="FD270" s="220"/>
      <c r="FE270" s="207">
        <f>'Rate Base'!AF121</f>
        <v>10434259.810000001</v>
      </c>
      <c r="FF270" s="220"/>
      <c r="FG270" s="220"/>
      <c r="FH270" s="207">
        <f t="shared" ref="FH270" si="503">FB270-FE270</f>
        <v>89362901.099999994</v>
      </c>
      <c r="FI270" s="188"/>
      <c r="FJ270" s="220"/>
      <c r="FK270" s="220"/>
      <c r="FL270" s="207">
        <f>'Rate Base'!AG43</f>
        <v>92245174.590000004</v>
      </c>
      <c r="FM270" s="220"/>
      <c r="FN270" s="220"/>
      <c r="FO270" s="207">
        <f>'Rate Base'!AG121</f>
        <v>9679757.8599999994</v>
      </c>
      <c r="FP270" s="220"/>
      <c r="FQ270" s="220"/>
      <c r="FR270" s="207">
        <f t="shared" ref="FR270" si="504">FL270-FO270</f>
        <v>82565416.730000004</v>
      </c>
      <c r="FS270" s="188"/>
      <c r="FT270" s="220"/>
      <c r="FU270" s="220"/>
      <c r="FV270" s="207">
        <f>'Rate Base'!AH43</f>
        <v>84561205.260000005</v>
      </c>
      <c r="FW270" s="220"/>
      <c r="FX270" s="220"/>
      <c r="FY270" s="207">
        <f>'Rate Base'!AH121</f>
        <v>8910619.8800000008</v>
      </c>
      <c r="FZ270" s="220"/>
      <c r="GA270" s="220"/>
      <c r="GB270" s="207">
        <f t="shared" ref="GB270" si="505">FV270-FY270</f>
        <v>75650585.38000001</v>
      </c>
      <c r="GC270" s="188"/>
      <c r="GD270" s="220"/>
      <c r="GE270" s="220"/>
      <c r="GF270" s="207">
        <f>'Rate Base'!AI43</f>
        <v>77159688.099999994</v>
      </c>
      <c r="GG270" s="220"/>
      <c r="GH270" s="220"/>
      <c r="GI270" s="207">
        <f>'Rate Base'!AI121</f>
        <v>8172814.6100000003</v>
      </c>
      <c r="GJ270" s="220"/>
      <c r="GK270" s="220"/>
      <c r="GL270" s="207">
        <f t="shared" ref="GL270" si="506">GF270-GI270</f>
        <v>68986873.489999995</v>
      </c>
      <c r="GM270" s="188"/>
      <c r="GN270" s="220"/>
      <c r="GO270" s="220"/>
      <c r="GP270" s="207">
        <f>'Rate Base'!AJ43</f>
        <v>69576841.760000005</v>
      </c>
      <c r="GQ270" s="220"/>
      <c r="GR270" s="220"/>
      <c r="GS270" s="207">
        <f>'Rate Base'!AJ121</f>
        <v>7409156.5499999998</v>
      </c>
      <c r="GT270" s="220"/>
      <c r="GU270" s="220"/>
      <c r="GV270" s="207">
        <f t="shared" ref="GV270" si="507">GP270-GS270</f>
        <v>62167685.210000008</v>
      </c>
      <c r="GW270" s="188"/>
      <c r="GX270" s="220"/>
      <c r="GY270" s="220"/>
      <c r="GZ270" s="207">
        <f>'Rate Base'!AK43</f>
        <v>61788737.5</v>
      </c>
      <c r="HA270" s="220"/>
      <c r="HB270" s="220"/>
      <c r="HC270" s="207">
        <f>'Rate Base'!AK121</f>
        <v>6618383.9299999997</v>
      </c>
      <c r="HD270" s="220"/>
      <c r="HE270" s="220"/>
      <c r="HF270" s="207">
        <f t="shared" ref="HF270" si="508">GZ270-HC270</f>
        <v>55170353.57</v>
      </c>
      <c r="HG270" s="188"/>
      <c r="HH270" s="220"/>
      <c r="HI270" s="220"/>
      <c r="HJ270" s="207">
        <f>'Rate Base'!AL43</f>
        <v>54215095.399999999</v>
      </c>
      <c r="HK270" s="220"/>
      <c r="HL270" s="220"/>
      <c r="HM270" s="207">
        <f>'Rate Base'!AL121</f>
        <v>5853168.8099999996</v>
      </c>
      <c r="HN270" s="220"/>
      <c r="HO270" s="220"/>
      <c r="HP270" s="207">
        <f t="shared" ref="HP270" si="509">HJ270-HM270</f>
        <v>48361926.589999996</v>
      </c>
      <c r="HQ270" s="188"/>
      <c r="HR270" s="220"/>
      <c r="HS270" s="220"/>
      <c r="HT270" s="207">
        <f>'Rate Base'!AM43</f>
        <v>45238779.490000002</v>
      </c>
      <c r="HU270" s="220"/>
      <c r="HV270" s="220"/>
      <c r="HW270" s="207">
        <f>'Rate Base'!AM121</f>
        <v>4925541.17</v>
      </c>
      <c r="HX270" s="220"/>
      <c r="HY270" s="220"/>
      <c r="HZ270" s="207">
        <f t="shared" ref="HZ270" si="510">HT270-HW270</f>
        <v>40313238.32</v>
      </c>
      <c r="IA270" s="188"/>
      <c r="IB270" s="220"/>
      <c r="IC270" s="220"/>
      <c r="ID270" s="207">
        <f>'Rate Base'!AN43</f>
        <v>34342868.170000002</v>
      </c>
      <c r="IE270" s="220"/>
      <c r="IF270" s="220"/>
      <c r="IG270" s="207">
        <f>'Rate Base'!AN121</f>
        <v>3758341.65</v>
      </c>
      <c r="IH270" s="220"/>
      <c r="II270" s="220"/>
      <c r="IJ270" s="207">
        <f t="shared" ref="IJ270" si="511">ID270-IG270</f>
        <v>30584526.520000003</v>
      </c>
    </row>
    <row r="271" spans="1:244" x14ac:dyDescent="0.2">
      <c r="A271" s="204"/>
      <c r="C271" s="183"/>
      <c r="E271" s="188"/>
      <c r="F271" s="220"/>
      <c r="G271" s="220"/>
      <c r="H271" s="207"/>
      <c r="I271" s="220"/>
      <c r="J271" s="220"/>
      <c r="K271" s="207"/>
      <c r="L271" s="220"/>
      <c r="M271" s="220"/>
      <c r="N271" s="207"/>
      <c r="O271" s="208"/>
      <c r="P271" s="220"/>
      <c r="Q271" s="220"/>
      <c r="R271" s="207"/>
      <c r="S271" s="220"/>
      <c r="T271" s="220"/>
      <c r="U271" s="207"/>
      <c r="V271" s="220"/>
      <c r="W271" s="220"/>
      <c r="X271" s="207"/>
      <c r="Y271" s="208"/>
      <c r="Z271" s="220"/>
      <c r="AA271" s="220"/>
      <c r="AB271" s="207"/>
      <c r="AC271" s="220"/>
      <c r="AD271" s="220"/>
      <c r="AE271" s="207"/>
      <c r="AF271" s="220"/>
      <c r="AG271" s="220"/>
      <c r="AH271" s="207"/>
      <c r="AI271" s="208"/>
      <c r="AJ271" s="220"/>
      <c r="AK271" s="220"/>
      <c r="AL271" s="207"/>
      <c r="AM271" s="220"/>
      <c r="AN271" s="220"/>
      <c r="AO271" s="207"/>
      <c r="AP271" s="220"/>
      <c r="AQ271" s="220"/>
      <c r="AR271" s="207"/>
      <c r="AS271" s="208"/>
      <c r="AT271" s="220"/>
      <c r="AU271" s="220"/>
      <c r="AV271" s="207"/>
      <c r="AW271" s="220"/>
      <c r="AX271" s="220"/>
      <c r="AY271" s="207"/>
      <c r="AZ271" s="220"/>
      <c r="BA271" s="220"/>
      <c r="BB271" s="207"/>
      <c r="BC271" s="208"/>
      <c r="BD271" s="220"/>
      <c r="BE271" s="220"/>
      <c r="BF271" s="207"/>
      <c r="BG271" s="220"/>
      <c r="BH271" s="220"/>
      <c r="BI271" s="207"/>
      <c r="BJ271" s="220"/>
      <c r="BK271" s="220"/>
      <c r="BL271" s="207"/>
      <c r="BM271" s="208"/>
      <c r="BN271" s="220"/>
      <c r="BO271" s="220"/>
      <c r="BP271" s="207"/>
      <c r="BQ271" s="220"/>
      <c r="BR271" s="220"/>
      <c r="BS271" s="207"/>
      <c r="BT271" s="220"/>
      <c r="BU271" s="220"/>
      <c r="BV271" s="207"/>
      <c r="BW271" s="208"/>
      <c r="BX271" s="220"/>
      <c r="BY271" s="220"/>
      <c r="BZ271" s="207"/>
      <c r="CA271" s="220"/>
      <c r="CB271" s="220"/>
      <c r="CC271" s="207"/>
      <c r="CD271" s="220"/>
      <c r="CE271" s="220"/>
      <c r="CF271" s="207"/>
      <c r="CG271" s="208"/>
      <c r="CH271" s="220"/>
      <c r="CI271" s="220"/>
      <c r="CJ271" s="207"/>
      <c r="CK271" s="220"/>
      <c r="CL271" s="220"/>
      <c r="CM271" s="207"/>
      <c r="CN271" s="220"/>
      <c r="CO271" s="220"/>
      <c r="CP271" s="207"/>
      <c r="CQ271" s="208"/>
      <c r="CR271" s="220"/>
      <c r="CS271" s="220"/>
      <c r="CT271" s="207"/>
      <c r="CU271" s="220"/>
      <c r="CV271" s="220"/>
      <c r="CW271" s="207"/>
      <c r="CX271" s="220"/>
      <c r="CY271" s="220"/>
      <c r="CZ271" s="207"/>
      <c r="DA271" s="208"/>
      <c r="DB271" s="220"/>
      <c r="DC271" s="220"/>
      <c r="DD271" s="207"/>
      <c r="DE271" s="220"/>
      <c r="DF271" s="220"/>
      <c r="DG271" s="207"/>
      <c r="DH271" s="220"/>
      <c r="DI271" s="220"/>
      <c r="DJ271" s="207"/>
      <c r="DK271" s="208"/>
      <c r="DL271" s="220"/>
      <c r="DM271" s="220"/>
      <c r="DN271" s="207"/>
      <c r="DO271" s="220"/>
      <c r="DP271" s="220"/>
      <c r="DQ271" s="207"/>
      <c r="DR271" s="220"/>
      <c r="DS271" s="220"/>
      <c r="DT271" s="207"/>
      <c r="DU271" s="188"/>
      <c r="DV271" s="220"/>
      <c r="DW271" s="220"/>
      <c r="DX271" s="207"/>
      <c r="DY271" s="220"/>
      <c r="DZ271" s="220"/>
      <c r="EA271" s="207"/>
      <c r="EB271" s="220"/>
      <c r="EC271" s="220"/>
      <c r="ED271" s="207"/>
      <c r="EE271" s="188"/>
      <c r="EF271" s="220"/>
      <c r="EG271" s="220"/>
      <c r="EH271" s="207"/>
      <c r="EI271" s="220"/>
      <c r="EJ271" s="220"/>
      <c r="EK271" s="207"/>
      <c r="EL271" s="220"/>
      <c r="EM271" s="220"/>
      <c r="EN271" s="207"/>
      <c r="EO271" s="188"/>
      <c r="EP271" s="220"/>
      <c r="EQ271" s="220"/>
      <c r="ER271" s="207"/>
      <c r="ES271" s="220"/>
      <c r="ET271" s="220"/>
      <c r="EU271" s="207"/>
      <c r="EV271" s="220"/>
      <c r="EW271" s="220"/>
      <c r="EX271" s="207"/>
      <c r="EY271" s="188"/>
      <c r="EZ271" s="220"/>
      <c r="FA271" s="220"/>
      <c r="FB271" s="207"/>
      <c r="FC271" s="220"/>
      <c r="FD271" s="220"/>
      <c r="FE271" s="207"/>
      <c r="FF271" s="220"/>
      <c r="FG271" s="220"/>
      <c r="FH271" s="207"/>
      <c r="FI271" s="188"/>
      <c r="FJ271" s="220"/>
      <c r="FK271" s="220"/>
      <c r="FL271" s="207"/>
      <c r="FM271" s="220"/>
      <c r="FN271" s="220"/>
      <c r="FO271" s="207"/>
      <c r="FP271" s="220"/>
      <c r="FQ271" s="220"/>
      <c r="FR271" s="207"/>
      <c r="FS271" s="188"/>
      <c r="FT271" s="220"/>
      <c r="FU271" s="220"/>
      <c r="FV271" s="207"/>
      <c r="FW271" s="220"/>
      <c r="FX271" s="220"/>
      <c r="FY271" s="207"/>
      <c r="FZ271" s="220"/>
      <c r="GA271" s="220"/>
      <c r="GB271" s="207"/>
      <c r="GC271" s="188"/>
      <c r="GD271" s="220"/>
      <c r="GE271" s="220"/>
      <c r="GF271" s="207"/>
      <c r="GG271" s="220"/>
      <c r="GH271" s="220"/>
      <c r="GI271" s="207"/>
      <c r="GJ271" s="220"/>
      <c r="GK271" s="220"/>
      <c r="GL271" s="207"/>
      <c r="GM271" s="188"/>
      <c r="GN271" s="220"/>
      <c r="GO271" s="220"/>
      <c r="GP271" s="207"/>
      <c r="GQ271" s="220"/>
      <c r="GR271" s="220"/>
      <c r="GS271" s="207"/>
      <c r="GT271" s="220"/>
      <c r="GU271" s="220"/>
      <c r="GV271" s="207"/>
      <c r="GW271" s="188"/>
      <c r="GX271" s="220"/>
      <c r="GY271" s="220"/>
      <c r="GZ271" s="207"/>
      <c r="HA271" s="220"/>
      <c r="HB271" s="220"/>
      <c r="HC271" s="207"/>
      <c r="HD271" s="220"/>
      <c r="HE271" s="220"/>
      <c r="HF271" s="207"/>
      <c r="HG271" s="188"/>
      <c r="HH271" s="220"/>
      <c r="HI271" s="220"/>
      <c r="HJ271" s="207"/>
      <c r="HK271" s="220"/>
      <c r="HL271" s="220"/>
      <c r="HM271" s="207"/>
      <c r="HN271" s="220"/>
      <c r="HO271" s="220"/>
      <c r="HP271" s="207"/>
      <c r="HQ271" s="188"/>
      <c r="HR271" s="220"/>
      <c r="HS271" s="220"/>
      <c r="HT271" s="207"/>
      <c r="HU271" s="220"/>
      <c r="HV271" s="220"/>
      <c r="HW271" s="207"/>
      <c r="HX271" s="220"/>
      <c r="HY271" s="220"/>
      <c r="HZ271" s="207"/>
      <c r="IA271" s="188"/>
      <c r="IB271" s="220"/>
      <c r="IC271" s="220"/>
      <c r="ID271" s="207"/>
      <c r="IE271" s="220"/>
      <c r="IF271" s="220"/>
      <c r="IG271" s="207"/>
      <c r="IH271" s="220"/>
      <c r="II271" s="220"/>
      <c r="IJ271" s="207"/>
    </row>
    <row r="272" spans="1:244" x14ac:dyDescent="0.2">
      <c r="A272" s="204" t="s">
        <v>69</v>
      </c>
      <c r="C272" s="226" t="s">
        <v>60</v>
      </c>
      <c r="E272" s="188"/>
      <c r="F272" s="220"/>
      <c r="G272" s="220"/>
      <c r="H272" s="207">
        <v>14123126.870833332</v>
      </c>
      <c r="I272" s="220"/>
      <c r="J272" s="220"/>
      <c r="K272" s="207">
        <v>1326397.8780540833</v>
      </c>
      <c r="L272" s="220"/>
      <c r="M272" s="220"/>
      <c r="N272" s="207">
        <v>12796728.992779249</v>
      </c>
      <c r="O272" s="208"/>
      <c r="P272" s="220"/>
      <c r="Q272" s="220"/>
      <c r="R272" s="207">
        <v>14137325.160000002</v>
      </c>
      <c r="S272" s="220"/>
      <c r="T272" s="220"/>
      <c r="U272" s="207">
        <v>1327967.2663701668</v>
      </c>
      <c r="V272" s="220"/>
      <c r="W272" s="220"/>
      <c r="X272" s="207">
        <v>12809357.893629836</v>
      </c>
      <c r="Y272" s="208"/>
      <c r="Z272" s="220"/>
      <c r="AA272" s="220"/>
      <c r="AB272" s="207">
        <v>14151741.313333334</v>
      </c>
      <c r="AC272" s="220"/>
      <c r="AD272" s="220"/>
      <c r="AE272" s="207">
        <v>1329557.0128673334</v>
      </c>
      <c r="AF272" s="220"/>
      <c r="AG272" s="220"/>
      <c r="AH272" s="207">
        <v>12822184.300466001</v>
      </c>
      <c r="AI272" s="208"/>
      <c r="AJ272" s="220"/>
      <c r="AK272" s="220"/>
      <c r="AL272" s="207">
        <v>14166422.557500003</v>
      </c>
      <c r="AM272" s="220"/>
      <c r="AN272" s="220"/>
      <c r="AO272" s="207">
        <v>1331171.5611689168</v>
      </c>
      <c r="AP272" s="220"/>
      <c r="AQ272" s="220"/>
      <c r="AR272" s="207">
        <v>12835250.996331083</v>
      </c>
      <c r="AS272" s="208"/>
      <c r="AT272" s="220"/>
      <c r="AU272" s="220"/>
      <c r="AV272" s="207">
        <v>14165379.376666667</v>
      </c>
      <c r="AW272" s="220"/>
      <c r="AX272" s="220"/>
      <c r="AY272" s="207">
        <v>1331309.4981903334</v>
      </c>
      <c r="AZ272" s="220"/>
      <c r="BA272" s="220"/>
      <c r="BB272" s="207">
        <v>12834069.878476335</v>
      </c>
      <c r="BC272" s="208"/>
      <c r="BD272" s="220"/>
      <c r="BE272" s="220"/>
      <c r="BF272" s="207">
        <v>14164402.436666667</v>
      </c>
      <c r="BG272" s="220"/>
      <c r="BH272" s="220"/>
      <c r="BI272" s="207">
        <v>1331453.5649005</v>
      </c>
      <c r="BJ272" s="220"/>
      <c r="BK272" s="220"/>
      <c r="BL272" s="207">
        <v>12832948.871766167</v>
      </c>
      <c r="BM272" s="208"/>
      <c r="BN272" s="220"/>
      <c r="BO272" s="220"/>
      <c r="BP272" s="207">
        <v>14162661.15</v>
      </c>
      <c r="BQ272" s="220"/>
      <c r="BR272" s="220"/>
      <c r="BS272" s="207">
        <v>1332706.4099999999</v>
      </c>
      <c r="BT272" s="220"/>
      <c r="BU272" s="220"/>
      <c r="BV272" s="207">
        <v>12829954.74</v>
      </c>
      <c r="BW272" s="208"/>
      <c r="BX272" s="220"/>
      <c r="BY272" s="220"/>
      <c r="BZ272" s="207">
        <v>14159435.74</v>
      </c>
      <c r="CA272" s="220"/>
      <c r="CB272" s="220"/>
      <c r="CC272" s="207">
        <v>1332402.8999999999</v>
      </c>
      <c r="CD272" s="220"/>
      <c r="CE272" s="220"/>
      <c r="CF272" s="207">
        <v>12827032.84</v>
      </c>
      <c r="CG272" s="208"/>
      <c r="CH272" s="220"/>
      <c r="CI272" s="220"/>
      <c r="CJ272" s="207">
        <v>14156706.25</v>
      </c>
      <c r="CK272" s="220"/>
      <c r="CL272" s="220"/>
      <c r="CM272" s="207">
        <v>1332146.06</v>
      </c>
      <c r="CN272" s="220"/>
      <c r="CO272" s="220"/>
      <c r="CP272" s="207">
        <v>12824560.189999999</v>
      </c>
      <c r="CQ272" s="208"/>
      <c r="CR272" s="220"/>
      <c r="CS272" s="220"/>
      <c r="CT272" s="207">
        <v>14154446.57</v>
      </c>
      <c r="CU272" s="220"/>
      <c r="CV272" s="220"/>
      <c r="CW272" s="207">
        <v>1331933.42</v>
      </c>
      <c r="CX272" s="220"/>
      <c r="CY272" s="220"/>
      <c r="CZ272" s="207">
        <v>12822513.15</v>
      </c>
      <c r="DA272" s="208"/>
      <c r="DB272" s="220"/>
      <c r="DC272" s="220"/>
      <c r="DD272" s="207">
        <v>14152652.369999999</v>
      </c>
      <c r="DE272" s="220"/>
      <c r="DF272" s="220"/>
      <c r="DG272" s="207">
        <v>1331764.5900000001</v>
      </c>
      <c r="DH272" s="220"/>
      <c r="DI272" s="220"/>
      <c r="DJ272" s="207">
        <v>12820887.779999999</v>
      </c>
      <c r="DK272" s="208"/>
      <c r="DL272" s="220"/>
      <c r="DM272" s="220"/>
      <c r="DN272" s="207">
        <v>14151268.48</v>
      </c>
      <c r="DO272" s="220"/>
      <c r="DP272" s="220"/>
      <c r="DQ272" s="207">
        <v>1331634.3600000001</v>
      </c>
      <c r="DR272" s="220"/>
      <c r="DS272" s="220"/>
      <c r="DT272" s="207">
        <v>12819634.120000001</v>
      </c>
      <c r="DU272" s="188"/>
      <c r="DV272" s="220"/>
      <c r="DW272" s="220"/>
      <c r="DX272" s="207">
        <f>'Rate Base'!AC36</f>
        <v>14150044.779999999</v>
      </c>
      <c r="DY272" s="220"/>
      <c r="DZ272" s="220"/>
      <c r="EA272" s="207">
        <f>'Rate Base'!AC114</f>
        <v>1330929.17</v>
      </c>
      <c r="EB272" s="220"/>
      <c r="EC272" s="220"/>
      <c r="ED272" s="207">
        <f t="shared" si="491"/>
        <v>12819115.609999999</v>
      </c>
      <c r="EE272" s="188"/>
      <c r="EF272" s="220"/>
      <c r="EG272" s="220"/>
      <c r="EH272" s="207">
        <f>'Rate Base'!AD36</f>
        <v>14148978.02</v>
      </c>
      <c r="EI272" s="220"/>
      <c r="EJ272" s="220"/>
      <c r="EK272" s="207">
        <f>'Rate Base'!AD114</f>
        <v>1329648.77</v>
      </c>
      <c r="EL272" s="220"/>
      <c r="EM272" s="220"/>
      <c r="EN272" s="207">
        <f t="shared" si="492"/>
        <v>12819329.25</v>
      </c>
      <c r="EO272" s="188"/>
      <c r="EP272" s="220"/>
      <c r="EQ272" s="220"/>
      <c r="ER272" s="207">
        <f>'Rate Base'!AE36</f>
        <v>14148278.57</v>
      </c>
      <c r="ES272" s="220"/>
      <c r="ET272" s="220"/>
      <c r="EU272" s="207">
        <f>'Rate Base'!AE114</f>
        <v>1328403.06</v>
      </c>
      <c r="EV272" s="220"/>
      <c r="EW272" s="220"/>
      <c r="EX272" s="207">
        <f t="shared" si="493"/>
        <v>12819875.51</v>
      </c>
      <c r="EY272" s="188"/>
      <c r="EZ272" s="220"/>
      <c r="FA272" s="220"/>
      <c r="FB272" s="207">
        <f>'Rate Base'!AF36</f>
        <v>13558077.5</v>
      </c>
      <c r="FC272" s="220"/>
      <c r="FD272" s="220"/>
      <c r="FE272" s="207">
        <f>'Rate Base'!AF114</f>
        <v>1272275.21</v>
      </c>
      <c r="FF272" s="220"/>
      <c r="FG272" s="220"/>
      <c r="FH272" s="207">
        <f t="shared" ref="FH272" si="512">FB272-FE272</f>
        <v>12285802.289999999</v>
      </c>
      <c r="FI272" s="188"/>
      <c r="FJ272" s="220"/>
      <c r="FK272" s="220"/>
      <c r="FL272" s="207">
        <f>'Rate Base'!AG36</f>
        <v>12378399.560000001</v>
      </c>
      <c r="FM272" s="220"/>
      <c r="FN272" s="220"/>
      <c r="FO272" s="207">
        <f>'Rate Base'!AG114</f>
        <v>1161267.52</v>
      </c>
      <c r="FP272" s="220"/>
      <c r="FQ272" s="220"/>
      <c r="FR272" s="207">
        <f t="shared" ref="FR272" si="513">FL272-FO272</f>
        <v>11217132.040000001</v>
      </c>
      <c r="FS272" s="188"/>
      <c r="FT272" s="220"/>
      <c r="FU272" s="220"/>
      <c r="FV272" s="207">
        <f>'Rate Base'!AH36</f>
        <v>11199166.869999999</v>
      </c>
      <c r="FW272" s="220"/>
      <c r="FX272" s="220"/>
      <c r="FY272" s="207">
        <f>'Rate Base'!AH114</f>
        <v>1050301.72</v>
      </c>
      <c r="FZ272" s="220"/>
      <c r="GA272" s="220"/>
      <c r="GB272" s="207">
        <f t="shared" ref="GB272" si="514">FV272-FY272</f>
        <v>10148865.149999999</v>
      </c>
      <c r="GC272" s="188"/>
      <c r="GD272" s="220"/>
      <c r="GE272" s="220"/>
      <c r="GF272" s="207">
        <f>'Rate Base'!AI36</f>
        <v>10020274.359999999</v>
      </c>
      <c r="GG272" s="220"/>
      <c r="GH272" s="220"/>
      <c r="GI272" s="207">
        <f>'Rate Base'!AI114</f>
        <v>939367.94</v>
      </c>
      <c r="GJ272" s="220"/>
      <c r="GK272" s="220"/>
      <c r="GL272" s="207">
        <f t="shared" ref="GL272" si="515">GF272-GI272</f>
        <v>9080906.4199999999</v>
      </c>
      <c r="GM272" s="188"/>
      <c r="GN272" s="220"/>
      <c r="GO272" s="220"/>
      <c r="GP272" s="207">
        <f>'Rate Base'!AJ36</f>
        <v>8841595.2899999991</v>
      </c>
      <c r="GQ272" s="220"/>
      <c r="GR272" s="220"/>
      <c r="GS272" s="207">
        <f>'Rate Base'!AJ114</f>
        <v>828454.24</v>
      </c>
      <c r="GT272" s="220"/>
      <c r="GU272" s="220"/>
      <c r="GV272" s="207">
        <f t="shared" ref="GV272" si="516">GP272-GS272</f>
        <v>8013141.0499999989</v>
      </c>
      <c r="GW272" s="188"/>
      <c r="GX272" s="220"/>
      <c r="GY272" s="220"/>
      <c r="GZ272" s="207">
        <f>'Rate Base'!AK36</f>
        <v>7663109.1299999999</v>
      </c>
      <c r="HA272" s="220"/>
      <c r="HB272" s="220"/>
      <c r="HC272" s="207">
        <f>'Rate Base'!AK114</f>
        <v>717558.69</v>
      </c>
      <c r="HD272" s="220"/>
      <c r="HE272" s="220"/>
      <c r="HF272" s="207">
        <f t="shared" ref="HF272" si="517">GZ272-HC272</f>
        <v>6945550.4399999995</v>
      </c>
      <c r="HG272" s="188"/>
      <c r="HH272" s="220"/>
      <c r="HI272" s="220"/>
      <c r="HJ272" s="207">
        <f>'Rate Base'!AL36</f>
        <v>6484810.04</v>
      </c>
      <c r="HK272" s="220"/>
      <c r="HL272" s="220"/>
      <c r="HM272" s="207">
        <f>'Rate Base'!AL114</f>
        <v>606680.75</v>
      </c>
      <c r="HN272" s="220"/>
      <c r="HO272" s="220"/>
      <c r="HP272" s="207">
        <f t="shared" ref="HP272" si="518">HJ272-HM272</f>
        <v>5878129.29</v>
      </c>
      <c r="HQ272" s="188"/>
      <c r="HR272" s="220"/>
      <c r="HS272" s="220"/>
      <c r="HT272" s="207">
        <f>'Rate Base'!AM36</f>
        <v>5306705.5599999996</v>
      </c>
      <c r="HU272" s="220"/>
      <c r="HV272" s="220"/>
      <c r="HW272" s="207">
        <f>'Rate Base'!AM114</f>
        <v>495821.11</v>
      </c>
      <c r="HX272" s="220"/>
      <c r="HY272" s="220"/>
      <c r="HZ272" s="207">
        <f t="shared" ref="HZ272" si="519">HT272-HW272</f>
        <v>4810884.4499999993</v>
      </c>
      <c r="IA272" s="188"/>
      <c r="IB272" s="220"/>
      <c r="IC272" s="220"/>
      <c r="ID272" s="207">
        <f>'Rate Base'!AN36</f>
        <v>4128791.73</v>
      </c>
      <c r="IE272" s="220"/>
      <c r="IF272" s="220"/>
      <c r="IG272" s="207">
        <f>'Rate Base'!AN114</f>
        <v>384979.42</v>
      </c>
      <c r="IH272" s="220"/>
      <c r="II272" s="220"/>
      <c r="IJ272" s="207">
        <f t="shared" ref="IJ272" si="520">ID272-IG272</f>
        <v>3743812.31</v>
      </c>
    </row>
    <row r="273" spans="1:244" x14ac:dyDescent="0.2">
      <c r="A273" s="204"/>
      <c r="C273" s="183"/>
      <c r="E273" s="188"/>
      <c r="F273" s="220"/>
      <c r="G273" s="220"/>
      <c r="H273" s="207"/>
      <c r="I273" s="220"/>
      <c r="J273" s="220"/>
      <c r="K273" s="207"/>
      <c r="L273" s="220"/>
      <c r="M273" s="220"/>
      <c r="N273" s="207"/>
      <c r="O273" s="208"/>
      <c r="P273" s="220"/>
      <c r="Q273" s="220"/>
      <c r="R273" s="207"/>
      <c r="S273" s="220"/>
      <c r="T273" s="220"/>
      <c r="U273" s="207"/>
      <c r="V273" s="220"/>
      <c r="W273" s="220"/>
      <c r="X273" s="207"/>
      <c r="Y273" s="208"/>
      <c r="Z273" s="220"/>
      <c r="AA273" s="220"/>
      <c r="AB273" s="207"/>
      <c r="AC273" s="220"/>
      <c r="AD273" s="220"/>
      <c r="AE273" s="207"/>
      <c r="AF273" s="220"/>
      <c r="AG273" s="220"/>
      <c r="AH273" s="207"/>
      <c r="AI273" s="208"/>
      <c r="AJ273" s="220"/>
      <c r="AK273" s="220"/>
      <c r="AL273" s="207"/>
      <c r="AM273" s="220"/>
      <c r="AN273" s="220"/>
      <c r="AO273" s="207"/>
      <c r="AP273" s="220"/>
      <c r="AQ273" s="220"/>
      <c r="AR273" s="207"/>
      <c r="AS273" s="208"/>
      <c r="AT273" s="220"/>
      <c r="AU273" s="220"/>
      <c r="AV273" s="207"/>
      <c r="AW273" s="220"/>
      <c r="AX273" s="220"/>
      <c r="AY273" s="207"/>
      <c r="AZ273" s="220"/>
      <c r="BA273" s="220"/>
      <c r="BB273" s="207"/>
      <c r="BC273" s="208"/>
      <c r="BD273" s="220"/>
      <c r="BE273" s="220"/>
      <c r="BF273" s="207"/>
      <c r="BG273" s="220"/>
      <c r="BH273" s="220"/>
      <c r="BI273" s="207"/>
      <c r="BJ273" s="220"/>
      <c r="BK273" s="220"/>
      <c r="BL273" s="207"/>
      <c r="BM273" s="208"/>
      <c r="BN273" s="220"/>
      <c r="BO273" s="220"/>
      <c r="BP273" s="207"/>
      <c r="BQ273" s="220"/>
      <c r="BR273" s="220"/>
      <c r="BS273" s="207"/>
      <c r="BT273" s="220"/>
      <c r="BU273" s="220"/>
      <c r="BV273" s="207"/>
      <c r="BW273" s="208"/>
      <c r="BX273" s="220"/>
      <c r="BY273" s="220"/>
      <c r="BZ273" s="207"/>
      <c r="CA273" s="220"/>
      <c r="CB273" s="220"/>
      <c r="CC273" s="207"/>
      <c r="CD273" s="220"/>
      <c r="CE273" s="220"/>
      <c r="CF273" s="207"/>
      <c r="CG273" s="208"/>
      <c r="CH273" s="220"/>
      <c r="CI273" s="220"/>
      <c r="CJ273" s="207"/>
      <c r="CK273" s="220"/>
      <c r="CL273" s="220"/>
      <c r="CM273" s="207"/>
      <c r="CN273" s="220"/>
      <c r="CO273" s="220"/>
      <c r="CP273" s="207"/>
      <c r="CQ273" s="208"/>
      <c r="CR273" s="220"/>
      <c r="CS273" s="220"/>
      <c r="CT273" s="207"/>
      <c r="CU273" s="220"/>
      <c r="CV273" s="220"/>
      <c r="CW273" s="207"/>
      <c r="CX273" s="220"/>
      <c r="CY273" s="220"/>
      <c r="CZ273" s="207"/>
      <c r="DA273" s="208"/>
      <c r="DB273" s="220"/>
      <c r="DC273" s="220"/>
      <c r="DD273" s="207"/>
      <c r="DE273" s="220"/>
      <c r="DF273" s="220"/>
      <c r="DG273" s="207"/>
      <c r="DH273" s="220"/>
      <c r="DI273" s="220"/>
      <c r="DJ273" s="207"/>
      <c r="DK273" s="208"/>
      <c r="DL273" s="220"/>
      <c r="DM273" s="220"/>
      <c r="DN273" s="207"/>
      <c r="DO273" s="220"/>
      <c r="DP273" s="220"/>
      <c r="DQ273" s="207"/>
      <c r="DR273" s="220"/>
      <c r="DS273" s="220"/>
      <c r="DT273" s="207"/>
      <c r="DU273" s="188"/>
      <c r="DV273" s="220"/>
      <c r="DW273" s="220"/>
      <c r="DX273" s="207"/>
      <c r="DY273" s="220"/>
      <c r="DZ273" s="220"/>
      <c r="EA273" s="207"/>
      <c r="EB273" s="220"/>
      <c r="EC273" s="220"/>
      <c r="ED273" s="207"/>
      <c r="EE273" s="188"/>
      <c r="EF273" s="220"/>
      <c r="EG273" s="220"/>
      <c r="EH273" s="207"/>
      <c r="EI273" s="220"/>
      <c r="EJ273" s="220"/>
      <c r="EK273" s="207"/>
      <c r="EL273" s="220"/>
      <c r="EM273" s="220"/>
      <c r="EN273" s="207"/>
      <c r="EO273" s="188"/>
      <c r="EP273" s="220"/>
      <c r="EQ273" s="220"/>
      <c r="ER273" s="207"/>
      <c r="ES273" s="220"/>
      <c r="ET273" s="220"/>
      <c r="EU273" s="207"/>
      <c r="EV273" s="220"/>
      <c r="EW273" s="220"/>
      <c r="EX273" s="207"/>
      <c r="EY273" s="188"/>
      <c r="EZ273" s="220"/>
      <c r="FA273" s="220"/>
      <c r="FB273" s="207"/>
      <c r="FC273" s="220"/>
      <c r="FD273" s="220"/>
      <c r="FE273" s="207"/>
      <c r="FF273" s="220"/>
      <c r="FG273" s="220"/>
      <c r="FH273" s="207"/>
      <c r="FI273" s="188"/>
      <c r="FJ273" s="220"/>
      <c r="FK273" s="220"/>
      <c r="FL273" s="207"/>
      <c r="FM273" s="220"/>
      <c r="FN273" s="220"/>
      <c r="FO273" s="207"/>
      <c r="FP273" s="220"/>
      <c r="FQ273" s="220"/>
      <c r="FR273" s="207"/>
      <c r="FS273" s="188"/>
      <c r="FT273" s="220"/>
      <c r="FU273" s="220"/>
      <c r="FV273" s="207"/>
      <c r="FW273" s="220"/>
      <c r="FX273" s="220"/>
      <c r="FY273" s="207"/>
      <c r="FZ273" s="220"/>
      <c r="GA273" s="220"/>
      <c r="GB273" s="207"/>
      <c r="GC273" s="188"/>
      <c r="GD273" s="220"/>
      <c r="GE273" s="220"/>
      <c r="GF273" s="207"/>
      <c r="GG273" s="220"/>
      <c r="GH273" s="220"/>
      <c r="GI273" s="207"/>
      <c r="GJ273" s="220"/>
      <c r="GK273" s="220"/>
      <c r="GL273" s="207"/>
      <c r="GM273" s="188"/>
      <c r="GN273" s="220"/>
      <c r="GO273" s="220"/>
      <c r="GP273" s="207"/>
      <c r="GQ273" s="220"/>
      <c r="GR273" s="220"/>
      <c r="GS273" s="207"/>
      <c r="GT273" s="220"/>
      <c r="GU273" s="220"/>
      <c r="GV273" s="207"/>
      <c r="GW273" s="188"/>
      <c r="GX273" s="220"/>
      <c r="GY273" s="220"/>
      <c r="GZ273" s="207"/>
      <c r="HA273" s="220"/>
      <c r="HB273" s="220"/>
      <c r="HC273" s="207"/>
      <c r="HD273" s="220"/>
      <c r="HE273" s="220"/>
      <c r="HF273" s="207"/>
      <c r="HG273" s="188"/>
      <c r="HH273" s="220"/>
      <c r="HI273" s="220"/>
      <c r="HJ273" s="207"/>
      <c r="HK273" s="220"/>
      <c r="HL273" s="220"/>
      <c r="HM273" s="207"/>
      <c r="HN273" s="220"/>
      <c r="HO273" s="220"/>
      <c r="HP273" s="207"/>
      <c r="HQ273" s="188"/>
      <c r="HR273" s="220"/>
      <c r="HS273" s="220"/>
      <c r="HT273" s="207"/>
      <c r="HU273" s="220"/>
      <c r="HV273" s="220"/>
      <c r="HW273" s="207"/>
      <c r="HX273" s="220"/>
      <c r="HY273" s="220"/>
      <c r="HZ273" s="207"/>
      <c r="IA273" s="188"/>
      <c r="IB273" s="220"/>
      <c r="IC273" s="220"/>
      <c r="ID273" s="207"/>
      <c r="IE273" s="220"/>
      <c r="IF273" s="220"/>
      <c r="IG273" s="207"/>
      <c r="IH273" s="220"/>
      <c r="II273" s="220"/>
      <c r="IJ273" s="207"/>
    </row>
    <row r="274" spans="1:244" x14ac:dyDescent="0.2">
      <c r="A274" s="204" t="s">
        <v>68</v>
      </c>
      <c r="C274" s="205" t="s">
        <v>58</v>
      </c>
      <c r="E274" s="188"/>
      <c r="F274" s="220"/>
      <c r="G274" s="220"/>
      <c r="H274" s="207">
        <v>867019.48249999981</v>
      </c>
      <c r="I274" s="220"/>
      <c r="J274" s="220"/>
      <c r="K274" s="207">
        <v>154681.92754658332</v>
      </c>
      <c r="L274" s="220"/>
      <c r="M274" s="220"/>
      <c r="N274" s="207">
        <v>712337.55495341646</v>
      </c>
      <c r="O274" s="208"/>
      <c r="P274" s="220"/>
      <c r="Q274" s="220"/>
      <c r="R274" s="207">
        <v>833117.59166666644</v>
      </c>
      <c r="S274" s="220"/>
      <c r="T274" s="220"/>
      <c r="U274" s="207">
        <v>139547.73027583331</v>
      </c>
      <c r="V274" s="220"/>
      <c r="W274" s="220"/>
      <c r="X274" s="207">
        <v>693569.86139083316</v>
      </c>
      <c r="Y274" s="208"/>
      <c r="Z274" s="220"/>
      <c r="AA274" s="220"/>
      <c r="AB274" s="207">
        <v>799376.74166666658</v>
      </c>
      <c r="AC274" s="220"/>
      <c r="AD274" s="220"/>
      <c r="AE274" s="207">
        <v>124572.67076141665</v>
      </c>
      <c r="AF274" s="220"/>
      <c r="AG274" s="220"/>
      <c r="AH274" s="207">
        <v>674804.0709052498</v>
      </c>
      <c r="AI274" s="208"/>
      <c r="AJ274" s="220"/>
      <c r="AK274" s="220"/>
      <c r="AL274" s="207">
        <v>765796.9325</v>
      </c>
      <c r="AM274" s="220"/>
      <c r="AN274" s="220"/>
      <c r="AO274" s="207">
        <v>109756.74900333332</v>
      </c>
      <c r="AP274" s="220"/>
      <c r="AQ274" s="220"/>
      <c r="AR274" s="207">
        <v>656040.18349666649</v>
      </c>
      <c r="AS274" s="208"/>
      <c r="AT274" s="220"/>
      <c r="AU274" s="220"/>
      <c r="AV274" s="207">
        <v>732378.16416666657</v>
      </c>
      <c r="AW274" s="220"/>
      <c r="AX274" s="220"/>
      <c r="AY274" s="207">
        <v>95099.965001583318</v>
      </c>
      <c r="AZ274" s="220"/>
      <c r="BA274" s="220"/>
      <c r="BB274" s="207">
        <v>637278.19916508312</v>
      </c>
      <c r="BC274" s="208"/>
      <c r="BD274" s="220"/>
      <c r="BE274" s="220"/>
      <c r="BF274" s="207">
        <v>699120.43666666653</v>
      </c>
      <c r="BG274" s="220"/>
      <c r="BH274" s="220"/>
      <c r="BI274" s="207">
        <v>80602.318756166656</v>
      </c>
      <c r="BJ274" s="220"/>
      <c r="BK274" s="220"/>
      <c r="BL274" s="207">
        <v>618518.1179104998</v>
      </c>
      <c r="BM274" s="208"/>
      <c r="BN274" s="220"/>
      <c r="BO274" s="220"/>
      <c r="BP274" s="207">
        <v>682572.08</v>
      </c>
      <c r="BQ274" s="220"/>
      <c r="BR274" s="220"/>
      <c r="BS274" s="207">
        <v>73433</v>
      </c>
      <c r="BT274" s="220"/>
      <c r="BU274" s="220"/>
      <c r="BV274" s="207">
        <v>609139.07999999996</v>
      </c>
      <c r="BW274" s="208"/>
      <c r="BX274" s="220"/>
      <c r="BY274" s="220"/>
      <c r="BZ274" s="207">
        <v>655675.46</v>
      </c>
      <c r="CA274" s="220"/>
      <c r="CB274" s="220"/>
      <c r="CC274" s="207">
        <v>65264.67</v>
      </c>
      <c r="CD274" s="220"/>
      <c r="CE274" s="220"/>
      <c r="CF274" s="207">
        <v>590410.78999999992</v>
      </c>
      <c r="CG274" s="208"/>
      <c r="CH274" s="220"/>
      <c r="CI274" s="220"/>
      <c r="CJ274" s="207">
        <v>636360.5</v>
      </c>
      <c r="CK274" s="220"/>
      <c r="CL274" s="220"/>
      <c r="CM274" s="207">
        <v>63403.75</v>
      </c>
      <c r="CN274" s="220"/>
      <c r="CO274" s="220"/>
      <c r="CP274" s="207">
        <v>572956.75</v>
      </c>
      <c r="CQ274" s="208"/>
      <c r="CR274" s="220"/>
      <c r="CS274" s="220"/>
      <c r="CT274" s="207">
        <v>618119.79</v>
      </c>
      <c r="CU274" s="220"/>
      <c r="CV274" s="220"/>
      <c r="CW274" s="207">
        <v>61648.38</v>
      </c>
      <c r="CX274" s="220"/>
      <c r="CY274" s="220"/>
      <c r="CZ274" s="207">
        <v>556471.41</v>
      </c>
      <c r="DA274" s="208"/>
      <c r="DB274" s="220"/>
      <c r="DC274" s="220"/>
      <c r="DD274" s="207">
        <v>599567.17000000004</v>
      </c>
      <c r="DE274" s="220"/>
      <c r="DF274" s="220"/>
      <c r="DG274" s="207">
        <v>59859.88</v>
      </c>
      <c r="DH274" s="220"/>
      <c r="DI274" s="220"/>
      <c r="DJ274" s="207">
        <v>539707.29</v>
      </c>
      <c r="DK274" s="208"/>
      <c r="DL274" s="220"/>
      <c r="DM274" s="220"/>
      <c r="DN274" s="207">
        <v>582106</v>
      </c>
      <c r="DO274" s="220"/>
      <c r="DP274" s="220"/>
      <c r="DQ274" s="207">
        <v>58178.58</v>
      </c>
      <c r="DR274" s="220"/>
      <c r="DS274" s="220"/>
      <c r="DT274" s="207">
        <v>523927.42</v>
      </c>
      <c r="DU274" s="188"/>
      <c r="DV274" s="220"/>
      <c r="DW274" s="220"/>
      <c r="DX274" s="207">
        <f>'Rate Base'!AC38</f>
        <v>565839.71</v>
      </c>
      <c r="DY274" s="220"/>
      <c r="DZ274" s="220"/>
      <c r="EA274" s="207">
        <f>'Rate Base'!AC116</f>
        <v>56610.03</v>
      </c>
      <c r="EB274" s="220"/>
      <c r="EC274" s="220"/>
      <c r="ED274" s="207">
        <f t="shared" si="491"/>
        <v>509229.67999999993</v>
      </c>
      <c r="EE274" s="188"/>
      <c r="EF274" s="220"/>
      <c r="EG274" s="220"/>
      <c r="EH274" s="207">
        <f>'Rate Base'!AD38</f>
        <v>549676.75</v>
      </c>
      <c r="EI274" s="220"/>
      <c r="EJ274" s="220"/>
      <c r="EK274" s="207">
        <f>'Rate Base'!AD116</f>
        <v>55044.9</v>
      </c>
      <c r="EL274" s="220"/>
      <c r="EM274" s="220"/>
      <c r="EN274" s="207">
        <f t="shared" si="492"/>
        <v>494631.85</v>
      </c>
      <c r="EO274" s="188"/>
      <c r="EP274" s="220"/>
      <c r="EQ274" s="220"/>
      <c r="ER274" s="207">
        <f>'Rate Base'!AE38</f>
        <v>533523.96</v>
      </c>
      <c r="ES274" s="220"/>
      <c r="ET274" s="220"/>
      <c r="EU274" s="207">
        <f>'Rate Base'!AE116</f>
        <v>53478.55</v>
      </c>
      <c r="EV274" s="220"/>
      <c r="EW274" s="220"/>
      <c r="EX274" s="207">
        <f t="shared" si="493"/>
        <v>480045.41</v>
      </c>
      <c r="EY274" s="188"/>
      <c r="EZ274" s="220"/>
      <c r="FA274" s="220"/>
      <c r="FB274" s="207">
        <f>'Rate Base'!AF38</f>
        <v>499862</v>
      </c>
      <c r="FC274" s="220"/>
      <c r="FD274" s="220"/>
      <c r="FE274" s="207">
        <f>'Rate Base'!AF116</f>
        <v>50136.26</v>
      </c>
      <c r="FF274" s="220"/>
      <c r="FG274" s="220"/>
      <c r="FH274" s="207">
        <f t="shared" ref="FH274" si="521">FB274-FE274</f>
        <v>449725.74</v>
      </c>
      <c r="FI274" s="188"/>
      <c r="FJ274" s="220"/>
      <c r="FK274" s="220"/>
      <c r="FL274" s="207">
        <f>'Rate Base'!AG38</f>
        <v>449550.21</v>
      </c>
      <c r="FM274" s="220"/>
      <c r="FN274" s="220"/>
      <c r="FO274" s="207">
        <f>'Rate Base'!AG116</f>
        <v>45105.09</v>
      </c>
      <c r="FP274" s="220"/>
      <c r="FQ274" s="220"/>
      <c r="FR274" s="207">
        <f t="shared" ref="FR274" si="522">FL274-FO274</f>
        <v>404445.12</v>
      </c>
      <c r="FS274" s="188"/>
      <c r="FT274" s="220"/>
      <c r="FU274" s="220"/>
      <c r="FV274" s="207">
        <f>'Rate Base'!AH38</f>
        <v>400968.5</v>
      </c>
      <c r="FW274" s="220"/>
      <c r="FX274" s="220"/>
      <c r="FY274" s="207">
        <f>'Rate Base'!AH116</f>
        <v>40246.93</v>
      </c>
      <c r="FZ274" s="220"/>
      <c r="GA274" s="220"/>
      <c r="GB274" s="207">
        <f t="shared" ref="GB274" si="523">FV274-FY274</f>
        <v>360721.57</v>
      </c>
      <c r="GC274" s="188"/>
      <c r="GD274" s="220"/>
      <c r="GE274" s="220"/>
      <c r="GF274" s="207">
        <f>'Rate Base'!AI38</f>
        <v>354116.88</v>
      </c>
      <c r="GG274" s="220"/>
      <c r="GH274" s="220"/>
      <c r="GI274" s="207">
        <f>'Rate Base'!AI116</f>
        <v>35561.760000000002</v>
      </c>
      <c r="GJ274" s="220"/>
      <c r="GK274" s="220"/>
      <c r="GL274" s="207">
        <f t="shared" ref="GL274" si="524">GF274-GI274</f>
        <v>318555.12</v>
      </c>
      <c r="GM274" s="188"/>
      <c r="GN274" s="220"/>
      <c r="GO274" s="220"/>
      <c r="GP274" s="207">
        <f>'Rate Base'!AJ38</f>
        <v>308963.21000000002</v>
      </c>
      <c r="GQ274" s="220"/>
      <c r="GR274" s="220"/>
      <c r="GS274" s="207">
        <f>'Rate Base'!AJ116</f>
        <v>31046.39</v>
      </c>
      <c r="GT274" s="220"/>
      <c r="GU274" s="220"/>
      <c r="GV274" s="207">
        <f t="shared" ref="GV274" si="525">GP274-GS274</f>
        <v>277916.82</v>
      </c>
      <c r="GW274" s="188"/>
      <c r="GX274" s="220"/>
      <c r="GY274" s="220"/>
      <c r="GZ274" s="207">
        <f>'Rate Base'!AK38</f>
        <v>264125.83</v>
      </c>
      <c r="HA274" s="220"/>
      <c r="HB274" s="220"/>
      <c r="HC274" s="207">
        <f>'Rate Base'!AK116</f>
        <v>26562.639999999999</v>
      </c>
      <c r="HD274" s="220"/>
      <c r="HE274" s="220"/>
      <c r="HF274" s="207">
        <f t="shared" ref="HF274" si="526">GZ274-HC274</f>
        <v>237563.19</v>
      </c>
      <c r="HG274" s="188"/>
      <c r="HH274" s="220"/>
      <c r="HI274" s="220"/>
      <c r="HJ274" s="207">
        <f>'Rate Base'!AL38</f>
        <v>219944.25</v>
      </c>
      <c r="HK274" s="220"/>
      <c r="HL274" s="220"/>
      <c r="HM274" s="207">
        <f>'Rate Base'!AL116</f>
        <v>22144.47</v>
      </c>
      <c r="HN274" s="220"/>
      <c r="HO274" s="220"/>
      <c r="HP274" s="207">
        <f t="shared" ref="HP274" si="527">HJ274-HM274</f>
        <v>197799.78</v>
      </c>
      <c r="HQ274" s="188"/>
      <c r="HR274" s="220"/>
      <c r="HS274" s="220"/>
      <c r="HT274" s="207">
        <f>'Rate Base'!AM38</f>
        <v>177804.67</v>
      </c>
      <c r="HU274" s="220"/>
      <c r="HV274" s="220"/>
      <c r="HW274" s="207">
        <f>'Rate Base'!AM116</f>
        <v>17930.509999999998</v>
      </c>
      <c r="HX274" s="220"/>
      <c r="HY274" s="220"/>
      <c r="HZ274" s="207">
        <f t="shared" ref="HZ274" si="528">HT274-HW274</f>
        <v>159874.16</v>
      </c>
      <c r="IA274" s="188"/>
      <c r="IB274" s="220"/>
      <c r="IC274" s="220"/>
      <c r="ID274" s="207">
        <f>'Rate Base'!AN38</f>
        <v>136303.71</v>
      </c>
      <c r="IE274" s="220"/>
      <c r="IF274" s="220"/>
      <c r="IG274" s="207">
        <f>'Rate Base'!AN116</f>
        <v>13780.43</v>
      </c>
      <c r="IH274" s="220"/>
      <c r="II274" s="220"/>
      <c r="IJ274" s="207">
        <f t="shared" ref="IJ274" si="529">ID274-IG274</f>
        <v>122523.28</v>
      </c>
    </row>
    <row r="275" spans="1:244" x14ac:dyDescent="0.2">
      <c r="A275" s="204"/>
      <c r="C275" s="183"/>
      <c r="E275" s="188"/>
      <c r="F275" s="220"/>
      <c r="G275" s="220"/>
      <c r="H275" s="207"/>
      <c r="I275" s="220"/>
      <c r="J275" s="220"/>
      <c r="K275" s="207"/>
      <c r="L275" s="220"/>
      <c r="M275" s="220"/>
      <c r="N275" s="207"/>
      <c r="O275" s="208"/>
      <c r="P275" s="220"/>
      <c r="Q275" s="220"/>
      <c r="R275" s="207"/>
      <c r="S275" s="220"/>
      <c r="T275" s="220"/>
      <c r="U275" s="207"/>
      <c r="V275" s="220"/>
      <c r="W275" s="220"/>
      <c r="X275" s="207"/>
      <c r="Y275" s="208"/>
      <c r="Z275" s="220"/>
      <c r="AA275" s="220"/>
      <c r="AB275" s="207"/>
      <c r="AC275" s="220"/>
      <c r="AD275" s="220"/>
      <c r="AE275" s="207"/>
      <c r="AF275" s="220"/>
      <c r="AG275" s="220"/>
      <c r="AH275" s="207"/>
      <c r="AI275" s="208"/>
      <c r="AJ275" s="220"/>
      <c r="AK275" s="220"/>
      <c r="AL275" s="207"/>
      <c r="AM275" s="220"/>
      <c r="AN275" s="220"/>
      <c r="AO275" s="207"/>
      <c r="AP275" s="220"/>
      <c r="AQ275" s="220"/>
      <c r="AR275" s="207"/>
      <c r="AS275" s="208"/>
      <c r="AT275" s="220"/>
      <c r="AU275" s="220"/>
      <c r="AV275" s="207"/>
      <c r="AW275" s="220"/>
      <c r="AX275" s="220"/>
      <c r="AY275" s="207"/>
      <c r="AZ275" s="220"/>
      <c r="BA275" s="220"/>
      <c r="BB275" s="207"/>
      <c r="BC275" s="208"/>
      <c r="BD275" s="220"/>
      <c r="BE275" s="220"/>
      <c r="BF275" s="207"/>
      <c r="BG275" s="220"/>
      <c r="BH275" s="220"/>
      <c r="BI275" s="207"/>
      <c r="BJ275" s="220"/>
      <c r="BK275" s="220"/>
      <c r="BL275" s="207"/>
      <c r="BM275" s="208"/>
      <c r="BN275" s="220"/>
      <c r="BO275" s="220"/>
      <c r="BP275" s="207"/>
      <c r="BQ275" s="220"/>
      <c r="BR275" s="220"/>
      <c r="BS275" s="207"/>
      <c r="BT275" s="220"/>
      <c r="BU275" s="220"/>
      <c r="BV275" s="207"/>
      <c r="BW275" s="208"/>
      <c r="BX275" s="220"/>
      <c r="BY275" s="220"/>
      <c r="BZ275" s="207"/>
      <c r="CA275" s="220"/>
      <c r="CB275" s="220"/>
      <c r="CC275" s="207"/>
      <c r="CD275" s="220"/>
      <c r="CE275" s="220"/>
      <c r="CF275" s="207"/>
      <c r="CG275" s="208"/>
      <c r="CH275" s="220"/>
      <c r="CI275" s="220"/>
      <c r="CJ275" s="207"/>
      <c r="CK275" s="220"/>
      <c r="CL275" s="220"/>
      <c r="CM275" s="207"/>
      <c r="CN275" s="220"/>
      <c r="CO275" s="220"/>
      <c r="CP275" s="207"/>
      <c r="CQ275" s="208"/>
      <c r="CR275" s="220"/>
      <c r="CS275" s="220"/>
      <c r="CT275" s="207"/>
      <c r="CU275" s="220"/>
      <c r="CV275" s="220"/>
      <c r="CW275" s="207"/>
      <c r="CX275" s="220"/>
      <c r="CY275" s="220"/>
      <c r="CZ275" s="207"/>
      <c r="DA275" s="208"/>
      <c r="DB275" s="220"/>
      <c r="DC275" s="220"/>
      <c r="DD275" s="207"/>
      <c r="DE275" s="220"/>
      <c r="DF275" s="220"/>
      <c r="DG275" s="207"/>
      <c r="DH275" s="220"/>
      <c r="DI275" s="220"/>
      <c r="DJ275" s="207"/>
      <c r="DK275" s="208"/>
      <c r="DL275" s="220"/>
      <c r="DM275" s="220"/>
      <c r="DN275" s="207"/>
      <c r="DO275" s="220"/>
      <c r="DP275" s="220"/>
      <c r="DQ275" s="207"/>
      <c r="DR275" s="220"/>
      <c r="DS275" s="220"/>
      <c r="DT275" s="207"/>
      <c r="DU275" s="188"/>
      <c r="DV275" s="220"/>
      <c r="DW275" s="220"/>
      <c r="DX275" s="207"/>
      <c r="DY275" s="220"/>
      <c r="DZ275" s="220"/>
      <c r="EA275" s="207"/>
      <c r="EB275" s="220"/>
      <c r="EC275" s="220"/>
      <c r="ED275" s="207"/>
      <c r="EE275" s="188"/>
      <c r="EF275" s="220"/>
      <c r="EG275" s="220"/>
      <c r="EH275" s="207"/>
      <c r="EI275" s="220"/>
      <c r="EJ275" s="220"/>
      <c r="EK275" s="207"/>
      <c r="EL275" s="220"/>
      <c r="EM275" s="220"/>
      <c r="EN275" s="207"/>
      <c r="EO275" s="188"/>
      <c r="EP275" s="220"/>
      <c r="EQ275" s="220"/>
      <c r="ER275" s="207"/>
      <c r="ES275" s="220"/>
      <c r="ET275" s="220"/>
      <c r="EU275" s="207"/>
      <c r="EV275" s="220"/>
      <c r="EW275" s="220"/>
      <c r="EX275" s="207"/>
      <c r="EY275" s="188"/>
      <c r="EZ275" s="220"/>
      <c r="FA275" s="220"/>
      <c r="FB275" s="207"/>
      <c r="FC275" s="220"/>
      <c r="FD275" s="220"/>
      <c r="FE275" s="207"/>
      <c r="FF275" s="220"/>
      <c r="FG275" s="220"/>
      <c r="FH275" s="207"/>
      <c r="FI275" s="188"/>
      <c r="FJ275" s="220"/>
      <c r="FK275" s="220"/>
      <c r="FL275" s="207"/>
      <c r="FM275" s="220"/>
      <c r="FN275" s="220"/>
      <c r="FO275" s="207"/>
      <c r="FP275" s="220"/>
      <c r="FQ275" s="220"/>
      <c r="FR275" s="207"/>
      <c r="FS275" s="188"/>
      <c r="FT275" s="220"/>
      <c r="FU275" s="220"/>
      <c r="FV275" s="207"/>
      <c r="FW275" s="220"/>
      <c r="FX275" s="220"/>
      <c r="FY275" s="207"/>
      <c r="FZ275" s="220"/>
      <c r="GA275" s="220"/>
      <c r="GB275" s="207"/>
      <c r="GC275" s="188"/>
      <c r="GD275" s="220"/>
      <c r="GE275" s="220"/>
      <c r="GF275" s="207"/>
      <c r="GG275" s="220"/>
      <c r="GH275" s="220"/>
      <c r="GI275" s="207"/>
      <c r="GJ275" s="220"/>
      <c r="GK275" s="220"/>
      <c r="GL275" s="207"/>
      <c r="GM275" s="188"/>
      <c r="GN275" s="220"/>
      <c r="GO275" s="220"/>
      <c r="GP275" s="207"/>
      <c r="GQ275" s="220"/>
      <c r="GR275" s="220"/>
      <c r="GS275" s="207"/>
      <c r="GT275" s="220"/>
      <c r="GU275" s="220"/>
      <c r="GV275" s="207"/>
      <c r="GW275" s="188"/>
      <c r="GX275" s="220"/>
      <c r="GY275" s="220"/>
      <c r="GZ275" s="207"/>
      <c r="HA275" s="220"/>
      <c r="HB275" s="220"/>
      <c r="HC275" s="207"/>
      <c r="HD275" s="220"/>
      <c r="HE275" s="220"/>
      <c r="HF275" s="207"/>
      <c r="HG275" s="188"/>
      <c r="HH275" s="220"/>
      <c r="HI275" s="220"/>
      <c r="HJ275" s="207"/>
      <c r="HK275" s="220"/>
      <c r="HL275" s="220"/>
      <c r="HM275" s="207"/>
      <c r="HN275" s="220"/>
      <c r="HO275" s="220"/>
      <c r="HP275" s="207"/>
      <c r="HQ275" s="188"/>
      <c r="HR275" s="220"/>
      <c r="HS275" s="220"/>
      <c r="HT275" s="207"/>
      <c r="HU275" s="220"/>
      <c r="HV275" s="220"/>
      <c r="HW275" s="207"/>
      <c r="HX275" s="220"/>
      <c r="HY275" s="220"/>
      <c r="HZ275" s="207"/>
      <c r="IA275" s="188"/>
      <c r="IB275" s="220"/>
      <c r="IC275" s="220"/>
      <c r="ID275" s="207"/>
      <c r="IE275" s="220"/>
      <c r="IF275" s="220"/>
      <c r="IG275" s="207"/>
      <c r="IH275" s="220"/>
      <c r="II275" s="220"/>
      <c r="IJ275" s="207"/>
    </row>
    <row r="276" spans="1:244" x14ac:dyDescent="0.2">
      <c r="A276" s="204" t="s">
        <v>67</v>
      </c>
      <c r="C276" s="183" t="s">
        <v>59</v>
      </c>
      <c r="E276" s="188"/>
      <c r="F276" s="220"/>
      <c r="G276" s="220"/>
      <c r="H276" s="207">
        <v>-3365305.7483333331</v>
      </c>
      <c r="I276" s="220"/>
      <c r="J276" s="220"/>
      <c r="K276" s="207">
        <v>-380108.1966666666</v>
      </c>
      <c r="L276" s="220"/>
      <c r="M276" s="220"/>
      <c r="N276" s="207">
        <v>-2985197.5516666672</v>
      </c>
      <c r="O276" s="208"/>
      <c r="P276" s="220"/>
      <c r="Q276" s="220"/>
      <c r="R276" s="207">
        <v>-3378470.5950000002</v>
      </c>
      <c r="S276" s="220"/>
      <c r="T276" s="220"/>
      <c r="U276" s="207">
        <v>-390374.35333333333</v>
      </c>
      <c r="V276" s="220"/>
      <c r="W276" s="220"/>
      <c r="X276" s="207">
        <v>-2988096.2416666672</v>
      </c>
      <c r="Y276" s="208"/>
      <c r="Z276" s="220"/>
      <c r="AA276" s="220"/>
      <c r="AB276" s="207">
        <v>-3422340.3583333339</v>
      </c>
      <c r="AC276" s="220"/>
      <c r="AD276" s="220"/>
      <c r="AE276" s="207">
        <v>-423752.34333333332</v>
      </c>
      <c r="AF276" s="220"/>
      <c r="AG276" s="220"/>
      <c r="AH276" s="207">
        <v>-2998588.0150000006</v>
      </c>
      <c r="AI276" s="208"/>
      <c r="AJ276" s="220"/>
      <c r="AK276" s="220"/>
      <c r="AL276" s="207">
        <v>-3439394.3408333338</v>
      </c>
      <c r="AM276" s="220"/>
      <c r="AN276" s="220"/>
      <c r="AO276" s="207">
        <v>-433615.71916666668</v>
      </c>
      <c r="AP276" s="220"/>
      <c r="AQ276" s="220"/>
      <c r="AR276" s="207">
        <v>-3005778.6216666666</v>
      </c>
      <c r="AS276" s="208"/>
      <c r="AT276" s="220"/>
      <c r="AU276" s="220"/>
      <c r="AV276" s="207">
        <v>-3439191.3666666672</v>
      </c>
      <c r="AW276" s="220"/>
      <c r="AX276" s="220"/>
      <c r="AY276" s="207">
        <v>-442936.60499999998</v>
      </c>
      <c r="AZ276" s="220"/>
      <c r="BA276" s="220"/>
      <c r="BB276" s="207">
        <v>-2996254.7616666667</v>
      </c>
      <c r="BC276" s="208"/>
      <c r="BD276" s="220"/>
      <c r="BE276" s="220"/>
      <c r="BF276" s="207">
        <v>-3438107.1974999998</v>
      </c>
      <c r="BG276" s="220"/>
      <c r="BH276" s="220"/>
      <c r="BI276" s="207">
        <v>-449491.82416666666</v>
      </c>
      <c r="BJ276" s="220"/>
      <c r="BK276" s="220"/>
      <c r="BL276" s="207">
        <v>-2988615.3733333331</v>
      </c>
      <c r="BM276" s="208"/>
      <c r="BN276" s="220"/>
      <c r="BO276" s="220"/>
      <c r="BP276" s="207">
        <v>-3450108.86</v>
      </c>
      <c r="BQ276" s="220"/>
      <c r="BR276" s="220"/>
      <c r="BS276" s="207">
        <v>-473008.92</v>
      </c>
      <c r="BT276" s="220"/>
      <c r="BU276" s="220"/>
      <c r="BV276" s="207">
        <v>-2977099.94</v>
      </c>
      <c r="BW276" s="208"/>
      <c r="BX276" s="220"/>
      <c r="BY276" s="220"/>
      <c r="BZ276" s="207">
        <v>-3474928.49</v>
      </c>
      <c r="CA276" s="220"/>
      <c r="CB276" s="220"/>
      <c r="CC276" s="207">
        <v>-479793.88</v>
      </c>
      <c r="CD276" s="220"/>
      <c r="CE276" s="220"/>
      <c r="CF276" s="207">
        <v>-2995134.6100000003</v>
      </c>
      <c r="CG276" s="208"/>
      <c r="CH276" s="220"/>
      <c r="CI276" s="220"/>
      <c r="CJ276" s="207">
        <v>-3494035.33</v>
      </c>
      <c r="CK276" s="220"/>
      <c r="CL276" s="220"/>
      <c r="CM276" s="207">
        <v>-486031.96</v>
      </c>
      <c r="CN276" s="220"/>
      <c r="CO276" s="220"/>
      <c r="CP276" s="207">
        <v>-3008003.37</v>
      </c>
      <c r="CQ276" s="208"/>
      <c r="CR276" s="220"/>
      <c r="CS276" s="220"/>
      <c r="CT276" s="207">
        <v>-3511142.52</v>
      </c>
      <c r="CU276" s="220"/>
      <c r="CV276" s="220"/>
      <c r="CW276" s="207">
        <v>-472007.92</v>
      </c>
      <c r="CX276" s="220"/>
      <c r="CY276" s="220"/>
      <c r="CZ276" s="207">
        <v>-3039134.6</v>
      </c>
      <c r="DA276" s="208"/>
      <c r="DB276" s="220"/>
      <c r="DC276" s="220"/>
      <c r="DD276" s="207">
        <v>-3532466.52</v>
      </c>
      <c r="DE276" s="220"/>
      <c r="DF276" s="220"/>
      <c r="DG276" s="207">
        <v>-477762.25</v>
      </c>
      <c r="DH276" s="220"/>
      <c r="DI276" s="220"/>
      <c r="DJ276" s="207">
        <v>-3054704.27</v>
      </c>
      <c r="DK276" s="208"/>
      <c r="DL276" s="220"/>
      <c r="DM276" s="220"/>
      <c r="DN276" s="207">
        <v>-3559387.32</v>
      </c>
      <c r="DO276" s="220"/>
      <c r="DP276" s="220"/>
      <c r="DQ276" s="207">
        <v>-483928.63</v>
      </c>
      <c r="DR276" s="220"/>
      <c r="DS276" s="220"/>
      <c r="DT276" s="207">
        <v>-3075458.69</v>
      </c>
      <c r="DU276" s="188"/>
      <c r="DV276" s="220"/>
      <c r="DW276" s="220"/>
      <c r="DX276" s="207">
        <f>'Rate Base'!AC37</f>
        <v>-3592885.01</v>
      </c>
      <c r="DY276" s="220"/>
      <c r="DZ276" s="220"/>
      <c r="EA276" s="207">
        <f>'Rate Base'!AC115</f>
        <v>-490832.71</v>
      </c>
      <c r="EB276" s="220"/>
      <c r="EC276" s="220"/>
      <c r="ED276" s="207">
        <f t="shared" si="491"/>
        <v>-3102052.3</v>
      </c>
      <c r="EE276" s="188"/>
      <c r="EF276" s="220"/>
      <c r="EG276" s="220"/>
      <c r="EH276" s="207">
        <f>'Rate Base'!AD37</f>
        <v>-3630030.14</v>
      </c>
      <c r="EI276" s="220"/>
      <c r="EJ276" s="220"/>
      <c r="EK276" s="207">
        <f>'Rate Base'!AD115</f>
        <v>-497634.83</v>
      </c>
      <c r="EL276" s="220"/>
      <c r="EM276" s="220"/>
      <c r="EN276" s="207">
        <f t="shared" si="492"/>
        <v>-3132395.31</v>
      </c>
      <c r="EO276" s="188"/>
      <c r="EP276" s="220"/>
      <c r="EQ276" s="220"/>
      <c r="ER276" s="207">
        <f>'Rate Base'!AE37</f>
        <v>-3657671.47</v>
      </c>
      <c r="ES276" s="220"/>
      <c r="ET276" s="220"/>
      <c r="EU276" s="207">
        <f>'Rate Base'!AE115</f>
        <v>-493222</v>
      </c>
      <c r="EV276" s="220"/>
      <c r="EW276" s="220"/>
      <c r="EX276" s="207">
        <f t="shared" si="493"/>
        <v>-3164449.47</v>
      </c>
      <c r="EY276" s="188"/>
      <c r="EZ276" s="220"/>
      <c r="FA276" s="220"/>
      <c r="FB276" s="207">
        <f>'Rate Base'!AF37</f>
        <v>-3514656.15</v>
      </c>
      <c r="FC276" s="220"/>
      <c r="FD276" s="220"/>
      <c r="FE276" s="207">
        <f>'Rate Base'!AF115</f>
        <v>-465984.5</v>
      </c>
      <c r="FF276" s="220"/>
      <c r="FG276" s="220"/>
      <c r="FH276" s="207">
        <f t="shared" ref="FH276" si="530">FB276-FE276</f>
        <v>-3048671.65</v>
      </c>
      <c r="FI276" s="188"/>
      <c r="FJ276" s="220"/>
      <c r="FK276" s="220"/>
      <c r="FL276" s="207">
        <f>'Rate Base'!AG37</f>
        <v>-3222824.94</v>
      </c>
      <c r="FM276" s="220"/>
      <c r="FN276" s="220"/>
      <c r="FO276" s="207">
        <f>'Rate Base'!AG115</f>
        <v>-427066.21</v>
      </c>
      <c r="FP276" s="220"/>
      <c r="FQ276" s="220"/>
      <c r="FR276" s="207">
        <f t="shared" ref="FR276" si="531">FL276-FO276</f>
        <v>-2795758.73</v>
      </c>
      <c r="FS276" s="188"/>
      <c r="FT276" s="220"/>
      <c r="FU276" s="220"/>
      <c r="FV276" s="207">
        <f>'Rate Base'!AH37</f>
        <v>-2937442.3</v>
      </c>
      <c r="FW276" s="220"/>
      <c r="FX276" s="220"/>
      <c r="FY276" s="207">
        <f>'Rate Base'!AH115</f>
        <v>-388593.63</v>
      </c>
      <c r="FZ276" s="220"/>
      <c r="GA276" s="220"/>
      <c r="GB276" s="207">
        <f t="shared" ref="GB276" si="532">FV276-FY276</f>
        <v>-2548848.67</v>
      </c>
      <c r="GC276" s="188"/>
      <c r="GD276" s="220"/>
      <c r="GE276" s="220"/>
      <c r="GF276" s="207">
        <f>'Rate Base'!AI37</f>
        <v>-2645128.23</v>
      </c>
      <c r="GG276" s="220"/>
      <c r="GH276" s="220"/>
      <c r="GI276" s="207">
        <f>'Rate Base'!AI115</f>
        <v>-350405.17</v>
      </c>
      <c r="GJ276" s="220"/>
      <c r="GK276" s="220"/>
      <c r="GL276" s="207">
        <f t="shared" ref="GL276" si="533">GF276-GI276</f>
        <v>-2294723.06</v>
      </c>
      <c r="GM276" s="188"/>
      <c r="GN276" s="220"/>
      <c r="GO276" s="220"/>
      <c r="GP276" s="207">
        <f>'Rate Base'!AJ37</f>
        <v>-2345416.5699999998</v>
      </c>
      <c r="GQ276" s="220"/>
      <c r="GR276" s="220"/>
      <c r="GS276" s="207">
        <f>'Rate Base'!AJ115</f>
        <v>-311759.25</v>
      </c>
      <c r="GT276" s="220"/>
      <c r="GU276" s="220"/>
      <c r="GV276" s="207">
        <f t="shared" ref="GV276" si="534">GP276-GS276</f>
        <v>-2033657.3199999998</v>
      </c>
      <c r="GW276" s="188"/>
      <c r="GX276" s="220"/>
      <c r="GY276" s="220"/>
      <c r="GZ276" s="207">
        <f>'Rate Base'!AK37</f>
        <v>-2046849.01</v>
      </c>
      <c r="HA276" s="220"/>
      <c r="HB276" s="220"/>
      <c r="HC276" s="207">
        <f>'Rate Base'!AK115</f>
        <v>-272841.63</v>
      </c>
      <c r="HD276" s="220"/>
      <c r="HE276" s="220"/>
      <c r="HF276" s="207">
        <f t="shared" ref="HF276" si="535">GZ276-HC276</f>
        <v>-1774007.38</v>
      </c>
      <c r="HG276" s="188"/>
      <c r="HH276" s="220"/>
      <c r="HI276" s="220"/>
      <c r="HJ276" s="207">
        <f>'Rate Base'!AL37</f>
        <v>-1749607.07</v>
      </c>
      <c r="HK276" s="220"/>
      <c r="HL276" s="220"/>
      <c r="HM276" s="207">
        <f>'Rate Base'!AL115</f>
        <v>-233276.38</v>
      </c>
      <c r="HN276" s="220"/>
      <c r="HO276" s="220"/>
      <c r="HP276" s="207">
        <f t="shared" ref="HP276" si="536">HJ276-HM276</f>
        <v>-1516330.69</v>
      </c>
      <c r="HQ276" s="188"/>
      <c r="HR276" s="220"/>
      <c r="HS276" s="220"/>
      <c r="HT276" s="207">
        <f>'Rate Base'!AM37</f>
        <v>-1446654.37</v>
      </c>
      <c r="HU276" s="220"/>
      <c r="HV276" s="220"/>
      <c r="HW276" s="207">
        <f>'Rate Base'!AM115</f>
        <v>-192648.92</v>
      </c>
      <c r="HX276" s="220"/>
      <c r="HY276" s="220"/>
      <c r="HZ276" s="207">
        <f t="shared" ref="HZ276" si="537">HT276-HW276</f>
        <v>-1254005.4500000002</v>
      </c>
      <c r="IA276" s="188"/>
      <c r="IB276" s="220"/>
      <c r="IC276" s="220"/>
      <c r="ID276" s="207">
        <f>'Rate Base'!AN37</f>
        <v>-1138051.32</v>
      </c>
      <c r="IE276" s="220"/>
      <c r="IF276" s="220"/>
      <c r="IG276" s="207">
        <f>'Rate Base'!AN115</f>
        <v>-151147.42000000001</v>
      </c>
      <c r="IH276" s="220"/>
      <c r="II276" s="220"/>
      <c r="IJ276" s="207">
        <f t="shared" ref="IJ276" si="538">ID276-IG276</f>
        <v>-986903.9</v>
      </c>
    </row>
    <row r="277" spans="1:244" x14ac:dyDescent="0.2">
      <c r="A277" s="204"/>
      <c r="C277" s="183"/>
      <c r="E277" s="188"/>
      <c r="F277" s="220"/>
      <c r="G277" s="220"/>
      <c r="H277" s="207"/>
      <c r="I277" s="220"/>
      <c r="J277" s="220"/>
      <c r="K277" s="207"/>
      <c r="L277" s="220"/>
      <c r="M277" s="220"/>
      <c r="N277" s="207"/>
      <c r="O277" s="208"/>
      <c r="P277" s="220"/>
      <c r="Q277" s="220"/>
      <c r="R277" s="207"/>
      <c r="S277" s="220"/>
      <c r="T277" s="220"/>
      <c r="U277" s="207"/>
      <c r="V277" s="220"/>
      <c r="W277" s="220"/>
      <c r="X277" s="207"/>
      <c r="Y277" s="208"/>
      <c r="Z277" s="220"/>
      <c r="AA277" s="220"/>
      <c r="AB277" s="207"/>
      <c r="AC277" s="220"/>
      <c r="AD277" s="220"/>
      <c r="AE277" s="207"/>
      <c r="AF277" s="220"/>
      <c r="AG277" s="220"/>
      <c r="AH277" s="207"/>
      <c r="AI277" s="208"/>
      <c r="AJ277" s="220"/>
      <c r="AK277" s="220"/>
      <c r="AL277" s="207"/>
      <c r="AM277" s="220"/>
      <c r="AN277" s="220"/>
      <c r="AO277" s="207"/>
      <c r="AP277" s="220"/>
      <c r="AQ277" s="220"/>
      <c r="AR277" s="207"/>
      <c r="AS277" s="208"/>
      <c r="AT277" s="220"/>
      <c r="AU277" s="220"/>
      <c r="AV277" s="207"/>
      <c r="AW277" s="220"/>
      <c r="AX277" s="220"/>
      <c r="AY277" s="207"/>
      <c r="AZ277" s="220"/>
      <c r="BA277" s="220"/>
      <c r="BB277" s="207"/>
      <c r="BC277" s="208"/>
      <c r="BD277" s="220"/>
      <c r="BE277" s="220"/>
      <c r="BF277" s="207"/>
      <c r="BG277" s="220"/>
      <c r="BH277" s="220"/>
      <c r="BI277" s="207"/>
      <c r="BJ277" s="220"/>
      <c r="BK277" s="220"/>
      <c r="BL277" s="207"/>
      <c r="BM277" s="208"/>
      <c r="BN277" s="220"/>
      <c r="BO277" s="220"/>
      <c r="BP277" s="207"/>
      <c r="BQ277" s="220"/>
      <c r="BR277" s="220"/>
      <c r="BS277" s="207"/>
      <c r="BT277" s="220"/>
      <c r="BU277" s="220"/>
      <c r="BV277" s="207"/>
      <c r="BW277" s="208"/>
      <c r="BX277" s="220"/>
      <c r="BY277" s="220"/>
      <c r="BZ277" s="207"/>
      <c r="CA277" s="220"/>
      <c r="CB277" s="220"/>
      <c r="CC277" s="207"/>
      <c r="CD277" s="220"/>
      <c r="CE277" s="220"/>
      <c r="CF277" s="207"/>
      <c r="CG277" s="208"/>
      <c r="CH277" s="220"/>
      <c r="CI277" s="220"/>
      <c r="CJ277" s="207"/>
      <c r="CK277" s="220"/>
      <c r="CL277" s="220"/>
      <c r="CM277" s="207"/>
      <c r="CN277" s="220"/>
      <c r="CO277" s="220"/>
      <c r="CP277" s="207"/>
      <c r="CQ277" s="208"/>
      <c r="CR277" s="220"/>
      <c r="CS277" s="220"/>
      <c r="CT277" s="207"/>
      <c r="CU277" s="220"/>
      <c r="CV277" s="220"/>
      <c r="CW277" s="207"/>
      <c r="CX277" s="220"/>
      <c r="CY277" s="220"/>
      <c r="CZ277" s="207"/>
      <c r="DA277" s="208"/>
      <c r="DB277" s="220"/>
      <c r="DC277" s="220"/>
      <c r="DD277" s="207"/>
      <c r="DE277" s="220"/>
      <c r="DF277" s="220"/>
      <c r="DG277" s="207"/>
      <c r="DH277" s="220"/>
      <c r="DI277" s="220"/>
      <c r="DJ277" s="207"/>
      <c r="DK277" s="208"/>
      <c r="DL277" s="220"/>
      <c r="DM277" s="220"/>
      <c r="DN277" s="207"/>
      <c r="DO277" s="220"/>
      <c r="DP277" s="220"/>
      <c r="DQ277" s="207"/>
      <c r="DR277" s="220"/>
      <c r="DS277" s="220"/>
      <c r="DT277" s="207"/>
      <c r="DU277" s="188"/>
      <c r="DV277" s="220"/>
      <c r="DW277" s="220"/>
      <c r="DX277" s="207"/>
      <c r="DY277" s="220"/>
      <c r="DZ277" s="220"/>
      <c r="EA277" s="207"/>
      <c r="EB277" s="220"/>
      <c r="EC277" s="220"/>
      <c r="ED277" s="207"/>
      <c r="EE277" s="188"/>
      <c r="EF277" s="220"/>
      <c r="EG277" s="220"/>
      <c r="EH277" s="207"/>
      <c r="EI277" s="220"/>
      <c r="EJ277" s="220"/>
      <c r="EK277" s="207"/>
      <c r="EL277" s="220"/>
      <c r="EM277" s="220"/>
      <c r="EN277" s="207"/>
      <c r="EO277" s="188"/>
      <c r="EP277" s="220"/>
      <c r="EQ277" s="220"/>
      <c r="ER277" s="207"/>
      <c r="ES277" s="220"/>
      <c r="ET277" s="220"/>
      <c r="EU277" s="207"/>
      <c r="EV277" s="220"/>
      <c r="EW277" s="220"/>
      <c r="EX277" s="207"/>
      <c r="EY277" s="188"/>
      <c r="EZ277" s="220"/>
      <c r="FA277" s="220"/>
      <c r="FB277" s="207"/>
      <c r="FC277" s="220"/>
      <c r="FD277" s="220"/>
      <c r="FE277" s="207"/>
      <c r="FF277" s="220"/>
      <c r="FG277" s="220"/>
      <c r="FH277" s="207"/>
      <c r="FI277" s="188"/>
      <c r="FJ277" s="220"/>
      <c r="FK277" s="220"/>
      <c r="FL277" s="207"/>
      <c r="FM277" s="220"/>
      <c r="FN277" s="220"/>
      <c r="FO277" s="207"/>
      <c r="FP277" s="220"/>
      <c r="FQ277" s="220"/>
      <c r="FR277" s="207"/>
      <c r="FS277" s="188"/>
      <c r="FT277" s="220"/>
      <c r="FU277" s="220"/>
      <c r="FV277" s="207"/>
      <c r="FW277" s="220"/>
      <c r="FX277" s="220"/>
      <c r="FY277" s="207"/>
      <c r="FZ277" s="220"/>
      <c r="GA277" s="220"/>
      <c r="GB277" s="207"/>
      <c r="GC277" s="188"/>
      <c r="GD277" s="220"/>
      <c r="GE277" s="220"/>
      <c r="GF277" s="207"/>
      <c r="GG277" s="220"/>
      <c r="GH277" s="220"/>
      <c r="GI277" s="207"/>
      <c r="GJ277" s="220"/>
      <c r="GK277" s="220"/>
      <c r="GL277" s="207"/>
      <c r="GM277" s="188"/>
      <c r="GN277" s="220"/>
      <c r="GO277" s="220"/>
      <c r="GP277" s="207"/>
      <c r="GQ277" s="220"/>
      <c r="GR277" s="220"/>
      <c r="GS277" s="207"/>
      <c r="GT277" s="220"/>
      <c r="GU277" s="220"/>
      <c r="GV277" s="207"/>
      <c r="GW277" s="188"/>
      <c r="GX277" s="220"/>
      <c r="GY277" s="220"/>
      <c r="GZ277" s="207"/>
      <c r="HA277" s="220"/>
      <c r="HB277" s="220"/>
      <c r="HC277" s="207"/>
      <c r="HD277" s="220"/>
      <c r="HE277" s="220"/>
      <c r="HF277" s="207"/>
      <c r="HG277" s="188"/>
      <c r="HH277" s="220"/>
      <c r="HI277" s="220"/>
      <c r="HJ277" s="207"/>
      <c r="HK277" s="220"/>
      <c r="HL277" s="220"/>
      <c r="HM277" s="207"/>
      <c r="HN277" s="220"/>
      <c r="HO277" s="220"/>
      <c r="HP277" s="207"/>
      <c r="HQ277" s="188"/>
      <c r="HR277" s="220"/>
      <c r="HS277" s="220"/>
      <c r="HT277" s="207"/>
      <c r="HU277" s="220"/>
      <c r="HV277" s="220"/>
      <c r="HW277" s="207"/>
      <c r="HX277" s="220"/>
      <c r="HY277" s="220"/>
      <c r="HZ277" s="207"/>
      <c r="IA277" s="188"/>
      <c r="IB277" s="220"/>
      <c r="IC277" s="220"/>
      <c r="ID277" s="207"/>
      <c r="IE277" s="220"/>
      <c r="IF277" s="220"/>
      <c r="IG277" s="207"/>
      <c r="IH277" s="220"/>
      <c r="II277" s="220"/>
      <c r="IJ277" s="207"/>
    </row>
    <row r="278" spans="1:244" x14ac:dyDescent="0.2">
      <c r="A278" s="204" t="s">
        <v>66</v>
      </c>
      <c r="C278" s="205" t="s">
        <v>63</v>
      </c>
      <c r="E278" s="188"/>
      <c r="F278" s="220"/>
      <c r="G278" s="220"/>
      <c r="H278" s="207">
        <v>-334469309.62333333</v>
      </c>
      <c r="I278" s="220"/>
      <c r="J278" s="220"/>
      <c r="K278" s="207">
        <v>-37592858.030130066</v>
      </c>
      <c r="L278" s="220"/>
      <c r="M278" s="220"/>
      <c r="N278" s="207">
        <v>-296876451.59320331</v>
      </c>
      <c r="O278" s="208"/>
      <c r="P278" s="220"/>
      <c r="Q278" s="220"/>
      <c r="R278" s="207">
        <v>-335904283.37333333</v>
      </c>
      <c r="S278" s="220"/>
      <c r="T278" s="220"/>
      <c r="U278" s="207">
        <v>-37820921.464044727</v>
      </c>
      <c r="V278" s="220"/>
      <c r="W278" s="220"/>
      <c r="X278" s="207">
        <v>-298083361.90928859</v>
      </c>
      <c r="Y278" s="208"/>
      <c r="Z278" s="220"/>
      <c r="AA278" s="220"/>
      <c r="AB278" s="207">
        <v>-338421378.54000002</v>
      </c>
      <c r="AC278" s="220"/>
      <c r="AD278" s="220"/>
      <c r="AE278" s="207">
        <v>-38172713.771175645</v>
      </c>
      <c r="AF278" s="220"/>
      <c r="AG278" s="220"/>
      <c r="AH278" s="207">
        <v>-300248664.7688244</v>
      </c>
      <c r="AI278" s="208"/>
      <c r="AJ278" s="220"/>
      <c r="AK278" s="220"/>
      <c r="AL278" s="207">
        <v>-341076739.87333333</v>
      </c>
      <c r="AM278" s="220"/>
      <c r="AN278" s="220"/>
      <c r="AO278" s="207">
        <v>-38540394.119739048</v>
      </c>
      <c r="AP278" s="220"/>
      <c r="AQ278" s="220"/>
      <c r="AR278" s="207">
        <v>-302536345.75359434</v>
      </c>
      <c r="AS278" s="208"/>
      <c r="AT278" s="220"/>
      <c r="AU278" s="220"/>
      <c r="AV278" s="207">
        <v>-343526308.79000002</v>
      </c>
      <c r="AW278" s="220"/>
      <c r="AX278" s="220"/>
      <c r="AY278" s="207">
        <v>-38884615.495439969</v>
      </c>
      <c r="AZ278" s="220"/>
      <c r="BA278" s="220"/>
      <c r="BB278" s="207">
        <v>-304641693.29456007</v>
      </c>
      <c r="BC278" s="208"/>
      <c r="BD278" s="220"/>
      <c r="BE278" s="220"/>
      <c r="BF278" s="207">
        <v>-345973558.45666665</v>
      </c>
      <c r="BG278" s="220"/>
      <c r="BH278" s="220"/>
      <c r="BI278" s="207">
        <v>-39228592.66820588</v>
      </c>
      <c r="BJ278" s="220"/>
      <c r="BK278" s="220"/>
      <c r="BL278" s="207">
        <v>-306744965.78846079</v>
      </c>
      <c r="BM278" s="208"/>
      <c r="BN278" s="220"/>
      <c r="BO278" s="220"/>
      <c r="BP278" s="207">
        <v>-336719565.5</v>
      </c>
      <c r="BQ278" s="220"/>
      <c r="BR278" s="220"/>
      <c r="BS278" s="207">
        <v>-33255303.864853002</v>
      </c>
      <c r="BT278" s="220"/>
      <c r="BU278" s="220"/>
      <c r="BV278" s="207">
        <v>-303464261.63514698</v>
      </c>
      <c r="BW278" s="208"/>
      <c r="BX278" s="220"/>
      <c r="BY278" s="220"/>
      <c r="BZ278" s="207">
        <v>-336124527.5</v>
      </c>
      <c r="CA278" s="220"/>
      <c r="CB278" s="220"/>
      <c r="CC278" s="207">
        <v>-33194696.683352999</v>
      </c>
      <c r="CD278" s="220"/>
      <c r="CE278" s="220"/>
      <c r="CF278" s="207">
        <v>-302929830.81664699</v>
      </c>
      <c r="CG278" s="208"/>
      <c r="CH278" s="220"/>
      <c r="CI278" s="220"/>
      <c r="CJ278" s="207">
        <v>-333531891</v>
      </c>
      <c r="CK278" s="220"/>
      <c r="CL278" s="220"/>
      <c r="CM278" s="207">
        <v>-32932449.455603004</v>
      </c>
      <c r="CN278" s="220"/>
      <c r="CO278" s="220"/>
      <c r="CP278" s="207">
        <v>-300599441.544397</v>
      </c>
      <c r="CQ278" s="208"/>
      <c r="CR278" s="220"/>
      <c r="CS278" s="220"/>
      <c r="CT278" s="207">
        <v>-335652347</v>
      </c>
      <c r="CU278" s="220"/>
      <c r="CV278" s="220"/>
      <c r="CW278" s="207">
        <v>-36847671.372668691</v>
      </c>
      <c r="CX278" s="220"/>
      <c r="CY278" s="220"/>
      <c r="CZ278" s="207">
        <v>-298804675.62733132</v>
      </c>
      <c r="DA278" s="208"/>
      <c r="DB278" s="220"/>
      <c r="DC278" s="220"/>
      <c r="DD278" s="207">
        <v>-337704818</v>
      </c>
      <c r="DE278" s="220"/>
      <c r="DF278" s="220"/>
      <c r="DG278" s="207">
        <v>-37075686.275603697</v>
      </c>
      <c r="DH278" s="220"/>
      <c r="DI278" s="220"/>
      <c r="DJ278" s="207">
        <v>-300629131.72439629</v>
      </c>
      <c r="DK278" s="208"/>
      <c r="DL278" s="220"/>
      <c r="DM278" s="220"/>
      <c r="DN278" s="207">
        <v>-346461903.48500001</v>
      </c>
      <c r="DO278" s="220"/>
      <c r="DP278" s="220"/>
      <c r="DQ278" s="207">
        <v>-38043697.501787849</v>
      </c>
      <c r="DR278" s="220"/>
      <c r="DS278" s="220"/>
      <c r="DT278" s="207">
        <v>-308418205.98321217</v>
      </c>
      <c r="DU278" s="188"/>
      <c r="DV278" s="220"/>
      <c r="DW278" s="220"/>
      <c r="DX278" s="207">
        <f>DX110</f>
        <v>-354238748.98500001</v>
      </c>
      <c r="DY278" s="220"/>
      <c r="DZ278" s="220"/>
      <c r="EA278" s="207">
        <f>EA110</f>
        <v>-39058513.34449175</v>
      </c>
      <c r="EB278" s="220"/>
      <c r="EC278" s="220"/>
      <c r="ED278" s="207">
        <f t="shared" si="491"/>
        <v>-315180235.64050829</v>
      </c>
      <c r="EE278" s="188"/>
      <c r="EF278" s="220"/>
      <c r="EG278" s="220"/>
      <c r="EH278" s="207">
        <f>EH110</f>
        <v>-357767234.98500001</v>
      </c>
      <c r="EI278" s="220"/>
      <c r="EJ278" s="220"/>
      <c r="EK278" s="207">
        <f>EK110</f>
        <v>-39450859.682741754</v>
      </c>
      <c r="EL278" s="220"/>
      <c r="EM278" s="220"/>
      <c r="EN278" s="207">
        <f t="shared" si="492"/>
        <v>-318316375.30225825</v>
      </c>
      <c r="EO278" s="188"/>
      <c r="EP278" s="220"/>
      <c r="EQ278" s="220"/>
      <c r="ER278" s="207">
        <f>ER110</f>
        <v>-363949167.98500001</v>
      </c>
      <c r="ES278" s="220"/>
      <c r="ET278" s="220"/>
      <c r="EU278" s="207">
        <f>EU110</f>
        <v>-40135883.214441746</v>
      </c>
      <c r="EV278" s="220"/>
      <c r="EW278" s="220"/>
      <c r="EX278" s="207">
        <f t="shared" si="493"/>
        <v>-323813284.77055824</v>
      </c>
      <c r="EY278" s="188"/>
      <c r="EZ278" s="220"/>
      <c r="FA278" s="220"/>
      <c r="FB278" s="207">
        <f>FB110</f>
        <v>-356547714.5</v>
      </c>
      <c r="FC278" s="220"/>
      <c r="FD278" s="220"/>
      <c r="FE278" s="207">
        <f>FE110</f>
        <v>0</v>
      </c>
      <c r="FF278" s="220"/>
      <c r="FG278" s="220"/>
      <c r="FH278" s="207">
        <f t="shared" ref="FH278:FH279" si="539">FB278-FE278</f>
        <v>-356547714.5</v>
      </c>
      <c r="FI278" s="188"/>
      <c r="FJ278" s="220"/>
      <c r="FK278" s="220"/>
      <c r="FL278" s="207">
        <f>FL110</f>
        <v>-354917347.5</v>
      </c>
      <c r="FM278" s="220"/>
      <c r="FN278" s="220"/>
      <c r="FO278" s="207">
        <f>FO110</f>
        <v>0</v>
      </c>
      <c r="FP278" s="220"/>
      <c r="FQ278" s="220"/>
      <c r="FR278" s="207">
        <f t="shared" ref="FR278:FR279" si="540">FL278-FO278</f>
        <v>-354917347.5</v>
      </c>
      <c r="FS278" s="188"/>
      <c r="FT278" s="220"/>
      <c r="FU278" s="220"/>
      <c r="FV278" s="207">
        <f>FV110</f>
        <v>-355144521.5</v>
      </c>
      <c r="FW278" s="220"/>
      <c r="FX278" s="220"/>
      <c r="FY278" s="207">
        <f>FY110</f>
        <v>0</v>
      </c>
      <c r="FZ278" s="220"/>
      <c r="GA278" s="220"/>
      <c r="GB278" s="207">
        <f t="shared" ref="GB278:GB279" si="541">FV278-FY278</f>
        <v>-355144521.5</v>
      </c>
      <c r="GC278" s="188"/>
      <c r="GD278" s="220"/>
      <c r="GE278" s="220"/>
      <c r="GF278" s="207">
        <f>GF110</f>
        <v>-353700268.5</v>
      </c>
      <c r="GG278" s="220"/>
      <c r="GH278" s="220"/>
      <c r="GI278" s="207">
        <f>GI110</f>
        <v>0</v>
      </c>
      <c r="GJ278" s="220"/>
      <c r="GK278" s="220"/>
      <c r="GL278" s="207">
        <f t="shared" ref="GL278:GL279" si="542">GF278-GI278</f>
        <v>-353700268.5</v>
      </c>
      <c r="GM278" s="188"/>
      <c r="GN278" s="220"/>
      <c r="GO278" s="220"/>
      <c r="GP278" s="207">
        <f>GP110</f>
        <v>-352795341.5</v>
      </c>
      <c r="GQ278" s="220"/>
      <c r="GR278" s="220"/>
      <c r="GS278" s="207">
        <f>GS110</f>
        <v>0</v>
      </c>
      <c r="GT278" s="220"/>
      <c r="GU278" s="220"/>
      <c r="GV278" s="207">
        <f t="shared" ref="GV278:GV279" si="543">GP278-GS278</f>
        <v>-352795341.5</v>
      </c>
      <c r="GW278" s="188"/>
      <c r="GX278" s="220"/>
      <c r="GY278" s="220"/>
      <c r="GZ278" s="207">
        <f>GZ110</f>
        <v>-347964495.5</v>
      </c>
      <c r="HA278" s="220"/>
      <c r="HB278" s="220"/>
      <c r="HC278" s="207">
        <f>HC110</f>
        <v>0</v>
      </c>
      <c r="HD278" s="220"/>
      <c r="HE278" s="220"/>
      <c r="HF278" s="207">
        <f t="shared" ref="HF278:HF279" si="544">GZ278-HC278</f>
        <v>-347964495.5</v>
      </c>
      <c r="HG278" s="188"/>
      <c r="HH278" s="220"/>
      <c r="HI278" s="220"/>
      <c r="HJ278" s="207">
        <f>HJ110</f>
        <v>-348437119.5</v>
      </c>
      <c r="HK278" s="220"/>
      <c r="HL278" s="220"/>
      <c r="HM278" s="207">
        <f>HM110</f>
        <v>0</v>
      </c>
      <c r="HN278" s="220"/>
      <c r="HO278" s="220"/>
      <c r="HP278" s="207">
        <f t="shared" ref="HP278:HP279" si="545">HJ278-HM278</f>
        <v>-348437119.5</v>
      </c>
      <c r="HQ278" s="188"/>
      <c r="HR278" s="220"/>
      <c r="HS278" s="220"/>
      <c r="HT278" s="207">
        <f>HT110</f>
        <v>-351878991.5</v>
      </c>
      <c r="HU278" s="220"/>
      <c r="HV278" s="220"/>
      <c r="HW278" s="207">
        <f>HW110</f>
        <v>0</v>
      </c>
      <c r="HX278" s="220"/>
      <c r="HY278" s="220"/>
      <c r="HZ278" s="207">
        <f t="shared" ref="HZ278:HZ279" si="546">HT278-HW278</f>
        <v>-351878991.5</v>
      </c>
      <c r="IA278" s="188"/>
      <c r="IB278" s="220"/>
      <c r="IC278" s="220"/>
      <c r="ID278" s="207">
        <f>ID110</f>
        <v>-356397498.47000003</v>
      </c>
      <c r="IE278" s="220"/>
      <c r="IF278" s="220"/>
      <c r="IG278" s="207">
        <f>IG110</f>
        <v>0</v>
      </c>
      <c r="IH278" s="220"/>
      <c r="II278" s="220"/>
      <c r="IJ278" s="207">
        <f t="shared" ref="IJ278:IJ279" si="547">ID278-IG278</f>
        <v>-356397498.47000003</v>
      </c>
    </row>
    <row r="279" spans="1:244" x14ac:dyDescent="0.2">
      <c r="A279" s="204" t="s">
        <v>66</v>
      </c>
      <c r="C279" s="205" t="s">
        <v>64</v>
      </c>
      <c r="E279" s="188"/>
      <c r="F279" s="220"/>
      <c r="G279" s="220"/>
      <c r="H279" s="210">
        <v>-68458870.786666676</v>
      </c>
      <c r="I279" s="220"/>
      <c r="J279" s="220"/>
      <c r="K279" s="210">
        <v>0</v>
      </c>
      <c r="L279" s="220"/>
      <c r="M279" s="220"/>
      <c r="N279" s="210">
        <v>-68458870.786666676</v>
      </c>
      <c r="O279" s="208"/>
      <c r="P279" s="220"/>
      <c r="Q279" s="220"/>
      <c r="R279" s="210">
        <v>-68788170.286666676</v>
      </c>
      <c r="S279" s="220"/>
      <c r="T279" s="220"/>
      <c r="U279" s="210">
        <v>0</v>
      </c>
      <c r="V279" s="220"/>
      <c r="W279" s="220"/>
      <c r="X279" s="210">
        <v>-68788170.286666676</v>
      </c>
      <c r="Y279" s="208"/>
      <c r="Z279" s="220"/>
      <c r="AA279" s="220"/>
      <c r="AB279" s="210">
        <v>-69348731.620000005</v>
      </c>
      <c r="AC279" s="220"/>
      <c r="AD279" s="220"/>
      <c r="AE279" s="210">
        <v>0</v>
      </c>
      <c r="AF279" s="220"/>
      <c r="AG279" s="220"/>
      <c r="AH279" s="210">
        <v>-69348731.620000005</v>
      </c>
      <c r="AI279" s="208"/>
      <c r="AJ279" s="220"/>
      <c r="AK279" s="220"/>
      <c r="AL279" s="210">
        <v>-69937591.953333333</v>
      </c>
      <c r="AM279" s="220"/>
      <c r="AN279" s="220"/>
      <c r="AO279" s="210">
        <v>0</v>
      </c>
      <c r="AP279" s="220"/>
      <c r="AQ279" s="220"/>
      <c r="AR279" s="210">
        <v>-69937591.953333333</v>
      </c>
      <c r="AS279" s="208"/>
      <c r="AT279" s="220"/>
      <c r="AU279" s="220"/>
      <c r="AV279" s="210">
        <v>-70482115.786666676</v>
      </c>
      <c r="AW279" s="220"/>
      <c r="AX279" s="220"/>
      <c r="AY279" s="210">
        <v>0</v>
      </c>
      <c r="AZ279" s="220"/>
      <c r="BA279" s="220"/>
      <c r="BB279" s="210">
        <v>-70482115.786666676</v>
      </c>
      <c r="BC279" s="208"/>
      <c r="BD279" s="220"/>
      <c r="BE279" s="220"/>
      <c r="BF279" s="210">
        <v>-71026527.036666676</v>
      </c>
      <c r="BG279" s="220"/>
      <c r="BH279" s="220"/>
      <c r="BI279" s="210">
        <v>0</v>
      </c>
      <c r="BJ279" s="220"/>
      <c r="BK279" s="220"/>
      <c r="BL279" s="210">
        <v>-71026527.036666676</v>
      </c>
      <c r="BM279" s="208"/>
      <c r="BN279" s="220"/>
      <c r="BO279" s="220"/>
      <c r="BP279" s="210">
        <v>-67681559.569999993</v>
      </c>
      <c r="BQ279" s="220"/>
      <c r="BR279" s="220"/>
      <c r="BS279" s="210"/>
      <c r="BT279" s="220"/>
      <c r="BU279" s="220"/>
      <c r="BV279" s="210">
        <v>-67681559.569999993</v>
      </c>
      <c r="BW279" s="208"/>
      <c r="BX279" s="220"/>
      <c r="BY279" s="220"/>
      <c r="BZ279" s="210">
        <v>-67539504.569999993</v>
      </c>
      <c r="CA279" s="220"/>
      <c r="CB279" s="220"/>
      <c r="CC279" s="210">
        <v>0</v>
      </c>
      <c r="CD279" s="220"/>
      <c r="CE279" s="220"/>
      <c r="CF279" s="210">
        <v>-67539504.569999993</v>
      </c>
      <c r="CG279" s="208"/>
      <c r="CH279" s="220"/>
      <c r="CI279" s="220"/>
      <c r="CJ279" s="210">
        <v>-66975997.069999993</v>
      </c>
      <c r="CK279" s="220"/>
      <c r="CL279" s="220"/>
      <c r="CM279" s="210">
        <v>0</v>
      </c>
      <c r="CN279" s="220"/>
      <c r="CO279" s="220"/>
      <c r="CP279" s="210">
        <v>-66975997.069999993</v>
      </c>
      <c r="CQ279" s="208"/>
      <c r="CR279" s="220"/>
      <c r="CS279" s="220"/>
      <c r="CT279" s="210">
        <v>-67105000.569999993</v>
      </c>
      <c r="CU279" s="220"/>
      <c r="CV279" s="220"/>
      <c r="CW279" s="210">
        <v>0</v>
      </c>
      <c r="CX279" s="220"/>
      <c r="CY279" s="220"/>
      <c r="CZ279" s="210">
        <v>-67105000.569999993</v>
      </c>
      <c r="DA279" s="208"/>
      <c r="DB279" s="220"/>
      <c r="DC279" s="220"/>
      <c r="DD279" s="210">
        <v>-67590419.069999993</v>
      </c>
      <c r="DE279" s="220"/>
      <c r="DF279" s="220"/>
      <c r="DG279" s="210">
        <v>0</v>
      </c>
      <c r="DH279" s="220"/>
      <c r="DI279" s="220"/>
      <c r="DJ279" s="210">
        <v>-67590419.069999993</v>
      </c>
      <c r="DK279" s="208"/>
      <c r="DL279" s="220"/>
      <c r="DM279" s="220"/>
      <c r="DN279" s="210">
        <v>-69526767.034999996</v>
      </c>
      <c r="DO279" s="220"/>
      <c r="DP279" s="220"/>
      <c r="DQ279" s="210">
        <v>0</v>
      </c>
      <c r="DR279" s="220"/>
      <c r="DS279" s="220"/>
      <c r="DT279" s="210">
        <v>-69526767.034999996</v>
      </c>
      <c r="DU279" s="188"/>
      <c r="DV279" s="220"/>
      <c r="DW279" s="220"/>
      <c r="DX279" s="210">
        <f>DX111</f>
        <v>-71343195.534999996</v>
      </c>
      <c r="DY279" s="220"/>
      <c r="DZ279" s="220"/>
      <c r="EA279" s="210">
        <f>EA111</f>
        <v>0</v>
      </c>
      <c r="EB279" s="220"/>
      <c r="EC279" s="220"/>
      <c r="ED279" s="210">
        <f t="shared" si="491"/>
        <v>-71343195.534999996</v>
      </c>
      <c r="EE279" s="188"/>
      <c r="EF279" s="220"/>
      <c r="EG279" s="220"/>
      <c r="EH279" s="210">
        <f>EH111</f>
        <v>-72145200.534999996</v>
      </c>
      <c r="EI279" s="220"/>
      <c r="EJ279" s="220"/>
      <c r="EK279" s="210">
        <f>EK111</f>
        <v>0</v>
      </c>
      <c r="EL279" s="220"/>
      <c r="EM279" s="220"/>
      <c r="EN279" s="207">
        <f t="shared" si="492"/>
        <v>-72145200.534999996</v>
      </c>
      <c r="EO279" s="188"/>
      <c r="EP279" s="220"/>
      <c r="EQ279" s="220"/>
      <c r="ER279" s="210">
        <f>ER111</f>
        <v>-73484574.534999996</v>
      </c>
      <c r="ES279" s="220"/>
      <c r="ET279" s="220"/>
      <c r="EU279" s="210">
        <f>EU111</f>
        <v>0</v>
      </c>
      <c r="EV279" s="220"/>
      <c r="EW279" s="220"/>
      <c r="EX279" s="210">
        <f t="shared" si="493"/>
        <v>-73484574.534999996</v>
      </c>
      <c r="EY279" s="188"/>
      <c r="EZ279" s="220"/>
      <c r="FA279" s="220"/>
      <c r="FB279" s="210">
        <f>FB111</f>
        <v>-71744592.069999993</v>
      </c>
      <c r="FC279" s="220"/>
      <c r="FD279" s="220"/>
      <c r="FE279" s="210">
        <f>FE111</f>
        <v>0</v>
      </c>
      <c r="FF279" s="220"/>
      <c r="FG279" s="220"/>
      <c r="FH279" s="210">
        <f t="shared" si="539"/>
        <v>-71744592.069999993</v>
      </c>
      <c r="FI279" s="188"/>
      <c r="FJ279" s="220"/>
      <c r="FK279" s="220"/>
      <c r="FL279" s="210">
        <f>FL111</f>
        <v>-71397357.069999993</v>
      </c>
      <c r="FM279" s="220"/>
      <c r="FN279" s="220"/>
      <c r="FO279" s="210">
        <f>FO111</f>
        <v>0</v>
      </c>
      <c r="FP279" s="220"/>
      <c r="FQ279" s="220"/>
      <c r="FR279" s="210">
        <f t="shared" si="540"/>
        <v>-71397357.069999993</v>
      </c>
      <c r="FS279" s="188"/>
      <c r="FT279" s="220"/>
      <c r="FU279" s="220"/>
      <c r="FV279" s="210">
        <f>FV111</f>
        <v>-71432309.069999993</v>
      </c>
      <c r="FW279" s="220"/>
      <c r="FX279" s="220"/>
      <c r="FY279" s="210">
        <f>FY111</f>
        <v>0</v>
      </c>
      <c r="FZ279" s="220"/>
      <c r="GA279" s="220"/>
      <c r="GB279" s="210">
        <f t="shared" si="541"/>
        <v>-71432309.069999993</v>
      </c>
      <c r="GC279" s="188"/>
      <c r="GD279" s="220"/>
      <c r="GE279" s="220"/>
      <c r="GF279" s="210">
        <f>GF111</f>
        <v>-71109488.069999993</v>
      </c>
      <c r="GG279" s="220"/>
      <c r="GH279" s="220"/>
      <c r="GI279" s="210">
        <f>GI111</f>
        <v>0</v>
      </c>
      <c r="GJ279" s="220"/>
      <c r="GK279" s="220"/>
      <c r="GL279" s="210">
        <f t="shared" si="542"/>
        <v>-71109488.069999993</v>
      </c>
      <c r="GM279" s="188"/>
      <c r="GN279" s="220"/>
      <c r="GO279" s="220"/>
      <c r="GP279" s="210">
        <f>GP111</f>
        <v>-70901070.069999993</v>
      </c>
      <c r="GQ279" s="220"/>
      <c r="GR279" s="220"/>
      <c r="GS279" s="210">
        <f>GS111</f>
        <v>0</v>
      </c>
      <c r="GT279" s="220"/>
      <c r="GU279" s="220"/>
      <c r="GV279" s="210">
        <f t="shared" si="543"/>
        <v>-70901070.069999993</v>
      </c>
      <c r="GW279" s="188"/>
      <c r="GX279" s="220"/>
      <c r="GY279" s="220"/>
      <c r="GZ279" s="210">
        <f>GZ111</f>
        <v>-69859551.069999993</v>
      </c>
      <c r="HA279" s="220"/>
      <c r="HB279" s="220"/>
      <c r="HC279" s="210">
        <f>HC111</f>
        <v>0</v>
      </c>
      <c r="HD279" s="220"/>
      <c r="HE279" s="220"/>
      <c r="HF279" s="210">
        <f t="shared" si="544"/>
        <v>-69859551.069999993</v>
      </c>
      <c r="HG279" s="188"/>
      <c r="HH279" s="220"/>
      <c r="HI279" s="220"/>
      <c r="HJ279" s="210">
        <f>HJ111</f>
        <v>-69965698.069999993</v>
      </c>
      <c r="HK279" s="220"/>
      <c r="HL279" s="220"/>
      <c r="HM279" s="210">
        <f>HM111</f>
        <v>0</v>
      </c>
      <c r="HN279" s="220"/>
      <c r="HO279" s="220"/>
      <c r="HP279" s="210">
        <f t="shared" si="545"/>
        <v>-69965698.069999993</v>
      </c>
      <c r="HQ279" s="188"/>
      <c r="HR279" s="220"/>
      <c r="HS279" s="220"/>
      <c r="HT279" s="210">
        <f>HT111</f>
        <v>-70738708.069999993</v>
      </c>
      <c r="HU279" s="220"/>
      <c r="HV279" s="220"/>
      <c r="HW279" s="210">
        <f>HW111</f>
        <v>0</v>
      </c>
      <c r="HX279" s="220"/>
      <c r="HY279" s="220"/>
      <c r="HZ279" s="210">
        <f t="shared" si="546"/>
        <v>-70738708.069999993</v>
      </c>
      <c r="IA279" s="188"/>
      <c r="IB279" s="220"/>
      <c r="IC279" s="220"/>
      <c r="ID279" s="210">
        <f>ID111</f>
        <v>-71769966</v>
      </c>
      <c r="IE279" s="220"/>
      <c r="IF279" s="220"/>
      <c r="IG279" s="210">
        <f>IG111</f>
        <v>0</v>
      </c>
      <c r="IH279" s="220"/>
      <c r="II279" s="220"/>
      <c r="IJ279" s="210">
        <f t="shared" si="547"/>
        <v>-71769966</v>
      </c>
    </row>
    <row r="280" spans="1:244" x14ac:dyDescent="0.2">
      <c r="E280" s="188"/>
      <c r="F280" s="220"/>
      <c r="G280" s="220"/>
      <c r="H280" s="207"/>
      <c r="I280" s="220"/>
      <c r="J280" s="220"/>
      <c r="K280" s="213"/>
      <c r="L280" s="220"/>
      <c r="M280" s="220"/>
      <c r="N280" s="213"/>
      <c r="O280" s="208"/>
      <c r="P280" s="220"/>
      <c r="Q280" s="220"/>
      <c r="R280" s="207"/>
      <c r="S280" s="220"/>
      <c r="T280" s="220"/>
      <c r="U280" s="213"/>
      <c r="V280" s="220"/>
      <c r="W280" s="220"/>
      <c r="X280" s="213"/>
      <c r="Y280" s="208"/>
      <c r="Z280" s="220"/>
      <c r="AA280" s="220"/>
      <c r="AB280" s="207"/>
      <c r="AC280" s="220"/>
      <c r="AD280" s="220"/>
      <c r="AE280" s="213"/>
      <c r="AF280" s="220"/>
      <c r="AG280" s="220"/>
      <c r="AH280" s="213"/>
      <c r="AI280" s="208"/>
      <c r="AJ280" s="220"/>
      <c r="AK280" s="220"/>
      <c r="AL280" s="207"/>
      <c r="AM280" s="220"/>
      <c r="AN280" s="220"/>
      <c r="AO280" s="213"/>
      <c r="AP280" s="220"/>
      <c r="AQ280" s="220"/>
      <c r="AR280" s="213"/>
      <c r="AS280" s="208"/>
      <c r="AT280" s="220"/>
      <c r="AU280" s="220"/>
      <c r="AV280" s="207"/>
      <c r="AW280" s="220"/>
      <c r="AX280" s="220"/>
      <c r="AY280" s="213"/>
      <c r="AZ280" s="220"/>
      <c r="BA280" s="220"/>
      <c r="BB280" s="213"/>
      <c r="BC280" s="208"/>
      <c r="BD280" s="220"/>
      <c r="BE280" s="220"/>
      <c r="BF280" s="207"/>
      <c r="BG280" s="220"/>
      <c r="BH280" s="220"/>
      <c r="BI280" s="213"/>
      <c r="BJ280" s="220"/>
      <c r="BK280" s="220"/>
      <c r="BL280" s="213"/>
      <c r="BM280" s="208"/>
      <c r="BN280" s="220"/>
      <c r="BO280" s="220"/>
      <c r="BP280" s="207"/>
      <c r="BQ280" s="220"/>
      <c r="BR280" s="220"/>
      <c r="BS280" s="213"/>
      <c r="BT280" s="220"/>
      <c r="BU280" s="220"/>
      <c r="BV280" s="213"/>
      <c r="BW280" s="208"/>
      <c r="BX280" s="220"/>
      <c r="BY280" s="220"/>
      <c r="BZ280" s="207"/>
      <c r="CA280" s="220"/>
      <c r="CB280" s="220"/>
      <c r="CC280" s="213"/>
      <c r="CD280" s="220"/>
      <c r="CE280" s="220"/>
      <c r="CF280" s="213"/>
      <c r="CG280" s="208"/>
      <c r="CH280" s="220"/>
      <c r="CI280" s="220"/>
      <c r="CJ280" s="207"/>
      <c r="CK280" s="220"/>
      <c r="CL280" s="220"/>
      <c r="CM280" s="213"/>
      <c r="CN280" s="220"/>
      <c r="CO280" s="220"/>
      <c r="CP280" s="213"/>
      <c r="CQ280" s="208"/>
      <c r="CR280" s="220"/>
      <c r="CS280" s="220"/>
      <c r="CT280" s="207"/>
      <c r="CU280" s="220"/>
      <c r="CV280" s="220"/>
      <c r="CW280" s="213"/>
      <c r="CX280" s="220"/>
      <c r="CY280" s="220"/>
      <c r="CZ280" s="213"/>
      <c r="DA280" s="208"/>
      <c r="DB280" s="220"/>
      <c r="DC280" s="220"/>
      <c r="DD280" s="207"/>
      <c r="DE280" s="220"/>
      <c r="DF280" s="220"/>
      <c r="DG280" s="213"/>
      <c r="DH280" s="220"/>
      <c r="DI280" s="220"/>
      <c r="DJ280" s="213"/>
      <c r="DK280" s="208"/>
      <c r="DL280" s="220"/>
      <c r="DM280" s="220"/>
      <c r="DN280" s="207"/>
      <c r="DO280" s="220"/>
      <c r="DP280" s="220"/>
      <c r="DQ280" s="213"/>
      <c r="DR280" s="220"/>
      <c r="DS280" s="220"/>
      <c r="DT280" s="213"/>
      <c r="DU280" s="188"/>
      <c r="DV280" s="220"/>
      <c r="DW280" s="220"/>
      <c r="DX280" s="207"/>
      <c r="DY280" s="220"/>
      <c r="DZ280" s="220"/>
      <c r="EA280" s="289"/>
      <c r="EB280" s="220"/>
      <c r="EC280" s="220"/>
      <c r="ED280" s="289"/>
      <c r="EE280" s="188"/>
      <c r="EF280" s="220"/>
      <c r="EG280" s="220"/>
      <c r="EH280" s="207"/>
      <c r="EI280" s="220"/>
      <c r="EJ280" s="220"/>
      <c r="EK280" s="289"/>
      <c r="EL280" s="220"/>
      <c r="EM280" s="220"/>
      <c r="EN280" s="289"/>
      <c r="EO280" s="188"/>
      <c r="EP280" s="220"/>
      <c r="EQ280" s="220"/>
      <c r="ER280" s="207"/>
      <c r="ES280" s="220"/>
      <c r="ET280" s="220"/>
      <c r="EU280" s="289"/>
      <c r="EV280" s="220"/>
      <c r="EW280" s="220"/>
      <c r="EX280" s="289"/>
      <c r="EY280" s="188"/>
      <c r="EZ280" s="220"/>
      <c r="FA280" s="220"/>
      <c r="FB280" s="207"/>
      <c r="FC280" s="220"/>
      <c r="FD280" s="220"/>
      <c r="FE280" s="289"/>
      <c r="FF280" s="220"/>
      <c r="FG280" s="220"/>
      <c r="FH280" s="289"/>
      <c r="FI280" s="188"/>
      <c r="FJ280" s="220"/>
      <c r="FK280" s="220"/>
      <c r="FL280" s="207"/>
      <c r="FM280" s="220"/>
      <c r="FN280" s="220"/>
      <c r="FO280" s="289"/>
      <c r="FP280" s="220"/>
      <c r="FQ280" s="220"/>
      <c r="FR280" s="289"/>
      <c r="FS280" s="188"/>
      <c r="FT280" s="220"/>
      <c r="FU280" s="220"/>
      <c r="FV280" s="207"/>
      <c r="FW280" s="220"/>
      <c r="FX280" s="220"/>
      <c r="FY280" s="289"/>
      <c r="FZ280" s="220"/>
      <c r="GA280" s="220"/>
      <c r="GB280" s="289"/>
      <c r="GC280" s="188"/>
      <c r="GD280" s="220"/>
      <c r="GE280" s="220"/>
      <c r="GF280" s="207"/>
      <c r="GG280" s="220"/>
      <c r="GH280" s="220"/>
      <c r="GI280" s="289"/>
      <c r="GJ280" s="220"/>
      <c r="GK280" s="220"/>
      <c r="GL280" s="289"/>
      <c r="GM280" s="188"/>
      <c r="GN280" s="220"/>
      <c r="GO280" s="220"/>
      <c r="GP280" s="207"/>
      <c r="GQ280" s="220"/>
      <c r="GR280" s="220"/>
      <c r="GS280" s="289"/>
      <c r="GT280" s="220"/>
      <c r="GU280" s="220"/>
      <c r="GV280" s="289"/>
      <c r="GW280" s="188"/>
      <c r="GX280" s="220"/>
      <c r="GY280" s="220"/>
      <c r="GZ280" s="207"/>
      <c r="HA280" s="220"/>
      <c r="HB280" s="220"/>
      <c r="HC280" s="289"/>
      <c r="HD280" s="220"/>
      <c r="HE280" s="220"/>
      <c r="HF280" s="289"/>
      <c r="HG280" s="188"/>
      <c r="HH280" s="220"/>
      <c r="HI280" s="220"/>
      <c r="HJ280" s="207"/>
      <c r="HK280" s="220"/>
      <c r="HL280" s="220"/>
      <c r="HM280" s="289"/>
      <c r="HN280" s="220"/>
      <c r="HO280" s="220"/>
      <c r="HP280" s="289"/>
      <c r="HQ280" s="188"/>
      <c r="HR280" s="220"/>
      <c r="HS280" s="220"/>
      <c r="HT280" s="207"/>
      <c r="HU280" s="220"/>
      <c r="HV280" s="220"/>
      <c r="HW280" s="289"/>
      <c r="HX280" s="220"/>
      <c r="HY280" s="220"/>
      <c r="HZ280" s="289"/>
      <c r="IA280" s="188"/>
      <c r="IB280" s="220"/>
      <c r="IC280" s="220"/>
      <c r="ID280" s="207"/>
      <c r="IE280" s="220"/>
      <c r="IF280" s="220"/>
      <c r="IG280" s="289"/>
      <c r="IH280" s="220"/>
      <c r="II280" s="220"/>
      <c r="IJ280" s="289"/>
    </row>
    <row r="281" spans="1:244" ht="13.5" thickBot="1" x14ac:dyDescent="0.25">
      <c r="C281" s="205" t="s">
        <v>70</v>
      </c>
      <c r="E281" s="188"/>
      <c r="F281" s="220"/>
      <c r="G281" s="220"/>
      <c r="H281" s="221">
        <v>1157784749.8382194</v>
      </c>
      <c r="I281" s="220"/>
      <c r="J281" s="220"/>
      <c r="K281" s="221">
        <v>125010140.07449612</v>
      </c>
      <c r="L281" s="220"/>
      <c r="M281" s="220"/>
      <c r="N281" s="221">
        <v>1032774609.7637229</v>
      </c>
      <c r="O281" s="208"/>
      <c r="P281" s="220"/>
      <c r="Q281" s="220"/>
      <c r="R281" s="221">
        <v>1153342751.4714553</v>
      </c>
      <c r="S281" s="220"/>
      <c r="T281" s="220"/>
      <c r="U281" s="221">
        <v>124804409.07223335</v>
      </c>
      <c r="V281" s="220"/>
      <c r="W281" s="220"/>
      <c r="X281" s="221">
        <v>1028538342.3992224</v>
      </c>
      <c r="Y281" s="208"/>
      <c r="Z281" s="220"/>
      <c r="AA281" s="220"/>
      <c r="AB281" s="221">
        <v>1147253542.9455805</v>
      </c>
      <c r="AC281" s="220"/>
      <c r="AD281" s="220"/>
      <c r="AE281" s="221">
        <v>124410161.91014591</v>
      </c>
      <c r="AF281" s="220"/>
      <c r="AG281" s="220"/>
      <c r="AH281" s="221">
        <v>1022843381.0354341</v>
      </c>
      <c r="AI281" s="208"/>
      <c r="AJ281" s="220"/>
      <c r="AK281" s="220"/>
      <c r="AL281" s="221">
        <v>1141883549.8590245</v>
      </c>
      <c r="AM281" s="220"/>
      <c r="AN281" s="220"/>
      <c r="AO281" s="221">
        <v>124098696.91064289</v>
      </c>
      <c r="AP281" s="220"/>
      <c r="AQ281" s="220"/>
      <c r="AR281" s="221">
        <v>1017784852.9483807</v>
      </c>
      <c r="AS281" s="208"/>
      <c r="AT281" s="220"/>
      <c r="AU281" s="220"/>
      <c r="AV281" s="221">
        <v>1136309045.7058511</v>
      </c>
      <c r="AW281" s="220"/>
      <c r="AX281" s="220"/>
      <c r="AY281" s="221">
        <v>123739746.61378917</v>
      </c>
      <c r="AZ281" s="220"/>
      <c r="BA281" s="220"/>
      <c r="BB281" s="221">
        <v>1012569299.0920613</v>
      </c>
      <c r="BC281" s="208"/>
      <c r="BD281" s="220"/>
      <c r="BE281" s="220"/>
      <c r="BF281" s="221">
        <v>1130985486.6385303</v>
      </c>
      <c r="BG281" s="220"/>
      <c r="BH281" s="220"/>
      <c r="BI281" s="221">
        <v>123397303.56956139</v>
      </c>
      <c r="BJ281" s="220"/>
      <c r="BK281" s="220"/>
      <c r="BL281" s="221">
        <v>1007588183.0689685</v>
      </c>
      <c r="BM281" s="208"/>
      <c r="BN281" s="220"/>
      <c r="BO281" s="220"/>
      <c r="BP281" s="221">
        <v>1176677540.0473559</v>
      </c>
      <c r="BQ281" s="220"/>
      <c r="BR281" s="220"/>
      <c r="BS281" s="221">
        <v>132143493.01653653</v>
      </c>
      <c r="BT281" s="220"/>
      <c r="BU281" s="220"/>
      <c r="BV281" s="221">
        <v>1044534047.0308192</v>
      </c>
      <c r="BW281" s="208"/>
      <c r="BX281" s="220"/>
      <c r="BY281" s="220"/>
      <c r="BZ281" s="221">
        <v>1177700175.5635288</v>
      </c>
      <c r="CA281" s="220"/>
      <c r="CB281" s="220"/>
      <c r="CC281" s="221">
        <v>132634997.98020056</v>
      </c>
      <c r="CD281" s="220"/>
      <c r="CE281" s="220"/>
      <c r="CF281" s="221">
        <v>1045065177.583328</v>
      </c>
      <c r="CG281" s="208"/>
      <c r="CH281" s="220"/>
      <c r="CI281" s="220"/>
      <c r="CJ281" s="221">
        <v>1180645071.9345398</v>
      </c>
      <c r="CK281" s="220"/>
      <c r="CL281" s="220"/>
      <c r="CM281" s="221">
        <v>133419450.64761823</v>
      </c>
      <c r="CN281" s="243"/>
      <c r="CO281" s="220"/>
      <c r="CP281" s="221">
        <v>1047225621.2869217</v>
      </c>
      <c r="CQ281" s="208"/>
      <c r="CR281" s="220"/>
      <c r="CS281" s="220"/>
      <c r="CT281" s="221">
        <v>1252545478.2</v>
      </c>
      <c r="CU281" s="220"/>
      <c r="CV281" s="220"/>
      <c r="CW281" s="221">
        <v>138028688.54733127</v>
      </c>
      <c r="CX281" s="220"/>
      <c r="CY281" s="220"/>
      <c r="CZ281" s="221">
        <v>1114516789.652669</v>
      </c>
      <c r="DA281" s="208"/>
      <c r="DB281" s="220"/>
      <c r="DC281" s="220"/>
      <c r="DD281" s="221">
        <v>1257528582.6200001</v>
      </c>
      <c r="DE281" s="220"/>
      <c r="DF281" s="220"/>
      <c r="DG281" s="221">
        <v>139202041.03439629</v>
      </c>
      <c r="DH281" s="220"/>
      <c r="DI281" s="220"/>
      <c r="DJ281" s="221">
        <v>1118326541.5856037</v>
      </c>
      <c r="DK281" s="208"/>
      <c r="DL281" s="220"/>
      <c r="DM281" s="220"/>
      <c r="DN281" s="221">
        <v>1252746712.03</v>
      </c>
      <c r="DO281" s="220"/>
      <c r="DP281" s="220"/>
      <c r="DQ281" s="221">
        <v>139602323.63821217</v>
      </c>
      <c r="DR281" s="220"/>
      <c r="DS281" s="220"/>
      <c r="DT281" s="221">
        <v>1113144388.3917873</v>
      </c>
      <c r="DU281" s="188"/>
      <c r="DV281" s="220"/>
      <c r="DW281" s="220"/>
      <c r="DX281" s="221">
        <f>SUM(DX266:DX279)</f>
        <v>1246617597.9099991</v>
      </c>
      <c r="DY281" s="220"/>
      <c r="DZ281" s="220"/>
      <c r="EA281" s="221">
        <f>SUM(EA266:EA279)</f>
        <v>139758244.34550825</v>
      </c>
      <c r="EB281" s="220"/>
      <c r="EC281" s="220"/>
      <c r="ED281" s="221">
        <f>SUM(ED266:ED279)</f>
        <v>1106859353.564491</v>
      </c>
      <c r="EE281" s="188"/>
      <c r="EF281" s="220"/>
      <c r="EG281" s="220"/>
      <c r="EH281" s="221">
        <f>SUM(EH266:EH279)</f>
        <v>1245895201.9699991</v>
      </c>
      <c r="EI281" s="220"/>
      <c r="EJ281" s="220"/>
      <c r="EK281" s="221">
        <f>SUM(EK266:EK279)</f>
        <v>140515016.82725823</v>
      </c>
      <c r="EL281" s="220"/>
      <c r="EM281" s="220"/>
      <c r="EN281" s="221">
        <f>SUM(EN266:EN279)</f>
        <v>1105380185.142741</v>
      </c>
      <c r="EO281" s="188"/>
      <c r="EP281" s="220"/>
      <c r="EQ281" s="220"/>
      <c r="ER281" s="221">
        <f>SUM(ER266:ER279)</f>
        <v>1242290144.8099997</v>
      </c>
      <c r="ES281" s="220"/>
      <c r="ET281" s="220"/>
      <c r="EU281" s="221">
        <f>SUM(EU266:EU279)</f>
        <v>141037800.74555826</v>
      </c>
      <c r="EV281" s="220"/>
      <c r="EW281" s="220"/>
      <c r="EX281" s="221">
        <f>SUM(EX266:EX279)</f>
        <v>1101252344.0644414</v>
      </c>
      <c r="EY281" s="188"/>
      <c r="EZ281" s="220"/>
      <c r="FA281" s="220"/>
      <c r="FB281" s="221">
        <f>SUM(FB266:FB279)</f>
        <v>1185107988.0700004</v>
      </c>
      <c r="FC281" s="220"/>
      <c r="FD281" s="220"/>
      <c r="FE281" s="221">
        <f>SUM(FE266:FE279)</f>
        <v>174627452.19000003</v>
      </c>
      <c r="FF281" s="220"/>
      <c r="FG281" s="220"/>
      <c r="FH281" s="221">
        <f>SUM(FH266:FH279)</f>
        <v>1010480535.8800001</v>
      </c>
      <c r="FI281" s="188"/>
      <c r="FJ281" s="220"/>
      <c r="FK281" s="220"/>
      <c r="FL281" s="221">
        <f>SUM(FL266:FL279)</f>
        <v>1050165897.01</v>
      </c>
      <c r="FM281" s="220"/>
      <c r="FN281" s="220"/>
      <c r="FO281" s="221">
        <f>SUM(FO266:FO279)</f>
        <v>160288664.02000001</v>
      </c>
      <c r="FP281" s="220"/>
      <c r="FQ281" s="220"/>
      <c r="FR281" s="221">
        <f>SUM(FR266:FR279)</f>
        <v>889877232.99000001</v>
      </c>
      <c r="FS281" s="188"/>
      <c r="FT281" s="220"/>
      <c r="FU281" s="220"/>
      <c r="FV281" s="221">
        <f>SUM(FV266:FV279)</f>
        <v>912540618.20000005</v>
      </c>
      <c r="FW281" s="220"/>
      <c r="FX281" s="220"/>
      <c r="FY281" s="221">
        <f>SUM(FY266:FY279)</f>
        <v>145881138.87999997</v>
      </c>
      <c r="FZ281" s="220"/>
      <c r="GA281" s="220"/>
      <c r="GB281" s="221">
        <f>SUM(GB266:GB279)</f>
        <v>766659479.32000041</v>
      </c>
      <c r="GC281" s="188"/>
      <c r="GD281" s="220"/>
      <c r="GE281" s="220"/>
      <c r="GF281" s="221">
        <f>SUM(GF266:GF279)</f>
        <v>776857102.67000008</v>
      </c>
      <c r="GG281" s="220"/>
      <c r="GH281" s="220"/>
      <c r="GI281" s="221">
        <f>SUM(GI266:GI279)</f>
        <v>131439596.53</v>
      </c>
      <c r="GJ281" s="220"/>
      <c r="GK281" s="220"/>
      <c r="GL281" s="221">
        <f>SUM(GL266:GL279)</f>
        <v>645417506.1400001</v>
      </c>
      <c r="GM281" s="188"/>
      <c r="GN281" s="220"/>
      <c r="GO281" s="220"/>
      <c r="GP281" s="221">
        <f>SUM(GP266:GP279)</f>
        <v>639857493.87999964</v>
      </c>
      <c r="GQ281" s="220"/>
      <c r="GR281" s="220"/>
      <c r="GS281" s="221">
        <f>SUM(GS266:GS279)</f>
        <v>116687010.36000003</v>
      </c>
      <c r="GT281" s="220"/>
      <c r="GU281" s="220"/>
      <c r="GV281" s="221">
        <f>SUM(GV266:GV279)</f>
        <v>523170483.51999968</v>
      </c>
      <c r="GW281" s="188"/>
      <c r="GX281" s="220"/>
      <c r="GY281" s="220"/>
      <c r="GZ281" s="221">
        <f>SUM(GZ266:GZ279)</f>
        <v>506850191.51000017</v>
      </c>
      <c r="HA281" s="220"/>
      <c r="HB281" s="220"/>
      <c r="HC281" s="221">
        <f>SUM(HC266:HC279)</f>
        <v>101607925.45999999</v>
      </c>
      <c r="HD281" s="220"/>
      <c r="HE281" s="220"/>
      <c r="HF281" s="221">
        <f>SUM(HF266:HF279)</f>
        <v>405242266.05000025</v>
      </c>
      <c r="HG281" s="188"/>
      <c r="HH281" s="220"/>
      <c r="HI281" s="220"/>
      <c r="HJ281" s="221">
        <f>SUM(HJ266:HJ279)</f>
        <v>367202672.49999958</v>
      </c>
      <c r="HK281" s="220"/>
      <c r="HL281" s="220"/>
      <c r="HM281" s="221">
        <f>SUM(HM266:HM279)</f>
        <v>86495655.700000003</v>
      </c>
      <c r="HN281" s="220"/>
      <c r="HO281" s="220"/>
      <c r="HP281" s="221">
        <f>SUM(HP266:HP279)</f>
        <v>280707016.79999954</v>
      </c>
      <c r="HQ281" s="188"/>
      <c r="HR281" s="220"/>
      <c r="HS281" s="220"/>
      <c r="HT281" s="221">
        <f>SUM(HT266:HT279)</f>
        <v>222009107.56</v>
      </c>
      <c r="HU281" s="220"/>
      <c r="HV281" s="220"/>
      <c r="HW281" s="221">
        <f>SUM(HW266:HW279)</f>
        <v>71141863.670000017</v>
      </c>
      <c r="HX281" s="220"/>
      <c r="HY281" s="220"/>
      <c r="HZ281" s="221">
        <f>SUM(HZ266:HZ279)</f>
        <v>150867243.89000005</v>
      </c>
      <c r="IA281" s="188"/>
      <c r="IB281" s="220"/>
      <c r="IC281" s="220"/>
      <c r="ID281" s="221">
        <f>SUM(ID266:ID279)</f>
        <v>72879018.809999824</v>
      </c>
      <c r="IE281" s="220"/>
      <c r="IF281" s="220"/>
      <c r="IG281" s="221">
        <f>SUM(IG266:IG279)</f>
        <v>55381984.559999995</v>
      </c>
      <c r="IH281" s="220"/>
      <c r="II281" s="220"/>
      <c r="IJ281" s="221">
        <f>SUM(IJ266:IJ279)</f>
        <v>17497034.249999762</v>
      </c>
    </row>
    <row r="282" spans="1:244" ht="13.5" thickTop="1" x14ac:dyDescent="0.2">
      <c r="E282" s="188"/>
      <c r="F282" s="225"/>
      <c r="G282" s="225"/>
      <c r="H282" s="213"/>
      <c r="I282" s="225"/>
      <c r="J282" s="225"/>
      <c r="K282" s="213"/>
      <c r="L282" s="225"/>
      <c r="M282" s="225"/>
      <c r="N282" s="213"/>
      <c r="O282" s="208"/>
      <c r="P282" s="225"/>
      <c r="Q282" s="225"/>
      <c r="R282" s="213"/>
      <c r="S282" s="225"/>
      <c r="T282" s="225"/>
      <c r="U282" s="213"/>
      <c r="V282" s="225"/>
      <c r="W282" s="225"/>
      <c r="X282" s="213"/>
      <c r="Y282" s="208"/>
      <c r="Z282" s="225"/>
      <c r="AA282" s="225"/>
      <c r="AB282" s="213"/>
      <c r="AC282" s="225"/>
      <c r="AD282" s="225"/>
      <c r="AE282" s="213"/>
      <c r="AF282" s="225"/>
      <c r="AG282" s="225"/>
      <c r="AH282" s="213"/>
      <c r="AI282" s="208"/>
      <c r="AJ282" s="225"/>
      <c r="AK282" s="225"/>
      <c r="AL282" s="213"/>
      <c r="AM282" s="225"/>
      <c r="AN282" s="225"/>
      <c r="AO282" s="213"/>
      <c r="AP282" s="225"/>
      <c r="AQ282" s="225"/>
      <c r="AR282" s="213"/>
      <c r="AS282" s="208"/>
      <c r="AT282" s="225"/>
      <c r="AU282" s="225"/>
      <c r="AV282" s="213"/>
      <c r="AW282" s="225"/>
      <c r="AX282" s="225"/>
      <c r="AY282" s="213"/>
      <c r="AZ282" s="225"/>
      <c r="BA282" s="225"/>
      <c r="BB282" s="213"/>
      <c r="BC282" s="208"/>
      <c r="BD282" s="225"/>
      <c r="BE282" s="225"/>
      <c r="BF282" s="213"/>
      <c r="BG282" s="225"/>
      <c r="BH282" s="225"/>
      <c r="BI282" s="213"/>
      <c r="BJ282" s="225"/>
      <c r="BK282" s="225"/>
      <c r="BL282" s="213"/>
      <c r="BM282" s="208"/>
      <c r="BN282" s="225"/>
      <c r="BO282" s="225"/>
      <c r="BP282" s="213"/>
      <c r="BQ282" s="225"/>
      <c r="BR282" s="225"/>
      <c r="BS282" s="213"/>
      <c r="BT282" s="225"/>
      <c r="BU282" s="225"/>
      <c r="BV282" s="213"/>
      <c r="BW282" s="208"/>
      <c r="BX282" s="225"/>
      <c r="BY282" s="225"/>
      <c r="BZ282" s="213"/>
      <c r="CA282" s="225"/>
      <c r="CB282" s="225"/>
      <c r="CC282" s="213"/>
      <c r="CD282" s="225"/>
      <c r="CE282" s="225"/>
      <c r="CF282" s="213"/>
      <c r="CG282" s="208"/>
      <c r="CH282" s="225"/>
      <c r="CI282" s="225"/>
      <c r="CJ282" s="213"/>
      <c r="CK282" s="225"/>
      <c r="CL282" s="225"/>
      <c r="CM282" s="213"/>
      <c r="CN282" s="225"/>
      <c r="CO282" s="225"/>
      <c r="CP282" s="213"/>
      <c r="CQ282" s="208"/>
      <c r="CR282" s="225"/>
      <c r="CS282" s="225"/>
      <c r="CT282" s="213"/>
      <c r="CU282" s="225"/>
      <c r="CV282" s="225"/>
      <c r="CW282" s="213"/>
      <c r="CX282" s="225"/>
      <c r="CY282" s="225"/>
      <c r="CZ282" s="213"/>
      <c r="DA282" s="208"/>
      <c r="DB282" s="225"/>
      <c r="DC282" s="225"/>
      <c r="DD282" s="213"/>
      <c r="DE282" s="225"/>
      <c r="DF282" s="225"/>
      <c r="DG282" s="213"/>
      <c r="DH282" s="225"/>
      <c r="DI282" s="225"/>
      <c r="DJ282" s="213"/>
      <c r="DK282" s="208"/>
      <c r="DL282" s="225"/>
      <c r="DM282" s="225"/>
      <c r="DN282" s="213"/>
      <c r="DO282" s="225"/>
      <c r="DP282" s="225"/>
      <c r="DQ282" s="213"/>
      <c r="DR282" s="225"/>
      <c r="DS282" s="225"/>
      <c r="DT282" s="213"/>
      <c r="DU282" s="188"/>
      <c r="DV282" s="224"/>
      <c r="DW282" s="224"/>
      <c r="DX282" s="289"/>
      <c r="DY282" s="224"/>
      <c r="DZ282" s="224"/>
      <c r="EA282" s="289"/>
      <c r="EB282" s="224"/>
      <c r="EC282" s="224"/>
      <c r="ED282" s="289"/>
      <c r="EE282" s="188"/>
      <c r="EF282" s="224"/>
      <c r="EG282" s="224"/>
      <c r="EH282" s="289"/>
      <c r="EI282" s="224"/>
      <c r="EJ282" s="224"/>
      <c r="EK282" s="289"/>
      <c r="EL282" s="224"/>
      <c r="EM282" s="224"/>
      <c r="EN282" s="289"/>
      <c r="EO282" s="188"/>
      <c r="EP282" s="224"/>
      <c r="EQ282" s="224"/>
      <c r="ER282" s="289"/>
      <c r="ES282" s="224"/>
      <c r="ET282" s="224"/>
      <c r="EU282" s="289"/>
      <c r="EV282" s="224"/>
      <c r="EW282" s="224"/>
      <c r="EX282" s="289"/>
      <c r="EY282" s="188"/>
      <c r="EZ282" s="224"/>
      <c r="FA282" s="224"/>
      <c r="FB282" s="289"/>
      <c r="FC282" s="224"/>
      <c r="FD282" s="224"/>
      <c r="FE282" s="289"/>
      <c r="FF282" s="224"/>
      <c r="FG282" s="224"/>
      <c r="FH282" s="289"/>
      <c r="FI282" s="188"/>
      <c r="FJ282" s="224"/>
      <c r="FK282" s="224"/>
      <c r="FL282" s="289"/>
      <c r="FM282" s="224"/>
      <c r="FN282" s="224"/>
      <c r="FO282" s="289"/>
      <c r="FP282" s="224"/>
      <c r="FQ282" s="224"/>
      <c r="FR282" s="289"/>
      <c r="FS282" s="188"/>
      <c r="FT282" s="224"/>
      <c r="FU282" s="224"/>
      <c r="FV282" s="289"/>
      <c r="FW282" s="224"/>
      <c r="FX282" s="224"/>
      <c r="FY282" s="289"/>
      <c r="FZ282" s="224"/>
      <c r="GA282" s="224"/>
      <c r="GB282" s="289"/>
      <c r="GC282" s="188"/>
      <c r="GD282" s="224"/>
      <c r="GE282" s="224"/>
      <c r="GF282" s="289"/>
      <c r="GG282" s="224"/>
      <c r="GH282" s="224"/>
      <c r="GI282" s="289"/>
      <c r="GJ282" s="224"/>
      <c r="GK282" s="224"/>
      <c r="GL282" s="289"/>
      <c r="GM282" s="188"/>
      <c r="GN282" s="224"/>
      <c r="GO282" s="224"/>
      <c r="GP282" s="289"/>
      <c r="GQ282" s="224"/>
      <c r="GR282" s="224"/>
      <c r="GS282" s="289"/>
      <c r="GT282" s="224"/>
      <c r="GU282" s="224"/>
      <c r="GV282" s="289"/>
      <c r="GW282" s="188"/>
      <c r="GX282" s="224"/>
      <c r="GY282" s="224"/>
      <c r="GZ282" s="289"/>
      <c r="HA282" s="224"/>
      <c r="HB282" s="224"/>
      <c r="HC282" s="289"/>
      <c r="HD282" s="224"/>
      <c r="HE282" s="224"/>
      <c r="HF282" s="289"/>
      <c r="HG282" s="188"/>
      <c r="HH282" s="224"/>
      <c r="HI282" s="224"/>
      <c r="HJ282" s="289"/>
      <c r="HK282" s="224"/>
      <c r="HL282" s="224"/>
      <c r="HM282" s="289"/>
      <c r="HN282" s="224"/>
      <c r="HO282" s="224"/>
      <c r="HP282" s="289"/>
      <c r="HQ282" s="188"/>
      <c r="HR282" s="224"/>
      <c r="HS282" s="224"/>
      <c r="HT282" s="289"/>
      <c r="HU282" s="224"/>
      <c r="HV282" s="224"/>
      <c r="HW282" s="289"/>
      <c r="HX282" s="224"/>
      <c r="HY282" s="224"/>
      <c r="HZ282" s="289"/>
      <c r="IA282" s="188"/>
      <c r="IB282" s="224"/>
      <c r="IC282" s="224"/>
      <c r="ID282" s="289"/>
      <c r="IE282" s="224"/>
      <c r="IF282" s="224"/>
      <c r="IG282" s="289"/>
      <c r="IH282" s="224"/>
      <c r="II282" s="224"/>
      <c r="IJ282" s="289"/>
    </row>
    <row r="283" spans="1:244" x14ac:dyDescent="0.2">
      <c r="E283" s="188"/>
      <c r="F283" s="225"/>
      <c r="G283" s="225"/>
      <c r="H283" s="213"/>
      <c r="I283" s="225"/>
      <c r="J283" s="225"/>
      <c r="K283" s="213"/>
      <c r="L283" s="225"/>
      <c r="M283" s="225"/>
      <c r="N283" s="213"/>
      <c r="O283" s="208"/>
      <c r="P283" s="225"/>
      <c r="Q283" s="225"/>
      <c r="R283" s="213"/>
      <c r="S283" s="225"/>
      <c r="T283" s="225"/>
      <c r="U283" s="213"/>
      <c r="V283" s="225"/>
      <c r="W283" s="225"/>
      <c r="X283" s="213"/>
      <c r="Y283" s="208"/>
      <c r="Z283" s="225"/>
      <c r="AA283" s="225"/>
      <c r="AB283" s="213"/>
      <c r="AC283" s="225"/>
      <c r="AD283" s="225"/>
      <c r="AE283" s="213"/>
      <c r="AF283" s="225"/>
      <c r="AG283" s="225"/>
      <c r="AH283" s="213"/>
      <c r="AI283" s="208"/>
      <c r="AJ283" s="225"/>
      <c r="AK283" s="225"/>
      <c r="AL283" s="213"/>
      <c r="AM283" s="225"/>
      <c r="AN283" s="225"/>
      <c r="AO283" s="213"/>
      <c r="AP283" s="225"/>
      <c r="AQ283" s="225"/>
      <c r="AR283" s="213"/>
      <c r="AS283" s="208"/>
      <c r="AT283" s="225"/>
      <c r="AU283" s="225"/>
      <c r="AV283" s="213"/>
      <c r="AW283" s="225"/>
      <c r="AX283" s="225"/>
      <c r="AY283" s="213"/>
      <c r="AZ283" s="225"/>
      <c r="BA283" s="225"/>
      <c r="BB283" s="213"/>
      <c r="BC283" s="208"/>
      <c r="BD283" s="225"/>
      <c r="BE283" s="225"/>
      <c r="BF283" s="213"/>
      <c r="BG283" s="225"/>
      <c r="BH283" s="225"/>
      <c r="BI283" s="213"/>
      <c r="BJ283" s="225"/>
      <c r="BK283" s="225"/>
      <c r="BL283" s="213"/>
      <c r="BM283" s="208"/>
      <c r="BN283" s="225"/>
      <c r="BO283" s="225"/>
      <c r="BP283" s="213"/>
      <c r="BQ283" s="225"/>
      <c r="BR283" s="225"/>
      <c r="BS283" s="213"/>
      <c r="BT283" s="225"/>
      <c r="BU283" s="225"/>
      <c r="BV283" s="213"/>
      <c r="BW283" s="208"/>
      <c r="BX283" s="225"/>
      <c r="BY283" s="225"/>
      <c r="BZ283" s="213"/>
      <c r="CA283" s="225"/>
      <c r="CB283" s="225"/>
      <c r="CC283" s="213"/>
      <c r="CD283" s="225"/>
      <c r="CE283" s="225"/>
      <c r="CF283" s="213"/>
      <c r="CG283" s="208"/>
      <c r="CH283" s="225"/>
      <c r="CI283" s="225"/>
      <c r="CJ283" s="213"/>
      <c r="CK283" s="225"/>
      <c r="CL283" s="225"/>
      <c r="CM283" s="213"/>
      <c r="CN283" s="225"/>
      <c r="CO283" s="225"/>
      <c r="CP283" s="213"/>
      <c r="CQ283" s="208"/>
      <c r="CR283" s="225"/>
      <c r="CS283" s="225"/>
      <c r="CT283" s="213"/>
      <c r="CU283" s="225"/>
      <c r="CV283" s="225"/>
      <c r="CW283" s="213"/>
      <c r="CX283" s="225"/>
      <c r="CY283" s="225"/>
      <c r="CZ283" s="213"/>
      <c r="DA283" s="208"/>
      <c r="DB283" s="225"/>
      <c r="DC283" s="225"/>
      <c r="DD283" s="213"/>
      <c r="DE283" s="225"/>
      <c r="DF283" s="225"/>
      <c r="DG283" s="213"/>
      <c r="DH283" s="225"/>
      <c r="DI283" s="225"/>
      <c r="DJ283" s="213"/>
      <c r="DK283" s="208"/>
      <c r="DL283" s="225"/>
      <c r="DM283" s="225"/>
      <c r="DN283" s="213"/>
      <c r="DO283" s="225"/>
      <c r="DP283" s="225"/>
      <c r="DQ283" s="213"/>
      <c r="DR283" s="225"/>
      <c r="DS283" s="225"/>
      <c r="DT283" s="213"/>
      <c r="DU283" s="188"/>
      <c r="DV283" s="224"/>
      <c r="DW283" s="224"/>
      <c r="DX283" s="289"/>
      <c r="DY283" s="224"/>
      <c r="DZ283" s="224"/>
      <c r="EA283" s="289"/>
      <c r="EB283" s="224"/>
      <c r="EC283" s="224"/>
      <c r="ED283" s="289"/>
      <c r="EE283" s="188"/>
      <c r="EF283" s="224"/>
      <c r="EG283" s="224"/>
      <c r="EH283" s="289"/>
      <c r="EI283" s="224"/>
      <c r="EJ283" s="224"/>
      <c r="EK283" s="289"/>
      <c r="EL283" s="224"/>
      <c r="EM283" s="224"/>
      <c r="EN283" s="289"/>
      <c r="EO283" s="188"/>
      <c r="EP283" s="224"/>
      <c r="EQ283" s="224"/>
      <c r="ER283" s="289"/>
      <c r="ES283" s="224"/>
      <c r="ET283" s="224"/>
      <c r="EU283" s="289"/>
      <c r="EV283" s="224"/>
      <c r="EW283" s="224"/>
      <c r="EX283" s="289"/>
      <c r="EY283" s="188"/>
      <c r="EZ283" s="224"/>
      <c r="FA283" s="224"/>
      <c r="FB283" s="289"/>
      <c r="FC283" s="224"/>
      <c r="FD283" s="224"/>
      <c r="FE283" s="289"/>
      <c r="FF283" s="224"/>
      <c r="FG283" s="224"/>
      <c r="FH283" s="289"/>
      <c r="FI283" s="188"/>
      <c r="FJ283" s="224"/>
      <c r="FK283" s="224"/>
      <c r="FL283" s="289"/>
      <c r="FM283" s="224"/>
      <c r="FN283" s="224"/>
      <c r="FO283" s="289"/>
      <c r="FP283" s="224"/>
      <c r="FQ283" s="224"/>
      <c r="FR283" s="289"/>
      <c r="FS283" s="188"/>
      <c r="FT283" s="224"/>
      <c r="FU283" s="224"/>
      <c r="FV283" s="289"/>
      <c r="FW283" s="224"/>
      <c r="FX283" s="224"/>
      <c r="FY283" s="289"/>
      <c r="FZ283" s="224"/>
      <c r="GA283" s="224"/>
      <c r="GB283" s="289"/>
      <c r="GC283" s="188"/>
      <c r="GD283" s="224"/>
      <c r="GE283" s="224"/>
      <c r="GF283" s="289"/>
      <c r="GG283" s="224"/>
      <c r="GH283" s="224"/>
      <c r="GI283" s="289"/>
      <c r="GJ283" s="224"/>
      <c r="GK283" s="224"/>
      <c r="GL283" s="289"/>
      <c r="GM283" s="188"/>
      <c r="GN283" s="224"/>
      <c r="GO283" s="224"/>
      <c r="GP283" s="289"/>
      <c r="GQ283" s="224"/>
      <c r="GR283" s="224"/>
      <c r="GS283" s="289"/>
      <c r="GT283" s="224"/>
      <c r="GU283" s="224"/>
      <c r="GV283" s="289"/>
      <c r="GW283" s="188"/>
      <c r="GX283" s="224"/>
      <c r="GY283" s="224"/>
      <c r="GZ283" s="289"/>
      <c r="HA283" s="224"/>
      <c r="HB283" s="224"/>
      <c r="HC283" s="289"/>
      <c r="HD283" s="224"/>
      <c r="HE283" s="224"/>
      <c r="HF283" s="289"/>
      <c r="HG283" s="188"/>
      <c r="HH283" s="224"/>
      <c r="HI283" s="224"/>
      <c r="HJ283" s="289"/>
      <c r="HK283" s="224"/>
      <c r="HL283" s="224"/>
      <c r="HM283" s="289"/>
      <c r="HN283" s="224"/>
      <c r="HO283" s="224"/>
      <c r="HP283" s="289"/>
      <c r="HQ283" s="188"/>
      <c r="HR283" s="224"/>
      <c r="HS283" s="224"/>
      <c r="HT283" s="289"/>
      <c r="HU283" s="224"/>
      <c r="HV283" s="224"/>
      <c r="HW283" s="289"/>
      <c r="HX283" s="224"/>
      <c r="HY283" s="224"/>
      <c r="HZ283" s="289"/>
      <c r="IA283" s="188"/>
      <c r="IB283" s="224"/>
      <c r="IC283" s="224"/>
      <c r="ID283" s="289"/>
      <c r="IE283" s="224"/>
      <c r="IF283" s="224"/>
      <c r="IG283" s="289"/>
      <c r="IH283" s="224"/>
      <c r="II283" s="224"/>
      <c r="IJ283" s="289"/>
    </row>
    <row r="284" spans="1:244" s="227" customFormat="1" ht="13.5" thickBot="1" x14ac:dyDescent="0.25">
      <c r="B284" s="228" t="s">
        <v>57</v>
      </c>
      <c r="D284" s="229"/>
      <c r="F284" s="230"/>
      <c r="G284" s="230"/>
      <c r="H284" s="231">
        <v>7.62420788253899E-2</v>
      </c>
      <c r="I284" s="230"/>
      <c r="J284" s="230"/>
      <c r="K284" s="231">
        <v>6.0804803224630617E-2</v>
      </c>
      <c r="L284" s="230"/>
      <c r="M284" s="230"/>
      <c r="N284" s="231">
        <v>7.8110653020548704E-2</v>
      </c>
      <c r="O284" s="232"/>
      <c r="P284" s="230"/>
      <c r="Q284" s="230"/>
      <c r="R284" s="231">
        <v>7.90412098430361E-2</v>
      </c>
      <c r="S284" s="230"/>
      <c r="T284" s="230"/>
      <c r="U284" s="231">
        <v>6.3797358638805049E-2</v>
      </c>
      <c r="V284" s="230"/>
      <c r="W284" s="230"/>
      <c r="X284" s="231">
        <v>8.0890921966642007E-2</v>
      </c>
      <c r="Y284" s="232"/>
      <c r="Z284" s="230"/>
      <c r="AA284" s="230"/>
      <c r="AB284" s="231">
        <v>9.1523872203880197E-2</v>
      </c>
      <c r="AC284" s="230"/>
      <c r="AD284" s="230"/>
      <c r="AE284" s="231">
        <v>6.7662957565375145E-2</v>
      </c>
      <c r="AF284" s="230"/>
      <c r="AG284" s="230"/>
      <c r="AH284" s="231">
        <v>9.4426115409966649E-2</v>
      </c>
      <c r="AI284" s="232"/>
      <c r="AJ284" s="230"/>
      <c r="AK284" s="230"/>
      <c r="AL284" s="231">
        <v>9.1891334105789077E-2</v>
      </c>
      <c r="AM284" s="230"/>
      <c r="AN284" s="230"/>
      <c r="AO284" s="231">
        <v>6.5439041611719012E-2</v>
      </c>
      <c r="AP284" s="230"/>
      <c r="AQ284" s="230"/>
      <c r="AR284" s="231">
        <v>9.5116667062262045E-2</v>
      </c>
      <c r="AS284" s="232"/>
      <c r="AT284" s="230"/>
      <c r="AU284" s="230"/>
      <c r="AV284" s="231">
        <v>9.1895427097595239E-2</v>
      </c>
      <c r="AW284" s="230"/>
      <c r="AX284" s="230"/>
      <c r="AY284" s="231">
        <v>6.4859144040551653E-2</v>
      </c>
      <c r="AZ284" s="230"/>
      <c r="BA284" s="230"/>
      <c r="BB284" s="231">
        <v>9.519936176938204E-2</v>
      </c>
      <c r="BC284" s="232"/>
      <c r="BD284" s="230"/>
      <c r="BE284" s="230"/>
      <c r="BF284" s="231">
        <v>9.3304548384294694E-2</v>
      </c>
      <c r="BG284" s="230"/>
      <c r="BH284" s="230"/>
      <c r="BI284" s="231">
        <v>6.6700871190298036E-2</v>
      </c>
      <c r="BJ284" s="230"/>
      <c r="BK284" s="230"/>
      <c r="BL284" s="231">
        <v>9.6562647363557755E-2</v>
      </c>
      <c r="BM284" s="232"/>
      <c r="BN284" s="230"/>
      <c r="BO284" s="230"/>
      <c r="BP284" s="231">
        <v>8.986893301774411E-2</v>
      </c>
      <c r="BQ284" s="230"/>
      <c r="BR284" s="230"/>
      <c r="BS284" s="231">
        <v>6.2677730182253907E-2</v>
      </c>
      <c r="BT284" s="230"/>
      <c r="BU284" s="230"/>
      <c r="BV284" s="231">
        <v>9.3308878831111178E-2</v>
      </c>
      <c r="BW284" s="232"/>
      <c r="BX284" s="230"/>
      <c r="BY284" s="230"/>
      <c r="BZ284" s="231">
        <v>8.93096544540051E-2</v>
      </c>
      <c r="CA284" s="230"/>
      <c r="CB284" s="230"/>
      <c r="CC284" s="231">
        <v>6.2146415170892561E-2</v>
      </c>
      <c r="CD284" s="230"/>
      <c r="CE284" s="230"/>
      <c r="CF284" s="231">
        <v>9.2757091288311222E-2</v>
      </c>
      <c r="CG284" s="232"/>
      <c r="CH284" s="230"/>
      <c r="CI284" s="230"/>
      <c r="CJ284" s="231">
        <v>8.8187313185831576E-2</v>
      </c>
      <c r="CK284" s="230"/>
      <c r="CL284" s="230"/>
      <c r="CM284" s="231">
        <v>6.1527725400276775E-2</v>
      </c>
      <c r="CN284" s="230"/>
      <c r="CO284" s="230"/>
      <c r="CP284" s="231">
        <v>9.1583818661384972E-2</v>
      </c>
      <c r="CQ284" s="232"/>
      <c r="CR284" s="230"/>
      <c r="CS284" s="230"/>
      <c r="CT284" s="231">
        <v>8.3196593891148488E-2</v>
      </c>
      <c r="CU284" s="230"/>
      <c r="CV284" s="230"/>
      <c r="CW284" s="231">
        <v>6.1374724391674018E-2</v>
      </c>
      <c r="CX284" s="230"/>
      <c r="CY284" s="230"/>
      <c r="CZ284" s="231">
        <v>8.5899149883689616E-2</v>
      </c>
      <c r="DA284" s="232"/>
      <c r="DB284" s="230"/>
      <c r="DC284" s="230"/>
      <c r="DD284" s="231">
        <v>8.2070571934814471E-2</v>
      </c>
      <c r="DE284" s="230"/>
      <c r="DF284" s="230"/>
      <c r="DG284" s="231">
        <v>5.5381899410007922E-2</v>
      </c>
      <c r="DH284" s="230"/>
      <c r="DI284" s="230"/>
      <c r="DJ284" s="231">
        <v>8.5392604945570216E-2</v>
      </c>
      <c r="DK284" s="232"/>
      <c r="DL284" s="230"/>
      <c r="DM284" s="230"/>
      <c r="DN284" s="231">
        <v>8.3103903135613846E-2</v>
      </c>
      <c r="DO284" s="230"/>
      <c r="DP284" s="230"/>
      <c r="DQ284" s="231">
        <v>6.1437270842583575E-2</v>
      </c>
      <c r="DR284" s="230"/>
      <c r="DS284" s="230"/>
      <c r="DT284" s="231">
        <v>8.5821171663456722E-2</v>
      </c>
      <c r="DV284" s="230"/>
      <c r="DW284" s="230"/>
      <c r="DX284" s="231">
        <f>+DX259/DX281</f>
        <v>7.3160451122225009E-2</v>
      </c>
      <c r="DY284" s="230"/>
      <c r="DZ284" s="230"/>
      <c r="EA284" s="231">
        <f>+EA259/EA281</f>
        <v>6.9099340088655398E-2</v>
      </c>
      <c r="EB284" s="230"/>
      <c r="EC284" s="230"/>
      <c r="ED284" s="231">
        <f>+ED259/ED281</f>
        <v>7.3673229684664873E-2</v>
      </c>
      <c r="EF284" s="230"/>
      <c r="EG284" s="230"/>
      <c r="EH284" s="231">
        <f>+EH259/EH281</f>
        <v>7.3519434792883739E-2</v>
      </c>
      <c r="EI284" s="230"/>
      <c r="EJ284" s="230"/>
      <c r="EK284" s="231">
        <f>+EK259/EK281</f>
        <v>7.4082420644726796E-2</v>
      </c>
      <c r="EL284" s="230"/>
      <c r="EM284" s="230"/>
      <c r="EN284" s="231">
        <f>+EN259/EN281</f>
        <v>7.3447868496048757E-2</v>
      </c>
      <c r="EP284" s="230"/>
      <c r="EQ284" s="230"/>
      <c r="ER284" s="231">
        <f>+ER259/ER281</f>
        <v>7.4204523391835239E-2</v>
      </c>
      <c r="ES284" s="230"/>
      <c r="ET284" s="230"/>
      <c r="EU284" s="231">
        <f>+EU259/EU281</f>
        <v>7.6516360588471624E-2</v>
      </c>
      <c r="EV284" s="230"/>
      <c r="EW284" s="230"/>
      <c r="EX284" s="231">
        <f>+EX259/EX281</f>
        <v>7.3908445534972708E-2</v>
      </c>
      <c r="EZ284" s="230"/>
      <c r="FA284" s="230"/>
      <c r="FB284" s="231">
        <f>+FB259/FB281</f>
        <v>7.2771816524880364E-2</v>
      </c>
      <c r="FC284" s="230"/>
      <c r="FD284" s="230"/>
      <c r="FE284" s="231">
        <f>+FE259/FE281</f>
        <v>6.0703981246681055E-2</v>
      </c>
      <c r="FF284" s="230"/>
      <c r="FG284" s="230"/>
      <c r="FH284" s="231">
        <f>+FH259/FH281</f>
        <v>7.4857334506921544E-2</v>
      </c>
      <c r="FJ284" s="230"/>
      <c r="FK284" s="230"/>
      <c r="FL284" s="231">
        <f>+FL259/FL281</f>
        <v>8.0161202729665745E-2</v>
      </c>
      <c r="FM284" s="230"/>
      <c r="FN284" s="230"/>
      <c r="FO284" s="231">
        <f>+FO259/FO281</f>
        <v>6.6038320000119222E-2</v>
      </c>
      <c r="FP284" s="230"/>
      <c r="FQ284" s="230"/>
      <c r="FR284" s="231">
        <f>+FR259/FR281</f>
        <v>8.2705079481320734E-2</v>
      </c>
      <c r="FT284" s="230"/>
      <c r="FU284" s="230"/>
      <c r="FV284" s="231">
        <f>+FV259/FV281</f>
        <v>9.0812617221864095E-2</v>
      </c>
      <c r="FW284" s="230"/>
      <c r="FX284" s="230"/>
      <c r="FY284" s="231">
        <f>+FY259/FY281</f>
        <v>7.1732515907026645E-2</v>
      </c>
      <c r="FZ284" s="230"/>
      <c r="GA284" s="230"/>
      <c r="GB284" s="231">
        <f>+GB259/GB281</f>
        <v>9.4443208096737716E-2</v>
      </c>
      <c r="GD284" s="230"/>
      <c r="GE284" s="230"/>
      <c r="GF284" s="231" t="e">
        <f>+GF259/GF281</f>
        <v>#REF!</v>
      </c>
      <c r="GG284" s="230"/>
      <c r="GH284" s="230"/>
      <c r="GI284" s="231">
        <f>+GI259/GI281</f>
        <v>8.0217999151634328E-2</v>
      </c>
      <c r="GJ284" s="230"/>
      <c r="GK284" s="230"/>
      <c r="GL284" s="231" t="e">
        <f>+GL259/GL281</f>
        <v>#REF!</v>
      </c>
      <c r="GN284" s="230"/>
      <c r="GO284" s="230"/>
      <c r="GP284" s="231" t="e">
        <f>+GP259/GP281</f>
        <v>#REF!</v>
      </c>
      <c r="GQ284" s="230"/>
      <c r="GR284" s="230"/>
      <c r="GS284" s="231">
        <f>+GS259/GS281</f>
        <v>9.1807525084056277E-2</v>
      </c>
      <c r="GT284" s="230"/>
      <c r="GU284" s="230"/>
      <c r="GV284" s="231" t="e">
        <f>+GV259/GV281</f>
        <v>#REF!</v>
      </c>
      <c r="GX284" s="230"/>
      <c r="GY284" s="230"/>
      <c r="GZ284" s="231" t="e">
        <f>+GZ259/GZ281</f>
        <v>#REF!</v>
      </c>
      <c r="HA284" s="230"/>
      <c r="HB284" s="230"/>
      <c r="HC284" s="231">
        <f>+HC259/HC281</f>
        <v>0.10514993486549798</v>
      </c>
      <c r="HD284" s="230"/>
      <c r="HE284" s="230"/>
      <c r="HF284" s="231" t="e">
        <f>+HF259/HF281</f>
        <v>#REF!</v>
      </c>
      <c r="HH284" s="230"/>
      <c r="HI284" s="230"/>
      <c r="HJ284" s="231" t="e">
        <f>+HJ259/HJ281</f>
        <v>#REF!</v>
      </c>
      <c r="HK284" s="230"/>
      <c r="HL284" s="230"/>
      <c r="HM284" s="231">
        <f>+HM259/HM281</f>
        <v>0.11783780389399218</v>
      </c>
      <c r="HN284" s="230"/>
      <c r="HO284" s="230"/>
      <c r="HP284" s="231" t="e">
        <f>+HP259/HP281</f>
        <v>#REF!</v>
      </c>
      <c r="HR284" s="230"/>
      <c r="HS284" s="230"/>
      <c r="HT284" s="231" t="e">
        <f>+HT259/HT281</f>
        <v>#REF!</v>
      </c>
      <c r="HU284" s="230"/>
      <c r="HV284" s="230"/>
      <c r="HW284" s="231">
        <f>+HW259/HW281</f>
        <v>0.13159237402839505</v>
      </c>
      <c r="HX284" s="230"/>
      <c r="HY284" s="230"/>
      <c r="HZ284" s="231" t="e">
        <f>+HZ259/HZ281</f>
        <v>#REF!</v>
      </c>
      <c r="IB284" s="230"/>
      <c r="IC284" s="230"/>
      <c r="ID284" s="231" t="e">
        <f>+ID259/ID281</f>
        <v>#REF!</v>
      </c>
      <c r="IE284" s="230"/>
      <c r="IF284" s="230"/>
      <c r="IG284" s="231">
        <f>+IG259/IG281</f>
        <v>0.11981287156843153</v>
      </c>
      <c r="IH284" s="230"/>
      <c r="II284" s="230"/>
      <c r="IJ284" s="231" t="e">
        <f>+IJ259/IJ281</f>
        <v>#REF!</v>
      </c>
    </row>
    <row r="285" spans="1:244" s="227" customFormat="1" ht="13.5" thickTop="1" x14ac:dyDescent="0.2">
      <c r="D285" s="229"/>
      <c r="F285" s="233"/>
      <c r="G285" s="233"/>
      <c r="H285" s="234"/>
      <c r="I285" s="233"/>
      <c r="J285" s="233"/>
      <c r="K285" s="234"/>
      <c r="L285" s="233"/>
      <c r="M285" s="233"/>
      <c r="N285" s="234"/>
      <c r="O285" s="232"/>
      <c r="P285" s="233"/>
      <c r="Q285" s="233"/>
      <c r="R285" s="234"/>
      <c r="S285" s="233"/>
      <c r="T285" s="233"/>
      <c r="U285" s="234"/>
      <c r="V285" s="233"/>
      <c r="W285" s="233"/>
      <c r="X285" s="234"/>
      <c r="Y285" s="232"/>
      <c r="Z285" s="233"/>
      <c r="AA285" s="233"/>
      <c r="AB285" s="234"/>
      <c r="AC285" s="233"/>
      <c r="AD285" s="233"/>
      <c r="AE285" s="234"/>
      <c r="AF285" s="233"/>
      <c r="AG285" s="233"/>
      <c r="AH285" s="234"/>
      <c r="AI285" s="232"/>
      <c r="AJ285" s="233"/>
      <c r="AK285" s="233"/>
      <c r="AL285" s="234"/>
      <c r="AM285" s="233"/>
      <c r="AN285" s="233"/>
      <c r="AO285" s="234"/>
      <c r="AP285" s="233"/>
      <c r="AQ285" s="233"/>
      <c r="AR285" s="234"/>
      <c r="AS285" s="232"/>
      <c r="AT285" s="233"/>
      <c r="AU285" s="233"/>
      <c r="AV285" s="234"/>
      <c r="AW285" s="233"/>
      <c r="AX285" s="233"/>
      <c r="AY285" s="234"/>
      <c r="AZ285" s="233"/>
      <c r="BA285" s="233"/>
      <c r="BB285" s="234"/>
      <c r="BC285" s="232"/>
      <c r="BD285" s="233"/>
      <c r="BE285" s="233"/>
      <c r="BF285" s="234"/>
      <c r="BG285" s="233"/>
      <c r="BH285" s="233"/>
      <c r="BI285" s="234"/>
      <c r="BJ285" s="233"/>
      <c r="BK285" s="233"/>
      <c r="BL285" s="234"/>
      <c r="BM285" s="232"/>
      <c r="BN285" s="233"/>
      <c r="BO285" s="233"/>
      <c r="BP285" s="234"/>
      <c r="BQ285" s="233"/>
      <c r="BR285" s="233"/>
      <c r="BS285" s="234"/>
      <c r="BT285" s="233"/>
      <c r="BU285" s="233"/>
      <c r="BV285" s="234"/>
      <c r="BW285" s="232"/>
      <c r="BX285" s="233"/>
      <c r="BY285" s="233"/>
      <c r="BZ285" s="234"/>
      <c r="CA285" s="233"/>
      <c r="CB285" s="233"/>
      <c r="CC285" s="234"/>
      <c r="CD285" s="233"/>
      <c r="CE285" s="233"/>
      <c r="CF285" s="234"/>
      <c r="CG285" s="232"/>
      <c r="CH285" s="233"/>
      <c r="CI285" s="233"/>
      <c r="CJ285" s="234"/>
      <c r="CK285" s="233"/>
      <c r="CL285" s="233"/>
      <c r="CM285" s="234"/>
      <c r="CN285" s="233"/>
      <c r="CO285" s="233"/>
      <c r="CP285" s="234"/>
      <c r="CQ285" s="232"/>
      <c r="CR285" s="233"/>
      <c r="CS285" s="233"/>
      <c r="CT285" s="234"/>
      <c r="CU285" s="233"/>
      <c r="CV285" s="233"/>
      <c r="CW285" s="234"/>
      <c r="CX285" s="233"/>
      <c r="CY285" s="233"/>
      <c r="CZ285" s="234"/>
      <c r="DA285" s="232"/>
      <c r="DB285" s="233"/>
      <c r="DC285" s="233"/>
      <c r="DD285" s="234"/>
      <c r="DE285" s="233"/>
      <c r="DF285" s="233"/>
      <c r="DG285" s="234"/>
      <c r="DH285" s="233"/>
      <c r="DI285" s="233"/>
      <c r="DJ285" s="234"/>
      <c r="DK285" s="232"/>
      <c r="DL285" s="233"/>
      <c r="DM285" s="233"/>
      <c r="DN285" s="234"/>
      <c r="DO285" s="233"/>
      <c r="DP285" s="233"/>
      <c r="DQ285" s="234"/>
      <c r="DR285" s="233"/>
      <c r="DS285" s="233"/>
      <c r="DT285" s="234"/>
      <c r="DV285" s="290"/>
      <c r="DW285" s="290"/>
      <c r="DX285" s="291"/>
      <c r="DY285" s="290"/>
      <c r="DZ285" s="290"/>
      <c r="EA285" s="291"/>
      <c r="EB285" s="290"/>
      <c r="EC285" s="290"/>
      <c r="ED285" s="291"/>
      <c r="EF285" s="290"/>
      <c r="EG285" s="290"/>
      <c r="EH285" s="291"/>
      <c r="EI285" s="290"/>
      <c r="EJ285" s="290"/>
      <c r="EK285" s="291"/>
      <c r="EL285" s="290"/>
      <c r="EM285" s="290"/>
      <c r="EN285" s="291"/>
      <c r="EP285" s="290"/>
      <c r="EQ285" s="290"/>
      <c r="ER285" s="291"/>
      <c r="ES285" s="290"/>
      <c r="ET285" s="290"/>
      <c r="EU285" s="291"/>
      <c r="EV285" s="290"/>
      <c r="EW285" s="290"/>
      <c r="EX285" s="291"/>
      <c r="EZ285" s="290"/>
      <c r="FA285" s="290"/>
      <c r="FB285" s="291"/>
      <c r="FC285" s="290"/>
      <c r="FD285" s="290"/>
      <c r="FE285" s="291"/>
      <c r="FF285" s="290"/>
      <c r="FG285" s="290"/>
      <c r="FH285" s="291"/>
      <c r="FJ285" s="290"/>
      <c r="FK285" s="290"/>
      <c r="FL285" s="291"/>
      <c r="FM285" s="290"/>
      <c r="FN285" s="290"/>
      <c r="FO285" s="291"/>
      <c r="FP285" s="290"/>
      <c r="FQ285" s="290"/>
      <c r="FR285" s="291"/>
      <c r="FT285" s="290"/>
      <c r="FU285" s="290"/>
      <c r="FV285" s="291"/>
      <c r="FW285" s="290"/>
      <c r="FX285" s="290"/>
      <c r="FY285" s="291"/>
      <c r="FZ285" s="290"/>
      <c r="GA285" s="290"/>
      <c r="GB285" s="291"/>
      <c r="GD285" s="290"/>
      <c r="GE285" s="290"/>
      <c r="GF285" s="291"/>
      <c r="GG285" s="290"/>
      <c r="GH285" s="290"/>
      <c r="GI285" s="291"/>
      <c r="GJ285" s="290"/>
      <c r="GK285" s="290"/>
      <c r="GL285" s="291"/>
      <c r="GN285" s="290"/>
      <c r="GO285" s="290"/>
      <c r="GP285" s="291"/>
      <c r="GQ285" s="290"/>
      <c r="GR285" s="290"/>
      <c r="GS285" s="291"/>
      <c r="GT285" s="290"/>
      <c r="GU285" s="290"/>
      <c r="GV285" s="291"/>
      <c r="GX285" s="290"/>
      <c r="GY285" s="290"/>
      <c r="GZ285" s="291"/>
      <c r="HA285" s="290"/>
      <c r="HB285" s="290"/>
      <c r="HC285" s="291"/>
      <c r="HD285" s="290"/>
      <c r="HE285" s="290"/>
      <c r="HF285" s="291"/>
      <c r="HH285" s="290"/>
      <c r="HI285" s="290"/>
      <c r="HJ285" s="291"/>
      <c r="HK285" s="290"/>
      <c r="HL285" s="290"/>
      <c r="HM285" s="291"/>
      <c r="HN285" s="290"/>
      <c r="HO285" s="290"/>
      <c r="HP285" s="291"/>
      <c r="HR285" s="290"/>
      <c r="HS285" s="290"/>
      <c r="HT285" s="291"/>
      <c r="HU285" s="290"/>
      <c r="HV285" s="290"/>
      <c r="HW285" s="291"/>
      <c r="HX285" s="290"/>
      <c r="HY285" s="290"/>
      <c r="HZ285" s="291"/>
      <c r="IB285" s="290"/>
      <c r="IC285" s="290"/>
      <c r="ID285" s="291"/>
      <c r="IE285" s="290"/>
      <c r="IF285" s="290"/>
      <c r="IG285" s="291"/>
      <c r="IH285" s="290"/>
      <c r="II285" s="290"/>
      <c r="IJ285" s="291"/>
    </row>
    <row r="286" spans="1:244" s="227" customFormat="1" x14ac:dyDescent="0.2">
      <c r="B286" s="235" t="s">
        <v>96</v>
      </c>
      <c r="D286" s="229"/>
      <c r="F286" s="232"/>
      <c r="G286" s="232"/>
      <c r="H286" s="234"/>
      <c r="I286" s="232"/>
      <c r="J286" s="232"/>
      <c r="K286" s="234"/>
      <c r="L286" s="232"/>
      <c r="M286" s="232"/>
      <c r="N286" s="234"/>
      <c r="O286" s="232"/>
      <c r="P286" s="232"/>
      <c r="Q286" s="232"/>
      <c r="R286" s="234"/>
      <c r="S286" s="232"/>
      <c r="T286" s="232"/>
      <c r="U286" s="234"/>
      <c r="V286" s="232"/>
      <c r="W286" s="232"/>
      <c r="X286" s="234"/>
      <c r="Y286" s="232"/>
      <c r="Z286" s="232"/>
      <c r="AA286" s="232"/>
      <c r="AB286" s="234"/>
      <c r="AC286" s="232"/>
      <c r="AD286" s="232"/>
      <c r="AE286" s="234"/>
      <c r="AF286" s="232"/>
      <c r="AG286" s="232"/>
      <c r="AH286" s="234"/>
      <c r="AI286" s="232"/>
      <c r="AJ286" s="232"/>
      <c r="AK286" s="232"/>
      <c r="AL286" s="234"/>
      <c r="AM286" s="232"/>
      <c r="AN286" s="232"/>
      <c r="AO286" s="234"/>
      <c r="AP286" s="232"/>
      <c r="AQ286" s="232"/>
      <c r="AR286" s="234"/>
      <c r="AS286" s="232"/>
      <c r="AT286" s="232"/>
      <c r="AU286" s="232"/>
      <c r="AV286" s="234"/>
      <c r="AW286" s="232"/>
      <c r="AX286" s="232"/>
      <c r="AY286" s="234"/>
      <c r="AZ286" s="232"/>
      <c r="BA286" s="232"/>
      <c r="BB286" s="234"/>
      <c r="BC286" s="232"/>
      <c r="BD286" s="232"/>
      <c r="BE286" s="232"/>
      <c r="BF286" s="234"/>
      <c r="BG286" s="232"/>
      <c r="BH286" s="232"/>
      <c r="BI286" s="234"/>
      <c r="BJ286" s="232"/>
      <c r="BK286" s="232"/>
      <c r="BL286" s="234"/>
      <c r="BM286" s="232"/>
      <c r="BN286" s="232"/>
      <c r="BO286" s="232"/>
      <c r="BP286" s="234"/>
      <c r="BQ286" s="232"/>
      <c r="BR286" s="232"/>
      <c r="BS286" s="234"/>
      <c r="BT286" s="232"/>
      <c r="BU286" s="232"/>
      <c r="BV286" s="234"/>
      <c r="BW286" s="232"/>
      <c r="BX286" s="232"/>
      <c r="BY286" s="232"/>
      <c r="BZ286" s="234"/>
      <c r="CA286" s="232"/>
      <c r="CB286" s="232"/>
      <c r="CC286" s="234"/>
      <c r="CD286" s="232"/>
      <c r="CE286" s="232"/>
      <c r="CF286" s="234"/>
      <c r="CG286" s="232"/>
      <c r="CH286" s="232"/>
      <c r="CI286" s="232"/>
      <c r="CJ286" s="234"/>
      <c r="CK286" s="232"/>
      <c r="CL286" s="232"/>
      <c r="CM286" s="234"/>
      <c r="CN286" s="232"/>
      <c r="CO286" s="232"/>
      <c r="CP286" s="234"/>
      <c r="CQ286" s="232"/>
      <c r="CR286" s="232"/>
      <c r="CS286" s="232"/>
      <c r="CT286" s="234"/>
      <c r="CU286" s="232"/>
      <c r="CV286" s="232"/>
      <c r="CW286" s="234"/>
      <c r="CX286" s="232"/>
      <c r="CY286" s="232"/>
      <c r="CZ286" s="234"/>
      <c r="DA286" s="232"/>
      <c r="DB286" s="232"/>
      <c r="DC286" s="232"/>
      <c r="DD286" s="234"/>
      <c r="DE286" s="232"/>
      <c r="DF286" s="232"/>
      <c r="DG286" s="234"/>
      <c r="DH286" s="232"/>
      <c r="DI286" s="232"/>
      <c r="DJ286" s="234"/>
      <c r="DK286" s="232"/>
      <c r="DL286" s="232"/>
      <c r="DM286" s="232"/>
      <c r="DN286" s="234"/>
      <c r="DO286" s="232"/>
      <c r="DP286" s="232"/>
      <c r="DQ286" s="234"/>
      <c r="DR286" s="232"/>
      <c r="DS286" s="232"/>
      <c r="DT286" s="234"/>
      <c r="DX286" s="291"/>
      <c r="EA286" s="291"/>
      <c r="ED286" s="291"/>
      <c r="EH286" s="291"/>
      <c r="EK286" s="291"/>
      <c r="EN286" s="291"/>
      <c r="ER286" s="291"/>
      <c r="EU286" s="291"/>
      <c r="EX286" s="291"/>
      <c r="FB286" s="291"/>
      <c r="FE286" s="291"/>
      <c r="FH286" s="291"/>
      <c r="FL286" s="291"/>
      <c r="FO286" s="291"/>
      <c r="FR286" s="291"/>
      <c r="FV286" s="291"/>
      <c r="FY286" s="291"/>
      <c r="GB286" s="291"/>
      <c r="GF286" s="291"/>
      <c r="GI286" s="291"/>
      <c r="GL286" s="291"/>
      <c r="GP286" s="291"/>
      <c r="GS286" s="291"/>
      <c r="GV286" s="291"/>
      <c r="GZ286" s="291"/>
      <c r="HC286" s="291"/>
      <c r="HF286" s="291"/>
      <c r="HJ286" s="291"/>
      <c r="HM286" s="291"/>
      <c r="HP286" s="291"/>
      <c r="HT286" s="291"/>
      <c r="HW286" s="291"/>
      <c r="HZ286" s="291"/>
      <c r="ID286" s="291"/>
      <c r="IG286" s="291"/>
      <c r="IJ286" s="291"/>
    </row>
    <row r="287" spans="1:244" s="227" customFormat="1" hidden="1" x14ac:dyDescent="0.2">
      <c r="B287" s="238" t="s">
        <v>8</v>
      </c>
      <c r="C287" s="227" t="s">
        <v>184</v>
      </c>
      <c r="D287" s="229"/>
      <c r="F287" s="232"/>
      <c r="G287" s="232"/>
      <c r="H287" s="237">
        <v>1</v>
      </c>
      <c r="I287" s="232"/>
      <c r="J287" s="232"/>
      <c r="K287" s="237">
        <v>0.31658373780012505</v>
      </c>
      <c r="L287" s="232"/>
      <c r="M287" s="232"/>
      <c r="N287" s="234">
        <v>0.68341626219987495</v>
      </c>
      <c r="O287" s="232"/>
      <c r="P287" s="232"/>
      <c r="Q287" s="232"/>
      <c r="R287" s="237">
        <v>1</v>
      </c>
      <c r="S287" s="232"/>
      <c r="T287" s="232"/>
      <c r="U287" s="237">
        <v>9.9737443463060571E-2</v>
      </c>
      <c r="V287" s="232"/>
      <c r="W287" s="232"/>
      <c r="X287" s="234">
        <v>0.90026255653693943</v>
      </c>
      <c r="Y287" s="232"/>
      <c r="Z287" s="232"/>
      <c r="AA287" s="232"/>
      <c r="AB287" s="237">
        <v>1</v>
      </c>
      <c r="AC287" s="232"/>
      <c r="AD287" s="232"/>
      <c r="AE287" s="237">
        <v>0.14999299351346443</v>
      </c>
      <c r="AF287" s="232"/>
      <c r="AG287" s="232"/>
      <c r="AH287" s="234">
        <v>0.8500070064865356</v>
      </c>
      <c r="AI287" s="232"/>
      <c r="AJ287" s="232"/>
      <c r="AK287" s="232"/>
      <c r="AL287" s="237">
        <v>1</v>
      </c>
      <c r="AM287" s="232"/>
      <c r="AN287" s="232"/>
      <c r="AO287" s="237">
        <v>0.27886215252527535</v>
      </c>
      <c r="AP287" s="232"/>
      <c r="AQ287" s="232"/>
      <c r="AR287" s="234">
        <v>0.72113784747472465</v>
      </c>
      <c r="AS287" s="232"/>
      <c r="AT287" s="232"/>
      <c r="AU287" s="232"/>
      <c r="AV287" s="237">
        <v>0.99999999999999989</v>
      </c>
      <c r="AW287" s="232"/>
      <c r="AX287" s="232"/>
      <c r="AY287" s="237">
        <v>-8.9197187828771781E-3</v>
      </c>
      <c r="AZ287" s="232"/>
      <c r="BA287" s="232"/>
      <c r="BB287" s="234">
        <v>1.0089197187828771</v>
      </c>
      <c r="BC287" s="232"/>
      <c r="BD287" s="232"/>
      <c r="BE287" s="232"/>
      <c r="BF287" s="237">
        <v>1</v>
      </c>
      <c r="BG287" s="232"/>
      <c r="BH287" s="232"/>
      <c r="BI287" s="237">
        <v>9.659385102261997E-2</v>
      </c>
      <c r="BJ287" s="232"/>
      <c r="BK287" s="232"/>
      <c r="BL287" s="234">
        <v>0.90340614897738003</v>
      </c>
      <c r="BM287" s="232"/>
      <c r="BN287" s="232"/>
      <c r="BO287" s="232"/>
      <c r="BP287" s="237">
        <v>1</v>
      </c>
      <c r="BQ287" s="232"/>
      <c r="BR287" s="232"/>
      <c r="BS287" s="237">
        <v>1.4224947504249691E-2</v>
      </c>
      <c r="BT287" s="232"/>
      <c r="BU287" s="232"/>
      <c r="BV287" s="234">
        <v>0.98577505249575026</v>
      </c>
      <c r="BW287" s="232"/>
      <c r="BX287" s="232"/>
      <c r="BY287" s="232"/>
      <c r="BZ287" s="237">
        <v>1</v>
      </c>
      <c r="CA287" s="232"/>
      <c r="CB287" s="232"/>
      <c r="CC287" s="237">
        <v>-0.24599547406613367</v>
      </c>
      <c r="CD287" s="232"/>
      <c r="CE287" s="232"/>
      <c r="CF287" s="234">
        <v>1.2459954740661336</v>
      </c>
      <c r="CG287" s="232"/>
      <c r="CH287" s="232"/>
      <c r="CI287" s="232"/>
      <c r="CJ287" s="237">
        <v>1</v>
      </c>
      <c r="CK287" s="232"/>
      <c r="CL287" s="232"/>
      <c r="CM287" s="237">
        <v>0.28158605795506436</v>
      </c>
      <c r="CN287" s="232"/>
      <c r="CO287" s="232"/>
      <c r="CP287" s="234">
        <v>0.71841394204493558</v>
      </c>
      <c r="CQ287" s="232"/>
      <c r="CR287" s="232"/>
      <c r="CS287" s="232"/>
      <c r="CT287" s="237">
        <v>1</v>
      </c>
      <c r="CU287" s="232"/>
      <c r="CV287" s="232"/>
      <c r="CW287" s="237">
        <v>9.7693527671138133E-2</v>
      </c>
      <c r="CX287" s="232"/>
      <c r="CY287" s="232"/>
      <c r="CZ287" s="234">
        <v>0.90230647232886185</v>
      </c>
      <c r="DA287" s="232"/>
      <c r="DB287" s="232"/>
      <c r="DC287" s="232"/>
      <c r="DD287" s="237">
        <v>1</v>
      </c>
      <c r="DE287" s="232"/>
      <c r="DF287" s="232"/>
      <c r="DG287" s="237">
        <v>0.20405757767803454</v>
      </c>
      <c r="DH287" s="232"/>
      <c r="DI287" s="232"/>
      <c r="DJ287" s="234">
        <v>0.79594242232196544</v>
      </c>
      <c r="DK287" s="232"/>
      <c r="DL287" s="232"/>
      <c r="DM287" s="232"/>
      <c r="DN287" s="237">
        <v>1</v>
      </c>
      <c r="DO287" s="232"/>
      <c r="DP287" s="232"/>
      <c r="DQ287" s="237">
        <v>0.19337370931750505</v>
      </c>
      <c r="DR287" s="232"/>
      <c r="DS287" s="232"/>
      <c r="DT287" s="234">
        <v>0.80662629068249492</v>
      </c>
      <c r="DX287" s="237">
        <f>SUM(DY287:ED287)</f>
        <v>1</v>
      </c>
      <c r="EA287" s="237">
        <f>+EA184/DX184</f>
        <v>0.1571664432846929</v>
      </c>
      <c r="ED287" s="291">
        <f>1-EA287</f>
        <v>0.84283355671530713</v>
      </c>
      <c r="EH287" s="237">
        <f>SUM(EI287:EN287)</f>
        <v>1</v>
      </c>
      <c r="EK287" s="237">
        <f>+EK184/EH184</f>
        <v>0.24630060099143103</v>
      </c>
      <c r="EN287" s="291">
        <f>1-EK287</f>
        <v>0.75369939900856897</v>
      </c>
      <c r="ER287" s="237">
        <f>SUM(ES287:EX287)</f>
        <v>1</v>
      </c>
      <c r="EU287" s="237">
        <f>+EU184/ER184</f>
        <v>0.20307922510443688</v>
      </c>
      <c r="EX287" s="291">
        <f>1-EU287</f>
        <v>0.79692077489556312</v>
      </c>
      <c r="FB287" s="237">
        <f>SUM(FC287:FH287)</f>
        <v>1</v>
      </c>
      <c r="FE287" s="237">
        <f>+FE184/FB184</f>
        <v>0.12606480651061677</v>
      </c>
      <c r="FH287" s="291">
        <f>1-FE287</f>
        <v>0.8739351934893832</v>
      </c>
      <c r="FL287" s="237">
        <f>SUM(FM287:FR287)</f>
        <v>1</v>
      </c>
      <c r="FO287" s="237">
        <f>+FO184/FL184</f>
        <v>0.10629120599866559</v>
      </c>
      <c r="FR287" s="291">
        <f>1-FO287</f>
        <v>0.89370879400133441</v>
      </c>
      <c r="FV287" s="237">
        <f>SUM(FW287:GB287)</f>
        <v>1</v>
      </c>
      <c r="FY287" s="237">
        <f>+FY184/FV184</f>
        <v>0.10358219656805631</v>
      </c>
      <c r="GB287" s="291">
        <f>1-FY287</f>
        <v>0.89641780343194366</v>
      </c>
      <c r="GF287" s="237">
        <f>SUM(GG287:GL287)</f>
        <v>1</v>
      </c>
      <c r="GI287" s="237">
        <f>+GI184/GF184</f>
        <v>0.1027986668041376</v>
      </c>
      <c r="GL287" s="291">
        <f>1-GI287</f>
        <v>0.89720133319586237</v>
      </c>
      <c r="GP287" s="237">
        <f>SUM(GQ287:GV287)</f>
        <v>1</v>
      </c>
      <c r="GS287" s="237">
        <f>+GS184/GP184</f>
        <v>0.10269961831520023</v>
      </c>
      <c r="GV287" s="291">
        <f>1-GS287</f>
        <v>0.89730038168479975</v>
      </c>
      <c r="GZ287" s="237">
        <f>SUM(HA287:HF287)</f>
        <v>1</v>
      </c>
      <c r="HC287" s="237">
        <f>+HC184/GZ184</f>
        <v>0.10258384549252454</v>
      </c>
      <c r="HF287" s="291">
        <f>1-HC287</f>
        <v>0.89741615450747547</v>
      </c>
      <c r="HJ287" s="237">
        <f>SUM(HK287:HP287)</f>
        <v>1</v>
      </c>
      <c r="HM287" s="237">
        <f>+HM184/HJ184</f>
        <v>0.10558153110225417</v>
      </c>
      <c r="HP287" s="291">
        <f>1-HM287</f>
        <v>0.89441846889774579</v>
      </c>
      <c r="HT287" s="237">
        <f>SUM(HU287:HZ287)</f>
        <v>0.99999999999999989</v>
      </c>
      <c r="HW287" s="237">
        <f>+HW184/HT184</f>
        <v>-1.8934822995989036E-3</v>
      </c>
      <c r="HZ287" s="291">
        <f>1-HW287</f>
        <v>1.0018934822995988</v>
      </c>
      <c r="ID287" s="237">
        <f>SUM(IE287:IJ287)</f>
        <v>1</v>
      </c>
      <c r="IG287" s="237">
        <f>+IG184/ID184</f>
        <v>0.11951851782603554</v>
      </c>
      <c r="IJ287" s="291">
        <f>1-IG287</f>
        <v>0.88048148217396449</v>
      </c>
    </row>
    <row r="288" spans="1:244" s="227" customFormat="1" hidden="1" x14ac:dyDescent="0.2">
      <c r="B288" s="238" t="s">
        <v>9</v>
      </c>
      <c r="C288" s="227" t="s">
        <v>142</v>
      </c>
      <c r="D288" s="229"/>
      <c r="F288" s="232"/>
      <c r="G288" s="232"/>
      <c r="H288" s="237">
        <v>1</v>
      </c>
      <c r="I288" s="232"/>
      <c r="J288" s="232"/>
      <c r="K288" s="237">
        <v>6.9280906495311378E-2</v>
      </c>
      <c r="L288" s="232"/>
      <c r="M288" s="232"/>
      <c r="N288" s="234">
        <v>0.93071909350468862</v>
      </c>
      <c r="O288" s="232"/>
      <c r="P288" s="232"/>
      <c r="Q288" s="232"/>
      <c r="R288" s="237">
        <v>1</v>
      </c>
      <c r="S288" s="232"/>
      <c r="T288" s="232"/>
      <c r="U288" s="237">
        <v>7.0664561165676057E-2</v>
      </c>
      <c r="V288" s="232"/>
      <c r="W288" s="232"/>
      <c r="X288" s="234">
        <v>0.9293354388343239</v>
      </c>
      <c r="Y288" s="232"/>
      <c r="Z288" s="232"/>
      <c r="AA288" s="232"/>
      <c r="AB288" s="237">
        <v>1</v>
      </c>
      <c r="AC288" s="232"/>
      <c r="AD288" s="232"/>
      <c r="AE288" s="237">
        <v>7.1515553160017412E-2</v>
      </c>
      <c r="AF288" s="232"/>
      <c r="AG288" s="232"/>
      <c r="AH288" s="234">
        <v>0.92848444683998255</v>
      </c>
      <c r="AI288" s="232"/>
      <c r="AJ288" s="232"/>
      <c r="AK288" s="232"/>
      <c r="AL288" s="237">
        <v>1</v>
      </c>
      <c r="AM288" s="232"/>
      <c r="AN288" s="232"/>
      <c r="AO288" s="237">
        <v>7.2187506167695051E-2</v>
      </c>
      <c r="AP288" s="232"/>
      <c r="AQ288" s="232"/>
      <c r="AR288" s="234">
        <v>0.92781249383230491</v>
      </c>
      <c r="AS288" s="232"/>
      <c r="AT288" s="232"/>
      <c r="AU288" s="232"/>
      <c r="AV288" s="237">
        <v>1</v>
      </c>
      <c r="AW288" s="232"/>
      <c r="AX288" s="232"/>
      <c r="AY288" s="237">
        <v>7.2830565678673201E-2</v>
      </c>
      <c r="AZ288" s="232"/>
      <c r="BA288" s="232"/>
      <c r="BB288" s="234">
        <v>0.92716943432132681</v>
      </c>
      <c r="BC288" s="232"/>
      <c r="BD288" s="232"/>
      <c r="BE288" s="232"/>
      <c r="BF288" s="237">
        <v>1</v>
      </c>
      <c r="BG288" s="232"/>
      <c r="BH288" s="232"/>
      <c r="BI288" s="237">
        <v>7.3453348619440056E-2</v>
      </c>
      <c r="BJ288" s="232"/>
      <c r="BK288" s="232"/>
      <c r="BL288" s="234">
        <v>0.92654665138055992</v>
      </c>
      <c r="BM288" s="232"/>
      <c r="BN288" s="232"/>
      <c r="BO288" s="232"/>
      <c r="BP288" s="237">
        <v>1</v>
      </c>
      <c r="BQ288" s="232"/>
      <c r="BR288" s="232"/>
      <c r="BS288" s="237">
        <v>7.4464970289474061E-2</v>
      </c>
      <c r="BT288" s="232"/>
      <c r="BU288" s="232"/>
      <c r="BV288" s="234">
        <v>0.92553502971052592</v>
      </c>
      <c r="BW288" s="232"/>
      <c r="BX288" s="232"/>
      <c r="BY288" s="232"/>
      <c r="BZ288" s="237">
        <v>1</v>
      </c>
      <c r="CA288" s="232"/>
      <c r="CB288" s="232"/>
      <c r="CC288" s="237">
        <v>6.8966461916610156E-2</v>
      </c>
      <c r="CD288" s="232"/>
      <c r="CE288" s="232"/>
      <c r="CF288" s="234">
        <v>0.93103353808338984</v>
      </c>
      <c r="CG288" s="232"/>
      <c r="CH288" s="232"/>
      <c r="CI288" s="232"/>
      <c r="CJ288" s="237">
        <v>1</v>
      </c>
      <c r="CK288" s="232"/>
      <c r="CL288" s="232"/>
      <c r="CM288" s="237">
        <v>6.9585014040898091E-2</v>
      </c>
      <c r="CN288" s="232"/>
      <c r="CO288" s="232"/>
      <c r="CP288" s="234">
        <v>0.93041498595910188</v>
      </c>
      <c r="CQ288" s="232"/>
      <c r="CR288" s="232"/>
      <c r="CS288" s="232"/>
      <c r="CT288" s="237">
        <v>1</v>
      </c>
      <c r="CU288" s="232"/>
      <c r="CV288" s="232"/>
      <c r="CW288" s="237">
        <v>6.9764048452848643E-2</v>
      </c>
      <c r="CX288" s="232"/>
      <c r="CY288" s="232"/>
      <c r="CZ288" s="234">
        <v>0.93023595154715133</v>
      </c>
      <c r="DA288" s="232"/>
      <c r="DB288" s="232"/>
      <c r="DC288" s="232"/>
      <c r="DD288" s="237">
        <v>1</v>
      </c>
      <c r="DE288" s="232"/>
      <c r="DF288" s="232"/>
      <c r="DG288" s="237">
        <v>6.9769831375941907E-2</v>
      </c>
      <c r="DH288" s="232"/>
      <c r="DI288" s="232"/>
      <c r="DJ288" s="234">
        <v>0.93023016862405805</v>
      </c>
      <c r="DK288" s="232"/>
      <c r="DL288" s="232"/>
      <c r="DM288" s="232"/>
      <c r="DN288" s="237">
        <v>1</v>
      </c>
      <c r="DO288" s="232"/>
      <c r="DP288" s="232"/>
      <c r="DQ288" s="237">
        <v>7.6468103243500979E-2</v>
      </c>
      <c r="DR288" s="232"/>
      <c r="DS288" s="232"/>
      <c r="DT288" s="234">
        <v>0.92353189675649905</v>
      </c>
      <c r="DX288" s="237">
        <f>SUM(DY288:ED288)</f>
        <v>1</v>
      </c>
      <c r="EA288" s="237">
        <f>+EA207/DX207</f>
        <v>7.6476276834512941E-2</v>
      </c>
      <c r="ED288" s="291">
        <f>1-EA288</f>
        <v>0.92352372316548703</v>
      </c>
      <c r="EH288" s="237">
        <f>SUM(EI288:EN288)</f>
        <v>1</v>
      </c>
      <c r="EK288" s="237">
        <f>+EK207/EH207</f>
        <v>7.648436726400118E-2</v>
      </c>
      <c r="EN288" s="291">
        <f>1-EK288</f>
        <v>0.92351563273599879</v>
      </c>
      <c r="ER288" s="237">
        <f>SUM(ES288:EX288)</f>
        <v>1</v>
      </c>
      <c r="EU288" s="237">
        <f>+EU207/ER207</f>
        <v>7.687352084420726E-2</v>
      </c>
      <c r="EX288" s="291">
        <f>1-EU288</f>
        <v>0.92312647915579271</v>
      </c>
      <c r="FB288" s="237">
        <f>SUM(FC288:FH288)</f>
        <v>1</v>
      </c>
      <c r="FE288" s="237">
        <f>+FE207/FB207</f>
        <v>7.7057024690316903E-2</v>
      </c>
      <c r="FH288" s="291">
        <f>1-FE288</f>
        <v>0.92294297530968306</v>
      </c>
      <c r="FL288" s="237">
        <f>SUM(FM288:FR288)</f>
        <v>1</v>
      </c>
      <c r="FO288" s="237">
        <f>+FO207/FL207</f>
        <v>7.7275518299405502E-2</v>
      </c>
      <c r="FR288" s="291">
        <f>1-FO288</f>
        <v>0.92272448170059451</v>
      </c>
      <c r="FV288" s="237">
        <f>SUM(FW288:GB288)</f>
        <v>1</v>
      </c>
      <c r="FY288" s="237">
        <f>+FY207/FV207</f>
        <v>7.7531327215613399E-2</v>
      </c>
      <c r="GB288" s="291">
        <f>1-FY288</f>
        <v>0.9224686727843866</v>
      </c>
      <c r="GF288" s="237">
        <f>SUM(GG288:GL288)</f>
        <v>1</v>
      </c>
      <c r="GI288" s="237">
        <f>+GI207/GF207</f>
        <v>7.7471012326643038E-2</v>
      </c>
      <c r="GL288" s="291">
        <f>1-GI288</f>
        <v>0.922528987673357</v>
      </c>
      <c r="GP288" s="237">
        <f>SUM(GQ288:GV288)</f>
        <v>1</v>
      </c>
      <c r="GS288" s="237">
        <f>+GS207/GP207</f>
        <v>8.9107561979392125E-2</v>
      </c>
      <c r="GV288" s="291">
        <f>1-GS288</f>
        <v>0.91089243802060782</v>
      </c>
      <c r="GZ288" s="237">
        <f>SUM(HA288:HF288)</f>
        <v>1</v>
      </c>
      <c r="HC288" s="237">
        <f>+HC207/GZ207</f>
        <v>9.1530128921130743E-2</v>
      </c>
      <c r="HF288" s="291">
        <f>1-HC288</f>
        <v>0.90846987107886923</v>
      </c>
      <c r="HJ288" s="237">
        <f>SUM(HK288:HP288)</f>
        <v>1</v>
      </c>
      <c r="HM288" s="237">
        <f>+HM207/HJ207</f>
        <v>9.4957771724387338E-2</v>
      </c>
      <c r="HP288" s="291">
        <f>1-HM288</f>
        <v>0.90504222827561265</v>
      </c>
      <c r="HT288" s="237">
        <f>SUM(HU288:HZ288)</f>
        <v>1</v>
      </c>
      <c r="HW288" s="237">
        <f>+HW207/HT207</f>
        <v>0.10011716830831993</v>
      </c>
      <c r="HZ288" s="291">
        <f>1-HW288</f>
        <v>0.89988283169168004</v>
      </c>
      <c r="ID288" s="237">
        <f>SUM(IE288:IJ288)</f>
        <v>1</v>
      </c>
      <c r="IG288" s="237">
        <f>+IG207/ID207</f>
        <v>7.8071913572451093E-2</v>
      </c>
      <c r="IJ288" s="291">
        <f>1-IG288</f>
        <v>0.92192808642754887</v>
      </c>
    </row>
    <row r="289" spans="1:244" s="227" customFormat="1" hidden="1" x14ac:dyDescent="0.2">
      <c r="B289" s="238" t="s">
        <v>135</v>
      </c>
      <c r="C289" s="227" t="s">
        <v>136</v>
      </c>
      <c r="D289" s="229"/>
      <c r="F289" s="232"/>
      <c r="G289" s="232"/>
      <c r="H289" s="237"/>
      <c r="I289" s="232"/>
      <c r="J289" s="232"/>
      <c r="K289" s="234"/>
      <c r="L289" s="232"/>
      <c r="M289" s="232"/>
      <c r="N289" s="234"/>
      <c r="O289" s="232"/>
      <c r="P289" s="232"/>
      <c r="Q289" s="232"/>
      <c r="R289" s="237"/>
      <c r="S289" s="232"/>
      <c r="T289" s="232"/>
      <c r="U289" s="234"/>
      <c r="V289" s="232"/>
      <c r="W289" s="232"/>
      <c r="X289" s="234"/>
      <c r="Y289" s="232"/>
      <c r="Z289" s="232"/>
      <c r="AA289" s="232"/>
      <c r="AB289" s="237"/>
      <c r="AC289" s="232"/>
      <c r="AD289" s="232"/>
      <c r="AE289" s="234"/>
      <c r="AF289" s="232"/>
      <c r="AG289" s="232"/>
      <c r="AH289" s="234"/>
      <c r="AI289" s="232"/>
      <c r="AJ289" s="232"/>
      <c r="AK289" s="232"/>
      <c r="AL289" s="237"/>
      <c r="AM289" s="232"/>
      <c r="AN289" s="232"/>
      <c r="AO289" s="234"/>
      <c r="AP289" s="232"/>
      <c r="AQ289" s="232"/>
      <c r="AR289" s="234"/>
      <c r="AS289" s="232"/>
      <c r="AT289" s="232"/>
      <c r="AU289" s="232"/>
      <c r="AV289" s="237"/>
      <c r="AW289" s="232"/>
      <c r="AX289" s="232"/>
      <c r="AY289" s="234"/>
      <c r="AZ289" s="232"/>
      <c r="BA289" s="232"/>
      <c r="BB289" s="234"/>
      <c r="BC289" s="232"/>
      <c r="BD289" s="232"/>
      <c r="BE289" s="232"/>
      <c r="BF289" s="237"/>
      <c r="BG289" s="232"/>
      <c r="BH289" s="232"/>
      <c r="BI289" s="234"/>
      <c r="BJ289" s="232"/>
      <c r="BK289" s="232"/>
      <c r="BL289" s="234"/>
      <c r="BM289" s="232"/>
      <c r="BN289" s="232"/>
      <c r="BO289" s="232"/>
      <c r="BP289" s="237"/>
      <c r="BQ289" s="232"/>
      <c r="BR289" s="232"/>
      <c r="BS289" s="234"/>
      <c r="BT289" s="232"/>
      <c r="BU289" s="232"/>
      <c r="BV289" s="234"/>
      <c r="BW289" s="232"/>
      <c r="BX289" s="232"/>
      <c r="BY289" s="232"/>
      <c r="BZ289" s="237"/>
      <c r="CA289" s="232"/>
      <c r="CB289" s="232"/>
      <c r="CC289" s="234"/>
      <c r="CD289" s="232"/>
      <c r="CE289" s="232"/>
      <c r="CF289" s="234"/>
      <c r="CG289" s="232"/>
      <c r="CH289" s="232"/>
      <c r="CI289" s="232"/>
      <c r="CJ289" s="237"/>
      <c r="CK289" s="232"/>
      <c r="CL289" s="232"/>
      <c r="CM289" s="234"/>
      <c r="CN289" s="232"/>
      <c r="CO289" s="232"/>
      <c r="CP289" s="234"/>
      <c r="CQ289" s="232"/>
      <c r="CR289" s="232"/>
      <c r="CS289" s="232"/>
      <c r="CT289" s="237"/>
      <c r="CU289" s="232"/>
      <c r="CV289" s="232"/>
      <c r="CW289" s="234"/>
      <c r="CX289" s="232"/>
      <c r="CY289" s="232"/>
      <c r="CZ289" s="234"/>
      <c r="DA289" s="232"/>
      <c r="DB289" s="232"/>
      <c r="DC289" s="232"/>
      <c r="DD289" s="237"/>
      <c r="DE289" s="232"/>
      <c r="DF289" s="232"/>
      <c r="DG289" s="234"/>
      <c r="DH289" s="232"/>
      <c r="DI289" s="232"/>
      <c r="DJ289" s="234"/>
      <c r="DK289" s="232"/>
      <c r="DL289" s="232"/>
      <c r="DM289" s="232"/>
      <c r="DN289" s="237"/>
      <c r="DO289" s="232"/>
      <c r="DP289" s="232"/>
      <c r="DQ289" s="234"/>
      <c r="DR289" s="232"/>
      <c r="DS289" s="232"/>
      <c r="DT289" s="234"/>
      <c r="DX289" s="237"/>
      <c r="EA289" s="291"/>
      <c r="ED289" s="291"/>
      <c r="EH289" s="237"/>
      <c r="EK289" s="291"/>
      <c r="EN289" s="291"/>
      <c r="ER289" s="237"/>
      <c r="EU289" s="291"/>
      <c r="EX289" s="291"/>
      <c r="FB289" s="237"/>
      <c r="FE289" s="291"/>
      <c r="FH289" s="291"/>
      <c r="FL289" s="237"/>
      <c r="FO289" s="291"/>
      <c r="FR289" s="291"/>
      <c r="FV289" s="237"/>
      <c r="FY289" s="291"/>
      <c r="GB289" s="291"/>
      <c r="GF289" s="237"/>
      <c r="GI289" s="291"/>
      <c r="GL289" s="291"/>
      <c r="GP289" s="237"/>
      <c r="GS289" s="291"/>
      <c r="GV289" s="291"/>
      <c r="GZ289" s="237"/>
      <c r="HC289" s="291"/>
      <c r="HF289" s="291"/>
      <c r="HJ289" s="237"/>
      <c r="HM289" s="291"/>
      <c r="HP289" s="291"/>
      <c r="HT289" s="237"/>
      <c r="HW289" s="291"/>
      <c r="HZ289" s="291"/>
      <c r="ID289" s="237"/>
      <c r="IG289" s="291"/>
      <c r="IJ289" s="291"/>
    </row>
    <row r="290" spans="1:244" s="227" customFormat="1" hidden="1" x14ac:dyDescent="0.2">
      <c r="B290" s="238" t="s">
        <v>10</v>
      </c>
      <c r="C290" s="227" t="s">
        <v>77</v>
      </c>
      <c r="D290" s="229"/>
      <c r="F290" s="232"/>
      <c r="G290" s="232"/>
      <c r="H290" s="237">
        <v>1</v>
      </c>
      <c r="I290" s="232"/>
      <c r="J290" s="232"/>
      <c r="K290" s="237">
        <v>0.10593564010305936</v>
      </c>
      <c r="L290" s="232"/>
      <c r="M290" s="232"/>
      <c r="N290" s="234">
        <v>0.89406435989694066</v>
      </c>
      <c r="O290" s="232"/>
      <c r="P290" s="232"/>
      <c r="Q290" s="232"/>
      <c r="R290" s="237">
        <v>1</v>
      </c>
      <c r="S290" s="232"/>
      <c r="T290" s="232"/>
      <c r="U290" s="237">
        <v>0.10484389589666207</v>
      </c>
      <c r="V290" s="232"/>
      <c r="W290" s="232"/>
      <c r="X290" s="234">
        <v>0.8951561041033379</v>
      </c>
      <c r="Y290" s="232"/>
      <c r="Z290" s="232"/>
      <c r="AA290" s="232"/>
      <c r="AB290" s="237">
        <v>1</v>
      </c>
      <c r="AC290" s="232"/>
      <c r="AD290" s="232"/>
      <c r="AE290" s="237">
        <v>0.10364675813037265</v>
      </c>
      <c r="AF290" s="232"/>
      <c r="AG290" s="232"/>
      <c r="AH290" s="234">
        <v>0.89635324186962739</v>
      </c>
      <c r="AI290" s="232"/>
      <c r="AJ290" s="232"/>
      <c r="AK290" s="232"/>
      <c r="AL290" s="237">
        <v>1</v>
      </c>
      <c r="AM290" s="232"/>
      <c r="AN290" s="232"/>
      <c r="AO290" s="237">
        <v>0.1026975673440821</v>
      </c>
      <c r="AP290" s="232"/>
      <c r="AQ290" s="232"/>
      <c r="AR290" s="234">
        <v>0.89730243265591791</v>
      </c>
      <c r="AS290" s="232"/>
      <c r="AT290" s="232"/>
      <c r="AU290" s="232"/>
      <c r="AV290" s="237">
        <v>1</v>
      </c>
      <c r="AW290" s="232"/>
      <c r="AX290" s="232"/>
      <c r="AY290" s="237">
        <v>0.10178430785152598</v>
      </c>
      <c r="AZ290" s="232"/>
      <c r="BA290" s="232"/>
      <c r="BB290" s="234">
        <v>0.89821569214847408</v>
      </c>
      <c r="BC290" s="232"/>
      <c r="BD290" s="232"/>
      <c r="BE290" s="232"/>
      <c r="BF290" s="237">
        <v>1</v>
      </c>
      <c r="BG290" s="232"/>
      <c r="BH290" s="232"/>
      <c r="BI290" s="237">
        <v>0.10095588218387265</v>
      </c>
      <c r="BJ290" s="232"/>
      <c r="BK290" s="232"/>
      <c r="BL290" s="234">
        <v>0.89904411781612736</v>
      </c>
      <c r="BM290" s="232"/>
      <c r="BN290" s="232"/>
      <c r="BO290" s="232"/>
      <c r="BP290" s="237">
        <v>1</v>
      </c>
      <c r="BQ290" s="232"/>
      <c r="BR290" s="232"/>
      <c r="BS290" s="237">
        <v>0.10010035626659432</v>
      </c>
      <c r="BT290" s="232"/>
      <c r="BU290" s="232"/>
      <c r="BV290" s="234">
        <v>0.8998996437334057</v>
      </c>
      <c r="BW290" s="232"/>
      <c r="BX290" s="232"/>
      <c r="BY290" s="232"/>
      <c r="BZ290" s="237">
        <v>1</v>
      </c>
      <c r="CA290" s="232"/>
      <c r="CB290" s="232"/>
      <c r="CC290" s="237">
        <v>9.9274850482757679E-2</v>
      </c>
      <c r="CD290" s="232"/>
      <c r="CE290" s="232"/>
      <c r="CF290" s="234">
        <v>0.90072514951724236</v>
      </c>
      <c r="CG290" s="232"/>
      <c r="CH290" s="232"/>
      <c r="CI290" s="232"/>
      <c r="CJ290" s="237">
        <v>1</v>
      </c>
      <c r="CK290" s="232"/>
      <c r="CL290" s="232"/>
      <c r="CM290" s="237">
        <v>9.8509791195151214E-2</v>
      </c>
      <c r="CN290" s="232"/>
      <c r="CO290" s="232"/>
      <c r="CP290" s="234">
        <v>0.90149020880484876</v>
      </c>
      <c r="CQ290" s="232"/>
      <c r="CR290" s="232"/>
      <c r="CS290" s="232"/>
      <c r="CT290" s="237">
        <v>1</v>
      </c>
      <c r="CU290" s="232"/>
      <c r="CV290" s="232"/>
      <c r="CW290" s="237">
        <v>9.7700027627471348E-2</v>
      </c>
      <c r="CX290" s="232"/>
      <c r="CY290" s="232"/>
      <c r="CZ290" s="234">
        <v>0.90229997237252868</v>
      </c>
      <c r="DA290" s="232"/>
      <c r="DB290" s="232"/>
      <c r="DC290" s="232"/>
      <c r="DD290" s="237">
        <v>1</v>
      </c>
      <c r="DE290" s="232"/>
      <c r="DF290" s="232"/>
      <c r="DG290" s="237">
        <v>9.6931585360011896E-2</v>
      </c>
      <c r="DH290" s="232"/>
      <c r="DI290" s="232"/>
      <c r="DJ290" s="234">
        <v>0.9030684146399881</v>
      </c>
      <c r="DK290" s="232"/>
      <c r="DL290" s="232"/>
      <c r="DM290" s="232"/>
      <c r="DN290" s="237">
        <v>1</v>
      </c>
      <c r="DO290" s="232"/>
      <c r="DP290" s="232"/>
      <c r="DQ290" s="237">
        <v>9.6200000000000008E-2</v>
      </c>
      <c r="DR290" s="232"/>
      <c r="DS290" s="232"/>
      <c r="DT290" s="234">
        <v>0.90379999999999994</v>
      </c>
      <c r="DX290" s="237">
        <f>SUM(DY290:ED290)</f>
        <v>1</v>
      </c>
      <c r="EA290" s="237">
        <f>+EA241/DX241</f>
        <v>9.6518224235037822E-2</v>
      </c>
      <c r="ED290" s="291">
        <f>1-EA290</f>
        <v>0.90348177576496214</v>
      </c>
      <c r="EH290" s="237">
        <f>SUM(EI290:EN290)</f>
        <v>1</v>
      </c>
      <c r="EK290" s="237">
        <f>+EK241/EH241</f>
        <v>9.6828474908973242E-2</v>
      </c>
      <c r="EN290" s="291">
        <f>1-EK290</f>
        <v>0.90317152509102672</v>
      </c>
      <c r="ER290" s="237">
        <f>SUM(ES290:EX290)</f>
        <v>1</v>
      </c>
      <c r="EU290" s="237">
        <f>+EU241/ER241</f>
        <v>9.7251243326253733E-2</v>
      </c>
      <c r="EX290" s="291">
        <f>1-EU290</f>
        <v>0.90274875667374621</v>
      </c>
      <c r="FB290" s="237">
        <f>SUM(FC290:FH290)</f>
        <v>1</v>
      </c>
      <c r="FE290" s="237">
        <f>+FE241/FB241</f>
        <v>9.7347478556470815E-2</v>
      </c>
      <c r="FH290" s="291">
        <f>1-FE290</f>
        <v>0.90265252144352914</v>
      </c>
      <c r="FL290" s="237">
        <f>SUM(FM290:FR290)</f>
        <v>1</v>
      </c>
      <c r="FO290" s="237">
        <f>+FO241/FL241</f>
        <v>9.746182928709736E-2</v>
      </c>
      <c r="FR290" s="291">
        <f>1-FO290</f>
        <v>0.90253817071290265</v>
      </c>
      <c r="FV290" s="237">
        <f>SUM(FW290:GB290)</f>
        <v>1</v>
      </c>
      <c r="FY290" s="237">
        <f>+FY241/FV241</f>
        <v>9.7582985132249889E-2</v>
      </c>
      <c r="GB290" s="291">
        <f>1-FY290</f>
        <v>0.90241701486775017</v>
      </c>
      <c r="GF290" s="237">
        <f>SUM(GG290:GL290)</f>
        <v>1</v>
      </c>
      <c r="GI290" s="237">
        <f>+GI241/GF241</f>
        <v>9.773534760000635E-2</v>
      </c>
      <c r="GL290" s="291">
        <f>1-GI290</f>
        <v>0.90226465239999365</v>
      </c>
      <c r="GP290" s="237">
        <f>SUM(GQ290:GV290)</f>
        <v>1</v>
      </c>
      <c r="GS290" s="237">
        <f>+GS241/GP241</f>
        <v>9.7939104250164805E-2</v>
      </c>
      <c r="GV290" s="291">
        <f>1-GS290</f>
        <v>0.90206089574983517</v>
      </c>
      <c r="GZ290" s="237">
        <f>SUM(HA290:HF290)</f>
        <v>1</v>
      </c>
      <c r="HC290" s="237">
        <f>+HC241/GZ241</f>
        <v>9.8188755829437813E-2</v>
      </c>
      <c r="HF290" s="291">
        <f>1-HC290</f>
        <v>0.90181124417056213</v>
      </c>
      <c r="HJ290" s="237">
        <f>SUM(HK290:HP290)</f>
        <v>1</v>
      </c>
      <c r="HM290" s="237">
        <f>+HM241/HJ241</f>
        <v>9.8578975104597857E-2</v>
      </c>
      <c r="HP290" s="291">
        <f>1-HM290</f>
        <v>0.9014210248954021</v>
      </c>
      <c r="HT290" s="237">
        <f>SUM(HU290:HZ290)</f>
        <v>1</v>
      </c>
      <c r="HW290" s="237">
        <f>+HW241/HT241</f>
        <v>9.9085205034698615E-2</v>
      </c>
      <c r="HZ290" s="291">
        <f>1-HW290</f>
        <v>0.90091479496530136</v>
      </c>
      <c r="ID290" s="237">
        <f>SUM(IE290:IJ290)</f>
        <v>1</v>
      </c>
      <c r="IG290" s="237">
        <f>+IG241/ID241</f>
        <v>9.9710000000000007E-2</v>
      </c>
      <c r="IJ290" s="291">
        <f>1-IG290</f>
        <v>0.90029000000000003</v>
      </c>
    </row>
    <row r="291" spans="1:244" s="227" customFormat="1" x14ac:dyDescent="0.2">
      <c r="B291" s="238" t="s">
        <v>11</v>
      </c>
      <c r="C291" s="227" t="s">
        <v>12</v>
      </c>
      <c r="D291" s="229"/>
      <c r="F291" s="232"/>
      <c r="G291" s="232"/>
      <c r="H291" s="240">
        <v>1</v>
      </c>
      <c r="I291" s="232"/>
      <c r="J291" s="232"/>
      <c r="K291" s="240">
        <v>0.10530898097410844</v>
      </c>
      <c r="L291" s="232"/>
      <c r="M291" s="232"/>
      <c r="N291" s="244">
        <v>0.89469101902589154</v>
      </c>
      <c r="O291" s="232"/>
      <c r="P291" s="232"/>
      <c r="Q291" s="232"/>
      <c r="R291" s="240">
        <v>1</v>
      </c>
      <c r="S291" s="232"/>
      <c r="T291" s="232"/>
      <c r="U291" s="240">
        <v>0.10505765046903978</v>
      </c>
      <c r="V291" s="232"/>
      <c r="W291" s="232"/>
      <c r="X291" s="244">
        <v>0.89494234953096019</v>
      </c>
      <c r="Y291" s="232"/>
      <c r="Z291" s="232"/>
      <c r="AA291" s="232"/>
      <c r="AB291" s="240">
        <v>1</v>
      </c>
      <c r="AC291" s="232"/>
      <c r="AD291" s="232"/>
      <c r="AE291" s="240">
        <v>0.10480652244644507</v>
      </c>
      <c r="AF291" s="232"/>
      <c r="AG291" s="232"/>
      <c r="AH291" s="244">
        <v>0.89519347755355494</v>
      </c>
      <c r="AI291" s="232"/>
      <c r="AJ291" s="232"/>
      <c r="AK291" s="232"/>
      <c r="AL291" s="240">
        <v>1</v>
      </c>
      <c r="AM291" s="232"/>
      <c r="AN291" s="232"/>
      <c r="AO291" s="240">
        <v>0.10455520940493396</v>
      </c>
      <c r="AP291" s="232"/>
      <c r="AQ291" s="232"/>
      <c r="AR291" s="244">
        <v>0.89544479059506599</v>
      </c>
      <c r="AS291" s="232"/>
      <c r="AT291" s="232"/>
      <c r="AU291" s="232"/>
      <c r="AV291" s="240">
        <v>1</v>
      </c>
      <c r="AW291" s="232"/>
      <c r="AX291" s="232"/>
      <c r="AY291" s="240">
        <v>0.10430378897292307</v>
      </c>
      <c r="AZ291" s="232"/>
      <c r="BA291" s="232"/>
      <c r="BB291" s="244">
        <v>0.89569621102707697</v>
      </c>
      <c r="BC291" s="232"/>
      <c r="BD291" s="232"/>
      <c r="BE291" s="232"/>
      <c r="BF291" s="240">
        <v>1</v>
      </c>
      <c r="BG291" s="232"/>
      <c r="BH291" s="232"/>
      <c r="BI291" s="240">
        <v>0.10405224929117408</v>
      </c>
      <c r="BJ291" s="232"/>
      <c r="BK291" s="232"/>
      <c r="BL291" s="244">
        <v>0.89594775070882593</v>
      </c>
      <c r="BM291" s="232"/>
      <c r="BN291" s="232"/>
      <c r="BO291" s="232"/>
      <c r="BP291" s="240">
        <v>1</v>
      </c>
      <c r="BQ291" s="232"/>
      <c r="BR291" s="232"/>
      <c r="BS291" s="240">
        <v>0.10380086663803308</v>
      </c>
      <c r="BT291" s="232"/>
      <c r="BU291" s="232"/>
      <c r="BV291" s="244">
        <v>0.89619913336196688</v>
      </c>
      <c r="BW291" s="232"/>
      <c r="BX291" s="232"/>
      <c r="BY291" s="232"/>
      <c r="BZ291" s="240">
        <v>1</v>
      </c>
      <c r="CA291" s="232"/>
      <c r="CB291" s="232"/>
      <c r="CC291" s="240">
        <v>0.10354997296072709</v>
      </c>
      <c r="CD291" s="232"/>
      <c r="CE291" s="232"/>
      <c r="CF291" s="244">
        <v>0.8964500270392729</v>
      </c>
      <c r="CG291" s="232"/>
      <c r="CH291" s="232"/>
      <c r="CI291" s="232"/>
      <c r="CJ291" s="240">
        <v>1</v>
      </c>
      <c r="CK291" s="232"/>
      <c r="CL291" s="232"/>
      <c r="CM291" s="240">
        <v>0.10329948786684913</v>
      </c>
      <c r="CN291" s="232"/>
      <c r="CO291" s="232"/>
      <c r="CP291" s="244">
        <v>0.89670051213315083</v>
      </c>
      <c r="CQ291" s="232"/>
      <c r="CR291" s="232"/>
      <c r="CS291" s="232"/>
      <c r="CT291" s="240">
        <v>1</v>
      </c>
      <c r="CU291" s="232"/>
      <c r="CV291" s="232"/>
      <c r="CW291" s="240">
        <v>0.1026</v>
      </c>
      <c r="CX291" s="232"/>
      <c r="CY291" s="232"/>
      <c r="CZ291" s="244">
        <v>0.89739999999999998</v>
      </c>
      <c r="DA291" s="232"/>
      <c r="DB291" s="232"/>
      <c r="DC291" s="232"/>
      <c r="DD291" s="240">
        <v>1</v>
      </c>
      <c r="DE291" s="232"/>
      <c r="DF291" s="232"/>
      <c r="DG291" s="240">
        <v>0.10280409336780005</v>
      </c>
      <c r="DH291" s="232"/>
      <c r="DI291" s="232"/>
      <c r="DJ291" s="244">
        <v>0.89719590663219995</v>
      </c>
      <c r="DK291" s="232"/>
      <c r="DL291" s="232"/>
      <c r="DM291" s="232"/>
      <c r="DN291" s="240">
        <v>1</v>
      </c>
      <c r="DO291" s="232"/>
      <c r="DP291" s="232"/>
      <c r="DQ291" s="240">
        <v>0.10255999999999998</v>
      </c>
      <c r="DR291" s="232"/>
      <c r="DS291" s="232"/>
      <c r="DT291" s="244">
        <v>0.89744000000000002</v>
      </c>
      <c r="DX291" s="240">
        <f>SUM(DY291:ED291)</f>
        <v>1</v>
      </c>
      <c r="EA291" s="240">
        <f>+EA246/DX246</f>
        <v>0.10259310431100654</v>
      </c>
      <c r="ED291" s="295">
        <f>1-EA291</f>
        <v>0.89740689568899346</v>
      </c>
      <c r="EH291" s="240">
        <f>SUM(EI291:EN291)</f>
        <v>1</v>
      </c>
      <c r="EK291" s="240">
        <f>+EK246/EH246</f>
        <v>0.10262621589801579</v>
      </c>
      <c r="EN291" s="295">
        <f>1-EK291</f>
        <v>0.89737378410198421</v>
      </c>
      <c r="ER291" s="240">
        <f>SUM(ES291:EX291)</f>
        <v>1</v>
      </c>
      <c r="EU291" s="240">
        <f>+EU246/ER246</f>
        <v>0.10265919769863302</v>
      </c>
      <c r="EX291" s="295">
        <f>1-EU291</f>
        <v>0.89734080230136692</v>
      </c>
      <c r="FB291" s="240">
        <f>SUM(FC291:FH291)</f>
        <v>1</v>
      </c>
      <c r="FE291" s="240">
        <f>+FE246/FB246</f>
        <v>0.10266801016533972</v>
      </c>
      <c r="FH291" s="295">
        <f>1-FE291</f>
        <v>0.89733198983466034</v>
      </c>
      <c r="FL291" s="240">
        <f>SUM(FM291:FR291)</f>
        <v>1</v>
      </c>
      <c r="FO291" s="240">
        <f>+FO246/FL246</f>
        <v>0.10267858530104811</v>
      </c>
      <c r="FR291" s="295">
        <f>1-FO291</f>
        <v>0.89732141469895188</v>
      </c>
      <c r="FV291" s="240">
        <f>SUM(FW291:GB291)</f>
        <v>1</v>
      </c>
      <c r="FY291" s="240">
        <f>+FY246/FV246</f>
        <v>0.10269151974821174</v>
      </c>
      <c r="GB291" s="295">
        <f>1-FY291</f>
        <v>0.89730848025178822</v>
      </c>
      <c r="GF291" s="240">
        <f>SUM(GG291:GL291)</f>
        <v>1</v>
      </c>
      <c r="GI291" s="240">
        <f>+GI246/GF246</f>
        <v>0.10270768695180911</v>
      </c>
      <c r="GL291" s="295">
        <f>1-GI291</f>
        <v>0.8972923130481909</v>
      </c>
      <c r="GP291" s="240">
        <f>SUM(GQ291:GV291)</f>
        <v>1</v>
      </c>
      <c r="GS291" s="240">
        <f>+GS246/GP246</f>
        <v>0.10272845075709601</v>
      </c>
      <c r="GV291" s="295">
        <f>1-GS291</f>
        <v>0.89727154924290398</v>
      </c>
      <c r="GZ291" s="240">
        <f>SUM(HA291:HF291)</f>
        <v>1</v>
      </c>
      <c r="HC291" s="240">
        <f>+HC246/GZ246</f>
        <v>0.10275614550961598</v>
      </c>
      <c r="HF291" s="295">
        <f>1-HC291</f>
        <v>0.89724385449038402</v>
      </c>
      <c r="HJ291" s="240">
        <f>SUM(HK291:HP291)</f>
        <v>1</v>
      </c>
      <c r="HM291" s="240">
        <f>+HM246/HJ246</f>
        <v>0.10279487686261317</v>
      </c>
      <c r="HP291" s="295">
        <f>1-HM291</f>
        <v>0.89720512313738687</v>
      </c>
      <c r="HT291" s="240">
        <f>SUM(HU291:HZ291)</f>
        <v>1</v>
      </c>
      <c r="HW291" s="240">
        <f>+HW246/HT246</f>
        <v>0.10285308362061191</v>
      </c>
      <c r="HZ291" s="295">
        <f>1-HW291</f>
        <v>0.89714691637938815</v>
      </c>
      <c r="ID291" s="240">
        <f>SUM(IE291:IJ291)</f>
        <v>1</v>
      </c>
      <c r="IG291" s="240">
        <f>+IG246/ID246</f>
        <v>0.10294999999999999</v>
      </c>
      <c r="IJ291" s="295">
        <f>1-IG291</f>
        <v>0.89705000000000001</v>
      </c>
    </row>
    <row r="292" spans="1:244" x14ac:dyDescent="0.2">
      <c r="E292" s="188"/>
      <c r="F292" s="208"/>
      <c r="G292" s="208"/>
      <c r="H292" s="225"/>
      <c r="I292" s="208"/>
      <c r="J292" s="208"/>
      <c r="K292" s="225"/>
      <c r="L292" s="208"/>
      <c r="M292" s="208"/>
      <c r="N292" s="225"/>
      <c r="O292" s="208"/>
      <c r="P292" s="208"/>
      <c r="Q292" s="208"/>
      <c r="R292" s="225"/>
      <c r="S292" s="208"/>
      <c r="T292" s="208"/>
      <c r="U292" s="225"/>
      <c r="V292" s="208"/>
      <c r="W292" s="208"/>
      <c r="X292" s="225"/>
      <c r="Y292" s="208"/>
      <c r="Z292" s="208"/>
      <c r="AA292" s="208"/>
      <c r="AB292" s="225"/>
      <c r="AC292" s="208"/>
      <c r="AD292" s="208"/>
      <c r="AE292" s="225"/>
      <c r="AF292" s="208"/>
      <c r="AG292" s="208"/>
      <c r="AH292" s="225"/>
      <c r="AI292" s="208"/>
      <c r="AJ292" s="208"/>
      <c r="AK292" s="208"/>
      <c r="AL292" s="225"/>
      <c r="AM292" s="208"/>
      <c r="AN292" s="208"/>
      <c r="AO292" s="225"/>
      <c r="AP292" s="208"/>
      <c r="AQ292" s="208"/>
      <c r="AR292" s="225"/>
      <c r="AS292" s="208"/>
      <c r="AT292" s="208"/>
      <c r="AU292" s="208"/>
      <c r="AV292" s="225"/>
      <c r="AW292" s="208"/>
      <c r="AX292" s="208"/>
      <c r="AY292" s="225"/>
      <c r="AZ292" s="208"/>
      <c r="BA292" s="208"/>
      <c r="BB292" s="225"/>
      <c r="BC292" s="208"/>
      <c r="BD292" s="208"/>
      <c r="BE292" s="208"/>
      <c r="BF292" s="225"/>
      <c r="BG292" s="208"/>
      <c r="BH292" s="208"/>
      <c r="BI292" s="225"/>
      <c r="BJ292" s="208"/>
      <c r="BK292" s="208"/>
      <c r="BL292" s="225"/>
      <c r="BM292" s="208"/>
      <c r="BN292" s="208"/>
      <c r="BO292" s="208"/>
      <c r="BP292" s="225"/>
      <c r="BQ292" s="208"/>
      <c r="BR292" s="208"/>
      <c r="BS292" s="225"/>
      <c r="BT292" s="208"/>
      <c r="BU292" s="208"/>
      <c r="BV292" s="225"/>
      <c r="BW292" s="208"/>
      <c r="BX292" s="208"/>
      <c r="BY292" s="208"/>
      <c r="BZ292" s="225"/>
      <c r="CA292" s="208"/>
      <c r="CB292" s="208"/>
      <c r="CC292" s="225"/>
      <c r="CD292" s="208"/>
      <c r="CE292" s="208"/>
      <c r="CF292" s="225"/>
      <c r="CG292" s="208"/>
      <c r="CH292" s="208"/>
      <c r="CI292" s="208"/>
      <c r="CJ292" s="225"/>
      <c r="CK292" s="208"/>
      <c r="CL292" s="208"/>
      <c r="CM292" s="225"/>
      <c r="CN292" s="208"/>
      <c r="CO292" s="208"/>
      <c r="CP292" s="225"/>
      <c r="CQ292" s="208"/>
      <c r="CR292" s="208"/>
      <c r="CS292" s="208"/>
      <c r="CT292" s="225"/>
      <c r="CU292" s="208"/>
      <c r="CV292" s="208"/>
      <c r="CW292" s="225"/>
      <c r="CX292" s="208"/>
      <c r="CY292" s="208"/>
      <c r="CZ292" s="225"/>
      <c r="DA292" s="208"/>
      <c r="DB292" s="208"/>
      <c r="DC292" s="208"/>
      <c r="DD292" s="225"/>
      <c r="DE292" s="208"/>
      <c r="DF292" s="208"/>
      <c r="DG292" s="225"/>
      <c r="DH292" s="208"/>
      <c r="DI292" s="208"/>
      <c r="DJ292" s="225"/>
      <c r="DK292" s="208"/>
      <c r="DL292" s="208"/>
      <c r="DM292" s="208"/>
      <c r="DN292" s="225"/>
      <c r="DO292" s="208"/>
      <c r="DP292" s="208"/>
      <c r="DQ292" s="225"/>
      <c r="DR292" s="208"/>
      <c r="DS292" s="208"/>
      <c r="DT292" s="225"/>
      <c r="DU292" s="188"/>
      <c r="DV292" s="188"/>
      <c r="DW292" s="188"/>
      <c r="DX292" s="224"/>
      <c r="DY292" s="188"/>
      <c r="DZ292" s="188"/>
      <c r="EA292" s="224"/>
      <c r="EB292" s="188"/>
      <c r="EC292" s="188"/>
      <c r="ED292" s="224"/>
      <c r="EE292" s="188"/>
      <c r="EF292" s="188"/>
      <c r="EG292" s="188"/>
      <c r="EH292" s="224"/>
      <c r="EI292" s="188"/>
      <c r="EJ292" s="188"/>
      <c r="EK292" s="224"/>
      <c r="EL292" s="188"/>
      <c r="EM292" s="188"/>
      <c r="EN292" s="224"/>
      <c r="EO292" s="188"/>
      <c r="EP292" s="188"/>
      <c r="EQ292" s="188"/>
      <c r="ER292" s="224"/>
      <c r="ES292" s="188"/>
      <c r="ET292" s="188"/>
      <c r="EU292" s="224"/>
      <c r="EV292" s="188"/>
      <c r="EW292" s="188"/>
      <c r="EX292" s="224"/>
      <c r="EY292" s="188"/>
      <c r="EZ292" s="188"/>
      <c r="FA292" s="188"/>
      <c r="FB292" s="224"/>
      <c r="FC292" s="188"/>
      <c r="FD292" s="188"/>
      <c r="FE292" s="224"/>
      <c r="FF292" s="188"/>
      <c r="FG292" s="188"/>
      <c r="FH292" s="224"/>
      <c r="FI292" s="188"/>
      <c r="FJ292" s="188"/>
      <c r="FK292" s="188"/>
      <c r="FL292" s="224"/>
      <c r="FM292" s="188"/>
      <c r="FN292" s="188"/>
      <c r="FO292" s="224"/>
      <c r="FP292" s="188"/>
      <c r="FQ292" s="188"/>
      <c r="FR292" s="224"/>
      <c r="FS292" s="188"/>
      <c r="FT292" s="188"/>
      <c r="FU292" s="188"/>
      <c r="FV292" s="224"/>
      <c r="FW292" s="188"/>
      <c r="FX292" s="188"/>
      <c r="FY292" s="224"/>
      <c r="FZ292" s="188"/>
      <c r="GA292" s="188"/>
      <c r="GB292" s="224"/>
      <c r="GC292" s="188"/>
      <c r="GD292" s="188"/>
      <c r="GE292" s="188"/>
      <c r="GF292" s="224"/>
      <c r="GG292" s="188"/>
      <c r="GH292" s="188"/>
      <c r="GI292" s="224"/>
      <c r="GJ292" s="188"/>
      <c r="GK292" s="188"/>
      <c r="GL292" s="224"/>
      <c r="GM292" s="188"/>
      <c r="GN292" s="188"/>
      <c r="GO292" s="188"/>
      <c r="GP292" s="224"/>
      <c r="GQ292" s="188"/>
      <c r="GR292" s="188"/>
      <c r="GS292" s="224"/>
      <c r="GT292" s="188"/>
      <c r="GU292" s="188"/>
      <c r="GV292" s="224"/>
      <c r="GW292" s="188"/>
      <c r="GX292" s="188"/>
      <c r="GY292" s="188"/>
      <c r="GZ292" s="224"/>
      <c r="HA292" s="188"/>
      <c r="HB292" s="188"/>
      <c r="HC292" s="224"/>
      <c r="HD292" s="188"/>
      <c r="HE292" s="188"/>
      <c r="HF292" s="224"/>
      <c r="HG292" s="188"/>
      <c r="HH292" s="188"/>
      <c r="HI292" s="188"/>
      <c r="HJ292" s="224"/>
      <c r="HK292" s="188"/>
      <c r="HL292" s="188"/>
      <c r="HM292" s="224"/>
      <c r="HN292" s="188"/>
      <c r="HO292" s="188"/>
      <c r="HP292" s="224"/>
      <c r="HQ292" s="188"/>
      <c r="HR292" s="188"/>
      <c r="HS292" s="188"/>
      <c r="HT292" s="224"/>
      <c r="HU292" s="188"/>
      <c r="HV292" s="188"/>
      <c r="HW292" s="224"/>
      <c r="HX292" s="188"/>
      <c r="HY292" s="188"/>
      <c r="HZ292" s="224"/>
      <c r="IA292" s="188"/>
      <c r="IB292" s="188"/>
      <c r="IC292" s="188"/>
      <c r="ID292" s="224"/>
      <c r="IE292" s="188"/>
      <c r="IF292" s="188"/>
      <c r="IG292" s="224"/>
      <c r="IH292" s="188"/>
      <c r="II292" s="188"/>
      <c r="IJ292" s="224"/>
    </row>
    <row r="293" spans="1:244" s="186" customFormat="1" x14ac:dyDescent="0.2">
      <c r="D293" s="223"/>
      <c r="E293" s="224"/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  <c r="Y293" s="225"/>
      <c r="Z293" s="225"/>
      <c r="AA293" s="225"/>
      <c r="AB293" s="225"/>
      <c r="AC293" s="225"/>
      <c r="AD293" s="225"/>
      <c r="AE293" s="225"/>
      <c r="AF293" s="225"/>
      <c r="AG293" s="225"/>
      <c r="AH293" s="225"/>
      <c r="AI293" s="225"/>
      <c r="AJ293" s="225"/>
      <c r="AK293" s="225"/>
      <c r="AL293" s="225"/>
      <c r="AM293" s="225"/>
      <c r="AN293" s="225"/>
      <c r="AO293" s="225"/>
      <c r="AP293" s="225"/>
      <c r="AQ293" s="225"/>
      <c r="AR293" s="225"/>
      <c r="AS293" s="225"/>
      <c r="AT293" s="225"/>
      <c r="AU293" s="225"/>
      <c r="AV293" s="225"/>
      <c r="AW293" s="225"/>
      <c r="AX293" s="225"/>
      <c r="AY293" s="225"/>
      <c r="AZ293" s="225"/>
      <c r="BA293" s="225"/>
      <c r="BB293" s="225"/>
      <c r="BC293" s="225"/>
      <c r="BD293" s="225"/>
      <c r="BE293" s="225"/>
      <c r="BF293" s="225"/>
      <c r="BG293" s="225"/>
      <c r="BH293" s="225"/>
      <c r="BI293" s="225"/>
      <c r="BJ293" s="225"/>
      <c r="BK293" s="225"/>
      <c r="BL293" s="225"/>
      <c r="BM293" s="225"/>
      <c r="BN293" s="225"/>
      <c r="BO293" s="225"/>
      <c r="BP293" s="225"/>
      <c r="BQ293" s="225"/>
      <c r="BR293" s="225"/>
      <c r="BS293" s="225"/>
      <c r="BT293" s="225"/>
      <c r="BU293" s="225"/>
      <c r="BV293" s="225"/>
      <c r="BW293" s="225"/>
      <c r="BX293" s="225"/>
      <c r="BY293" s="225"/>
      <c r="BZ293" s="225"/>
      <c r="CA293" s="225"/>
      <c r="CB293" s="225"/>
      <c r="CC293" s="225"/>
      <c r="CD293" s="225"/>
      <c r="CE293" s="225"/>
      <c r="CF293" s="225"/>
      <c r="CG293" s="225"/>
      <c r="CH293" s="225"/>
      <c r="CI293" s="225"/>
      <c r="CJ293" s="225"/>
      <c r="CK293" s="225"/>
      <c r="CL293" s="225"/>
      <c r="CM293" s="225"/>
      <c r="CN293" s="225"/>
      <c r="CO293" s="225"/>
      <c r="CP293" s="225"/>
      <c r="CQ293" s="225"/>
      <c r="CR293" s="225"/>
      <c r="CS293" s="225"/>
      <c r="CT293" s="225"/>
      <c r="CU293" s="225"/>
      <c r="CV293" s="225"/>
      <c r="CW293" s="225"/>
      <c r="CX293" s="225"/>
      <c r="CY293" s="225"/>
      <c r="CZ293" s="225"/>
      <c r="DA293" s="225"/>
      <c r="DB293" s="225"/>
      <c r="DC293" s="225"/>
      <c r="DD293" s="225"/>
      <c r="DE293" s="225"/>
      <c r="DF293" s="225"/>
      <c r="DG293" s="225"/>
      <c r="DH293" s="225"/>
      <c r="DI293" s="225"/>
      <c r="DJ293" s="225"/>
      <c r="DK293" s="225"/>
      <c r="DL293" s="225"/>
      <c r="DM293" s="225"/>
      <c r="DN293" s="225"/>
      <c r="DO293" s="225"/>
      <c r="DP293" s="225"/>
      <c r="DQ293" s="225"/>
      <c r="DR293" s="225"/>
      <c r="DS293" s="225"/>
      <c r="DT293" s="225"/>
      <c r="DU293" s="224"/>
      <c r="DV293" s="224"/>
      <c r="DW293" s="224"/>
      <c r="DX293" s="224"/>
      <c r="DY293" s="224"/>
      <c r="DZ293" s="224"/>
      <c r="EA293" s="224"/>
      <c r="EB293" s="224"/>
      <c r="EC293" s="224"/>
      <c r="ED293" s="224"/>
      <c r="EE293" s="224"/>
      <c r="EF293" s="224"/>
      <c r="EG293" s="224"/>
      <c r="EH293" s="224"/>
      <c r="EI293" s="224"/>
      <c r="EJ293" s="224"/>
      <c r="EK293" s="224"/>
      <c r="EL293" s="224"/>
      <c r="EM293" s="224"/>
      <c r="EN293" s="224"/>
      <c r="EO293" s="224"/>
      <c r="EP293" s="224"/>
      <c r="EQ293" s="224"/>
      <c r="ER293" s="224"/>
      <c r="ES293" s="224"/>
      <c r="ET293" s="224"/>
      <c r="EU293" s="224"/>
      <c r="EV293" s="224"/>
      <c r="EW293" s="224"/>
      <c r="EX293" s="224"/>
      <c r="EY293" s="224"/>
      <c r="EZ293" s="224"/>
      <c r="FA293" s="224"/>
      <c r="FB293" s="224"/>
      <c r="FC293" s="224"/>
      <c r="FD293" s="224"/>
      <c r="FE293" s="224"/>
      <c r="FF293" s="224"/>
      <c r="FG293" s="224"/>
      <c r="FH293" s="224"/>
      <c r="FI293" s="224"/>
      <c r="FJ293" s="224"/>
      <c r="FK293" s="224"/>
      <c r="FL293" s="224"/>
      <c r="FM293" s="224"/>
      <c r="FN293" s="224"/>
      <c r="FO293" s="224"/>
      <c r="FP293" s="224"/>
      <c r="FQ293" s="224"/>
      <c r="FR293" s="224"/>
      <c r="FS293" s="224"/>
      <c r="FT293" s="224"/>
      <c r="FU293" s="224"/>
      <c r="FV293" s="224"/>
      <c r="FW293" s="224"/>
      <c r="FX293" s="224"/>
      <c r="FY293" s="224"/>
      <c r="FZ293" s="224"/>
      <c r="GA293" s="224"/>
      <c r="GB293" s="224"/>
      <c r="GC293" s="224"/>
      <c r="GD293" s="224"/>
      <c r="GE293" s="224"/>
      <c r="GF293" s="224"/>
      <c r="GG293" s="224"/>
      <c r="GH293" s="224"/>
      <c r="GI293" s="224"/>
      <c r="GJ293" s="224"/>
      <c r="GK293" s="224"/>
      <c r="GL293" s="224"/>
      <c r="GM293" s="224"/>
      <c r="GN293" s="224"/>
      <c r="GO293" s="224"/>
      <c r="GP293" s="224"/>
      <c r="GQ293" s="224"/>
      <c r="GR293" s="224"/>
      <c r="GS293" s="224"/>
      <c r="GT293" s="224"/>
      <c r="GU293" s="224"/>
      <c r="GV293" s="224"/>
      <c r="GW293" s="224"/>
      <c r="GX293" s="224"/>
      <c r="GY293" s="224"/>
      <c r="GZ293" s="224"/>
      <c r="HA293" s="224"/>
      <c r="HB293" s="224"/>
      <c r="HC293" s="224"/>
      <c r="HD293" s="224"/>
      <c r="HE293" s="224"/>
      <c r="HF293" s="224"/>
      <c r="HG293" s="224"/>
      <c r="HH293" s="224"/>
      <c r="HI293" s="224"/>
      <c r="HJ293" s="224"/>
      <c r="HK293" s="224"/>
      <c r="HL293" s="224"/>
      <c r="HM293" s="224"/>
      <c r="HN293" s="224"/>
      <c r="HO293" s="224"/>
      <c r="HP293" s="224"/>
      <c r="HQ293" s="224"/>
      <c r="HR293" s="224"/>
      <c r="HS293" s="224"/>
      <c r="HT293" s="224"/>
      <c r="HU293" s="224"/>
      <c r="HV293" s="224"/>
      <c r="HW293" s="224"/>
      <c r="HX293" s="224"/>
      <c r="HY293" s="224"/>
      <c r="HZ293" s="224"/>
      <c r="IA293" s="224"/>
      <c r="IB293" s="224"/>
      <c r="IC293" s="224"/>
      <c r="ID293" s="224"/>
      <c r="IE293" s="224"/>
      <c r="IF293" s="224"/>
      <c r="IG293" s="224"/>
      <c r="IH293" s="224"/>
      <c r="II293" s="224"/>
      <c r="IJ293" s="224"/>
    </row>
    <row r="294" spans="1:244" ht="15" x14ac:dyDescent="0.2">
      <c r="A294" s="182" t="s">
        <v>196</v>
      </c>
      <c r="B294" s="183"/>
      <c r="C294" s="183"/>
      <c r="E294" s="188"/>
      <c r="F294" s="208"/>
      <c r="G294" s="208"/>
      <c r="H294" s="213"/>
      <c r="I294" s="208"/>
      <c r="J294" s="208"/>
      <c r="K294" s="213"/>
      <c r="L294" s="208"/>
      <c r="M294" s="208"/>
      <c r="N294" s="214"/>
      <c r="O294" s="208"/>
      <c r="P294" s="208"/>
      <c r="Q294" s="208"/>
      <c r="R294" s="213"/>
      <c r="S294" s="208"/>
      <c r="T294" s="208"/>
      <c r="U294" s="213"/>
      <c r="V294" s="208"/>
      <c r="W294" s="208"/>
      <c r="X294" s="214"/>
      <c r="Y294" s="208"/>
      <c r="Z294" s="208"/>
      <c r="AA294" s="208"/>
      <c r="AB294" s="213"/>
      <c r="AC294" s="208"/>
      <c r="AD294" s="208"/>
      <c r="AE294" s="213"/>
      <c r="AF294" s="208"/>
      <c r="AG294" s="208"/>
      <c r="AH294" s="214"/>
      <c r="AI294" s="208"/>
      <c r="AJ294" s="208"/>
      <c r="AK294" s="208"/>
      <c r="AL294" s="213"/>
      <c r="AM294" s="208"/>
      <c r="AN294" s="208"/>
      <c r="AO294" s="213"/>
      <c r="AP294" s="208"/>
      <c r="AQ294" s="208"/>
      <c r="AR294" s="214"/>
      <c r="AS294" s="208"/>
      <c r="AT294" s="208"/>
      <c r="AU294" s="208"/>
      <c r="AV294" s="213"/>
      <c r="AW294" s="208"/>
      <c r="AX294" s="208"/>
      <c r="AY294" s="213"/>
      <c r="AZ294" s="208"/>
      <c r="BA294" s="208"/>
      <c r="BB294" s="214"/>
      <c r="BC294" s="208"/>
      <c r="BD294" s="208"/>
      <c r="BE294" s="208"/>
      <c r="BF294" s="213"/>
      <c r="BG294" s="208"/>
      <c r="BH294" s="208"/>
      <c r="BI294" s="213"/>
      <c r="BJ294" s="208"/>
      <c r="BK294" s="208"/>
      <c r="BL294" s="214"/>
      <c r="BM294" s="208"/>
      <c r="BN294" s="208"/>
      <c r="BO294" s="208"/>
      <c r="BP294" s="213"/>
      <c r="BQ294" s="208"/>
      <c r="BR294" s="208"/>
      <c r="BS294" s="213"/>
      <c r="BT294" s="208"/>
      <c r="BU294" s="208"/>
      <c r="BV294" s="214"/>
      <c r="BW294" s="208"/>
      <c r="BX294" s="208"/>
      <c r="BY294" s="208"/>
      <c r="BZ294" s="213"/>
      <c r="CA294" s="208"/>
      <c r="CB294" s="208"/>
      <c r="CC294" s="213"/>
      <c r="CD294" s="208"/>
      <c r="CE294" s="208"/>
      <c r="CF294" s="214"/>
      <c r="CG294" s="208"/>
      <c r="CH294" s="208"/>
      <c r="CI294" s="208"/>
      <c r="CJ294" s="213"/>
      <c r="CK294" s="208"/>
      <c r="CL294" s="208"/>
      <c r="CM294" s="213"/>
      <c r="CN294" s="208"/>
      <c r="CO294" s="208"/>
      <c r="CP294" s="214"/>
      <c r="CQ294" s="208"/>
      <c r="CR294" s="208"/>
      <c r="CS294" s="208"/>
      <c r="CT294" s="213"/>
      <c r="CU294" s="208"/>
      <c r="CV294" s="208"/>
      <c r="CW294" s="213"/>
      <c r="CX294" s="208"/>
      <c r="CY294" s="208"/>
      <c r="CZ294" s="214"/>
      <c r="DA294" s="208"/>
      <c r="DB294" s="208"/>
      <c r="DC294" s="208"/>
      <c r="DD294" s="213"/>
      <c r="DE294" s="208"/>
      <c r="DF294" s="208"/>
      <c r="DG294" s="213"/>
      <c r="DH294" s="208"/>
      <c r="DI294" s="208"/>
      <c r="DJ294" s="214"/>
      <c r="DK294" s="208"/>
      <c r="DL294" s="208"/>
      <c r="DM294" s="208"/>
      <c r="DN294" s="213"/>
      <c r="DO294" s="208"/>
      <c r="DP294" s="208"/>
      <c r="DQ294" s="213"/>
      <c r="DR294" s="208"/>
      <c r="DS294" s="208"/>
      <c r="DT294" s="214"/>
      <c r="DU294" s="188"/>
      <c r="DV294" s="188"/>
      <c r="DW294" s="188"/>
      <c r="DX294" s="289"/>
      <c r="DY294" s="188"/>
      <c r="DZ294" s="188"/>
      <c r="EA294" s="289"/>
      <c r="EB294" s="188"/>
      <c r="EC294" s="188"/>
      <c r="ED294" s="354"/>
      <c r="EE294" s="188"/>
      <c r="EF294" s="188"/>
      <c r="EG294" s="188"/>
      <c r="EH294" s="289"/>
      <c r="EI294" s="188"/>
      <c r="EJ294" s="188"/>
      <c r="EK294" s="289"/>
      <c r="EL294" s="188"/>
      <c r="EM294" s="188"/>
      <c r="EN294" s="354"/>
      <c r="EO294" s="188"/>
      <c r="EP294" s="188"/>
      <c r="EQ294" s="188"/>
      <c r="ER294" s="289"/>
      <c r="ES294" s="188"/>
      <c r="ET294" s="188"/>
      <c r="EU294" s="289"/>
      <c r="EV294" s="188"/>
      <c r="EW294" s="188"/>
      <c r="EX294" s="354"/>
      <c r="EY294" s="188"/>
      <c r="EZ294" s="188"/>
      <c r="FA294" s="188"/>
      <c r="FB294" s="289"/>
      <c r="FC294" s="188"/>
      <c r="FD294" s="188"/>
      <c r="FE294" s="289"/>
      <c r="FF294" s="188"/>
      <c r="FG294" s="188"/>
      <c r="FH294" s="354"/>
      <c r="FI294" s="188"/>
      <c r="FJ294" s="188"/>
      <c r="FK294" s="188"/>
      <c r="FL294" s="289"/>
      <c r="FM294" s="188"/>
      <c r="FN294" s="188"/>
      <c r="FO294" s="289"/>
      <c r="FP294" s="188"/>
      <c r="FQ294" s="188"/>
      <c r="FR294" s="354"/>
      <c r="FS294" s="188"/>
      <c r="FT294" s="188"/>
      <c r="FU294" s="188"/>
      <c r="FV294" s="289"/>
      <c r="FW294" s="188"/>
      <c r="FX294" s="188"/>
      <c r="FY294" s="289"/>
      <c r="FZ294" s="188"/>
      <c r="GA294" s="188"/>
      <c r="GB294" s="354"/>
      <c r="GC294" s="188"/>
      <c r="GD294" s="188"/>
      <c r="GE294" s="188"/>
      <c r="GF294" s="289"/>
      <c r="GG294" s="188"/>
      <c r="GH294" s="188"/>
      <c r="GI294" s="289"/>
      <c r="GJ294" s="188"/>
      <c r="GK294" s="188"/>
      <c r="GL294" s="354"/>
      <c r="GM294" s="188"/>
      <c r="GN294" s="188"/>
      <c r="GO294" s="188"/>
      <c r="GP294" s="289"/>
      <c r="GQ294" s="188"/>
      <c r="GR294" s="188"/>
      <c r="GS294" s="289"/>
      <c r="GT294" s="188"/>
      <c r="GU294" s="188"/>
      <c r="GV294" s="354"/>
      <c r="GW294" s="188"/>
      <c r="GX294" s="188"/>
      <c r="GY294" s="188"/>
      <c r="GZ294" s="289"/>
      <c r="HA294" s="188"/>
      <c r="HB294" s="188"/>
      <c r="HC294" s="289"/>
      <c r="HD294" s="188"/>
      <c r="HE294" s="188"/>
      <c r="HF294" s="354"/>
      <c r="HG294" s="188"/>
      <c r="HH294" s="188"/>
      <c r="HI294" s="188"/>
      <c r="HJ294" s="289"/>
      <c r="HK294" s="188"/>
      <c r="HL294" s="188"/>
      <c r="HM294" s="289"/>
      <c r="HN294" s="188"/>
      <c r="HO294" s="188"/>
      <c r="HP294" s="354"/>
      <c r="HQ294" s="188"/>
      <c r="HR294" s="188"/>
      <c r="HS294" s="188"/>
      <c r="HT294" s="289"/>
      <c r="HU294" s="188"/>
      <c r="HV294" s="188"/>
      <c r="HW294" s="289"/>
      <c r="HX294" s="188"/>
      <c r="HY294" s="188"/>
      <c r="HZ294" s="354"/>
      <c r="IA294" s="188"/>
      <c r="IB294" s="188"/>
      <c r="IC294" s="188"/>
      <c r="ID294" s="289"/>
      <c r="IE294" s="188"/>
      <c r="IF294" s="188"/>
      <c r="IG294" s="289"/>
      <c r="IH294" s="188"/>
      <c r="II294" s="188"/>
      <c r="IJ294" s="354"/>
    </row>
    <row r="295" spans="1:244" ht="15" x14ac:dyDescent="0.2">
      <c r="A295" s="182" t="s">
        <v>197</v>
      </c>
      <c r="E295" s="188"/>
      <c r="F295" s="208"/>
      <c r="G295" s="208"/>
      <c r="H295" s="213"/>
      <c r="I295" s="208"/>
      <c r="J295" s="208"/>
      <c r="K295" s="213"/>
      <c r="L295" s="208"/>
      <c r="M295" s="208"/>
      <c r="N295" s="213"/>
      <c r="O295" s="208"/>
      <c r="P295" s="208"/>
      <c r="Q295" s="208"/>
      <c r="R295" s="213"/>
      <c r="S295" s="208"/>
      <c r="T295" s="208"/>
      <c r="U295" s="213"/>
      <c r="V295" s="208"/>
      <c r="W295" s="208"/>
      <c r="X295" s="213"/>
      <c r="Y295" s="208"/>
      <c r="Z295" s="208"/>
      <c r="AA295" s="208"/>
      <c r="AB295" s="213"/>
      <c r="AC295" s="208"/>
      <c r="AD295" s="208"/>
      <c r="AE295" s="213"/>
      <c r="AF295" s="208"/>
      <c r="AG295" s="208"/>
      <c r="AH295" s="213"/>
      <c r="AI295" s="208"/>
      <c r="AJ295" s="208"/>
      <c r="AK295" s="208"/>
      <c r="AL295" s="213"/>
      <c r="AM295" s="208"/>
      <c r="AN295" s="208"/>
      <c r="AO295" s="213"/>
      <c r="AP295" s="208"/>
      <c r="AQ295" s="208"/>
      <c r="AR295" s="213"/>
      <c r="AS295" s="208"/>
      <c r="AT295" s="208"/>
      <c r="AU295" s="208"/>
      <c r="AV295" s="213"/>
      <c r="AW295" s="208"/>
      <c r="AX295" s="208"/>
      <c r="AY295" s="213"/>
      <c r="AZ295" s="208"/>
      <c r="BA295" s="208"/>
      <c r="BB295" s="213"/>
      <c r="BC295" s="208"/>
      <c r="BD295" s="208"/>
      <c r="BE295" s="208"/>
      <c r="BF295" s="213"/>
      <c r="BG295" s="208"/>
      <c r="BH295" s="208"/>
      <c r="BI295" s="213"/>
      <c r="BJ295" s="208"/>
      <c r="BK295" s="208"/>
      <c r="BL295" s="213"/>
      <c r="BM295" s="208"/>
      <c r="BN295" s="208"/>
      <c r="BO295" s="208"/>
      <c r="BP295" s="213"/>
      <c r="BQ295" s="208"/>
      <c r="BR295" s="208"/>
      <c r="BS295" s="213"/>
      <c r="BT295" s="208"/>
      <c r="BU295" s="208"/>
      <c r="BV295" s="213"/>
      <c r="BW295" s="208"/>
      <c r="BX295" s="208"/>
      <c r="BY295" s="208"/>
      <c r="BZ295" s="213"/>
      <c r="CA295" s="208"/>
      <c r="CB295" s="208"/>
      <c r="CC295" s="213"/>
      <c r="CD295" s="208"/>
      <c r="CE295" s="208"/>
      <c r="CF295" s="213"/>
      <c r="CG295" s="208"/>
      <c r="CH295" s="208"/>
      <c r="CI295" s="208"/>
      <c r="CJ295" s="213"/>
      <c r="CK295" s="208"/>
      <c r="CL295" s="208"/>
      <c r="CM295" s="213"/>
      <c r="CN295" s="208"/>
      <c r="CO295" s="208"/>
      <c r="CP295" s="213"/>
      <c r="CQ295" s="208"/>
      <c r="CR295" s="208"/>
      <c r="CS295" s="208"/>
      <c r="CT295" s="213"/>
      <c r="CU295" s="208"/>
      <c r="CV295" s="208"/>
      <c r="CW295" s="213"/>
      <c r="CX295" s="208"/>
      <c r="CY295" s="208"/>
      <c r="CZ295" s="213"/>
      <c r="DA295" s="208"/>
      <c r="DB295" s="208"/>
      <c r="DC295" s="208"/>
      <c r="DD295" s="213"/>
      <c r="DE295" s="208"/>
      <c r="DF295" s="208"/>
      <c r="DG295" s="213"/>
      <c r="DH295" s="208"/>
      <c r="DI295" s="208"/>
      <c r="DJ295" s="213"/>
      <c r="DK295" s="208"/>
      <c r="DL295" s="208"/>
      <c r="DM295" s="208"/>
      <c r="DN295" s="213"/>
      <c r="DO295" s="208"/>
      <c r="DP295" s="208"/>
      <c r="DQ295" s="213"/>
      <c r="DR295" s="208"/>
      <c r="DS295" s="208"/>
      <c r="DT295" s="213"/>
      <c r="DU295" s="188"/>
      <c r="DV295" s="188"/>
      <c r="DW295" s="188"/>
      <c r="DX295" s="289"/>
      <c r="DY295" s="188"/>
      <c r="DZ295" s="188"/>
      <c r="EA295" s="289"/>
      <c r="EB295" s="188"/>
      <c r="EC295" s="188"/>
      <c r="ED295" s="289"/>
      <c r="EE295" s="188"/>
      <c r="EF295" s="188"/>
      <c r="EG295" s="188"/>
      <c r="EH295" s="289"/>
      <c r="EI295" s="188"/>
      <c r="EJ295" s="188"/>
      <c r="EK295" s="289"/>
      <c r="EL295" s="188"/>
      <c r="EM295" s="188"/>
      <c r="EN295" s="289"/>
      <c r="EO295" s="188"/>
      <c r="EP295" s="188"/>
      <c r="EQ295" s="188"/>
      <c r="ER295" s="289"/>
      <c r="ES295" s="188"/>
      <c r="ET295" s="188"/>
      <c r="EU295" s="289"/>
      <c r="EV295" s="188"/>
      <c r="EW295" s="188"/>
      <c r="EX295" s="289"/>
      <c r="EY295" s="188"/>
      <c r="EZ295" s="188"/>
      <c r="FA295" s="188"/>
      <c r="FB295" s="289"/>
      <c r="FC295" s="188"/>
      <c r="FD295" s="188"/>
      <c r="FE295" s="289"/>
      <c r="FF295" s="188"/>
      <c r="FG295" s="188"/>
      <c r="FH295" s="289"/>
      <c r="FI295" s="188"/>
      <c r="FJ295" s="188"/>
      <c r="FK295" s="188"/>
      <c r="FL295" s="289"/>
      <c r="FM295" s="188"/>
      <c r="FN295" s="188"/>
      <c r="FO295" s="289"/>
      <c r="FP295" s="188"/>
      <c r="FQ295" s="188"/>
      <c r="FR295" s="289"/>
      <c r="FS295" s="188"/>
      <c r="FT295" s="188"/>
      <c r="FU295" s="188"/>
      <c r="FV295" s="289"/>
      <c r="FW295" s="188"/>
      <c r="FX295" s="188"/>
      <c r="FY295" s="289"/>
      <c r="FZ295" s="188"/>
      <c r="GA295" s="188"/>
      <c r="GB295" s="289"/>
      <c r="GC295" s="188"/>
      <c r="GD295" s="188"/>
      <c r="GE295" s="188"/>
      <c r="GF295" s="289"/>
      <c r="GG295" s="188"/>
      <c r="GH295" s="188"/>
      <c r="GI295" s="289"/>
      <c r="GJ295" s="188"/>
      <c r="GK295" s="188"/>
      <c r="GL295" s="289"/>
      <c r="GM295" s="188"/>
      <c r="GN295" s="188"/>
      <c r="GO295" s="188"/>
      <c r="GP295" s="289"/>
      <c r="GQ295" s="188"/>
      <c r="GR295" s="188"/>
      <c r="GS295" s="289"/>
      <c r="GT295" s="188"/>
      <c r="GU295" s="188"/>
      <c r="GV295" s="289"/>
      <c r="GW295" s="188"/>
      <c r="GX295" s="188"/>
      <c r="GY295" s="188"/>
      <c r="GZ295" s="289"/>
      <c r="HA295" s="188"/>
      <c r="HB295" s="188"/>
      <c r="HC295" s="289"/>
      <c r="HD295" s="188"/>
      <c r="HE295" s="188"/>
      <c r="HF295" s="289"/>
      <c r="HG295" s="188"/>
      <c r="HH295" s="188"/>
      <c r="HI295" s="188"/>
      <c r="HJ295" s="289"/>
      <c r="HK295" s="188"/>
      <c r="HL295" s="188"/>
      <c r="HM295" s="289"/>
      <c r="HN295" s="188"/>
      <c r="HO295" s="188"/>
      <c r="HP295" s="289"/>
      <c r="HQ295" s="188"/>
      <c r="HR295" s="188"/>
      <c r="HS295" s="188"/>
      <c r="HT295" s="289"/>
      <c r="HU295" s="188"/>
      <c r="HV295" s="188"/>
      <c r="HW295" s="289"/>
      <c r="HX295" s="188"/>
      <c r="HY295" s="188"/>
      <c r="HZ295" s="289"/>
      <c r="IA295" s="188"/>
      <c r="IB295" s="188"/>
      <c r="IC295" s="188"/>
      <c r="ID295" s="289"/>
      <c r="IE295" s="188"/>
      <c r="IF295" s="188"/>
      <c r="IG295" s="289"/>
      <c r="IH295" s="188"/>
      <c r="II295" s="188"/>
      <c r="IJ295" s="289"/>
    </row>
    <row r="296" spans="1:244" x14ac:dyDescent="0.2">
      <c r="A296" s="183" t="s">
        <v>17</v>
      </c>
      <c r="E296" s="188"/>
      <c r="F296" s="208"/>
      <c r="G296" s="208"/>
      <c r="H296" s="213"/>
      <c r="I296" s="208"/>
      <c r="J296" s="208"/>
      <c r="K296" s="213"/>
      <c r="L296" s="208"/>
      <c r="M296" s="208"/>
      <c r="N296" s="213"/>
      <c r="O296" s="208"/>
      <c r="P296" s="208"/>
      <c r="Q296" s="208"/>
      <c r="R296" s="213"/>
      <c r="S296" s="208"/>
      <c r="T296" s="208"/>
      <c r="U296" s="213"/>
      <c r="V296" s="208"/>
      <c r="W296" s="208"/>
      <c r="X296" s="213"/>
      <c r="Y296" s="208"/>
      <c r="Z296" s="208"/>
      <c r="AA296" s="208"/>
      <c r="AB296" s="213"/>
      <c r="AC296" s="208"/>
      <c r="AD296" s="208"/>
      <c r="AE296" s="213"/>
      <c r="AF296" s="208"/>
      <c r="AG296" s="208"/>
      <c r="AH296" s="213"/>
      <c r="AI296" s="208"/>
      <c r="AJ296" s="208"/>
      <c r="AK296" s="208"/>
      <c r="AL296" s="213"/>
      <c r="AM296" s="208"/>
      <c r="AN296" s="208"/>
      <c r="AO296" s="213"/>
      <c r="AP296" s="208"/>
      <c r="AQ296" s="208"/>
      <c r="AR296" s="213"/>
      <c r="AS296" s="208"/>
      <c r="AT296" s="208"/>
      <c r="AU296" s="208"/>
      <c r="AV296" s="213"/>
      <c r="AW296" s="208"/>
      <c r="AX296" s="208"/>
      <c r="AY296" s="213"/>
      <c r="AZ296" s="208"/>
      <c r="BA296" s="208"/>
      <c r="BB296" s="213"/>
      <c r="BC296" s="208"/>
      <c r="BD296" s="208"/>
      <c r="BE296" s="208"/>
      <c r="BF296" s="213"/>
      <c r="BG296" s="208"/>
      <c r="BH296" s="208"/>
      <c r="BI296" s="213"/>
      <c r="BJ296" s="208"/>
      <c r="BK296" s="208"/>
      <c r="BL296" s="213"/>
      <c r="BM296" s="208"/>
      <c r="BN296" s="208"/>
      <c r="BO296" s="208"/>
      <c r="BP296" s="213"/>
      <c r="BQ296" s="208"/>
      <c r="BR296" s="208"/>
      <c r="BS296" s="213"/>
      <c r="BT296" s="208"/>
      <c r="BU296" s="208"/>
      <c r="BV296" s="213"/>
      <c r="BW296" s="208"/>
      <c r="BX296" s="208"/>
      <c r="BY296" s="208"/>
      <c r="BZ296" s="213"/>
      <c r="CA296" s="208"/>
      <c r="CB296" s="208"/>
      <c r="CC296" s="213"/>
      <c r="CD296" s="208"/>
      <c r="CE296" s="208"/>
      <c r="CF296" s="213"/>
      <c r="CG296" s="208"/>
      <c r="CH296" s="208"/>
      <c r="CI296" s="208"/>
      <c r="CJ296" s="213"/>
      <c r="CK296" s="208"/>
      <c r="CL296" s="208"/>
      <c r="CM296" s="213"/>
      <c r="CN296" s="208"/>
      <c r="CO296" s="208"/>
      <c r="CP296" s="213"/>
      <c r="CQ296" s="208"/>
      <c r="CR296" s="208"/>
      <c r="CS296" s="208"/>
      <c r="CT296" s="213"/>
      <c r="CU296" s="208"/>
      <c r="CV296" s="208"/>
      <c r="CW296" s="213"/>
      <c r="CX296" s="208"/>
      <c r="CY296" s="208"/>
      <c r="CZ296" s="213"/>
      <c r="DA296" s="208"/>
      <c r="DB296" s="208"/>
      <c r="DC296" s="208"/>
      <c r="DD296" s="213"/>
      <c r="DE296" s="208"/>
      <c r="DF296" s="208"/>
      <c r="DG296" s="213"/>
      <c r="DH296" s="208"/>
      <c r="DI296" s="208"/>
      <c r="DJ296" s="213"/>
      <c r="DK296" s="208"/>
      <c r="DL296" s="208"/>
      <c r="DM296" s="208"/>
      <c r="DN296" s="213"/>
      <c r="DO296" s="208"/>
      <c r="DP296" s="208"/>
      <c r="DQ296" s="213"/>
      <c r="DR296" s="208"/>
      <c r="DS296" s="208"/>
      <c r="DT296" s="213"/>
      <c r="DU296" s="188"/>
      <c r="DV296" s="188"/>
      <c r="DW296" s="188"/>
      <c r="DX296" s="289"/>
      <c r="DY296" s="188"/>
      <c r="DZ296" s="188"/>
      <c r="EA296" s="289"/>
      <c r="EB296" s="188"/>
      <c r="EC296" s="188"/>
      <c r="ED296" s="289"/>
      <c r="EE296" s="188"/>
      <c r="EF296" s="188"/>
      <c r="EG296" s="188"/>
      <c r="EH296" s="289"/>
      <c r="EI296" s="188"/>
      <c r="EJ296" s="188"/>
      <c r="EK296" s="289"/>
      <c r="EL296" s="188"/>
      <c r="EM296" s="188"/>
      <c r="EN296" s="289"/>
      <c r="EO296" s="188"/>
      <c r="EP296" s="188"/>
      <c r="EQ296" s="188"/>
      <c r="ER296" s="289"/>
      <c r="ES296" s="188"/>
      <c r="ET296" s="188"/>
      <c r="EU296" s="289"/>
      <c r="EV296" s="188"/>
      <c r="EW296" s="188"/>
      <c r="EX296" s="289"/>
      <c r="EY296" s="188"/>
      <c r="EZ296" s="188"/>
      <c r="FA296" s="188"/>
      <c r="FB296" s="289"/>
      <c r="FC296" s="188"/>
      <c r="FD296" s="188"/>
      <c r="FE296" s="289"/>
      <c r="FF296" s="188"/>
      <c r="FG296" s="188"/>
      <c r="FH296" s="289"/>
      <c r="FI296" s="188"/>
      <c r="FJ296" s="188"/>
      <c r="FK296" s="188"/>
      <c r="FL296" s="289"/>
      <c r="FM296" s="188"/>
      <c r="FN296" s="188"/>
      <c r="FO296" s="289"/>
      <c r="FP296" s="188"/>
      <c r="FQ296" s="188"/>
      <c r="FR296" s="289"/>
      <c r="FS296" s="188"/>
      <c r="FT296" s="188"/>
      <c r="FU296" s="188"/>
      <c r="FV296" s="289"/>
      <c r="FW296" s="188"/>
      <c r="FX296" s="188"/>
      <c r="FY296" s="289"/>
      <c r="FZ296" s="188"/>
      <c r="GA296" s="188"/>
      <c r="GB296" s="289"/>
      <c r="GC296" s="188"/>
      <c r="GD296" s="188"/>
      <c r="GE296" s="188"/>
      <c r="GF296" s="289"/>
      <c r="GG296" s="188"/>
      <c r="GH296" s="188"/>
      <c r="GI296" s="289"/>
      <c r="GJ296" s="188"/>
      <c r="GK296" s="188"/>
      <c r="GL296" s="289"/>
      <c r="GM296" s="188"/>
      <c r="GN296" s="188"/>
      <c r="GO296" s="188"/>
      <c r="GP296" s="289"/>
      <c r="GQ296" s="188"/>
      <c r="GR296" s="188"/>
      <c r="GS296" s="289"/>
      <c r="GT296" s="188"/>
      <c r="GU296" s="188"/>
      <c r="GV296" s="289"/>
      <c r="GW296" s="188"/>
      <c r="GX296" s="188"/>
      <c r="GY296" s="188"/>
      <c r="GZ296" s="289"/>
      <c r="HA296" s="188"/>
      <c r="HB296" s="188"/>
      <c r="HC296" s="289"/>
      <c r="HD296" s="188"/>
      <c r="HE296" s="188"/>
      <c r="HF296" s="289"/>
      <c r="HG296" s="188"/>
      <c r="HH296" s="188"/>
      <c r="HI296" s="188"/>
      <c r="HJ296" s="289"/>
      <c r="HK296" s="188"/>
      <c r="HL296" s="188"/>
      <c r="HM296" s="289"/>
      <c r="HN296" s="188"/>
      <c r="HO296" s="188"/>
      <c r="HP296" s="289"/>
      <c r="HQ296" s="188"/>
      <c r="HR296" s="188"/>
      <c r="HS296" s="188"/>
      <c r="HT296" s="289"/>
      <c r="HU296" s="188"/>
      <c r="HV296" s="188"/>
      <c r="HW296" s="289"/>
      <c r="HX296" s="188"/>
      <c r="HY296" s="188"/>
      <c r="HZ296" s="289"/>
      <c r="IA296" s="188"/>
      <c r="IB296" s="188"/>
      <c r="IC296" s="188"/>
      <c r="ID296" s="289"/>
      <c r="IE296" s="188"/>
      <c r="IF296" s="188"/>
      <c r="IG296" s="289"/>
      <c r="IH296" s="188"/>
      <c r="II296" s="188"/>
      <c r="IJ296" s="289"/>
    </row>
    <row r="297" spans="1:244" x14ac:dyDescent="0.2">
      <c r="A297" s="183" t="s">
        <v>309</v>
      </c>
      <c r="E297" s="188"/>
      <c r="F297" s="208"/>
      <c r="G297" s="208"/>
      <c r="H297" s="213"/>
      <c r="I297" s="208"/>
      <c r="J297" s="208"/>
      <c r="K297" s="213"/>
      <c r="L297" s="208"/>
      <c r="M297" s="208"/>
      <c r="N297" s="213"/>
      <c r="O297" s="208"/>
      <c r="P297" s="208"/>
      <c r="Q297" s="208"/>
      <c r="R297" s="213"/>
      <c r="S297" s="208"/>
      <c r="T297" s="208"/>
      <c r="U297" s="213"/>
      <c r="V297" s="208"/>
      <c r="W297" s="208"/>
      <c r="X297" s="213"/>
      <c r="Y297" s="208"/>
      <c r="Z297" s="208"/>
      <c r="AA297" s="208"/>
      <c r="AB297" s="213"/>
      <c r="AC297" s="208"/>
      <c r="AD297" s="208"/>
      <c r="AE297" s="213"/>
      <c r="AF297" s="208"/>
      <c r="AG297" s="208"/>
      <c r="AH297" s="213"/>
      <c r="AI297" s="208"/>
      <c r="AJ297" s="208"/>
      <c r="AK297" s="208"/>
      <c r="AL297" s="213"/>
      <c r="AM297" s="208"/>
      <c r="AN297" s="208"/>
      <c r="AO297" s="213"/>
      <c r="AP297" s="208"/>
      <c r="AQ297" s="208"/>
      <c r="AR297" s="213"/>
      <c r="AS297" s="208"/>
      <c r="AT297" s="208"/>
      <c r="AU297" s="208"/>
      <c r="AV297" s="213"/>
      <c r="AW297" s="208"/>
      <c r="AX297" s="208"/>
      <c r="AY297" s="213"/>
      <c r="AZ297" s="208"/>
      <c r="BA297" s="208"/>
      <c r="BB297" s="213"/>
      <c r="BC297" s="208"/>
      <c r="BD297" s="208"/>
      <c r="BE297" s="208"/>
      <c r="BF297" s="213"/>
      <c r="BG297" s="208"/>
      <c r="BH297" s="208"/>
      <c r="BI297" s="213"/>
      <c r="BJ297" s="208"/>
      <c r="BK297" s="208"/>
      <c r="BL297" s="213"/>
      <c r="BM297" s="208"/>
      <c r="BN297" s="208"/>
      <c r="BO297" s="208"/>
      <c r="BP297" s="213"/>
      <c r="BQ297" s="208"/>
      <c r="BR297" s="208"/>
      <c r="BS297" s="213"/>
      <c r="BT297" s="208"/>
      <c r="BU297" s="208"/>
      <c r="BV297" s="213"/>
      <c r="BW297" s="208"/>
      <c r="BX297" s="208"/>
      <c r="BY297" s="208"/>
      <c r="BZ297" s="213"/>
      <c r="CA297" s="208"/>
      <c r="CB297" s="208"/>
      <c r="CC297" s="213"/>
      <c r="CD297" s="208"/>
      <c r="CE297" s="208"/>
      <c r="CF297" s="213"/>
      <c r="CG297" s="208"/>
      <c r="CH297" s="208"/>
      <c r="CI297" s="208"/>
      <c r="CJ297" s="213"/>
      <c r="CK297" s="208"/>
      <c r="CL297" s="208"/>
      <c r="CM297" s="213"/>
      <c r="CN297" s="208"/>
      <c r="CO297" s="208"/>
      <c r="CP297" s="213"/>
      <c r="CQ297" s="208"/>
      <c r="CR297" s="208"/>
      <c r="CS297" s="208"/>
      <c r="CT297" s="213"/>
      <c r="CU297" s="208"/>
      <c r="CV297" s="208"/>
      <c r="CW297" s="213"/>
      <c r="CX297" s="208"/>
      <c r="CY297" s="208"/>
      <c r="CZ297" s="213"/>
      <c r="DA297" s="208"/>
      <c r="DB297" s="208"/>
      <c r="DC297" s="208"/>
      <c r="DD297" s="213"/>
      <c r="DE297" s="208"/>
      <c r="DF297" s="208"/>
      <c r="DG297" s="213"/>
      <c r="DH297" s="208"/>
      <c r="DI297" s="208"/>
      <c r="DJ297" s="213"/>
      <c r="DK297" s="208"/>
      <c r="DL297" s="208"/>
      <c r="DM297" s="208"/>
      <c r="DN297" s="213"/>
      <c r="DO297" s="208"/>
      <c r="DP297" s="208"/>
      <c r="DQ297" s="213"/>
      <c r="DR297" s="208"/>
      <c r="DS297" s="208"/>
      <c r="DT297" s="213"/>
      <c r="DU297" s="188"/>
      <c r="DV297" s="188"/>
      <c r="DW297" s="188"/>
      <c r="DX297" s="289"/>
      <c r="DY297" s="188"/>
      <c r="DZ297" s="188"/>
      <c r="EA297" s="289"/>
      <c r="EB297" s="188"/>
      <c r="EC297" s="188"/>
      <c r="ED297" s="289"/>
      <c r="EE297" s="188"/>
      <c r="EF297" s="188"/>
      <c r="EG297" s="188"/>
      <c r="EH297" s="289"/>
      <c r="EI297" s="188"/>
      <c r="EJ297" s="188"/>
      <c r="EK297" s="289"/>
      <c r="EL297" s="188"/>
      <c r="EM297" s="188"/>
      <c r="EN297" s="289"/>
      <c r="EO297" s="188"/>
      <c r="EP297" s="188"/>
      <c r="EQ297" s="188"/>
      <c r="ER297" s="289"/>
      <c r="ES297" s="188"/>
      <c r="ET297" s="188"/>
      <c r="EU297" s="289"/>
      <c r="EV297" s="188"/>
      <c r="EW297" s="188"/>
      <c r="EX297" s="289"/>
      <c r="EY297" s="188"/>
      <c r="EZ297" s="188"/>
      <c r="FA297" s="188"/>
      <c r="FB297" s="289"/>
      <c r="FC297" s="188"/>
      <c r="FD297" s="188"/>
      <c r="FE297" s="289"/>
      <c r="FF297" s="188"/>
      <c r="FG297" s="188"/>
      <c r="FH297" s="289"/>
      <c r="FI297" s="188"/>
      <c r="FJ297" s="188"/>
      <c r="FK297" s="188"/>
      <c r="FL297" s="289"/>
      <c r="FM297" s="188"/>
      <c r="FN297" s="188"/>
      <c r="FO297" s="289"/>
      <c r="FP297" s="188"/>
      <c r="FQ297" s="188"/>
      <c r="FR297" s="289"/>
      <c r="FS297" s="188"/>
      <c r="FT297" s="188"/>
      <c r="FU297" s="188"/>
      <c r="FV297" s="289"/>
      <c r="FW297" s="188"/>
      <c r="FX297" s="188"/>
      <c r="FY297" s="289"/>
      <c r="FZ297" s="188"/>
      <c r="GA297" s="188"/>
      <c r="GB297" s="289"/>
      <c r="GC297" s="188"/>
      <c r="GD297" s="188"/>
      <c r="GE297" s="188"/>
      <c r="GF297" s="289"/>
      <c r="GG297" s="188"/>
      <c r="GH297" s="188"/>
      <c r="GI297" s="289"/>
      <c r="GJ297" s="188"/>
      <c r="GK297" s="188"/>
      <c r="GL297" s="289"/>
      <c r="GM297" s="188"/>
      <c r="GN297" s="188"/>
      <c r="GO297" s="188"/>
      <c r="GP297" s="289"/>
      <c r="GQ297" s="188"/>
      <c r="GR297" s="188"/>
      <c r="GS297" s="289"/>
      <c r="GT297" s="188"/>
      <c r="GU297" s="188"/>
      <c r="GV297" s="289"/>
      <c r="GW297" s="188"/>
      <c r="GX297" s="188"/>
      <c r="GY297" s="188"/>
      <c r="GZ297" s="289"/>
      <c r="HA297" s="188"/>
      <c r="HB297" s="188"/>
      <c r="HC297" s="289"/>
      <c r="HD297" s="188"/>
      <c r="HE297" s="188"/>
      <c r="HF297" s="289"/>
      <c r="HG297" s="188"/>
      <c r="HH297" s="188"/>
      <c r="HI297" s="188"/>
      <c r="HJ297" s="289"/>
      <c r="HK297" s="188"/>
      <c r="HL297" s="188"/>
      <c r="HM297" s="289"/>
      <c r="HN297" s="188"/>
      <c r="HO297" s="188"/>
      <c r="HP297" s="289"/>
      <c r="HQ297" s="188"/>
      <c r="HR297" s="188"/>
      <c r="HS297" s="188"/>
      <c r="HT297" s="289"/>
      <c r="HU297" s="188"/>
      <c r="HV297" s="188"/>
      <c r="HW297" s="289"/>
      <c r="HX297" s="188"/>
      <c r="HY297" s="188"/>
      <c r="HZ297" s="289"/>
      <c r="IA297" s="188"/>
      <c r="IB297" s="188"/>
      <c r="IC297" s="188"/>
      <c r="ID297" s="289"/>
      <c r="IE297" s="188"/>
      <c r="IF297" s="188"/>
      <c r="IG297" s="289"/>
      <c r="IH297" s="188"/>
      <c r="II297" s="188"/>
      <c r="IJ297" s="289"/>
    </row>
    <row r="298" spans="1:244" hidden="1" x14ac:dyDescent="0.2">
      <c r="A298" s="183" t="s">
        <v>71</v>
      </c>
      <c r="E298" s="188"/>
      <c r="F298" s="241"/>
      <c r="G298" s="241"/>
      <c r="H298" s="216" t="s">
        <v>175</v>
      </c>
      <c r="I298" s="241"/>
      <c r="J298" s="241"/>
      <c r="K298" s="216" t="s">
        <v>176</v>
      </c>
      <c r="L298" s="241"/>
      <c r="M298" s="241"/>
      <c r="N298" s="216" t="s">
        <v>177</v>
      </c>
      <c r="O298" s="208"/>
      <c r="P298" s="241"/>
      <c r="Q298" s="241"/>
      <c r="R298" s="216" t="s">
        <v>175</v>
      </c>
      <c r="S298" s="241"/>
      <c r="T298" s="241"/>
      <c r="U298" s="216" t="s">
        <v>176</v>
      </c>
      <c r="V298" s="241"/>
      <c r="W298" s="241"/>
      <c r="X298" s="216" t="s">
        <v>177</v>
      </c>
      <c r="Y298" s="208"/>
      <c r="Z298" s="241"/>
      <c r="AA298" s="241"/>
      <c r="AB298" s="216" t="s">
        <v>175</v>
      </c>
      <c r="AC298" s="241"/>
      <c r="AD298" s="241"/>
      <c r="AE298" s="216" t="s">
        <v>176</v>
      </c>
      <c r="AF298" s="241"/>
      <c r="AG298" s="241"/>
      <c r="AH298" s="216" t="s">
        <v>177</v>
      </c>
      <c r="AI298" s="208"/>
      <c r="AJ298" s="241"/>
      <c r="AK298" s="241"/>
      <c r="AL298" s="216" t="s">
        <v>175</v>
      </c>
      <c r="AM298" s="241"/>
      <c r="AN298" s="241"/>
      <c r="AO298" s="216" t="s">
        <v>176</v>
      </c>
      <c r="AP298" s="241"/>
      <c r="AQ298" s="241"/>
      <c r="AR298" s="216" t="s">
        <v>177</v>
      </c>
      <c r="AS298" s="208"/>
      <c r="AT298" s="241"/>
      <c r="AU298" s="241"/>
      <c r="AV298" s="216" t="s">
        <v>175</v>
      </c>
      <c r="AW298" s="241"/>
      <c r="AX298" s="241"/>
      <c r="AY298" s="216" t="s">
        <v>176</v>
      </c>
      <c r="AZ298" s="241"/>
      <c r="BA298" s="241"/>
      <c r="BB298" s="216" t="s">
        <v>177</v>
      </c>
      <c r="BC298" s="208"/>
      <c r="BD298" s="241"/>
      <c r="BE298" s="241"/>
      <c r="BF298" s="216" t="s">
        <v>175</v>
      </c>
      <c r="BG298" s="241"/>
      <c r="BH298" s="241"/>
      <c r="BI298" s="216" t="s">
        <v>176</v>
      </c>
      <c r="BJ298" s="241"/>
      <c r="BK298" s="241"/>
      <c r="BL298" s="216" t="s">
        <v>177</v>
      </c>
      <c r="BM298" s="208"/>
      <c r="BN298" s="241"/>
      <c r="BO298" s="241"/>
      <c r="BP298" s="216" t="s">
        <v>175</v>
      </c>
      <c r="BQ298" s="241"/>
      <c r="BR298" s="241"/>
      <c r="BS298" s="216" t="s">
        <v>176</v>
      </c>
      <c r="BT298" s="241"/>
      <c r="BU298" s="241"/>
      <c r="BV298" s="216" t="s">
        <v>177</v>
      </c>
      <c r="BW298" s="208"/>
      <c r="BX298" s="241"/>
      <c r="BY298" s="241"/>
      <c r="BZ298" s="216" t="s">
        <v>175</v>
      </c>
      <c r="CA298" s="241"/>
      <c r="CB298" s="241"/>
      <c r="CC298" s="216" t="s">
        <v>176</v>
      </c>
      <c r="CD298" s="241"/>
      <c r="CE298" s="241"/>
      <c r="CF298" s="216" t="s">
        <v>177</v>
      </c>
      <c r="CG298" s="208"/>
      <c r="CH298" s="241"/>
      <c r="CI298" s="241"/>
      <c r="CJ298" s="216" t="s">
        <v>175</v>
      </c>
      <c r="CK298" s="241"/>
      <c r="CL298" s="241"/>
      <c r="CM298" s="216" t="s">
        <v>176</v>
      </c>
      <c r="CN298" s="241"/>
      <c r="CO298" s="241"/>
      <c r="CP298" s="216" t="s">
        <v>177</v>
      </c>
      <c r="CQ298" s="208"/>
      <c r="CR298" s="241"/>
      <c r="CS298" s="241"/>
      <c r="CT298" s="216" t="s">
        <v>175</v>
      </c>
      <c r="CU298" s="241"/>
      <c r="CV298" s="241"/>
      <c r="CW298" s="216" t="s">
        <v>176</v>
      </c>
      <c r="CX298" s="241"/>
      <c r="CY298" s="241"/>
      <c r="CZ298" s="216" t="s">
        <v>177</v>
      </c>
      <c r="DA298" s="208"/>
      <c r="DB298" s="241"/>
      <c r="DC298" s="241"/>
      <c r="DD298" s="216" t="s">
        <v>175</v>
      </c>
      <c r="DE298" s="241"/>
      <c r="DF298" s="241"/>
      <c r="DG298" s="216" t="s">
        <v>176</v>
      </c>
      <c r="DH298" s="241"/>
      <c r="DI298" s="241"/>
      <c r="DJ298" s="216" t="s">
        <v>177</v>
      </c>
      <c r="DK298" s="208"/>
      <c r="DL298" s="241"/>
      <c r="DM298" s="241"/>
      <c r="DN298" s="216" t="s">
        <v>175</v>
      </c>
      <c r="DO298" s="241"/>
      <c r="DP298" s="241"/>
      <c r="DQ298" s="216" t="s">
        <v>176</v>
      </c>
      <c r="DR298" s="241"/>
      <c r="DS298" s="241"/>
      <c r="DT298" s="216" t="s">
        <v>177</v>
      </c>
      <c r="DU298" s="188"/>
      <c r="DV298" s="292"/>
      <c r="DW298" s="292"/>
      <c r="DX298" s="293" t="s">
        <v>175</v>
      </c>
      <c r="DY298" s="292"/>
      <c r="DZ298" s="292"/>
      <c r="EA298" s="293" t="s">
        <v>176</v>
      </c>
      <c r="EB298" s="292"/>
      <c r="EC298" s="292"/>
      <c r="ED298" s="293" t="s">
        <v>177</v>
      </c>
      <c r="EE298" s="188"/>
      <c r="EF298" s="292"/>
      <c r="EG298" s="292"/>
      <c r="EH298" s="293" t="s">
        <v>175</v>
      </c>
      <c r="EI298" s="292"/>
      <c r="EJ298" s="292"/>
      <c r="EK298" s="293" t="s">
        <v>176</v>
      </c>
      <c r="EL298" s="292"/>
      <c r="EM298" s="292"/>
      <c r="EN298" s="293" t="s">
        <v>177</v>
      </c>
      <c r="EO298" s="188"/>
      <c r="EP298" s="292"/>
      <c r="EQ298" s="292"/>
      <c r="ER298" s="293" t="s">
        <v>175</v>
      </c>
      <c r="ES298" s="292"/>
      <c r="ET298" s="292"/>
      <c r="EU298" s="293" t="s">
        <v>176</v>
      </c>
      <c r="EV298" s="292"/>
      <c r="EW298" s="292"/>
      <c r="EX298" s="293" t="s">
        <v>177</v>
      </c>
      <c r="EY298" s="188"/>
      <c r="EZ298" s="292"/>
      <c r="FA298" s="292"/>
      <c r="FB298" s="293" t="s">
        <v>175</v>
      </c>
      <c r="FC298" s="292"/>
      <c r="FD298" s="292"/>
      <c r="FE298" s="293" t="s">
        <v>176</v>
      </c>
      <c r="FF298" s="292"/>
      <c r="FG298" s="292"/>
      <c r="FH298" s="293" t="s">
        <v>177</v>
      </c>
      <c r="FI298" s="188"/>
      <c r="FJ298" s="292"/>
      <c r="FK298" s="292"/>
      <c r="FL298" s="293" t="s">
        <v>175</v>
      </c>
      <c r="FM298" s="292"/>
      <c r="FN298" s="292"/>
      <c r="FO298" s="293" t="s">
        <v>176</v>
      </c>
      <c r="FP298" s="292"/>
      <c r="FQ298" s="292"/>
      <c r="FR298" s="293" t="s">
        <v>177</v>
      </c>
      <c r="FS298" s="188"/>
      <c r="FT298" s="292"/>
      <c r="FU298" s="292"/>
      <c r="FV298" s="293" t="s">
        <v>175</v>
      </c>
      <c r="FW298" s="292"/>
      <c r="FX298" s="292"/>
      <c r="FY298" s="293" t="s">
        <v>176</v>
      </c>
      <c r="FZ298" s="292"/>
      <c r="GA298" s="292"/>
      <c r="GB298" s="293" t="s">
        <v>177</v>
      </c>
      <c r="GC298" s="188"/>
      <c r="GD298" s="292"/>
      <c r="GE298" s="292"/>
      <c r="GF298" s="293" t="s">
        <v>175</v>
      </c>
      <c r="GG298" s="292"/>
      <c r="GH298" s="292"/>
      <c r="GI298" s="293" t="s">
        <v>176</v>
      </c>
      <c r="GJ298" s="292"/>
      <c r="GK298" s="292"/>
      <c r="GL298" s="293" t="s">
        <v>177</v>
      </c>
      <c r="GM298" s="188"/>
      <c r="GN298" s="292"/>
      <c r="GO298" s="292"/>
      <c r="GP298" s="293" t="s">
        <v>175</v>
      </c>
      <c r="GQ298" s="292"/>
      <c r="GR298" s="292"/>
      <c r="GS298" s="293" t="s">
        <v>176</v>
      </c>
      <c r="GT298" s="292"/>
      <c r="GU298" s="292"/>
      <c r="GV298" s="293" t="s">
        <v>177</v>
      </c>
      <c r="GW298" s="188"/>
      <c r="GX298" s="292"/>
      <c r="GY298" s="292"/>
      <c r="GZ298" s="293" t="s">
        <v>175</v>
      </c>
      <c r="HA298" s="292"/>
      <c r="HB298" s="292"/>
      <c r="HC298" s="293" t="s">
        <v>176</v>
      </c>
      <c r="HD298" s="292"/>
      <c r="HE298" s="292"/>
      <c r="HF298" s="293" t="s">
        <v>177</v>
      </c>
      <c r="HG298" s="188"/>
      <c r="HH298" s="292"/>
      <c r="HI298" s="292"/>
      <c r="HJ298" s="293" t="s">
        <v>175</v>
      </c>
      <c r="HK298" s="292"/>
      <c r="HL298" s="292"/>
      <c r="HM298" s="293" t="s">
        <v>176</v>
      </c>
      <c r="HN298" s="292"/>
      <c r="HO298" s="292"/>
      <c r="HP298" s="293" t="s">
        <v>177</v>
      </c>
      <c r="HQ298" s="188"/>
      <c r="HR298" s="292"/>
      <c r="HS298" s="292"/>
      <c r="HT298" s="293" t="s">
        <v>175</v>
      </c>
      <c r="HU298" s="292"/>
      <c r="HV298" s="292"/>
      <c r="HW298" s="293" t="s">
        <v>176</v>
      </c>
      <c r="HX298" s="292"/>
      <c r="HY298" s="292"/>
      <c r="HZ298" s="293" t="s">
        <v>177</v>
      </c>
      <c r="IA298" s="188"/>
      <c r="IB298" s="292"/>
      <c r="IC298" s="292"/>
      <c r="ID298" s="293" t="s">
        <v>175</v>
      </c>
      <c r="IE298" s="292"/>
      <c r="IF298" s="292"/>
      <c r="IG298" s="293" t="s">
        <v>176</v>
      </c>
      <c r="IH298" s="292"/>
      <c r="II298" s="292"/>
      <c r="IJ298" s="293" t="s">
        <v>177</v>
      </c>
    </row>
    <row r="299" spans="1:244" x14ac:dyDescent="0.2">
      <c r="A299" s="183" t="s">
        <v>71</v>
      </c>
      <c r="E299" s="188"/>
      <c r="F299" s="225"/>
      <c r="G299" s="225"/>
      <c r="H299" s="213"/>
      <c r="I299" s="225"/>
      <c r="J299" s="225"/>
      <c r="K299" s="213"/>
      <c r="L299" s="225"/>
      <c r="M299" s="225"/>
      <c r="N299" s="213"/>
      <c r="O299" s="208"/>
      <c r="P299" s="225"/>
      <c r="Q299" s="225"/>
      <c r="R299" s="213"/>
      <c r="S299" s="225"/>
      <c r="T299" s="225"/>
      <c r="U299" s="213"/>
      <c r="V299" s="225"/>
      <c r="W299" s="225"/>
      <c r="X299" s="213"/>
      <c r="Y299" s="208"/>
      <c r="Z299" s="225"/>
      <c r="AA299" s="225"/>
      <c r="AB299" s="213"/>
      <c r="AC299" s="225"/>
      <c r="AD299" s="225"/>
      <c r="AE299" s="213"/>
      <c r="AF299" s="225"/>
      <c r="AG299" s="225"/>
      <c r="AH299" s="213"/>
      <c r="AI299" s="208"/>
      <c r="AJ299" s="225"/>
      <c r="AK299" s="225"/>
      <c r="AL299" s="213"/>
      <c r="AM299" s="225"/>
      <c r="AN299" s="225"/>
      <c r="AO299" s="213"/>
      <c r="AP299" s="225"/>
      <c r="AQ299" s="225"/>
      <c r="AR299" s="213"/>
      <c r="AS299" s="208"/>
      <c r="AT299" s="225"/>
      <c r="AU299" s="225"/>
      <c r="AV299" s="213"/>
      <c r="AW299" s="225"/>
      <c r="AX299" s="225"/>
      <c r="AY299" s="213"/>
      <c r="AZ299" s="225"/>
      <c r="BA299" s="225"/>
      <c r="BB299" s="213"/>
      <c r="BC299" s="208"/>
      <c r="BD299" s="225"/>
      <c r="BE299" s="225"/>
      <c r="BF299" s="213"/>
      <c r="BG299" s="225"/>
      <c r="BH299" s="225"/>
      <c r="BI299" s="213"/>
      <c r="BJ299" s="225"/>
      <c r="BK299" s="225"/>
      <c r="BL299" s="213"/>
      <c r="BM299" s="208"/>
      <c r="BN299" s="225"/>
      <c r="BO299" s="225"/>
      <c r="BP299" s="213"/>
      <c r="BQ299" s="225"/>
      <c r="BR299" s="225"/>
      <c r="BS299" s="213"/>
      <c r="BT299" s="225"/>
      <c r="BU299" s="225"/>
      <c r="BV299" s="213"/>
      <c r="BW299" s="208"/>
      <c r="BX299" s="225"/>
      <c r="BY299" s="225"/>
      <c r="BZ299" s="213"/>
      <c r="CA299" s="225"/>
      <c r="CB299" s="225"/>
      <c r="CC299" s="213"/>
      <c r="CD299" s="225"/>
      <c r="CE299" s="225"/>
      <c r="CF299" s="213"/>
      <c r="CG299" s="208"/>
      <c r="CH299" s="225"/>
      <c r="CI299" s="225"/>
      <c r="CJ299" s="213"/>
      <c r="CK299" s="225"/>
      <c r="CL299" s="225"/>
      <c r="CM299" s="213"/>
      <c r="CN299" s="225"/>
      <c r="CO299" s="225"/>
      <c r="CP299" s="213"/>
      <c r="CQ299" s="208"/>
      <c r="CR299" s="225"/>
      <c r="CS299" s="225"/>
      <c r="CT299" s="213"/>
      <c r="CU299" s="225"/>
      <c r="CV299" s="225"/>
      <c r="CW299" s="213"/>
      <c r="CX299" s="225"/>
      <c r="CY299" s="225"/>
      <c r="CZ299" s="213"/>
      <c r="DA299" s="208"/>
      <c r="DB299" s="225"/>
      <c r="DC299" s="225"/>
      <c r="DD299" s="213"/>
      <c r="DE299" s="225"/>
      <c r="DF299" s="225"/>
      <c r="DG299" s="213"/>
      <c r="DH299" s="225"/>
      <c r="DI299" s="225"/>
      <c r="DJ299" s="213"/>
      <c r="DK299" s="208"/>
      <c r="DL299" s="225"/>
      <c r="DM299" s="225"/>
      <c r="DN299" s="213"/>
      <c r="DO299" s="225"/>
      <c r="DP299" s="225"/>
      <c r="DQ299" s="213"/>
      <c r="DR299" s="225"/>
      <c r="DS299" s="225" t="s">
        <v>115</v>
      </c>
      <c r="DT299" s="213"/>
      <c r="DU299" s="188"/>
      <c r="DV299" s="224"/>
      <c r="DW299" s="224"/>
      <c r="DX299" s="289"/>
      <c r="DY299" s="224"/>
      <c r="DZ299" s="224"/>
      <c r="EA299" s="289"/>
      <c r="EB299" s="224"/>
      <c r="EC299" s="224"/>
      <c r="ED299" s="289"/>
      <c r="EE299" s="188"/>
      <c r="EF299" s="224"/>
      <c r="EG299" s="224"/>
      <c r="EH299" s="289"/>
      <c r="EI299" s="224"/>
      <c r="EJ299" s="224"/>
      <c r="EK299" s="289"/>
      <c r="EL299" s="224"/>
      <c r="EM299" s="224"/>
      <c r="EN299" s="289"/>
      <c r="EO299" s="188"/>
      <c r="EP299" s="224"/>
      <c r="EQ299" s="224"/>
      <c r="ER299" s="289"/>
      <c r="ES299" s="224"/>
      <c r="ET299" s="224"/>
      <c r="EU299" s="289"/>
      <c r="EV299" s="224"/>
      <c r="EW299" s="224"/>
      <c r="EX299" s="289"/>
      <c r="EY299" s="188"/>
      <c r="EZ299" s="224"/>
      <c r="FA299" s="224"/>
      <c r="FB299" s="289"/>
      <c r="FC299" s="224"/>
      <c r="FD299" s="224"/>
      <c r="FE299" s="289"/>
      <c r="FF299" s="224"/>
      <c r="FG299" s="224"/>
      <c r="FH299" s="289"/>
      <c r="FI299" s="188"/>
      <c r="FJ299" s="224"/>
      <c r="FK299" s="224"/>
      <c r="FL299" s="289"/>
      <c r="FM299" s="224"/>
      <c r="FN299" s="224"/>
      <c r="FO299" s="289"/>
      <c r="FP299" s="224"/>
      <c r="FQ299" s="224"/>
      <c r="FR299" s="289"/>
      <c r="FS299" s="188"/>
      <c r="FT299" s="224"/>
      <c r="FU299" s="224"/>
      <c r="FV299" s="289"/>
      <c r="FW299" s="224"/>
      <c r="FX299" s="224"/>
      <c r="FY299" s="289"/>
      <c r="FZ299" s="224"/>
      <c r="GA299" s="224"/>
      <c r="GB299" s="289"/>
      <c r="GC299" s="188"/>
      <c r="GD299" s="224"/>
      <c r="GE299" s="224"/>
      <c r="GF299" s="289"/>
      <c r="GG299" s="224"/>
      <c r="GH299" s="224"/>
      <c r="GI299" s="289"/>
      <c r="GJ299" s="224"/>
      <c r="GK299" s="224"/>
      <c r="GL299" s="289"/>
      <c r="GM299" s="188"/>
      <c r="GN299" s="224"/>
      <c r="GO299" s="224"/>
      <c r="GP299" s="289"/>
      <c r="GQ299" s="224"/>
      <c r="GR299" s="224"/>
      <c r="GS299" s="289"/>
      <c r="GT299" s="224"/>
      <c r="GU299" s="224"/>
      <c r="GV299" s="289"/>
      <c r="GW299" s="188"/>
      <c r="GX299" s="224"/>
      <c r="GY299" s="224"/>
      <c r="GZ299" s="289"/>
      <c r="HA299" s="224"/>
      <c r="HB299" s="224"/>
      <c r="HC299" s="289"/>
      <c r="HD299" s="224"/>
      <c r="HE299" s="224"/>
      <c r="HF299" s="289"/>
      <c r="HG299" s="188"/>
      <c r="HH299" s="224"/>
      <c r="HI299" s="224"/>
      <c r="HJ299" s="289"/>
      <c r="HK299" s="224"/>
      <c r="HL299" s="224"/>
      <c r="HM299" s="289"/>
      <c r="HN299" s="224"/>
      <c r="HO299" s="224"/>
      <c r="HP299" s="289"/>
      <c r="HQ299" s="188"/>
      <c r="HR299" s="224"/>
      <c r="HS299" s="224"/>
      <c r="HT299" s="289"/>
      <c r="HU299" s="224"/>
      <c r="HV299" s="224"/>
      <c r="HW299" s="289"/>
      <c r="HX299" s="224"/>
      <c r="HY299" s="224"/>
      <c r="HZ299" s="289"/>
      <c r="IA299" s="188"/>
      <c r="IB299" s="224"/>
      <c r="IC299" s="224"/>
      <c r="ID299" s="289"/>
      <c r="IE299" s="224"/>
      <c r="IF299" s="224"/>
      <c r="IG299" s="289"/>
      <c r="IH299" s="224"/>
      <c r="II299" s="224" t="s">
        <v>115</v>
      </c>
      <c r="IJ299" s="289"/>
    </row>
    <row r="300" spans="1:244" x14ac:dyDescent="0.2">
      <c r="C300" s="205" t="s">
        <v>205</v>
      </c>
      <c r="E300" s="188"/>
      <c r="F300" s="225"/>
      <c r="G300" s="225"/>
      <c r="H300" s="213">
        <v>88271916.159999847</v>
      </c>
      <c r="I300" s="225"/>
      <c r="J300" s="225"/>
      <c r="K300" s="213">
        <v>7601216.968313247</v>
      </c>
      <c r="L300" s="225"/>
      <c r="M300" s="225"/>
      <c r="N300" s="213">
        <v>80670699.191686749</v>
      </c>
      <c r="O300" s="208"/>
      <c r="P300" s="225"/>
      <c r="Q300" s="225"/>
      <c r="R300" s="213">
        <v>91161606.439999938</v>
      </c>
      <c r="S300" s="225"/>
      <c r="T300" s="225"/>
      <c r="U300" s="213">
        <v>7962191.6452854052</v>
      </c>
      <c r="V300" s="225"/>
      <c r="W300" s="225"/>
      <c r="X300" s="213">
        <v>83199414.794714808</v>
      </c>
      <c r="Y300" s="208"/>
      <c r="Z300" s="225"/>
      <c r="AA300" s="225"/>
      <c r="AB300" s="213">
        <v>105001086.6500001</v>
      </c>
      <c r="AC300" s="225"/>
      <c r="AD300" s="225"/>
      <c r="AE300" s="213">
        <v>8417959.5060276538</v>
      </c>
      <c r="AF300" s="225"/>
      <c r="AG300" s="225"/>
      <c r="AH300" s="213">
        <v>96583127.143972397</v>
      </c>
      <c r="AI300" s="208"/>
      <c r="AJ300" s="225"/>
      <c r="AK300" s="225"/>
      <c r="AL300" s="213">
        <v>104929202.79000008</v>
      </c>
      <c r="AM300" s="225"/>
      <c r="AN300" s="225"/>
      <c r="AO300" s="213">
        <v>8120899.7910956666</v>
      </c>
      <c r="AP300" s="225"/>
      <c r="AQ300" s="225"/>
      <c r="AR300" s="213">
        <v>96808302.998904467</v>
      </c>
      <c r="AS300" s="208"/>
      <c r="AT300" s="225"/>
      <c r="AU300" s="225"/>
      <c r="AV300" s="213">
        <v>104421605.07000005</v>
      </c>
      <c r="AW300" s="225"/>
      <c r="AX300" s="225"/>
      <c r="AY300" s="213">
        <v>8025654.0491651148</v>
      </c>
      <c r="AZ300" s="225"/>
      <c r="BA300" s="225"/>
      <c r="BB300" s="213">
        <v>96395951.020834744</v>
      </c>
      <c r="BC300" s="208"/>
      <c r="BD300" s="225"/>
      <c r="BE300" s="225"/>
      <c r="BF300" s="213">
        <v>105526090.05999982</v>
      </c>
      <c r="BG300" s="225"/>
      <c r="BH300" s="225"/>
      <c r="BI300" s="213">
        <v>8230707.6506234184</v>
      </c>
      <c r="BJ300" s="225"/>
      <c r="BK300" s="225"/>
      <c r="BL300" s="213">
        <v>97295382.409376681</v>
      </c>
      <c r="BM300" s="208"/>
      <c r="BN300" s="225"/>
      <c r="BO300" s="225"/>
      <c r="BP300" s="213">
        <v>105746755.02999973</v>
      </c>
      <c r="BQ300" s="225"/>
      <c r="BR300" s="225"/>
      <c r="BS300" s="213">
        <v>8282454.2006310299</v>
      </c>
      <c r="BT300" s="225"/>
      <c r="BU300" s="225"/>
      <c r="BV300" s="213">
        <v>97464300.829368889</v>
      </c>
      <c r="BW300" s="208"/>
      <c r="BX300" s="225"/>
      <c r="BY300" s="225"/>
      <c r="BZ300" s="213">
        <v>105179995.7299999</v>
      </c>
      <c r="CA300" s="225"/>
      <c r="CB300" s="225"/>
      <c r="CC300" s="213">
        <v>8242789.6506680399</v>
      </c>
      <c r="CD300" s="225"/>
      <c r="CE300" s="225"/>
      <c r="CF300" s="213">
        <v>96937206.079331934</v>
      </c>
      <c r="CG300" s="208"/>
      <c r="CH300" s="225"/>
      <c r="CI300" s="225"/>
      <c r="CJ300" s="213">
        <v>104117916.71999991</v>
      </c>
      <c r="CK300" s="225"/>
      <c r="CL300" s="225"/>
      <c r="CM300" s="213">
        <v>8208995.3225024343</v>
      </c>
      <c r="CN300" s="225"/>
      <c r="CO300" s="225"/>
      <c r="CP300" s="213">
        <v>95908921.397497654</v>
      </c>
      <c r="CQ300" s="208"/>
      <c r="CR300" s="225"/>
      <c r="CS300" s="225"/>
      <c r="CT300" s="213">
        <v>104207517.47999978</v>
      </c>
      <c r="CU300" s="225"/>
      <c r="CV300" s="225"/>
      <c r="CW300" s="213">
        <v>8471472.7177366689</v>
      </c>
      <c r="CX300" s="225"/>
      <c r="CY300" s="225"/>
      <c r="CZ300" s="213">
        <v>95736044.762263179</v>
      </c>
      <c r="DA300" s="208"/>
      <c r="DB300" s="225"/>
      <c r="DC300" s="225"/>
      <c r="DD300" s="213">
        <v>103206090</v>
      </c>
      <c r="DE300" s="225"/>
      <c r="DF300" s="225"/>
      <c r="DG300" s="213">
        <v>7709273.4342347309</v>
      </c>
      <c r="DH300" s="225"/>
      <c r="DI300" s="225"/>
      <c r="DJ300" s="213">
        <v>95496816.565765262</v>
      </c>
      <c r="DK300" s="208"/>
      <c r="DL300" s="225"/>
      <c r="DM300" s="225"/>
      <c r="DN300" s="213">
        <v>104108141.40999985</v>
      </c>
      <c r="DO300" s="225"/>
      <c r="DP300" s="225"/>
      <c r="DQ300" s="213">
        <v>8576785.7676148489</v>
      </c>
      <c r="DR300" s="225"/>
      <c r="DS300" s="225"/>
      <c r="DT300" s="213">
        <v>95531355.642385125</v>
      </c>
      <c r="DU300" s="188"/>
      <c r="DV300" s="224"/>
      <c r="DW300" s="224"/>
      <c r="DX300" s="289">
        <f>+DX259</f>
        <v>91203105.840000033</v>
      </c>
      <c r="DY300" s="224"/>
      <c r="DZ300" s="224"/>
      <c r="EA300" s="289">
        <f>+EA259</f>
        <v>9657202.4562236741</v>
      </c>
      <c r="EB300" s="224"/>
      <c r="EC300" s="224"/>
      <c r="ED300" s="289">
        <f>+ED259</f>
        <v>81545903.383776426</v>
      </c>
      <c r="EE300" s="188"/>
      <c r="EF300" s="224"/>
      <c r="EG300" s="224"/>
      <c r="EH300" s="289">
        <f>+EH259</f>
        <v>91597511.060000062</v>
      </c>
      <c r="EI300" s="224"/>
      <c r="EJ300" s="224"/>
      <c r="EK300" s="289">
        <f>+EK259</f>
        <v>10409692.583497807</v>
      </c>
      <c r="EL300" s="224"/>
      <c r="EM300" s="224"/>
      <c r="EN300" s="289">
        <f>+EN259</f>
        <v>81187818.476502061</v>
      </c>
      <c r="EO300" s="188"/>
      <c r="EP300" s="224"/>
      <c r="EQ300" s="224"/>
      <c r="ER300" s="289">
        <f>+ER259</f>
        <v>92183548.110000014</v>
      </c>
      <c r="ES300" s="224"/>
      <c r="ET300" s="224"/>
      <c r="EU300" s="289">
        <f>+EU259</f>
        <v>10791699.218452148</v>
      </c>
      <c r="EV300" s="224"/>
      <c r="EW300" s="224"/>
      <c r="EX300" s="289">
        <f>+EX259</f>
        <v>81391848.891547799</v>
      </c>
      <c r="EY300" s="188"/>
      <c r="EZ300" s="224"/>
      <c r="FA300" s="224"/>
      <c r="FB300" s="289">
        <f>+FB259</f>
        <v>86242461.070000172</v>
      </c>
      <c r="FC300" s="224"/>
      <c r="FD300" s="224"/>
      <c r="FE300" s="289">
        <f>+FE259</f>
        <v>10600581.582897455</v>
      </c>
      <c r="FF300" s="224"/>
      <c r="FG300" s="224"/>
      <c r="FH300" s="289">
        <f>+FH259</f>
        <v>75641879.487102509</v>
      </c>
      <c r="FI300" s="188"/>
      <c r="FJ300" s="224"/>
      <c r="FK300" s="224"/>
      <c r="FL300" s="289">
        <f>+FL259</f>
        <v>84182561.369999886</v>
      </c>
      <c r="FM300" s="224"/>
      <c r="FN300" s="224"/>
      <c r="FO300" s="289">
        <f>+FO259</f>
        <v>10585194.086944357</v>
      </c>
      <c r="FP300" s="224"/>
      <c r="FQ300" s="224"/>
      <c r="FR300" s="289">
        <f>+FR259</f>
        <v>73597367.283055723</v>
      </c>
      <c r="FS300" s="188"/>
      <c r="FT300" s="224"/>
      <c r="FU300" s="224"/>
      <c r="FV300" s="289">
        <f>+FV259</f>
        <v>82870201.859999835</v>
      </c>
      <c r="FW300" s="224"/>
      <c r="FX300" s="224"/>
      <c r="FY300" s="289">
        <f>+FY259</f>
        <v>10464421.115244761</v>
      </c>
      <c r="FZ300" s="224"/>
      <c r="GA300" s="224"/>
      <c r="GB300" s="289">
        <f>+GB259</f>
        <v>72405780.744755387</v>
      </c>
      <c r="GC300" s="188"/>
      <c r="GD300" s="224"/>
      <c r="GE300" s="224"/>
      <c r="GF300" s="289" t="e">
        <f>+GF259</f>
        <v>#REF!</v>
      </c>
      <c r="GG300" s="224"/>
      <c r="GH300" s="224"/>
      <c r="GI300" s="289">
        <f>+GI259</f>
        <v>10543821.442934699</v>
      </c>
      <c r="GJ300" s="224"/>
      <c r="GK300" s="224"/>
      <c r="GL300" s="289" t="e">
        <f>+GL259</f>
        <v>#REF!</v>
      </c>
      <c r="GM300" s="188"/>
      <c r="GN300" s="224"/>
      <c r="GO300" s="224"/>
      <c r="GP300" s="289" t="e">
        <f>+GP259</f>
        <v>#REF!</v>
      </c>
      <c r="GQ300" s="224"/>
      <c r="GR300" s="224"/>
      <c r="GS300" s="289">
        <f>+GS259</f>
        <v>10712745.630609237</v>
      </c>
      <c r="GT300" s="224"/>
      <c r="GU300" s="224"/>
      <c r="GV300" s="289" t="e">
        <f>+GV259</f>
        <v>#REF!</v>
      </c>
      <c r="GW300" s="188"/>
      <c r="GX300" s="224"/>
      <c r="GY300" s="224"/>
      <c r="GZ300" s="289" t="e">
        <f>+GZ259</f>
        <v>#REF!</v>
      </c>
      <c r="HA300" s="224"/>
      <c r="HB300" s="224"/>
      <c r="HC300" s="289">
        <f>+HC259</f>
        <v>10684066.743937373</v>
      </c>
      <c r="HD300" s="224"/>
      <c r="HE300" s="224"/>
      <c r="HF300" s="289" t="e">
        <f>+HF259</f>
        <v>#REF!</v>
      </c>
      <c r="HG300" s="188"/>
      <c r="HH300" s="224"/>
      <c r="HI300" s="224"/>
      <c r="HJ300" s="289" t="e">
        <f>+HJ259</f>
        <v>#REF!</v>
      </c>
      <c r="HK300" s="224"/>
      <c r="HL300" s="224"/>
      <c r="HM300" s="289">
        <f>+HM259</f>
        <v>10192458.114058867</v>
      </c>
      <c r="HN300" s="224"/>
      <c r="HO300" s="224"/>
      <c r="HP300" s="289" t="e">
        <f>+HP259</f>
        <v>#REF!</v>
      </c>
      <c r="HQ300" s="188"/>
      <c r="HR300" s="224"/>
      <c r="HS300" s="224"/>
      <c r="HT300" s="289" t="e">
        <f>+HT259</f>
        <v>#REF!</v>
      </c>
      <c r="HU300" s="224"/>
      <c r="HV300" s="224"/>
      <c r="HW300" s="289">
        <f>+HW259</f>
        <v>9361726.733139731</v>
      </c>
      <c r="HX300" s="224"/>
      <c r="HY300" s="224"/>
      <c r="HZ300" s="289" t="e">
        <f>+HZ259</f>
        <v>#REF!</v>
      </c>
      <c r="IA300" s="188"/>
      <c r="IB300" s="224"/>
      <c r="IC300" s="224"/>
      <c r="ID300" s="289" t="e">
        <f>+ID259</f>
        <v>#REF!</v>
      </c>
      <c r="IE300" s="224"/>
      <c r="IF300" s="224"/>
      <c r="IG300" s="289">
        <f>+IG259</f>
        <v>6635474.6032921374</v>
      </c>
      <c r="IH300" s="224"/>
      <c r="II300" s="224"/>
      <c r="IJ300" s="289" t="e">
        <f>+IJ259</f>
        <v>#REF!</v>
      </c>
    </row>
    <row r="301" spans="1:244" x14ac:dyDescent="0.2">
      <c r="E301" s="188"/>
      <c r="F301" s="225"/>
      <c r="G301" s="225"/>
      <c r="H301" s="213"/>
      <c r="I301" s="225"/>
      <c r="J301" s="225"/>
      <c r="K301" s="213"/>
      <c r="L301" s="225"/>
      <c r="M301" s="225"/>
      <c r="N301" s="213"/>
      <c r="O301" s="208"/>
      <c r="P301" s="225"/>
      <c r="Q301" s="225"/>
      <c r="R301" s="213"/>
      <c r="S301" s="225"/>
      <c r="T301" s="225"/>
      <c r="U301" s="213"/>
      <c r="V301" s="225"/>
      <c r="W301" s="225"/>
      <c r="X301" s="213"/>
      <c r="Y301" s="208"/>
      <c r="Z301" s="225"/>
      <c r="AA301" s="225"/>
      <c r="AB301" s="213"/>
      <c r="AC301" s="225"/>
      <c r="AD301" s="225"/>
      <c r="AE301" s="213"/>
      <c r="AF301" s="225"/>
      <c r="AG301" s="225"/>
      <c r="AH301" s="213"/>
      <c r="AI301" s="208"/>
      <c r="AJ301" s="225"/>
      <c r="AK301" s="225"/>
      <c r="AL301" s="213"/>
      <c r="AM301" s="225"/>
      <c r="AN301" s="225"/>
      <c r="AO301" s="213"/>
      <c r="AP301" s="225"/>
      <c r="AQ301" s="225"/>
      <c r="AR301" s="213"/>
      <c r="AS301" s="208"/>
      <c r="AT301" s="225"/>
      <c r="AU301" s="225"/>
      <c r="AV301" s="213"/>
      <c r="AW301" s="225"/>
      <c r="AX301" s="225"/>
      <c r="AY301" s="213"/>
      <c r="AZ301" s="225"/>
      <c r="BA301" s="225"/>
      <c r="BB301" s="213"/>
      <c r="BC301" s="208"/>
      <c r="BD301" s="225"/>
      <c r="BE301" s="225"/>
      <c r="BF301" s="213"/>
      <c r="BG301" s="225"/>
      <c r="BH301" s="225"/>
      <c r="BI301" s="213"/>
      <c r="BJ301" s="225"/>
      <c r="BK301" s="225"/>
      <c r="BL301" s="213"/>
      <c r="BM301" s="208"/>
      <c r="BN301" s="225"/>
      <c r="BO301" s="225"/>
      <c r="BP301" s="213"/>
      <c r="BQ301" s="225"/>
      <c r="BR301" s="225"/>
      <c r="BS301" s="213"/>
      <c r="BT301" s="225"/>
      <c r="BU301" s="225"/>
      <c r="BV301" s="213"/>
      <c r="BW301" s="208"/>
      <c r="BX301" s="225"/>
      <c r="BY301" s="225"/>
      <c r="BZ301" s="213"/>
      <c r="CA301" s="225"/>
      <c r="CB301" s="225"/>
      <c r="CC301" s="213"/>
      <c r="CD301" s="225"/>
      <c r="CE301" s="225"/>
      <c r="CF301" s="213"/>
      <c r="CG301" s="208"/>
      <c r="CH301" s="225"/>
      <c r="CI301" s="225"/>
      <c r="CJ301" s="213"/>
      <c r="CK301" s="225"/>
      <c r="CL301" s="225"/>
      <c r="CM301" s="213"/>
      <c r="CN301" s="225"/>
      <c r="CO301" s="225"/>
      <c r="CP301" s="213"/>
      <c r="CQ301" s="208"/>
      <c r="CR301" s="225"/>
      <c r="CS301" s="225"/>
      <c r="CT301" s="213"/>
      <c r="CU301" s="225"/>
      <c r="CV301" s="225"/>
      <c r="CW301" s="213"/>
      <c r="CX301" s="225"/>
      <c r="CY301" s="225"/>
      <c r="CZ301" s="213"/>
      <c r="DA301" s="208"/>
      <c r="DB301" s="225"/>
      <c r="DC301" s="225"/>
      <c r="DD301" s="213"/>
      <c r="DE301" s="225"/>
      <c r="DF301" s="225"/>
      <c r="DG301" s="213"/>
      <c r="DH301" s="225"/>
      <c r="DI301" s="225"/>
      <c r="DJ301" s="213"/>
      <c r="DK301" s="208"/>
      <c r="DL301" s="225"/>
      <c r="DM301" s="225"/>
      <c r="DN301" s="213"/>
      <c r="DO301" s="225"/>
      <c r="DP301" s="225"/>
      <c r="DQ301" s="213"/>
      <c r="DR301" s="225"/>
      <c r="DS301" s="225"/>
      <c r="DT301" s="213"/>
      <c r="DU301" s="188"/>
      <c r="DV301" s="224"/>
      <c r="DW301" s="224"/>
      <c r="DX301" s="289"/>
      <c r="DY301" s="224"/>
      <c r="DZ301" s="224"/>
      <c r="EA301" s="289"/>
      <c r="EB301" s="224"/>
      <c r="EC301" s="224"/>
      <c r="ED301" s="289"/>
      <c r="EE301" s="188"/>
      <c r="EF301" s="224"/>
      <c r="EG301" s="224"/>
      <c r="EH301" s="289"/>
      <c r="EI301" s="224"/>
      <c r="EJ301" s="224"/>
      <c r="EK301" s="289"/>
      <c r="EL301" s="224"/>
      <c r="EM301" s="224"/>
      <c r="EN301" s="289"/>
      <c r="EO301" s="188"/>
      <c r="EP301" s="224"/>
      <c r="EQ301" s="224"/>
      <c r="ER301" s="289"/>
      <c r="ES301" s="224"/>
      <c r="ET301" s="224"/>
      <c r="EU301" s="289"/>
      <c r="EV301" s="224"/>
      <c r="EW301" s="224"/>
      <c r="EX301" s="289"/>
      <c r="EY301" s="188"/>
      <c r="EZ301" s="224"/>
      <c r="FA301" s="224"/>
      <c r="FB301" s="289"/>
      <c r="FC301" s="224"/>
      <c r="FD301" s="224"/>
      <c r="FE301" s="289"/>
      <c r="FF301" s="224"/>
      <c r="FG301" s="224"/>
      <c r="FH301" s="289"/>
      <c r="FI301" s="188"/>
      <c r="FJ301" s="224"/>
      <c r="FK301" s="224"/>
      <c r="FL301" s="289"/>
      <c r="FM301" s="224"/>
      <c r="FN301" s="224"/>
      <c r="FO301" s="289"/>
      <c r="FP301" s="224"/>
      <c r="FQ301" s="224"/>
      <c r="FR301" s="289"/>
      <c r="FS301" s="188"/>
      <c r="FT301" s="224"/>
      <c r="FU301" s="224"/>
      <c r="FV301" s="289"/>
      <c r="FW301" s="224"/>
      <c r="FX301" s="224"/>
      <c r="FY301" s="289"/>
      <c r="FZ301" s="224"/>
      <c r="GA301" s="224"/>
      <c r="GB301" s="289"/>
      <c r="GC301" s="188"/>
      <c r="GD301" s="224"/>
      <c r="GE301" s="224"/>
      <c r="GF301" s="289"/>
      <c r="GG301" s="224"/>
      <c r="GH301" s="224"/>
      <c r="GI301" s="289"/>
      <c r="GJ301" s="224"/>
      <c r="GK301" s="224"/>
      <c r="GL301" s="289"/>
      <c r="GM301" s="188"/>
      <c r="GN301" s="224"/>
      <c r="GO301" s="224"/>
      <c r="GP301" s="289"/>
      <c r="GQ301" s="224"/>
      <c r="GR301" s="224"/>
      <c r="GS301" s="289"/>
      <c r="GT301" s="224"/>
      <c r="GU301" s="224"/>
      <c r="GV301" s="289"/>
      <c r="GW301" s="188"/>
      <c r="GX301" s="224"/>
      <c r="GY301" s="224"/>
      <c r="GZ301" s="289"/>
      <c r="HA301" s="224"/>
      <c r="HB301" s="224"/>
      <c r="HC301" s="289"/>
      <c r="HD301" s="224"/>
      <c r="HE301" s="224"/>
      <c r="HF301" s="289"/>
      <c r="HG301" s="188"/>
      <c r="HH301" s="224"/>
      <c r="HI301" s="224"/>
      <c r="HJ301" s="289"/>
      <c r="HK301" s="224"/>
      <c r="HL301" s="224"/>
      <c r="HM301" s="289"/>
      <c r="HN301" s="224"/>
      <c r="HO301" s="224"/>
      <c r="HP301" s="289"/>
      <c r="HQ301" s="188"/>
      <c r="HR301" s="224"/>
      <c r="HS301" s="224"/>
      <c r="HT301" s="289"/>
      <c r="HU301" s="224"/>
      <c r="HV301" s="224"/>
      <c r="HW301" s="289"/>
      <c r="HX301" s="224"/>
      <c r="HY301" s="224"/>
      <c r="HZ301" s="289"/>
      <c r="IA301" s="188"/>
      <c r="IB301" s="224"/>
      <c r="IC301" s="224"/>
      <c r="ID301" s="289"/>
      <c r="IE301" s="224"/>
      <c r="IF301" s="224"/>
      <c r="IG301" s="289"/>
      <c r="IH301" s="224"/>
      <c r="II301" s="224"/>
      <c r="IJ301" s="289"/>
    </row>
    <row r="302" spans="1:244" x14ac:dyDescent="0.2">
      <c r="C302" s="211" t="s">
        <v>72</v>
      </c>
      <c r="E302" s="188"/>
      <c r="F302" s="225"/>
      <c r="G302" s="225"/>
      <c r="H302" s="242">
        <v>1157784749.8382194</v>
      </c>
      <c r="I302" s="225"/>
      <c r="J302" s="225"/>
      <c r="K302" s="242">
        <v>125010140.07449612</v>
      </c>
      <c r="L302" s="225"/>
      <c r="M302" s="225"/>
      <c r="N302" s="242">
        <v>1032774609.7637229</v>
      </c>
      <c r="O302" s="208"/>
      <c r="P302" s="225"/>
      <c r="Q302" s="225"/>
      <c r="R302" s="242">
        <v>1153342751.4714553</v>
      </c>
      <c r="S302" s="225"/>
      <c r="T302" s="225"/>
      <c r="U302" s="242">
        <v>124804409.07223335</v>
      </c>
      <c r="V302" s="225"/>
      <c r="W302" s="225"/>
      <c r="X302" s="242">
        <v>1028538342.3992224</v>
      </c>
      <c r="Y302" s="208"/>
      <c r="Z302" s="225"/>
      <c r="AA302" s="225"/>
      <c r="AB302" s="242">
        <v>1147253542.9455805</v>
      </c>
      <c r="AC302" s="225"/>
      <c r="AD302" s="225"/>
      <c r="AE302" s="242">
        <v>124410161.91014591</v>
      </c>
      <c r="AF302" s="225"/>
      <c r="AG302" s="225"/>
      <c r="AH302" s="242">
        <v>1022843381.0354341</v>
      </c>
      <c r="AI302" s="208"/>
      <c r="AJ302" s="225"/>
      <c r="AK302" s="225"/>
      <c r="AL302" s="242">
        <v>1141883549.8590245</v>
      </c>
      <c r="AM302" s="225"/>
      <c r="AN302" s="225"/>
      <c r="AO302" s="242">
        <v>124098696.91064289</v>
      </c>
      <c r="AP302" s="225"/>
      <c r="AQ302" s="225"/>
      <c r="AR302" s="242">
        <v>1017784852.9483807</v>
      </c>
      <c r="AS302" s="208"/>
      <c r="AT302" s="225"/>
      <c r="AU302" s="225"/>
      <c r="AV302" s="242">
        <v>1136309045.7058511</v>
      </c>
      <c r="AW302" s="225"/>
      <c r="AX302" s="225"/>
      <c r="AY302" s="242">
        <v>123739746.61378917</v>
      </c>
      <c r="AZ302" s="225"/>
      <c r="BA302" s="225"/>
      <c r="BB302" s="242">
        <v>1012569299.0920613</v>
      </c>
      <c r="BC302" s="208"/>
      <c r="BD302" s="225"/>
      <c r="BE302" s="225"/>
      <c r="BF302" s="242">
        <v>1130985486.6385303</v>
      </c>
      <c r="BG302" s="225"/>
      <c r="BH302" s="225"/>
      <c r="BI302" s="242">
        <v>123397303.56956139</v>
      </c>
      <c r="BJ302" s="225"/>
      <c r="BK302" s="225"/>
      <c r="BL302" s="242">
        <v>1007588183.0689685</v>
      </c>
      <c r="BM302" s="208"/>
      <c r="BN302" s="225"/>
      <c r="BO302" s="225"/>
      <c r="BP302" s="242">
        <v>1176677540.0473559</v>
      </c>
      <c r="BQ302" s="225"/>
      <c r="BR302" s="225"/>
      <c r="BS302" s="242">
        <v>132143493.01653653</v>
      </c>
      <c r="BT302" s="225"/>
      <c r="BU302" s="225"/>
      <c r="BV302" s="242">
        <v>1044534047.0308192</v>
      </c>
      <c r="BW302" s="208"/>
      <c r="BX302" s="225"/>
      <c r="BY302" s="225"/>
      <c r="BZ302" s="242">
        <v>1177700175.5635288</v>
      </c>
      <c r="CA302" s="225"/>
      <c r="CB302" s="225"/>
      <c r="CC302" s="242">
        <v>132634997.98020056</v>
      </c>
      <c r="CD302" s="225"/>
      <c r="CE302" s="225"/>
      <c r="CF302" s="242">
        <v>1045065177.583328</v>
      </c>
      <c r="CG302" s="208"/>
      <c r="CH302" s="225"/>
      <c r="CI302" s="225"/>
      <c r="CJ302" s="242">
        <v>1180645071.9345398</v>
      </c>
      <c r="CK302" s="225"/>
      <c r="CL302" s="225"/>
      <c r="CM302" s="242">
        <v>133419450.64761823</v>
      </c>
      <c r="CN302" s="225"/>
      <c r="CO302" s="225"/>
      <c r="CP302" s="242">
        <v>1047225621.2869217</v>
      </c>
      <c r="CQ302" s="208"/>
      <c r="CR302" s="225"/>
      <c r="CS302" s="225"/>
      <c r="CT302" s="242">
        <v>1252545478.2</v>
      </c>
      <c r="CU302" s="225"/>
      <c r="CV302" s="225"/>
      <c r="CW302" s="242">
        <v>138028688.54733127</v>
      </c>
      <c r="CX302" s="225"/>
      <c r="CY302" s="225"/>
      <c r="CZ302" s="242">
        <v>1114516789.652669</v>
      </c>
      <c r="DA302" s="208"/>
      <c r="DB302" s="225"/>
      <c r="DC302" s="225"/>
      <c r="DD302" s="242">
        <v>1257528582.6200001</v>
      </c>
      <c r="DE302" s="225"/>
      <c r="DF302" s="225"/>
      <c r="DG302" s="242">
        <v>139202041.03439629</v>
      </c>
      <c r="DH302" s="225"/>
      <c r="DI302" s="225"/>
      <c r="DJ302" s="242">
        <v>1118326541.5856037</v>
      </c>
      <c r="DK302" s="208"/>
      <c r="DL302" s="225"/>
      <c r="DM302" s="225"/>
      <c r="DN302" s="242">
        <v>1252746712.03</v>
      </c>
      <c r="DO302" s="225"/>
      <c r="DP302" s="225"/>
      <c r="DQ302" s="242">
        <v>139602323.63821217</v>
      </c>
      <c r="DR302" s="225"/>
      <c r="DS302" s="225"/>
      <c r="DT302" s="242">
        <v>1113144388.3917873</v>
      </c>
      <c r="DU302" s="188"/>
      <c r="DV302" s="224"/>
      <c r="DW302" s="224"/>
      <c r="DX302" s="294">
        <f>+DX281</f>
        <v>1246617597.9099991</v>
      </c>
      <c r="DY302" s="224"/>
      <c r="DZ302" s="224"/>
      <c r="EA302" s="294">
        <f>+EA281</f>
        <v>139758244.34550825</v>
      </c>
      <c r="EB302" s="224"/>
      <c r="EC302" s="224"/>
      <c r="ED302" s="294">
        <f>+ED281</f>
        <v>1106859353.564491</v>
      </c>
      <c r="EE302" s="188"/>
      <c r="EF302" s="224"/>
      <c r="EG302" s="224"/>
      <c r="EH302" s="294">
        <f>+EH281</f>
        <v>1245895201.9699991</v>
      </c>
      <c r="EI302" s="224"/>
      <c r="EJ302" s="224"/>
      <c r="EK302" s="294">
        <f>+EK281</f>
        <v>140515016.82725823</v>
      </c>
      <c r="EL302" s="224"/>
      <c r="EM302" s="224"/>
      <c r="EN302" s="294">
        <f>+EN281</f>
        <v>1105380185.142741</v>
      </c>
      <c r="EO302" s="188"/>
      <c r="EP302" s="224"/>
      <c r="EQ302" s="224"/>
      <c r="ER302" s="294">
        <f>+ER281</f>
        <v>1242290144.8099997</v>
      </c>
      <c r="ES302" s="224"/>
      <c r="ET302" s="224"/>
      <c r="EU302" s="294">
        <f>+EU281</f>
        <v>141037800.74555826</v>
      </c>
      <c r="EV302" s="224"/>
      <c r="EW302" s="224"/>
      <c r="EX302" s="294">
        <f>+EX281</f>
        <v>1101252344.0644414</v>
      </c>
      <c r="EY302" s="188"/>
      <c r="EZ302" s="224"/>
      <c r="FA302" s="224"/>
      <c r="FB302" s="294">
        <f>+FB281</f>
        <v>1185107988.0700004</v>
      </c>
      <c r="FC302" s="224"/>
      <c r="FD302" s="224"/>
      <c r="FE302" s="294">
        <f>+FE281</f>
        <v>174627452.19000003</v>
      </c>
      <c r="FF302" s="224"/>
      <c r="FG302" s="224"/>
      <c r="FH302" s="294">
        <f>+FH281</f>
        <v>1010480535.8800001</v>
      </c>
      <c r="FI302" s="188"/>
      <c r="FJ302" s="224"/>
      <c r="FK302" s="224"/>
      <c r="FL302" s="294">
        <f>+FL281</f>
        <v>1050165897.01</v>
      </c>
      <c r="FM302" s="224"/>
      <c r="FN302" s="224"/>
      <c r="FO302" s="294">
        <f>+FO281</f>
        <v>160288664.02000001</v>
      </c>
      <c r="FP302" s="224"/>
      <c r="FQ302" s="224"/>
      <c r="FR302" s="294">
        <f>+FR281</f>
        <v>889877232.99000001</v>
      </c>
      <c r="FS302" s="188"/>
      <c r="FT302" s="224"/>
      <c r="FU302" s="224"/>
      <c r="FV302" s="294">
        <f>+FV281</f>
        <v>912540618.20000005</v>
      </c>
      <c r="FW302" s="224"/>
      <c r="FX302" s="224"/>
      <c r="FY302" s="294">
        <f>+FY281</f>
        <v>145881138.87999997</v>
      </c>
      <c r="FZ302" s="224"/>
      <c r="GA302" s="224"/>
      <c r="GB302" s="294">
        <f>+GB281</f>
        <v>766659479.32000041</v>
      </c>
      <c r="GC302" s="188"/>
      <c r="GD302" s="224"/>
      <c r="GE302" s="224"/>
      <c r="GF302" s="294">
        <f>+GF281</f>
        <v>776857102.67000008</v>
      </c>
      <c r="GG302" s="224"/>
      <c r="GH302" s="224"/>
      <c r="GI302" s="294">
        <f>+GI281</f>
        <v>131439596.53</v>
      </c>
      <c r="GJ302" s="224"/>
      <c r="GK302" s="224"/>
      <c r="GL302" s="294">
        <f>+GL281</f>
        <v>645417506.1400001</v>
      </c>
      <c r="GM302" s="188"/>
      <c r="GN302" s="224"/>
      <c r="GO302" s="224"/>
      <c r="GP302" s="294">
        <f>+GP281</f>
        <v>639857493.87999964</v>
      </c>
      <c r="GQ302" s="224"/>
      <c r="GR302" s="224"/>
      <c r="GS302" s="294">
        <f>+GS281</f>
        <v>116687010.36000003</v>
      </c>
      <c r="GT302" s="224"/>
      <c r="GU302" s="224"/>
      <c r="GV302" s="294">
        <f>+GV281</f>
        <v>523170483.51999968</v>
      </c>
      <c r="GW302" s="188"/>
      <c r="GX302" s="224"/>
      <c r="GY302" s="224"/>
      <c r="GZ302" s="294">
        <f>+GZ281</f>
        <v>506850191.51000017</v>
      </c>
      <c r="HA302" s="224"/>
      <c r="HB302" s="224"/>
      <c r="HC302" s="294">
        <f>+HC281</f>
        <v>101607925.45999999</v>
      </c>
      <c r="HD302" s="224"/>
      <c r="HE302" s="224"/>
      <c r="HF302" s="294">
        <f>+HF281</f>
        <v>405242266.05000025</v>
      </c>
      <c r="HG302" s="188"/>
      <c r="HH302" s="224"/>
      <c r="HI302" s="224"/>
      <c r="HJ302" s="294">
        <f>+HJ281</f>
        <v>367202672.49999958</v>
      </c>
      <c r="HK302" s="224"/>
      <c r="HL302" s="224"/>
      <c r="HM302" s="294">
        <f>+HM281</f>
        <v>86495655.700000003</v>
      </c>
      <c r="HN302" s="224"/>
      <c r="HO302" s="224"/>
      <c r="HP302" s="294">
        <f>+HP281</f>
        <v>280707016.79999954</v>
      </c>
      <c r="HQ302" s="188"/>
      <c r="HR302" s="224"/>
      <c r="HS302" s="224"/>
      <c r="HT302" s="294">
        <f>+HT281</f>
        <v>222009107.56</v>
      </c>
      <c r="HU302" s="224"/>
      <c r="HV302" s="224"/>
      <c r="HW302" s="294">
        <f>+HW281</f>
        <v>71141863.670000017</v>
      </c>
      <c r="HX302" s="224"/>
      <c r="HY302" s="224"/>
      <c r="HZ302" s="294">
        <f>+HZ281</f>
        <v>150867243.89000005</v>
      </c>
      <c r="IA302" s="188"/>
      <c r="IB302" s="224"/>
      <c r="IC302" s="224"/>
      <c r="ID302" s="294">
        <f>+ID281</f>
        <v>72879018.809999824</v>
      </c>
      <c r="IE302" s="224"/>
      <c r="IF302" s="224"/>
      <c r="IG302" s="294">
        <f>+IG281</f>
        <v>55381984.559999995</v>
      </c>
      <c r="IH302" s="224"/>
      <c r="II302" s="224"/>
      <c r="IJ302" s="294">
        <f>+IJ281</f>
        <v>17497034.249999762</v>
      </c>
    </row>
    <row r="303" spans="1:244" x14ac:dyDescent="0.2">
      <c r="E303" s="188"/>
      <c r="F303" s="225"/>
      <c r="G303" s="225"/>
      <c r="H303" s="213"/>
      <c r="I303" s="225"/>
      <c r="J303" s="225"/>
      <c r="K303" s="213"/>
      <c r="L303" s="225"/>
      <c r="M303" s="225"/>
      <c r="N303" s="213"/>
      <c r="O303" s="208"/>
      <c r="P303" s="225"/>
      <c r="Q303" s="225"/>
      <c r="R303" s="213"/>
      <c r="S303" s="225"/>
      <c r="T303" s="225"/>
      <c r="U303" s="213"/>
      <c r="V303" s="225"/>
      <c r="W303" s="225"/>
      <c r="X303" s="213"/>
      <c r="Y303" s="208"/>
      <c r="Z303" s="225"/>
      <c r="AA303" s="225"/>
      <c r="AB303" s="213"/>
      <c r="AC303" s="225"/>
      <c r="AD303" s="225"/>
      <c r="AE303" s="213"/>
      <c r="AF303" s="225"/>
      <c r="AG303" s="225"/>
      <c r="AH303" s="213"/>
      <c r="AI303" s="208"/>
      <c r="AJ303" s="225"/>
      <c r="AK303" s="225"/>
      <c r="AL303" s="213"/>
      <c r="AM303" s="225"/>
      <c r="AN303" s="225"/>
      <c r="AO303" s="213"/>
      <c r="AP303" s="225"/>
      <c r="AQ303" s="225"/>
      <c r="AR303" s="213"/>
      <c r="AS303" s="208"/>
      <c r="AT303" s="225"/>
      <c r="AU303" s="225"/>
      <c r="AV303" s="213"/>
      <c r="AW303" s="225"/>
      <c r="AX303" s="225"/>
      <c r="AY303" s="213"/>
      <c r="AZ303" s="225"/>
      <c r="BA303" s="225"/>
      <c r="BB303" s="213"/>
      <c r="BC303" s="208"/>
      <c r="BD303" s="225"/>
      <c r="BE303" s="225"/>
      <c r="BF303" s="213"/>
      <c r="BG303" s="225"/>
      <c r="BH303" s="225"/>
      <c r="BI303" s="213"/>
      <c r="BJ303" s="225"/>
      <c r="BK303" s="225"/>
      <c r="BL303" s="213"/>
      <c r="BM303" s="208"/>
      <c r="BN303" s="225"/>
      <c r="BO303" s="225"/>
      <c r="BP303" s="213"/>
      <c r="BQ303" s="225"/>
      <c r="BR303" s="225"/>
      <c r="BS303" s="213"/>
      <c r="BT303" s="225"/>
      <c r="BU303" s="225"/>
      <c r="BV303" s="213"/>
      <c r="BW303" s="208"/>
      <c r="BX303" s="225"/>
      <c r="BY303" s="225"/>
      <c r="BZ303" s="213"/>
      <c r="CA303" s="225"/>
      <c r="CB303" s="225"/>
      <c r="CC303" s="213"/>
      <c r="CD303" s="225"/>
      <c r="CE303" s="225"/>
      <c r="CF303" s="213"/>
      <c r="CG303" s="208"/>
      <c r="CH303" s="225"/>
      <c r="CI303" s="225"/>
      <c r="CJ303" s="213"/>
      <c r="CK303" s="225"/>
      <c r="CL303" s="225"/>
      <c r="CM303" s="213"/>
      <c r="CN303" s="225"/>
      <c r="CO303" s="225"/>
      <c r="CP303" s="213"/>
      <c r="CQ303" s="208"/>
      <c r="CR303" s="225"/>
      <c r="CS303" s="225"/>
      <c r="CT303" s="213"/>
      <c r="CU303" s="225"/>
      <c r="CV303" s="225"/>
      <c r="CW303" s="213"/>
      <c r="CX303" s="225"/>
      <c r="CY303" s="225"/>
      <c r="CZ303" s="213"/>
      <c r="DA303" s="208"/>
      <c r="DB303" s="225"/>
      <c r="DC303" s="225"/>
      <c r="DD303" s="213"/>
      <c r="DE303" s="225"/>
      <c r="DF303" s="225"/>
      <c r="DG303" s="213"/>
      <c r="DH303" s="225"/>
      <c r="DI303" s="225"/>
      <c r="DJ303" s="213"/>
      <c r="DK303" s="208"/>
      <c r="DL303" s="225"/>
      <c r="DM303" s="225"/>
      <c r="DN303" s="213"/>
      <c r="DO303" s="225"/>
      <c r="DP303" s="225"/>
      <c r="DQ303" s="213"/>
      <c r="DR303" s="225"/>
      <c r="DS303" s="225"/>
      <c r="DT303" s="213"/>
      <c r="DU303" s="188"/>
      <c r="DV303" s="224"/>
      <c r="DW303" s="224"/>
      <c r="DX303" s="289"/>
      <c r="DY303" s="224"/>
      <c r="DZ303" s="224"/>
      <c r="EA303" s="289"/>
      <c r="EB303" s="224"/>
      <c r="EC303" s="224"/>
      <c r="ED303" s="289"/>
      <c r="EE303" s="188"/>
      <c r="EF303" s="224"/>
      <c r="EG303" s="224"/>
      <c r="EH303" s="289"/>
      <c r="EI303" s="224"/>
      <c r="EJ303" s="224"/>
      <c r="EK303" s="289"/>
      <c r="EL303" s="224"/>
      <c r="EM303" s="224"/>
      <c r="EN303" s="289"/>
      <c r="EO303" s="188"/>
      <c r="EP303" s="224"/>
      <c r="EQ303" s="224"/>
      <c r="ER303" s="289"/>
      <c r="ES303" s="224"/>
      <c r="ET303" s="224"/>
      <c r="EU303" s="289"/>
      <c r="EV303" s="224"/>
      <c r="EW303" s="224"/>
      <c r="EX303" s="289"/>
      <c r="EY303" s="188"/>
      <c r="EZ303" s="224"/>
      <c r="FA303" s="224"/>
      <c r="FB303" s="289"/>
      <c r="FC303" s="224"/>
      <c r="FD303" s="224"/>
      <c r="FE303" s="289"/>
      <c r="FF303" s="224"/>
      <c r="FG303" s="224"/>
      <c r="FH303" s="289"/>
      <c r="FI303" s="188"/>
      <c r="FJ303" s="224"/>
      <c r="FK303" s="224"/>
      <c r="FL303" s="289"/>
      <c r="FM303" s="224"/>
      <c r="FN303" s="224"/>
      <c r="FO303" s="289"/>
      <c r="FP303" s="224"/>
      <c r="FQ303" s="224"/>
      <c r="FR303" s="289"/>
      <c r="FS303" s="188"/>
      <c r="FT303" s="224"/>
      <c r="FU303" s="224"/>
      <c r="FV303" s="289"/>
      <c r="FW303" s="224"/>
      <c r="FX303" s="224"/>
      <c r="FY303" s="289"/>
      <c r="FZ303" s="224"/>
      <c r="GA303" s="224"/>
      <c r="GB303" s="289"/>
      <c r="GC303" s="188"/>
      <c r="GD303" s="224"/>
      <c r="GE303" s="224"/>
      <c r="GF303" s="289"/>
      <c r="GG303" s="224"/>
      <c r="GH303" s="224"/>
      <c r="GI303" s="289"/>
      <c r="GJ303" s="224"/>
      <c r="GK303" s="224"/>
      <c r="GL303" s="289"/>
      <c r="GM303" s="188"/>
      <c r="GN303" s="224"/>
      <c r="GO303" s="224"/>
      <c r="GP303" s="289"/>
      <c r="GQ303" s="224"/>
      <c r="GR303" s="224"/>
      <c r="GS303" s="289"/>
      <c r="GT303" s="224"/>
      <c r="GU303" s="224"/>
      <c r="GV303" s="289"/>
      <c r="GW303" s="188"/>
      <c r="GX303" s="224"/>
      <c r="GY303" s="224"/>
      <c r="GZ303" s="289"/>
      <c r="HA303" s="224"/>
      <c r="HB303" s="224"/>
      <c r="HC303" s="289"/>
      <c r="HD303" s="224"/>
      <c r="HE303" s="224"/>
      <c r="HF303" s="289"/>
      <c r="HG303" s="188"/>
      <c r="HH303" s="224"/>
      <c r="HI303" s="224"/>
      <c r="HJ303" s="289"/>
      <c r="HK303" s="224"/>
      <c r="HL303" s="224"/>
      <c r="HM303" s="289"/>
      <c r="HN303" s="224"/>
      <c r="HO303" s="224"/>
      <c r="HP303" s="289"/>
      <c r="HQ303" s="188"/>
      <c r="HR303" s="224"/>
      <c r="HS303" s="224"/>
      <c r="HT303" s="289"/>
      <c r="HU303" s="224"/>
      <c r="HV303" s="224"/>
      <c r="HW303" s="289"/>
      <c r="HX303" s="224"/>
      <c r="HY303" s="224"/>
      <c r="HZ303" s="289"/>
      <c r="IA303" s="188"/>
      <c r="IB303" s="224"/>
      <c r="IC303" s="224"/>
      <c r="ID303" s="289"/>
      <c r="IE303" s="224"/>
      <c r="IF303" s="224"/>
      <c r="IG303" s="289"/>
      <c r="IH303" s="224"/>
      <c r="II303" s="224"/>
      <c r="IJ303" s="289"/>
    </row>
    <row r="304" spans="1:244" s="227" customFormat="1" ht="13.5" thickBot="1" x14ac:dyDescent="0.25">
      <c r="C304" s="228" t="s">
        <v>57</v>
      </c>
      <c r="D304" s="229"/>
      <c r="F304" s="230"/>
      <c r="G304" s="230"/>
      <c r="H304" s="231">
        <v>7.62420788253899E-2</v>
      </c>
      <c r="I304" s="230"/>
      <c r="J304" s="230"/>
      <c r="K304" s="231">
        <v>6.0804803224630617E-2</v>
      </c>
      <c r="L304" s="230"/>
      <c r="M304" s="230"/>
      <c r="N304" s="231">
        <v>7.8110653020548704E-2</v>
      </c>
      <c r="O304" s="232"/>
      <c r="P304" s="230"/>
      <c r="Q304" s="230"/>
      <c r="R304" s="231">
        <v>7.90412098430361E-2</v>
      </c>
      <c r="S304" s="230"/>
      <c r="T304" s="230"/>
      <c r="U304" s="231">
        <v>6.3797358638805049E-2</v>
      </c>
      <c r="V304" s="230"/>
      <c r="W304" s="230"/>
      <c r="X304" s="231">
        <v>8.0890921966642007E-2</v>
      </c>
      <c r="Y304" s="232"/>
      <c r="Z304" s="230"/>
      <c r="AA304" s="230"/>
      <c r="AB304" s="231">
        <v>9.1523872203880197E-2</v>
      </c>
      <c r="AC304" s="230"/>
      <c r="AD304" s="230"/>
      <c r="AE304" s="231">
        <v>6.7662957565375145E-2</v>
      </c>
      <c r="AF304" s="230"/>
      <c r="AG304" s="230"/>
      <c r="AH304" s="231">
        <v>9.4426115409966649E-2</v>
      </c>
      <c r="AI304" s="232"/>
      <c r="AJ304" s="230"/>
      <c r="AK304" s="230"/>
      <c r="AL304" s="231">
        <v>9.1891334105789077E-2</v>
      </c>
      <c r="AM304" s="230"/>
      <c r="AN304" s="230"/>
      <c r="AO304" s="231">
        <v>6.5439041611719012E-2</v>
      </c>
      <c r="AP304" s="230"/>
      <c r="AQ304" s="230"/>
      <c r="AR304" s="231">
        <v>9.5116667062262045E-2</v>
      </c>
      <c r="AS304" s="232"/>
      <c r="AT304" s="230"/>
      <c r="AU304" s="230"/>
      <c r="AV304" s="231">
        <v>9.1895427097595239E-2</v>
      </c>
      <c r="AW304" s="230"/>
      <c r="AX304" s="230"/>
      <c r="AY304" s="231">
        <v>6.4859144040551653E-2</v>
      </c>
      <c r="AZ304" s="230"/>
      <c r="BA304" s="230"/>
      <c r="BB304" s="231">
        <v>9.519936176938204E-2</v>
      </c>
      <c r="BC304" s="232"/>
      <c r="BD304" s="230"/>
      <c r="BE304" s="230"/>
      <c r="BF304" s="231">
        <v>9.3304548384294694E-2</v>
      </c>
      <c r="BG304" s="230"/>
      <c r="BH304" s="230"/>
      <c r="BI304" s="231">
        <v>6.6700871190298036E-2</v>
      </c>
      <c r="BJ304" s="230"/>
      <c r="BK304" s="230"/>
      <c r="BL304" s="231">
        <v>9.6562647363557755E-2</v>
      </c>
      <c r="BM304" s="232"/>
      <c r="BN304" s="230"/>
      <c r="BO304" s="230"/>
      <c r="BP304" s="231">
        <v>8.986893301774411E-2</v>
      </c>
      <c r="BQ304" s="230"/>
      <c r="BR304" s="230"/>
      <c r="BS304" s="231">
        <v>6.2677730182253907E-2</v>
      </c>
      <c r="BT304" s="230"/>
      <c r="BU304" s="230"/>
      <c r="BV304" s="231">
        <v>9.3308878831111178E-2</v>
      </c>
      <c r="BW304" s="232"/>
      <c r="BX304" s="230"/>
      <c r="BY304" s="230"/>
      <c r="BZ304" s="231">
        <v>8.93096544540051E-2</v>
      </c>
      <c r="CA304" s="230"/>
      <c r="CB304" s="230"/>
      <c r="CC304" s="231">
        <v>6.2146415170892561E-2</v>
      </c>
      <c r="CD304" s="230"/>
      <c r="CE304" s="230"/>
      <c r="CF304" s="231">
        <v>9.2757091288311222E-2</v>
      </c>
      <c r="CG304" s="232"/>
      <c r="CH304" s="230"/>
      <c r="CI304" s="230"/>
      <c r="CJ304" s="231">
        <v>8.8187313185831576E-2</v>
      </c>
      <c r="CK304" s="230"/>
      <c r="CL304" s="230"/>
      <c r="CM304" s="231">
        <v>6.1527725400276775E-2</v>
      </c>
      <c r="CN304" s="230"/>
      <c r="CO304" s="230"/>
      <c r="CP304" s="231">
        <v>9.1583818661384972E-2</v>
      </c>
      <c r="CQ304" s="232"/>
      <c r="CR304" s="230"/>
      <c r="CS304" s="230"/>
      <c r="CT304" s="231">
        <v>8.3196593891148488E-2</v>
      </c>
      <c r="CU304" s="230"/>
      <c r="CV304" s="230"/>
      <c r="CW304" s="231">
        <v>6.1374724391674018E-2</v>
      </c>
      <c r="CX304" s="230"/>
      <c r="CY304" s="230"/>
      <c r="CZ304" s="231">
        <v>8.5899149883689616E-2</v>
      </c>
      <c r="DA304" s="232"/>
      <c r="DB304" s="230"/>
      <c r="DC304" s="230"/>
      <c r="DD304" s="231">
        <v>8.2070571934814471E-2</v>
      </c>
      <c r="DE304" s="230"/>
      <c r="DF304" s="230"/>
      <c r="DG304" s="231">
        <v>5.5381899410007922E-2</v>
      </c>
      <c r="DH304" s="230"/>
      <c r="DI304" s="230"/>
      <c r="DJ304" s="231">
        <v>8.5392604945570216E-2</v>
      </c>
      <c r="DK304" s="232"/>
      <c r="DL304" s="230"/>
      <c r="DM304" s="230"/>
      <c r="DN304" s="231">
        <v>8.3103903135613846E-2</v>
      </c>
      <c r="DO304" s="230"/>
      <c r="DP304" s="230"/>
      <c r="DQ304" s="231">
        <v>6.1437270842583575E-2</v>
      </c>
      <c r="DR304" s="230"/>
      <c r="DS304" s="230"/>
      <c r="DT304" s="231">
        <v>8.5821171663456722E-2</v>
      </c>
      <c r="DV304" s="230"/>
      <c r="DW304" s="230"/>
      <c r="DX304" s="231">
        <f>+DX300/DX302</f>
        <v>7.3160451122225009E-2</v>
      </c>
      <c r="DY304" s="230"/>
      <c r="DZ304" s="230"/>
      <c r="EA304" s="231">
        <f>+EA300/EA302</f>
        <v>6.9099340088655398E-2</v>
      </c>
      <c r="EB304" s="230"/>
      <c r="EC304" s="230"/>
      <c r="ED304" s="231">
        <f>+ED300/ED302</f>
        <v>7.3673229684664873E-2</v>
      </c>
      <c r="EF304" s="230"/>
      <c r="EG304" s="230"/>
      <c r="EH304" s="231">
        <f>+EH300/EH302</f>
        <v>7.3519434792883739E-2</v>
      </c>
      <c r="EI304" s="230"/>
      <c r="EJ304" s="230"/>
      <c r="EK304" s="231">
        <f>+EK300/EK302</f>
        <v>7.4082420644726796E-2</v>
      </c>
      <c r="EL304" s="230"/>
      <c r="EM304" s="230"/>
      <c r="EN304" s="231">
        <f>+EN300/EN302</f>
        <v>7.3447868496048757E-2</v>
      </c>
      <c r="EP304" s="230"/>
      <c r="EQ304" s="230"/>
      <c r="ER304" s="231">
        <f>+ER300/ER302</f>
        <v>7.4204523391835239E-2</v>
      </c>
      <c r="ES304" s="230"/>
      <c r="ET304" s="230"/>
      <c r="EU304" s="231">
        <f>+EU300/EU302</f>
        <v>7.6516360588471624E-2</v>
      </c>
      <c r="EV304" s="230"/>
      <c r="EW304" s="230"/>
      <c r="EX304" s="231">
        <f>+EX300/EX302</f>
        <v>7.3908445534972708E-2</v>
      </c>
      <c r="EZ304" s="230"/>
      <c r="FA304" s="230"/>
      <c r="FB304" s="231">
        <f>+FB300/FB302</f>
        <v>7.2771816524880364E-2</v>
      </c>
      <c r="FC304" s="230"/>
      <c r="FD304" s="230"/>
      <c r="FE304" s="231">
        <f>+FE300/FE302</f>
        <v>6.0703981246681055E-2</v>
      </c>
      <c r="FF304" s="230"/>
      <c r="FG304" s="230"/>
      <c r="FH304" s="231">
        <f>+FH300/FH302</f>
        <v>7.4857334506921544E-2</v>
      </c>
      <c r="FJ304" s="230"/>
      <c r="FK304" s="230"/>
      <c r="FL304" s="231">
        <f>+FL300/FL302</f>
        <v>8.0161202729665745E-2</v>
      </c>
      <c r="FM304" s="230"/>
      <c r="FN304" s="230"/>
      <c r="FO304" s="231">
        <f>+FO300/FO302</f>
        <v>6.6038320000119222E-2</v>
      </c>
      <c r="FP304" s="230"/>
      <c r="FQ304" s="230"/>
      <c r="FR304" s="231">
        <f>+FR300/FR302</f>
        <v>8.2705079481320734E-2</v>
      </c>
      <c r="FT304" s="230"/>
      <c r="FU304" s="230"/>
      <c r="FV304" s="231">
        <f>+FV300/FV302</f>
        <v>9.0812617221864095E-2</v>
      </c>
      <c r="FW304" s="230"/>
      <c r="FX304" s="230"/>
      <c r="FY304" s="231">
        <f>+FY300/FY302</f>
        <v>7.1732515907026645E-2</v>
      </c>
      <c r="FZ304" s="230"/>
      <c r="GA304" s="230"/>
      <c r="GB304" s="231">
        <f>+GB300/GB302</f>
        <v>9.4443208096737716E-2</v>
      </c>
      <c r="GD304" s="230"/>
      <c r="GE304" s="230"/>
      <c r="GF304" s="231" t="e">
        <f>+GF300/GF302</f>
        <v>#REF!</v>
      </c>
      <c r="GG304" s="230"/>
      <c r="GH304" s="230"/>
      <c r="GI304" s="231">
        <f>+GI300/GI302</f>
        <v>8.0217999151634328E-2</v>
      </c>
      <c r="GJ304" s="230"/>
      <c r="GK304" s="230"/>
      <c r="GL304" s="231" t="e">
        <f>+GL300/GL302</f>
        <v>#REF!</v>
      </c>
      <c r="GN304" s="230"/>
      <c r="GO304" s="230"/>
      <c r="GP304" s="231" t="e">
        <f>+GP300/GP302</f>
        <v>#REF!</v>
      </c>
      <c r="GQ304" s="230"/>
      <c r="GR304" s="230"/>
      <c r="GS304" s="231">
        <f>+GS300/GS302</f>
        <v>9.1807525084056277E-2</v>
      </c>
      <c r="GT304" s="230"/>
      <c r="GU304" s="230"/>
      <c r="GV304" s="231" t="e">
        <f>+GV300/GV302</f>
        <v>#REF!</v>
      </c>
      <c r="GX304" s="230"/>
      <c r="GY304" s="230"/>
      <c r="GZ304" s="231" t="e">
        <f>+GZ300/GZ302</f>
        <v>#REF!</v>
      </c>
      <c r="HA304" s="230"/>
      <c r="HB304" s="230"/>
      <c r="HC304" s="231">
        <f>+HC300/HC302</f>
        <v>0.10514993486549798</v>
      </c>
      <c r="HD304" s="230"/>
      <c r="HE304" s="230"/>
      <c r="HF304" s="231" t="e">
        <f>+HF300/HF302</f>
        <v>#REF!</v>
      </c>
      <c r="HH304" s="230"/>
      <c r="HI304" s="230"/>
      <c r="HJ304" s="231" t="e">
        <f>+HJ300/HJ302</f>
        <v>#REF!</v>
      </c>
      <c r="HK304" s="230"/>
      <c r="HL304" s="230"/>
      <c r="HM304" s="231">
        <f>+HM300/HM302</f>
        <v>0.11783780389399218</v>
      </c>
      <c r="HN304" s="230"/>
      <c r="HO304" s="230"/>
      <c r="HP304" s="231" t="e">
        <f>+HP300/HP302</f>
        <v>#REF!</v>
      </c>
      <c r="HR304" s="230"/>
      <c r="HS304" s="230"/>
      <c r="HT304" s="231" t="e">
        <f>+HT300/HT302</f>
        <v>#REF!</v>
      </c>
      <c r="HU304" s="230"/>
      <c r="HV304" s="230"/>
      <c r="HW304" s="231">
        <f>+HW300/HW302</f>
        <v>0.13159237402839505</v>
      </c>
      <c r="HX304" s="230"/>
      <c r="HY304" s="230"/>
      <c r="HZ304" s="231" t="e">
        <f>+HZ300/HZ302</f>
        <v>#REF!</v>
      </c>
      <c r="IB304" s="230"/>
      <c r="IC304" s="230"/>
      <c r="ID304" s="231" t="e">
        <f>+ID300/ID302</f>
        <v>#REF!</v>
      </c>
      <c r="IE304" s="230"/>
      <c r="IF304" s="230"/>
      <c r="IG304" s="231">
        <f>+IG300/IG302</f>
        <v>0.11981287156843153</v>
      </c>
      <c r="IH304" s="230"/>
      <c r="II304" s="230"/>
      <c r="IJ304" s="231" t="e">
        <f>+IJ300/IJ302</f>
        <v>#REF!</v>
      </c>
    </row>
    <row r="305" spans="4:244" ht="13.5" thickTop="1" x14ac:dyDescent="0.2">
      <c r="E305" s="188"/>
      <c r="F305" s="225"/>
      <c r="G305" s="225"/>
      <c r="H305" s="225"/>
      <c r="I305" s="225"/>
      <c r="J305" s="225"/>
      <c r="K305" s="225"/>
      <c r="L305" s="225"/>
      <c r="M305" s="225"/>
      <c r="N305" s="225"/>
      <c r="O305" s="208"/>
      <c r="P305" s="225"/>
      <c r="Q305" s="225"/>
      <c r="R305" s="225"/>
      <c r="S305" s="225"/>
      <c r="T305" s="225"/>
      <c r="U305" s="225"/>
      <c r="V305" s="225"/>
      <c r="W305" s="225"/>
      <c r="X305" s="225"/>
      <c r="Y305" s="208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08"/>
      <c r="AJ305" s="225"/>
      <c r="AK305" s="225"/>
      <c r="AL305" s="225"/>
      <c r="AM305" s="225"/>
      <c r="AN305" s="225"/>
      <c r="AO305" s="225"/>
      <c r="AP305" s="225"/>
      <c r="AQ305" s="225"/>
      <c r="AR305" s="225"/>
      <c r="AS305" s="208"/>
      <c r="AT305" s="225"/>
      <c r="AU305" s="225"/>
      <c r="AV305" s="225"/>
      <c r="AW305" s="225"/>
      <c r="AX305" s="225"/>
      <c r="AY305" s="225"/>
      <c r="AZ305" s="225"/>
      <c r="BA305" s="225"/>
      <c r="BB305" s="225"/>
      <c r="BC305" s="208"/>
      <c r="BD305" s="225"/>
      <c r="BE305" s="225"/>
      <c r="BF305" s="245"/>
      <c r="BG305" s="225"/>
      <c r="BH305" s="225"/>
      <c r="BI305" s="245"/>
      <c r="BJ305" s="225"/>
      <c r="BK305" s="225"/>
      <c r="BL305" s="245"/>
      <c r="BM305" s="208"/>
      <c r="BN305" s="225"/>
      <c r="BO305" s="225"/>
      <c r="BP305" s="245"/>
      <c r="BQ305" s="225"/>
      <c r="BR305" s="225"/>
      <c r="BS305" s="245"/>
      <c r="BT305" s="225"/>
      <c r="BU305" s="225"/>
      <c r="BV305" s="245"/>
      <c r="BW305" s="208"/>
      <c r="BX305" s="225"/>
      <c r="BY305" s="225"/>
      <c r="BZ305" s="245"/>
      <c r="CA305" s="225"/>
      <c r="CB305" s="225"/>
      <c r="CC305" s="245"/>
      <c r="CD305" s="225"/>
      <c r="CE305" s="225"/>
      <c r="CF305" s="245"/>
      <c r="CG305" s="208"/>
      <c r="CH305" s="225"/>
      <c r="CI305" s="225"/>
      <c r="CJ305" s="245"/>
      <c r="CK305" s="225"/>
      <c r="CL305" s="225"/>
      <c r="CM305" s="245"/>
      <c r="CN305" s="225"/>
      <c r="CO305" s="225"/>
      <c r="CP305" s="245"/>
      <c r="CQ305" s="208"/>
      <c r="CR305" s="225"/>
      <c r="CS305" s="225"/>
      <c r="CT305" s="245"/>
      <c r="CU305" s="225"/>
      <c r="CV305" s="225"/>
      <c r="CW305" s="245"/>
      <c r="CX305" s="225"/>
      <c r="CY305" s="225"/>
      <c r="CZ305" s="245"/>
      <c r="DA305" s="208"/>
      <c r="DB305" s="225"/>
      <c r="DC305" s="225"/>
      <c r="DD305" s="245"/>
      <c r="DE305" s="225"/>
      <c r="DF305" s="225"/>
      <c r="DG305" s="245"/>
      <c r="DH305" s="225"/>
      <c r="DI305" s="225"/>
      <c r="DJ305" s="245"/>
      <c r="DK305" s="208"/>
      <c r="DL305" s="225"/>
      <c r="DM305" s="225"/>
      <c r="DN305" s="245"/>
      <c r="DO305" s="225"/>
      <c r="DP305" s="225"/>
      <c r="DQ305" s="245"/>
      <c r="DR305" s="225"/>
      <c r="DS305" s="225"/>
      <c r="DT305" s="245"/>
      <c r="DU305" s="188"/>
      <c r="DV305" s="224"/>
      <c r="DW305" s="224"/>
      <c r="DX305" s="224"/>
      <c r="DY305" s="224"/>
      <c r="DZ305" s="224"/>
      <c r="EA305" s="224"/>
      <c r="EB305" s="224"/>
      <c r="EC305" s="224"/>
      <c r="ED305" s="224"/>
      <c r="EE305" s="188"/>
      <c r="EF305" s="224"/>
      <c r="EG305" s="224"/>
      <c r="EH305" s="224"/>
      <c r="EI305" s="224"/>
      <c r="EJ305" s="224"/>
      <c r="EK305" s="224"/>
      <c r="EL305" s="224"/>
      <c r="EM305" s="224"/>
      <c r="EN305" s="224"/>
      <c r="EO305" s="188"/>
      <c r="EP305" s="224"/>
      <c r="EQ305" s="224"/>
      <c r="ER305" s="224"/>
      <c r="ES305" s="224"/>
      <c r="ET305" s="224"/>
      <c r="EU305" s="224"/>
      <c r="EV305" s="224"/>
      <c r="EW305" s="224"/>
      <c r="EX305" s="224"/>
      <c r="EY305" s="188"/>
      <c r="EZ305" s="224"/>
      <c r="FA305" s="224"/>
      <c r="FB305" s="224"/>
      <c r="FC305" s="224"/>
      <c r="FD305" s="224"/>
      <c r="FE305" s="224"/>
      <c r="FF305" s="224"/>
      <c r="FG305" s="224"/>
      <c r="FH305" s="224"/>
      <c r="FI305" s="188"/>
      <c r="FJ305" s="224"/>
      <c r="FK305" s="224"/>
      <c r="FL305" s="224"/>
      <c r="FM305" s="224"/>
      <c r="FN305" s="224"/>
      <c r="FO305" s="224"/>
      <c r="FP305" s="224"/>
      <c r="FQ305" s="224"/>
      <c r="FR305" s="224"/>
      <c r="FS305" s="188"/>
      <c r="FT305" s="224"/>
      <c r="FU305" s="224"/>
      <c r="FV305" s="360"/>
      <c r="FW305" s="224"/>
      <c r="FX305" s="224"/>
      <c r="FY305" s="360"/>
      <c r="FZ305" s="224"/>
      <c r="GA305" s="224"/>
      <c r="GB305" s="360"/>
      <c r="GC305" s="188"/>
      <c r="GD305" s="224"/>
      <c r="GE305" s="224"/>
      <c r="GF305" s="360"/>
      <c r="GG305" s="224"/>
      <c r="GH305" s="224"/>
      <c r="GI305" s="360"/>
      <c r="GJ305" s="224"/>
      <c r="GK305" s="224"/>
      <c r="GL305" s="360"/>
      <c r="GM305" s="188"/>
      <c r="GN305" s="224"/>
      <c r="GO305" s="224"/>
      <c r="GP305" s="360"/>
      <c r="GQ305" s="224"/>
      <c r="GR305" s="224"/>
      <c r="GS305" s="360"/>
      <c r="GT305" s="224"/>
      <c r="GU305" s="224"/>
      <c r="GV305" s="360"/>
      <c r="GW305" s="188"/>
      <c r="GX305" s="224"/>
      <c r="GY305" s="224"/>
      <c r="GZ305" s="360"/>
      <c r="HA305" s="224"/>
      <c r="HB305" s="224"/>
      <c r="HC305" s="360"/>
      <c r="HD305" s="224"/>
      <c r="HE305" s="224"/>
      <c r="HF305" s="360"/>
      <c r="HG305" s="188"/>
      <c r="HH305" s="224"/>
      <c r="HI305" s="224"/>
      <c r="HJ305" s="361"/>
      <c r="HK305" s="224"/>
      <c r="HL305" s="224"/>
      <c r="HM305" s="361"/>
      <c r="HN305" s="224"/>
      <c r="HO305" s="224"/>
      <c r="HP305" s="361"/>
      <c r="HQ305" s="188"/>
      <c r="HR305" s="224"/>
      <c r="HS305" s="224"/>
      <c r="HT305" s="361"/>
      <c r="HU305" s="224"/>
      <c r="HV305" s="224"/>
      <c r="HW305" s="361"/>
      <c r="HX305" s="224"/>
      <c r="HY305" s="224"/>
      <c r="HZ305" s="361"/>
      <c r="IA305" s="188"/>
      <c r="IB305" s="224"/>
      <c r="IC305" s="224"/>
      <c r="ID305" s="224"/>
      <c r="IE305" s="224"/>
      <c r="IF305" s="224"/>
      <c r="IG305" s="224"/>
      <c r="IH305" s="224"/>
      <c r="II305" s="224"/>
      <c r="IJ305" s="224"/>
    </row>
    <row r="306" spans="4:244" s="186" customFormat="1" x14ac:dyDescent="0.2">
      <c r="D306" s="223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  <c r="P306" s="224"/>
      <c r="Q306" s="224"/>
      <c r="R306" s="224"/>
      <c r="S306" s="224"/>
      <c r="T306" s="224"/>
      <c r="U306" s="224"/>
      <c r="V306" s="224"/>
      <c r="W306" s="224"/>
      <c r="X306" s="224"/>
      <c r="Y306" s="224"/>
      <c r="Z306" s="224"/>
      <c r="AA306" s="224"/>
      <c r="AB306" s="224"/>
      <c r="AC306" s="224"/>
      <c r="AD306" s="224"/>
      <c r="AE306" s="224"/>
      <c r="AF306" s="224"/>
      <c r="AG306" s="224"/>
      <c r="AH306" s="224"/>
      <c r="AI306" s="224"/>
      <c r="AJ306" s="224"/>
      <c r="AK306" s="224"/>
      <c r="AL306" s="224"/>
      <c r="AM306" s="224"/>
      <c r="AN306" s="224"/>
      <c r="AO306" s="224"/>
      <c r="AP306" s="224"/>
      <c r="AQ306" s="224"/>
      <c r="AR306" s="224"/>
      <c r="AS306" s="224"/>
      <c r="AT306" s="224"/>
      <c r="AU306" s="224"/>
      <c r="AV306" s="224"/>
      <c r="AW306" s="224"/>
      <c r="AX306" s="224"/>
      <c r="AY306" s="224"/>
      <c r="AZ306" s="224"/>
      <c r="BA306" s="224"/>
      <c r="BB306" s="224"/>
      <c r="BC306" s="224"/>
      <c r="BD306" s="224"/>
      <c r="BE306" s="224"/>
      <c r="BF306" s="224"/>
      <c r="BG306" s="224"/>
      <c r="BH306" s="224"/>
      <c r="BI306" s="224"/>
      <c r="BJ306" s="224"/>
      <c r="BK306" s="224"/>
      <c r="BL306" s="224"/>
      <c r="BM306" s="224"/>
      <c r="BN306" s="224"/>
      <c r="BO306" s="224"/>
      <c r="BP306" s="224"/>
      <c r="BQ306" s="224"/>
      <c r="BR306" s="224"/>
      <c r="BS306" s="224"/>
      <c r="BT306" s="224"/>
      <c r="BU306" s="224"/>
      <c r="BV306" s="224"/>
      <c r="BW306" s="224"/>
      <c r="BX306" s="224"/>
      <c r="BY306" s="224"/>
      <c r="BZ306" s="224"/>
      <c r="CA306" s="224"/>
      <c r="CB306" s="224"/>
      <c r="CC306" s="224"/>
      <c r="CD306" s="224"/>
      <c r="CE306" s="224"/>
      <c r="CF306" s="224"/>
      <c r="CG306" s="224"/>
      <c r="CH306" s="224"/>
      <c r="CI306" s="224"/>
      <c r="CJ306" s="224"/>
      <c r="CK306" s="224"/>
      <c r="CL306" s="224"/>
      <c r="CM306" s="224"/>
      <c r="CN306" s="224"/>
      <c r="CO306" s="224"/>
      <c r="CP306" s="224"/>
      <c r="CQ306" s="224"/>
      <c r="CR306" s="224"/>
      <c r="CS306" s="224"/>
      <c r="CT306" s="224"/>
      <c r="CU306" s="224"/>
      <c r="CV306" s="224"/>
      <c r="CW306" s="224"/>
      <c r="CX306" s="224"/>
      <c r="CY306" s="224"/>
      <c r="CZ306" s="224"/>
      <c r="DA306" s="224"/>
      <c r="DB306" s="224"/>
      <c r="DC306" s="224"/>
      <c r="DD306" s="224"/>
      <c r="DE306" s="224"/>
      <c r="DF306" s="224"/>
      <c r="DG306" s="224"/>
      <c r="DH306" s="224"/>
      <c r="DI306" s="224"/>
      <c r="DJ306" s="224"/>
      <c r="DK306" s="224"/>
      <c r="DL306" s="224"/>
      <c r="DM306" s="224"/>
      <c r="DN306" s="224"/>
      <c r="DO306" s="224"/>
      <c r="DP306" s="224"/>
      <c r="DQ306" s="224"/>
      <c r="DR306" s="224"/>
      <c r="DS306" s="224"/>
      <c r="DT306" s="224"/>
      <c r="DU306" s="224"/>
      <c r="DV306" s="224"/>
      <c r="DW306" s="224"/>
      <c r="DX306" s="224"/>
      <c r="DY306" s="224"/>
      <c r="DZ306" s="224"/>
      <c r="EA306" s="224"/>
      <c r="EB306" s="224"/>
      <c r="EC306" s="224"/>
      <c r="ED306" s="224"/>
      <c r="EE306" s="224"/>
      <c r="EF306" s="224"/>
      <c r="EG306" s="224"/>
      <c r="EH306" s="224"/>
      <c r="EI306" s="224"/>
      <c r="EJ306" s="224"/>
      <c r="EK306" s="224"/>
      <c r="EL306" s="224"/>
      <c r="EM306" s="224"/>
      <c r="EN306" s="224"/>
      <c r="EO306" s="224"/>
      <c r="EP306" s="224"/>
      <c r="EQ306" s="224"/>
      <c r="ER306" s="224"/>
      <c r="ES306" s="224"/>
      <c r="ET306" s="224"/>
      <c r="EU306" s="224"/>
      <c r="EV306" s="224"/>
      <c r="EW306" s="224"/>
      <c r="EX306" s="224"/>
      <c r="EY306" s="224"/>
      <c r="EZ306" s="224"/>
      <c r="FA306" s="224"/>
      <c r="FB306" s="224"/>
      <c r="FC306" s="224"/>
      <c r="FD306" s="224"/>
      <c r="FE306" s="224"/>
      <c r="FF306" s="224"/>
      <c r="FG306" s="224"/>
      <c r="FH306" s="224"/>
      <c r="FI306" s="224"/>
      <c r="FJ306" s="224"/>
      <c r="FK306" s="224"/>
      <c r="FL306" s="224"/>
      <c r="FM306" s="224"/>
      <c r="FN306" s="224"/>
      <c r="FO306" s="224"/>
      <c r="FP306" s="224"/>
      <c r="FQ306" s="224"/>
      <c r="FR306" s="224"/>
      <c r="FS306" s="224"/>
      <c r="FT306" s="224"/>
      <c r="FU306" s="224"/>
      <c r="FV306" s="224"/>
      <c r="FW306" s="224"/>
      <c r="FX306" s="224"/>
      <c r="FY306" s="224"/>
      <c r="FZ306" s="224"/>
      <c r="GA306" s="224"/>
      <c r="GB306" s="224"/>
      <c r="GC306" s="224"/>
      <c r="GD306" s="224"/>
      <c r="GE306" s="224"/>
      <c r="GF306" s="224"/>
      <c r="GG306" s="224"/>
      <c r="GH306" s="224"/>
      <c r="GI306" s="224"/>
      <c r="GJ306" s="224"/>
      <c r="GK306" s="224"/>
      <c r="GL306" s="224"/>
      <c r="GM306" s="224"/>
      <c r="GN306" s="224"/>
      <c r="GO306" s="224"/>
      <c r="GP306" s="224"/>
      <c r="GQ306" s="224"/>
      <c r="GR306" s="224"/>
      <c r="GS306" s="224"/>
      <c r="GT306" s="224"/>
      <c r="GU306" s="224"/>
      <c r="GV306" s="224"/>
      <c r="GW306" s="224"/>
      <c r="GX306" s="224"/>
      <c r="GY306" s="224"/>
      <c r="GZ306" s="224"/>
      <c r="HA306" s="224"/>
      <c r="HB306" s="224"/>
      <c r="HC306" s="224"/>
      <c r="HD306" s="224"/>
      <c r="HE306" s="224"/>
      <c r="HF306" s="224"/>
      <c r="HG306" s="224"/>
      <c r="HH306" s="224"/>
      <c r="HI306" s="224"/>
      <c r="HJ306" s="224"/>
      <c r="HK306" s="224"/>
      <c r="HL306" s="224"/>
      <c r="HM306" s="224"/>
      <c r="HN306" s="224"/>
      <c r="HO306" s="224"/>
      <c r="HP306" s="224"/>
      <c r="HQ306" s="224"/>
      <c r="HR306" s="224"/>
      <c r="HS306" s="224"/>
      <c r="HT306" s="224"/>
      <c r="HU306" s="224"/>
      <c r="HV306" s="224"/>
      <c r="HW306" s="224"/>
      <c r="HX306" s="224"/>
      <c r="HY306" s="224"/>
      <c r="HZ306" s="224"/>
      <c r="IA306" s="224"/>
      <c r="IB306" s="224"/>
      <c r="IC306" s="224"/>
      <c r="ID306" s="224"/>
      <c r="IE306" s="224"/>
      <c r="IF306" s="224"/>
      <c r="IG306" s="224"/>
      <c r="IH306" s="224"/>
      <c r="II306" s="224"/>
      <c r="IJ306" s="224"/>
    </row>
    <row r="307" spans="4:244" s="186" customFormat="1" x14ac:dyDescent="0.2">
      <c r="D307" s="223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  <c r="P307" s="224"/>
      <c r="Q307" s="224"/>
      <c r="R307" s="224"/>
      <c r="S307" s="224"/>
      <c r="T307" s="224"/>
      <c r="U307" s="224"/>
      <c r="V307" s="224"/>
      <c r="W307" s="224"/>
      <c r="X307" s="224"/>
      <c r="Y307" s="224"/>
      <c r="Z307" s="224"/>
      <c r="AA307" s="224"/>
      <c r="AB307" s="224"/>
      <c r="AC307" s="224"/>
      <c r="AD307" s="224"/>
      <c r="AE307" s="224"/>
      <c r="AF307" s="224"/>
      <c r="AG307" s="224"/>
      <c r="AH307" s="224"/>
      <c r="AI307" s="224"/>
      <c r="AJ307" s="224"/>
      <c r="AK307" s="224"/>
      <c r="AL307" s="224"/>
      <c r="AM307" s="224"/>
      <c r="AN307" s="224"/>
      <c r="AO307" s="224"/>
      <c r="AP307" s="224"/>
      <c r="AQ307" s="224"/>
      <c r="AR307" s="224"/>
      <c r="AS307" s="224"/>
      <c r="AT307" s="224"/>
      <c r="AU307" s="224"/>
      <c r="AV307" s="224"/>
      <c r="AW307" s="224"/>
      <c r="AX307" s="224"/>
      <c r="AY307" s="224"/>
      <c r="AZ307" s="224"/>
      <c r="BA307" s="224"/>
      <c r="BB307" s="224"/>
      <c r="BC307" s="224"/>
      <c r="BD307" s="224"/>
      <c r="BE307" s="224"/>
      <c r="BF307" s="224"/>
      <c r="BG307" s="224"/>
      <c r="BH307" s="224"/>
      <c r="BI307" s="224"/>
      <c r="BJ307" s="224"/>
      <c r="BK307" s="224"/>
      <c r="BL307" s="224"/>
      <c r="BM307" s="224"/>
      <c r="BN307" s="224"/>
      <c r="BO307" s="224"/>
      <c r="BP307" s="224"/>
      <c r="BQ307" s="224"/>
      <c r="BR307" s="224"/>
      <c r="BS307" s="224"/>
      <c r="BT307" s="224"/>
      <c r="BU307" s="224"/>
      <c r="BV307" s="224"/>
      <c r="BW307" s="224"/>
      <c r="BX307" s="224"/>
      <c r="BY307" s="224"/>
      <c r="BZ307" s="224"/>
      <c r="CA307" s="224"/>
      <c r="CB307" s="224"/>
      <c r="CC307" s="224"/>
      <c r="CD307" s="224"/>
      <c r="CE307" s="224"/>
      <c r="CF307" s="224"/>
      <c r="CG307" s="224"/>
      <c r="CH307" s="224"/>
      <c r="CI307" s="224"/>
      <c r="CJ307" s="224"/>
      <c r="CK307" s="224"/>
      <c r="CL307" s="224"/>
      <c r="CM307" s="224"/>
      <c r="CN307" s="224"/>
      <c r="CO307" s="224"/>
      <c r="CP307" s="224"/>
      <c r="CQ307" s="224"/>
      <c r="CR307" s="224"/>
      <c r="CS307" s="224"/>
      <c r="CT307" s="224"/>
      <c r="CU307" s="224"/>
      <c r="CV307" s="224"/>
      <c r="CW307" s="224"/>
      <c r="CX307" s="224"/>
      <c r="CY307" s="224"/>
      <c r="CZ307" s="224"/>
      <c r="DA307" s="224"/>
      <c r="DB307" s="224"/>
      <c r="DC307" s="224"/>
      <c r="DD307" s="224"/>
      <c r="DE307" s="224"/>
      <c r="DF307" s="224"/>
      <c r="DG307" s="224"/>
      <c r="DH307" s="224"/>
      <c r="DI307" s="224"/>
      <c r="DJ307" s="224"/>
      <c r="DK307" s="224"/>
      <c r="DL307" s="224"/>
      <c r="DM307" s="224"/>
      <c r="DN307" s="224"/>
      <c r="DO307" s="224"/>
      <c r="DP307" s="224"/>
      <c r="DQ307" s="224"/>
      <c r="DR307" s="224"/>
      <c r="DS307" s="224"/>
      <c r="DT307" s="224"/>
      <c r="DU307" s="224"/>
      <c r="DV307" s="224"/>
      <c r="DW307" s="224"/>
      <c r="DX307" s="224"/>
      <c r="DY307" s="224"/>
      <c r="DZ307" s="224"/>
      <c r="EA307" s="224"/>
      <c r="EB307" s="224"/>
      <c r="EC307" s="224"/>
      <c r="ED307" s="224"/>
      <c r="EE307" s="224"/>
      <c r="EF307" s="224"/>
      <c r="EG307" s="224"/>
      <c r="EH307" s="224"/>
      <c r="EI307" s="224"/>
      <c r="EJ307" s="224"/>
      <c r="EK307" s="224"/>
      <c r="EL307" s="224"/>
      <c r="EM307" s="224"/>
      <c r="EN307" s="224"/>
      <c r="EO307" s="224"/>
      <c r="EP307" s="224"/>
      <c r="EQ307" s="224"/>
      <c r="ER307" s="224"/>
      <c r="ES307" s="224"/>
      <c r="ET307" s="224"/>
      <c r="EU307" s="224"/>
      <c r="EV307" s="224"/>
      <c r="EW307" s="224"/>
      <c r="EX307" s="224"/>
      <c r="EY307" s="224"/>
      <c r="EZ307" s="224"/>
      <c r="FA307" s="224"/>
      <c r="FB307" s="224"/>
      <c r="FC307" s="224"/>
      <c r="FD307" s="224"/>
      <c r="FE307" s="224"/>
      <c r="FF307" s="224"/>
      <c r="FG307" s="224"/>
      <c r="FH307" s="224"/>
      <c r="FI307" s="224"/>
      <c r="FJ307" s="224"/>
      <c r="FK307" s="224"/>
      <c r="FL307" s="224"/>
      <c r="FM307" s="224"/>
      <c r="FN307" s="224"/>
      <c r="FO307" s="224"/>
      <c r="FP307" s="224"/>
      <c r="FQ307" s="224"/>
      <c r="FR307" s="224"/>
      <c r="FS307" s="224"/>
      <c r="FT307" s="224"/>
      <c r="FU307" s="224"/>
      <c r="FV307" s="224"/>
      <c r="FW307" s="224"/>
      <c r="FX307" s="224"/>
      <c r="FY307" s="224"/>
      <c r="FZ307" s="224"/>
      <c r="GA307" s="224"/>
      <c r="GB307" s="224"/>
      <c r="GC307" s="224"/>
      <c r="GD307" s="224"/>
      <c r="GE307" s="224"/>
      <c r="GF307" s="224"/>
      <c r="GG307" s="224"/>
      <c r="GH307" s="224"/>
      <c r="GI307" s="224"/>
      <c r="GJ307" s="224"/>
      <c r="GK307" s="224"/>
      <c r="GL307" s="224"/>
      <c r="GM307" s="224"/>
      <c r="GN307" s="224"/>
      <c r="GO307" s="224"/>
      <c r="GP307" s="224"/>
      <c r="GQ307" s="224"/>
      <c r="GR307" s="224"/>
      <c r="GS307" s="224"/>
      <c r="GT307" s="224"/>
      <c r="GU307" s="224"/>
      <c r="GV307" s="224"/>
      <c r="GW307" s="224"/>
      <c r="GX307" s="224"/>
      <c r="GY307" s="224"/>
      <c r="GZ307" s="224"/>
      <c r="HA307" s="224"/>
      <c r="HB307" s="224"/>
      <c r="HC307" s="224"/>
      <c r="HD307" s="224"/>
      <c r="HE307" s="224"/>
      <c r="HF307" s="224"/>
      <c r="HG307" s="224"/>
      <c r="HH307" s="224"/>
      <c r="HI307" s="224"/>
      <c r="HJ307" s="224"/>
      <c r="HK307" s="224"/>
      <c r="HL307" s="224"/>
      <c r="HM307" s="224"/>
      <c r="HN307" s="224"/>
      <c r="HO307" s="224"/>
      <c r="HP307" s="224"/>
      <c r="HQ307" s="224"/>
      <c r="HR307" s="224"/>
      <c r="HS307" s="224"/>
      <c r="HT307" s="224"/>
      <c r="HU307" s="224"/>
      <c r="HV307" s="224"/>
      <c r="HW307" s="224"/>
      <c r="HX307" s="224"/>
      <c r="HY307" s="224"/>
      <c r="HZ307" s="224"/>
      <c r="IA307" s="224"/>
      <c r="IB307" s="224"/>
      <c r="IC307" s="224"/>
      <c r="ID307" s="224"/>
      <c r="IE307" s="224"/>
      <c r="IF307" s="224"/>
      <c r="IG307" s="224"/>
      <c r="IH307" s="224"/>
      <c r="II307" s="224"/>
      <c r="IJ307" s="224"/>
    </row>
    <row r="308" spans="4:244" s="186" customFormat="1" x14ac:dyDescent="0.2">
      <c r="D308" s="223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  <c r="AA308" s="224"/>
      <c r="AB308" s="224"/>
      <c r="AC308" s="224"/>
      <c r="AD308" s="224"/>
      <c r="AE308" s="224"/>
      <c r="AF308" s="224"/>
      <c r="AG308" s="224"/>
      <c r="AH308" s="224"/>
      <c r="AI308" s="224"/>
      <c r="AJ308" s="224"/>
      <c r="AK308" s="224"/>
      <c r="AL308" s="224"/>
      <c r="AM308" s="224"/>
      <c r="AN308" s="224"/>
      <c r="AO308" s="224"/>
      <c r="AP308" s="224"/>
      <c r="AQ308" s="224"/>
      <c r="AR308" s="224"/>
      <c r="AS308" s="224"/>
      <c r="AT308" s="224"/>
      <c r="AU308" s="224"/>
      <c r="AV308" s="224"/>
      <c r="AW308" s="224"/>
      <c r="AX308" s="224"/>
      <c r="AY308" s="224"/>
      <c r="AZ308" s="224"/>
      <c r="BA308" s="224"/>
      <c r="BB308" s="224"/>
      <c r="BC308" s="224"/>
      <c r="BD308" s="224"/>
      <c r="BE308" s="224"/>
      <c r="BF308" s="224"/>
      <c r="BG308" s="224"/>
      <c r="BH308" s="224"/>
      <c r="BI308" s="224"/>
      <c r="BJ308" s="224"/>
      <c r="BK308" s="224"/>
      <c r="BL308" s="224"/>
      <c r="BM308" s="224"/>
      <c r="BN308" s="224"/>
      <c r="BO308" s="224"/>
      <c r="BP308" s="224"/>
      <c r="BQ308" s="224"/>
      <c r="BR308" s="224"/>
      <c r="BS308" s="224"/>
      <c r="BT308" s="224"/>
      <c r="BU308" s="224"/>
      <c r="BV308" s="224"/>
      <c r="BW308" s="224"/>
      <c r="BX308" s="224"/>
      <c r="BY308" s="224"/>
      <c r="BZ308" s="224"/>
      <c r="CA308" s="224"/>
      <c r="CB308" s="224"/>
      <c r="CC308" s="224"/>
      <c r="CD308" s="224"/>
      <c r="CE308" s="224"/>
      <c r="CF308" s="224"/>
      <c r="CG308" s="224"/>
      <c r="CH308" s="224"/>
      <c r="CI308" s="224"/>
      <c r="CJ308" s="224"/>
      <c r="CK308" s="224"/>
      <c r="CL308" s="224"/>
      <c r="CM308" s="224"/>
      <c r="CN308" s="224"/>
      <c r="CO308" s="224"/>
      <c r="CP308" s="224"/>
      <c r="CQ308" s="224"/>
      <c r="CR308" s="224"/>
      <c r="CS308" s="224"/>
      <c r="CT308" s="224"/>
      <c r="CU308" s="224"/>
      <c r="CV308" s="224"/>
      <c r="CW308" s="224"/>
      <c r="CX308" s="224"/>
      <c r="CY308" s="224"/>
      <c r="CZ308" s="224"/>
      <c r="DA308" s="224"/>
      <c r="DB308" s="224"/>
      <c r="DC308" s="224"/>
      <c r="DD308" s="224"/>
      <c r="DE308" s="224"/>
      <c r="DF308" s="224"/>
      <c r="DG308" s="224"/>
      <c r="DH308" s="224"/>
      <c r="DI308" s="224"/>
      <c r="DJ308" s="224"/>
      <c r="DK308" s="224"/>
      <c r="DL308" s="224"/>
      <c r="DM308" s="224"/>
      <c r="DN308" s="224"/>
      <c r="DO308" s="224"/>
      <c r="DP308" s="224"/>
      <c r="DQ308" s="224"/>
      <c r="DR308" s="224"/>
      <c r="DS308" s="224"/>
      <c r="DT308" s="224"/>
      <c r="DU308" s="224"/>
      <c r="DV308" s="224"/>
      <c r="DW308" s="224"/>
      <c r="DX308" s="224"/>
      <c r="DY308" s="224"/>
      <c r="DZ308" s="224"/>
      <c r="EA308" s="224"/>
      <c r="EB308" s="224"/>
      <c r="EC308" s="224"/>
      <c r="ED308" s="224"/>
      <c r="EE308" s="224"/>
      <c r="EF308" s="224"/>
      <c r="EG308" s="224"/>
      <c r="EH308" s="224"/>
      <c r="EI308" s="224"/>
      <c r="EJ308" s="224"/>
      <c r="EK308" s="224"/>
      <c r="EL308" s="224"/>
      <c r="EM308" s="224"/>
      <c r="EN308" s="224"/>
      <c r="EO308" s="224"/>
      <c r="EP308" s="224"/>
      <c r="EQ308" s="224"/>
      <c r="ER308" s="224"/>
      <c r="ES308" s="224"/>
      <c r="ET308" s="224"/>
      <c r="EU308" s="224"/>
      <c r="EV308" s="224"/>
      <c r="EW308" s="224"/>
      <c r="EX308" s="224"/>
      <c r="EY308" s="224"/>
      <c r="EZ308" s="224"/>
      <c r="FA308" s="224"/>
      <c r="FB308" s="224"/>
      <c r="FC308" s="224"/>
      <c r="FD308" s="224"/>
      <c r="FE308" s="224"/>
      <c r="FF308" s="224"/>
      <c r="FG308" s="224"/>
      <c r="FH308" s="224"/>
      <c r="FI308" s="224"/>
      <c r="FJ308" s="224"/>
      <c r="FK308" s="224"/>
      <c r="FL308" s="224"/>
      <c r="FM308" s="224"/>
      <c r="FN308" s="224"/>
      <c r="FO308" s="224"/>
      <c r="FP308" s="224"/>
      <c r="FQ308" s="224"/>
      <c r="FR308" s="224"/>
      <c r="FS308" s="224"/>
      <c r="FT308" s="224"/>
      <c r="FU308" s="224"/>
      <c r="FV308" s="224"/>
      <c r="FW308" s="224"/>
      <c r="FX308" s="224"/>
      <c r="FY308" s="224"/>
      <c r="FZ308" s="224"/>
      <c r="GA308" s="224"/>
      <c r="GB308" s="224"/>
      <c r="GC308" s="224"/>
      <c r="GD308" s="224"/>
      <c r="GE308" s="224"/>
      <c r="GF308" s="224"/>
      <c r="GG308" s="224"/>
      <c r="GH308" s="224"/>
      <c r="GI308" s="224"/>
      <c r="GJ308" s="224"/>
      <c r="GK308" s="224"/>
      <c r="GL308" s="224"/>
      <c r="GM308" s="224"/>
      <c r="GN308" s="224"/>
      <c r="GO308" s="224"/>
      <c r="GP308" s="224"/>
      <c r="GQ308" s="224"/>
      <c r="GR308" s="224"/>
      <c r="GS308" s="224"/>
      <c r="GT308" s="224"/>
      <c r="GU308" s="224"/>
      <c r="GV308" s="224"/>
      <c r="GW308" s="224"/>
      <c r="GX308" s="224"/>
      <c r="GY308" s="224"/>
      <c r="GZ308" s="224"/>
      <c r="HA308" s="224"/>
      <c r="HB308" s="224"/>
      <c r="HC308" s="224"/>
      <c r="HD308" s="224"/>
      <c r="HE308" s="224"/>
      <c r="HF308" s="224"/>
      <c r="HG308" s="224"/>
      <c r="HH308" s="224"/>
      <c r="HI308" s="224"/>
      <c r="HJ308" s="224"/>
      <c r="HK308" s="224"/>
      <c r="HL308" s="224"/>
      <c r="HM308" s="224"/>
      <c r="HN308" s="224"/>
      <c r="HO308" s="224"/>
      <c r="HP308" s="224"/>
      <c r="HQ308" s="224"/>
      <c r="HR308" s="224"/>
      <c r="HS308" s="224"/>
      <c r="HT308" s="224"/>
      <c r="HU308" s="224"/>
      <c r="HV308" s="224"/>
      <c r="HW308" s="224"/>
      <c r="HX308" s="224"/>
      <c r="HY308" s="224"/>
      <c r="HZ308" s="224"/>
      <c r="IA308" s="224"/>
      <c r="IB308" s="224"/>
      <c r="IC308" s="224"/>
      <c r="ID308" s="224"/>
      <c r="IE308" s="224"/>
      <c r="IF308" s="224"/>
      <c r="IG308" s="224"/>
      <c r="IH308" s="224"/>
      <c r="II308" s="224"/>
      <c r="IJ308" s="224"/>
    </row>
    <row r="309" spans="4:244" s="186" customFormat="1" x14ac:dyDescent="0.2">
      <c r="D309" s="223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  <c r="P309" s="224"/>
      <c r="Q309" s="224"/>
      <c r="R309" s="224"/>
      <c r="S309" s="224"/>
      <c r="T309" s="224"/>
      <c r="U309" s="224"/>
      <c r="V309" s="224"/>
      <c r="W309" s="224"/>
      <c r="X309" s="224"/>
      <c r="Y309" s="224"/>
      <c r="Z309" s="224"/>
      <c r="AA309" s="224"/>
      <c r="AB309" s="224"/>
      <c r="AC309" s="224"/>
      <c r="AD309" s="224"/>
      <c r="AE309" s="224"/>
      <c r="AF309" s="224"/>
      <c r="AG309" s="224"/>
      <c r="AH309" s="224"/>
      <c r="AI309" s="224"/>
      <c r="AJ309" s="224"/>
      <c r="AK309" s="224"/>
      <c r="AL309" s="224"/>
      <c r="AM309" s="224"/>
      <c r="AN309" s="224"/>
      <c r="AO309" s="224"/>
      <c r="AP309" s="224"/>
      <c r="AQ309" s="224"/>
      <c r="AR309" s="224"/>
      <c r="AS309" s="224"/>
      <c r="AT309" s="224"/>
      <c r="AU309" s="224"/>
      <c r="AV309" s="224"/>
      <c r="AW309" s="224"/>
      <c r="AX309" s="224"/>
      <c r="AY309" s="224"/>
      <c r="AZ309" s="224"/>
      <c r="BA309" s="224"/>
      <c r="BB309" s="224"/>
      <c r="BC309" s="224"/>
      <c r="BD309" s="224"/>
      <c r="BE309" s="224"/>
      <c r="BF309" s="224"/>
      <c r="BG309" s="224"/>
      <c r="BH309" s="224"/>
      <c r="BI309" s="224"/>
      <c r="BJ309" s="224"/>
      <c r="BK309" s="224"/>
      <c r="BL309" s="224"/>
      <c r="BM309" s="224"/>
      <c r="BN309" s="224"/>
      <c r="BO309" s="224"/>
      <c r="BP309" s="224"/>
      <c r="BQ309" s="224"/>
      <c r="BR309" s="224"/>
      <c r="BS309" s="224"/>
      <c r="BT309" s="224"/>
      <c r="BU309" s="224"/>
      <c r="BV309" s="224"/>
      <c r="BW309" s="224"/>
      <c r="BX309" s="224"/>
      <c r="BY309" s="224"/>
      <c r="BZ309" s="224"/>
      <c r="CA309" s="224"/>
      <c r="CB309" s="224"/>
      <c r="CC309" s="224"/>
      <c r="CD309" s="224"/>
      <c r="CE309" s="224"/>
      <c r="CF309" s="224"/>
      <c r="CG309" s="224"/>
      <c r="CH309" s="224"/>
      <c r="CI309" s="224"/>
      <c r="CJ309" s="224"/>
      <c r="CK309" s="224"/>
      <c r="CL309" s="224"/>
      <c r="CM309" s="224"/>
      <c r="CN309" s="224"/>
      <c r="CO309" s="224"/>
      <c r="CP309" s="224"/>
      <c r="CQ309" s="224"/>
      <c r="CR309" s="224"/>
      <c r="CS309" s="224"/>
      <c r="CT309" s="224"/>
      <c r="CU309" s="224"/>
      <c r="CV309" s="224"/>
      <c r="CW309" s="224"/>
      <c r="CX309" s="224"/>
      <c r="CY309" s="224"/>
      <c r="CZ309" s="224"/>
      <c r="DA309" s="224"/>
      <c r="DB309" s="224"/>
      <c r="DC309" s="224"/>
      <c r="DD309" s="224"/>
      <c r="DE309" s="224"/>
      <c r="DF309" s="224"/>
      <c r="DG309" s="224"/>
      <c r="DH309" s="224"/>
      <c r="DI309" s="224"/>
      <c r="DJ309" s="224"/>
      <c r="DK309" s="224"/>
      <c r="DL309" s="224"/>
      <c r="DM309" s="224"/>
      <c r="DN309" s="224"/>
      <c r="DO309" s="224"/>
      <c r="DP309" s="224"/>
      <c r="DQ309" s="224"/>
      <c r="DR309" s="224"/>
      <c r="DS309" s="224"/>
      <c r="DT309" s="224"/>
      <c r="DU309" s="224"/>
      <c r="DV309" s="224"/>
      <c r="DW309" s="224"/>
      <c r="DX309" s="224"/>
      <c r="DY309" s="224"/>
      <c r="DZ309" s="224"/>
      <c r="EA309" s="224"/>
      <c r="EB309" s="224"/>
      <c r="EC309" s="224"/>
      <c r="ED309" s="224"/>
      <c r="EE309" s="224"/>
      <c r="EF309" s="224"/>
      <c r="EG309" s="224"/>
      <c r="EH309" s="224"/>
      <c r="EI309" s="224"/>
      <c r="EJ309" s="224"/>
      <c r="EK309" s="224"/>
      <c r="EL309" s="224"/>
      <c r="EM309" s="224"/>
      <c r="EN309" s="224"/>
      <c r="EO309" s="224"/>
      <c r="EP309" s="224"/>
      <c r="EQ309" s="224"/>
      <c r="ER309" s="224"/>
      <c r="ES309" s="224"/>
      <c r="ET309" s="224"/>
      <c r="EU309" s="224"/>
      <c r="EV309" s="224"/>
      <c r="EW309" s="224"/>
      <c r="EX309" s="224"/>
      <c r="EY309" s="224"/>
      <c r="EZ309" s="224"/>
      <c r="FA309" s="224"/>
      <c r="FB309" s="224"/>
      <c r="FC309" s="224"/>
      <c r="FD309" s="224"/>
      <c r="FE309" s="224"/>
      <c r="FF309" s="224"/>
      <c r="FG309" s="224"/>
      <c r="FH309" s="224"/>
      <c r="FI309" s="224"/>
      <c r="FJ309" s="224"/>
      <c r="FK309" s="224"/>
      <c r="FL309" s="224"/>
      <c r="FM309" s="224"/>
      <c r="FN309" s="224"/>
      <c r="FO309" s="224"/>
      <c r="FP309" s="224"/>
      <c r="FQ309" s="224"/>
      <c r="FR309" s="224"/>
      <c r="FS309" s="224"/>
      <c r="FT309" s="224"/>
      <c r="FU309" s="224"/>
      <c r="FV309" s="224"/>
      <c r="FW309" s="224"/>
      <c r="FX309" s="224"/>
      <c r="FY309" s="224"/>
      <c r="FZ309" s="224"/>
      <c r="GA309" s="224"/>
      <c r="GB309" s="224"/>
      <c r="GC309" s="224"/>
      <c r="GD309" s="224"/>
      <c r="GE309" s="224"/>
      <c r="GF309" s="224"/>
      <c r="GG309" s="224"/>
      <c r="GH309" s="224"/>
      <c r="GI309" s="224"/>
      <c r="GJ309" s="224"/>
      <c r="GK309" s="224"/>
      <c r="GL309" s="224"/>
      <c r="GM309" s="224"/>
      <c r="GN309" s="224"/>
      <c r="GO309" s="224"/>
      <c r="GP309" s="224"/>
      <c r="GQ309" s="224"/>
      <c r="GR309" s="224"/>
      <c r="GS309" s="224"/>
      <c r="GT309" s="224"/>
      <c r="GU309" s="224"/>
      <c r="GV309" s="224"/>
      <c r="GW309" s="224"/>
      <c r="GX309" s="224"/>
      <c r="GY309" s="224"/>
      <c r="GZ309" s="224"/>
      <c r="HA309" s="224"/>
      <c r="HB309" s="224"/>
      <c r="HC309" s="224"/>
      <c r="HD309" s="224"/>
      <c r="HE309" s="224"/>
      <c r="HF309" s="224"/>
      <c r="HG309" s="224"/>
      <c r="HH309" s="224"/>
      <c r="HI309" s="224"/>
      <c r="HJ309" s="224"/>
      <c r="HK309" s="224"/>
      <c r="HL309" s="224"/>
      <c r="HM309" s="224"/>
      <c r="HN309" s="224"/>
      <c r="HO309" s="224"/>
      <c r="HP309" s="224"/>
      <c r="HQ309" s="224"/>
      <c r="HR309" s="224"/>
      <c r="HS309" s="224"/>
      <c r="HT309" s="224"/>
      <c r="HU309" s="224"/>
      <c r="HV309" s="224"/>
      <c r="HW309" s="224"/>
      <c r="HX309" s="224"/>
      <c r="HY309" s="224"/>
      <c r="HZ309" s="224"/>
      <c r="IA309" s="224"/>
      <c r="IB309" s="224"/>
      <c r="IC309" s="224"/>
      <c r="ID309" s="224"/>
      <c r="IE309" s="224"/>
      <c r="IF309" s="224"/>
      <c r="IG309" s="224"/>
      <c r="IH309" s="224"/>
      <c r="II309" s="224"/>
      <c r="IJ309" s="224"/>
    </row>
    <row r="310" spans="4:244" s="186" customFormat="1" x14ac:dyDescent="0.2">
      <c r="D310" s="223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  <c r="AA310" s="224"/>
      <c r="AB310" s="224"/>
      <c r="AC310" s="224"/>
      <c r="AD310" s="224"/>
      <c r="AE310" s="224"/>
      <c r="AF310" s="224"/>
      <c r="AG310" s="224"/>
      <c r="AH310" s="224"/>
      <c r="AI310" s="224"/>
      <c r="AJ310" s="224"/>
      <c r="AK310" s="224"/>
      <c r="AL310" s="224"/>
      <c r="AM310" s="224"/>
      <c r="AN310" s="224"/>
      <c r="AO310" s="224"/>
      <c r="AP310" s="224"/>
      <c r="AQ310" s="224"/>
      <c r="AR310" s="224"/>
      <c r="AS310" s="224"/>
      <c r="AT310" s="224"/>
      <c r="AU310" s="224"/>
      <c r="AV310" s="224"/>
      <c r="AW310" s="224"/>
      <c r="AX310" s="224"/>
      <c r="AY310" s="224"/>
      <c r="AZ310" s="224"/>
      <c r="BA310" s="224"/>
      <c r="BB310" s="224"/>
      <c r="BC310" s="224"/>
      <c r="BD310" s="224"/>
      <c r="BE310" s="224"/>
      <c r="BF310" s="224"/>
      <c r="BG310" s="224"/>
      <c r="BH310" s="224"/>
      <c r="BI310" s="224"/>
      <c r="BJ310" s="224"/>
      <c r="BK310" s="224"/>
      <c r="BL310" s="224"/>
      <c r="BM310" s="224"/>
      <c r="BN310" s="224"/>
      <c r="BO310" s="224"/>
      <c r="BP310" s="224"/>
      <c r="BQ310" s="224"/>
      <c r="BR310" s="224"/>
      <c r="BS310" s="224"/>
      <c r="BT310" s="224"/>
      <c r="BU310" s="224"/>
      <c r="BV310" s="224"/>
      <c r="BW310" s="224"/>
      <c r="BX310" s="224"/>
      <c r="BY310" s="224"/>
      <c r="BZ310" s="224"/>
      <c r="CA310" s="224"/>
      <c r="CB310" s="224"/>
      <c r="CC310" s="224"/>
      <c r="CD310" s="224"/>
      <c r="CE310" s="224"/>
      <c r="CF310" s="224"/>
      <c r="CG310" s="224"/>
      <c r="CH310" s="224"/>
      <c r="CI310" s="224"/>
      <c r="CJ310" s="224"/>
      <c r="CK310" s="224"/>
      <c r="CL310" s="224"/>
      <c r="CM310" s="224"/>
      <c r="CN310" s="224"/>
      <c r="CO310" s="224"/>
      <c r="CP310" s="224"/>
      <c r="CQ310" s="224"/>
      <c r="CR310" s="224"/>
      <c r="CS310" s="224"/>
      <c r="CT310" s="224"/>
      <c r="CU310" s="224"/>
      <c r="CV310" s="224"/>
      <c r="CW310" s="224"/>
      <c r="CX310" s="224"/>
      <c r="CY310" s="224"/>
      <c r="CZ310" s="224"/>
      <c r="DA310" s="224"/>
      <c r="DB310" s="224"/>
      <c r="DC310" s="224"/>
      <c r="DD310" s="224"/>
      <c r="DE310" s="224"/>
      <c r="DF310" s="224"/>
      <c r="DG310" s="224"/>
      <c r="DH310" s="224"/>
      <c r="DI310" s="224"/>
      <c r="DJ310" s="224"/>
      <c r="DK310" s="224"/>
      <c r="DL310" s="224"/>
      <c r="DM310" s="224"/>
      <c r="DN310" s="224"/>
      <c r="DO310" s="224"/>
      <c r="DP310" s="224"/>
      <c r="DQ310" s="224"/>
      <c r="DR310" s="224"/>
      <c r="DS310" s="224"/>
      <c r="DT310" s="224"/>
      <c r="DU310" s="224"/>
      <c r="DV310" s="224"/>
      <c r="DW310" s="224"/>
      <c r="DX310" s="224"/>
      <c r="DY310" s="224"/>
      <c r="DZ310" s="224"/>
      <c r="EA310" s="224"/>
      <c r="EB310" s="224"/>
      <c r="EC310" s="224"/>
      <c r="ED310" s="224"/>
      <c r="EE310" s="224"/>
      <c r="EF310" s="224"/>
      <c r="EG310" s="224"/>
      <c r="EH310" s="224"/>
      <c r="EI310" s="224"/>
      <c r="EJ310" s="224"/>
      <c r="EK310" s="224"/>
      <c r="EL310" s="224"/>
      <c r="EM310" s="224"/>
      <c r="EN310" s="224"/>
      <c r="EO310" s="224"/>
      <c r="EP310" s="224"/>
      <c r="EQ310" s="224"/>
      <c r="ER310" s="224"/>
      <c r="ES310" s="224"/>
      <c r="ET310" s="224"/>
      <c r="EU310" s="224"/>
      <c r="EV310" s="224"/>
      <c r="EW310" s="224"/>
      <c r="EX310" s="224"/>
      <c r="EY310" s="224"/>
      <c r="EZ310" s="224"/>
      <c r="FA310" s="224"/>
      <c r="FB310" s="224"/>
      <c r="FC310" s="224"/>
      <c r="FD310" s="224"/>
      <c r="FE310" s="224"/>
      <c r="FF310" s="224"/>
      <c r="FG310" s="224"/>
      <c r="FH310" s="224"/>
      <c r="FI310" s="224"/>
      <c r="FJ310" s="224"/>
      <c r="FK310" s="224"/>
      <c r="FL310" s="224"/>
      <c r="FM310" s="224"/>
      <c r="FN310" s="224"/>
      <c r="FO310" s="224"/>
      <c r="FP310" s="224"/>
      <c r="FQ310" s="224"/>
      <c r="FR310" s="224"/>
      <c r="FS310" s="224"/>
      <c r="FT310" s="224"/>
      <c r="FU310" s="224"/>
      <c r="FV310" s="224"/>
      <c r="FW310" s="224"/>
      <c r="FX310" s="224"/>
      <c r="FY310" s="224"/>
      <c r="FZ310" s="224"/>
      <c r="GA310" s="224"/>
      <c r="GB310" s="224"/>
      <c r="GC310" s="224"/>
      <c r="GD310" s="224"/>
      <c r="GE310" s="224"/>
      <c r="GF310" s="224"/>
      <c r="GG310" s="224"/>
      <c r="GH310" s="224"/>
      <c r="GI310" s="224"/>
      <c r="GJ310" s="224"/>
      <c r="GK310" s="224"/>
      <c r="GL310" s="224"/>
      <c r="GM310" s="224"/>
      <c r="GN310" s="224"/>
      <c r="GO310" s="224"/>
      <c r="GP310" s="224"/>
      <c r="GQ310" s="224"/>
      <c r="GR310" s="224"/>
      <c r="GS310" s="224"/>
      <c r="GT310" s="224"/>
      <c r="GU310" s="224"/>
      <c r="GV310" s="224"/>
      <c r="GW310" s="224"/>
      <c r="GX310" s="224"/>
      <c r="GY310" s="224"/>
      <c r="GZ310" s="224"/>
      <c r="HA310" s="224"/>
      <c r="HB310" s="224"/>
      <c r="HC310" s="224"/>
      <c r="HD310" s="224"/>
      <c r="HE310" s="224"/>
      <c r="HF310" s="224"/>
      <c r="HG310" s="224"/>
      <c r="HH310" s="224"/>
      <c r="HI310" s="224"/>
      <c r="HJ310" s="224"/>
      <c r="HK310" s="224"/>
      <c r="HL310" s="224"/>
      <c r="HM310" s="224"/>
      <c r="HN310" s="224"/>
      <c r="HO310" s="224"/>
      <c r="HP310" s="224"/>
      <c r="HQ310" s="224"/>
      <c r="HR310" s="224"/>
      <c r="HS310" s="224"/>
      <c r="HT310" s="224"/>
      <c r="HU310" s="224"/>
      <c r="HV310" s="224"/>
      <c r="HW310" s="224"/>
      <c r="HX310" s="224"/>
      <c r="HY310" s="224"/>
      <c r="HZ310" s="224"/>
      <c r="IA310" s="224"/>
      <c r="IB310" s="224"/>
      <c r="IC310" s="224"/>
      <c r="ID310" s="224"/>
      <c r="IE310" s="224"/>
      <c r="IF310" s="224"/>
      <c r="IG310" s="224"/>
      <c r="IH310" s="224"/>
      <c r="II310" s="224"/>
      <c r="IJ310" s="224"/>
    </row>
    <row r="311" spans="4:244" s="186" customFormat="1" x14ac:dyDescent="0.2">
      <c r="D311" s="223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4"/>
      <c r="AC311" s="224"/>
      <c r="AD311" s="224"/>
      <c r="AE311" s="224"/>
      <c r="AF311" s="224"/>
      <c r="AG311" s="224"/>
      <c r="AH311" s="224"/>
      <c r="AI311" s="224"/>
      <c r="AJ311" s="224"/>
      <c r="AK311" s="224"/>
      <c r="AL311" s="224"/>
      <c r="AM311" s="224"/>
      <c r="AN311" s="224"/>
      <c r="AO311" s="224"/>
      <c r="AP311" s="224"/>
      <c r="AQ311" s="224"/>
      <c r="AR311" s="224"/>
      <c r="AS311" s="224"/>
      <c r="AT311" s="224"/>
      <c r="AU311" s="224"/>
      <c r="AV311" s="224"/>
      <c r="AW311" s="224"/>
      <c r="AX311" s="224"/>
      <c r="AY311" s="224"/>
      <c r="AZ311" s="224"/>
      <c r="BA311" s="224"/>
      <c r="BB311" s="224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4"/>
      <c r="CD311" s="224"/>
      <c r="CE311" s="224"/>
      <c r="CF311" s="224"/>
      <c r="CG311" s="224"/>
      <c r="CH311" s="224"/>
      <c r="CI311" s="224"/>
      <c r="CJ311" s="224"/>
      <c r="CK311" s="224"/>
      <c r="CL311" s="224"/>
      <c r="CM311" s="224"/>
      <c r="CN311" s="224"/>
      <c r="CO311" s="224"/>
      <c r="CP311" s="224"/>
      <c r="CQ311" s="224"/>
      <c r="CR311" s="224"/>
      <c r="CS311" s="224"/>
      <c r="CT311" s="224"/>
      <c r="CU311" s="224"/>
      <c r="CV311" s="224"/>
      <c r="CW311" s="224"/>
      <c r="CX311" s="224"/>
      <c r="CY311" s="224"/>
      <c r="CZ311" s="224"/>
      <c r="DA311" s="224"/>
      <c r="DB311" s="224"/>
      <c r="DC311" s="224"/>
      <c r="DD311" s="224"/>
      <c r="DE311" s="224"/>
      <c r="DF311" s="224"/>
      <c r="DG311" s="224"/>
      <c r="DH311" s="224"/>
      <c r="DI311" s="224"/>
      <c r="DJ311" s="224"/>
      <c r="DK311" s="224"/>
      <c r="DL311" s="224"/>
      <c r="DM311" s="224"/>
      <c r="DN311" s="224"/>
      <c r="DO311" s="224"/>
      <c r="DP311" s="224"/>
      <c r="DQ311" s="224"/>
      <c r="DR311" s="224"/>
      <c r="DS311" s="224"/>
      <c r="DT311" s="224"/>
      <c r="DU311" s="224"/>
      <c r="DV311" s="224"/>
      <c r="DW311" s="224"/>
      <c r="DX311" s="224"/>
      <c r="DY311" s="224"/>
      <c r="DZ311" s="224"/>
      <c r="EA311" s="224"/>
      <c r="EB311" s="224"/>
      <c r="EC311" s="224"/>
      <c r="ED311" s="224"/>
      <c r="EE311" s="224"/>
      <c r="EF311" s="224"/>
      <c r="EG311" s="224"/>
      <c r="EH311" s="224"/>
      <c r="EI311" s="224"/>
      <c r="EJ311" s="224"/>
      <c r="EK311" s="224"/>
      <c r="EL311" s="224"/>
      <c r="EM311" s="224"/>
      <c r="EN311" s="224"/>
      <c r="EO311" s="224"/>
      <c r="EP311" s="224"/>
      <c r="EQ311" s="224"/>
      <c r="ER311" s="224"/>
      <c r="ES311" s="224"/>
      <c r="ET311" s="224"/>
      <c r="EU311" s="224"/>
      <c r="EV311" s="224"/>
      <c r="EW311" s="224"/>
      <c r="EX311" s="224"/>
      <c r="EY311" s="224"/>
      <c r="EZ311" s="224"/>
      <c r="FA311" s="224"/>
      <c r="FB311" s="224"/>
      <c r="FC311" s="224"/>
      <c r="FD311" s="224"/>
      <c r="FE311" s="224"/>
      <c r="FF311" s="224"/>
      <c r="FG311" s="224"/>
      <c r="FH311" s="224"/>
      <c r="FI311" s="224"/>
      <c r="FJ311" s="224"/>
      <c r="FK311" s="224"/>
      <c r="FL311" s="224"/>
      <c r="FM311" s="224"/>
      <c r="FN311" s="224"/>
      <c r="FO311" s="224"/>
      <c r="FP311" s="224"/>
      <c r="FQ311" s="224"/>
      <c r="FR311" s="224"/>
      <c r="FS311" s="224"/>
      <c r="FT311" s="224"/>
      <c r="FU311" s="224"/>
      <c r="FV311" s="224"/>
      <c r="FW311" s="224"/>
      <c r="FX311" s="224"/>
      <c r="FY311" s="224"/>
      <c r="FZ311" s="224"/>
      <c r="GA311" s="224"/>
      <c r="GB311" s="224"/>
      <c r="GC311" s="224"/>
      <c r="GD311" s="224"/>
      <c r="GE311" s="224"/>
      <c r="GF311" s="224"/>
      <c r="GG311" s="224"/>
      <c r="GH311" s="224"/>
      <c r="GI311" s="224"/>
      <c r="GJ311" s="224"/>
      <c r="GK311" s="224"/>
      <c r="GL311" s="224"/>
      <c r="GM311" s="224"/>
      <c r="GN311" s="224"/>
      <c r="GO311" s="224"/>
      <c r="GP311" s="224"/>
      <c r="GQ311" s="224"/>
      <c r="GR311" s="224"/>
      <c r="GS311" s="224"/>
      <c r="GT311" s="224"/>
      <c r="GU311" s="224"/>
      <c r="GV311" s="224"/>
      <c r="GW311" s="224"/>
      <c r="GX311" s="224"/>
      <c r="GY311" s="224"/>
      <c r="GZ311" s="224"/>
      <c r="HA311" s="224"/>
      <c r="HB311" s="224"/>
      <c r="HC311" s="224"/>
      <c r="HD311" s="224"/>
      <c r="HE311" s="224"/>
      <c r="HF311" s="224"/>
      <c r="HG311" s="224"/>
      <c r="HH311" s="224"/>
      <c r="HI311" s="224"/>
      <c r="HJ311" s="224"/>
      <c r="HK311" s="224"/>
      <c r="HL311" s="224"/>
      <c r="HM311" s="224"/>
      <c r="HN311" s="224"/>
      <c r="HO311" s="224"/>
      <c r="HP311" s="224"/>
      <c r="HQ311" s="224"/>
      <c r="HR311" s="224"/>
      <c r="HS311" s="224"/>
      <c r="HT311" s="224"/>
      <c r="HU311" s="224"/>
      <c r="HV311" s="224"/>
      <c r="HW311" s="224"/>
      <c r="HX311" s="224"/>
      <c r="HY311" s="224"/>
      <c r="HZ311" s="224"/>
      <c r="IA311" s="224"/>
      <c r="IB311" s="224"/>
      <c r="IC311" s="224"/>
      <c r="ID311" s="224"/>
      <c r="IE311" s="224"/>
      <c r="IF311" s="224"/>
      <c r="IG311" s="224"/>
      <c r="IH311" s="224"/>
      <c r="II311" s="224"/>
      <c r="IJ311" s="224"/>
    </row>
    <row r="312" spans="4:244" s="186" customFormat="1" x14ac:dyDescent="0.2">
      <c r="D312" s="223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24"/>
      <c r="AK312" s="224"/>
      <c r="AL312" s="224"/>
      <c r="AM312" s="224"/>
      <c r="AN312" s="224"/>
      <c r="AO312" s="224"/>
      <c r="AP312" s="224"/>
      <c r="AQ312" s="224"/>
      <c r="AR312" s="224"/>
      <c r="AS312" s="224"/>
      <c r="AT312" s="224"/>
      <c r="AU312" s="224"/>
      <c r="AV312" s="224"/>
      <c r="AW312" s="224"/>
      <c r="AX312" s="224"/>
      <c r="AY312" s="224"/>
      <c r="AZ312" s="224"/>
      <c r="BA312" s="224"/>
      <c r="BB312" s="224"/>
      <c r="BC312" s="224"/>
      <c r="BD312" s="224"/>
      <c r="BE312" s="224"/>
      <c r="BF312" s="224"/>
      <c r="BG312" s="224"/>
      <c r="BH312" s="224"/>
      <c r="BI312" s="224"/>
      <c r="BJ312" s="224"/>
      <c r="BK312" s="224"/>
      <c r="BL312" s="224"/>
      <c r="BM312" s="224"/>
      <c r="BN312" s="224"/>
      <c r="BO312" s="224"/>
      <c r="BP312" s="224"/>
      <c r="BQ312" s="224"/>
      <c r="BR312" s="224"/>
      <c r="BS312" s="224"/>
      <c r="BT312" s="224"/>
      <c r="BU312" s="224"/>
      <c r="BV312" s="224"/>
      <c r="BW312" s="224"/>
      <c r="BX312" s="224"/>
      <c r="BY312" s="224"/>
      <c r="BZ312" s="224"/>
      <c r="CA312" s="224"/>
      <c r="CB312" s="224"/>
      <c r="CC312" s="224"/>
      <c r="CD312" s="224"/>
      <c r="CE312" s="224"/>
      <c r="CF312" s="224"/>
      <c r="CG312" s="224"/>
      <c r="CH312" s="224"/>
      <c r="CI312" s="224"/>
      <c r="CJ312" s="224"/>
      <c r="CK312" s="224"/>
      <c r="CL312" s="224"/>
      <c r="CM312" s="224"/>
      <c r="CN312" s="224"/>
      <c r="CO312" s="224"/>
      <c r="CP312" s="224"/>
      <c r="CQ312" s="224"/>
      <c r="CR312" s="224"/>
      <c r="CS312" s="224"/>
      <c r="CT312" s="224"/>
      <c r="CU312" s="224"/>
      <c r="CV312" s="224"/>
      <c r="CW312" s="224"/>
      <c r="CX312" s="224"/>
      <c r="CY312" s="224"/>
      <c r="CZ312" s="224"/>
      <c r="DA312" s="224"/>
      <c r="DB312" s="224"/>
      <c r="DC312" s="224"/>
      <c r="DD312" s="224"/>
      <c r="DE312" s="224"/>
      <c r="DF312" s="224"/>
      <c r="DG312" s="224"/>
      <c r="DH312" s="224"/>
      <c r="DI312" s="224"/>
      <c r="DJ312" s="224"/>
      <c r="DK312" s="224"/>
      <c r="DL312" s="224"/>
      <c r="DM312" s="224"/>
      <c r="DN312" s="224"/>
      <c r="DO312" s="224"/>
      <c r="DP312" s="224"/>
      <c r="DQ312" s="224"/>
      <c r="DR312" s="224"/>
      <c r="DS312" s="224"/>
      <c r="DT312" s="224"/>
      <c r="DU312" s="224"/>
      <c r="DV312" s="224"/>
      <c r="DW312" s="224"/>
      <c r="DX312" s="224"/>
      <c r="DY312" s="224"/>
      <c r="DZ312" s="224"/>
      <c r="EA312" s="224"/>
      <c r="EB312" s="224"/>
      <c r="EC312" s="224"/>
      <c r="ED312" s="224"/>
      <c r="EE312" s="224"/>
      <c r="EF312" s="224"/>
      <c r="EG312" s="224"/>
      <c r="EH312" s="224"/>
      <c r="EI312" s="224"/>
      <c r="EJ312" s="224"/>
      <c r="EK312" s="224"/>
      <c r="EL312" s="224"/>
      <c r="EM312" s="224"/>
      <c r="EN312" s="224"/>
      <c r="EO312" s="224"/>
      <c r="EP312" s="224"/>
      <c r="EQ312" s="224"/>
      <c r="ER312" s="224"/>
      <c r="ES312" s="224"/>
      <c r="ET312" s="224"/>
      <c r="EU312" s="224"/>
      <c r="EV312" s="224"/>
      <c r="EW312" s="224"/>
      <c r="EX312" s="224"/>
      <c r="EY312" s="224"/>
      <c r="EZ312" s="224"/>
      <c r="FA312" s="224"/>
      <c r="FB312" s="224"/>
      <c r="FC312" s="224"/>
      <c r="FD312" s="224"/>
      <c r="FE312" s="224"/>
      <c r="FF312" s="224"/>
      <c r="FG312" s="224"/>
      <c r="FH312" s="224"/>
      <c r="FI312" s="224"/>
      <c r="FJ312" s="224"/>
      <c r="FK312" s="224"/>
      <c r="FL312" s="224"/>
      <c r="FM312" s="224"/>
      <c r="FN312" s="224"/>
      <c r="FO312" s="224"/>
      <c r="FP312" s="224"/>
      <c r="FQ312" s="224"/>
      <c r="FR312" s="224"/>
      <c r="FS312" s="224"/>
      <c r="FT312" s="224"/>
      <c r="FU312" s="224"/>
      <c r="FV312" s="224"/>
      <c r="FW312" s="224"/>
      <c r="FX312" s="224"/>
      <c r="FY312" s="224"/>
      <c r="FZ312" s="224"/>
      <c r="GA312" s="224"/>
      <c r="GB312" s="224"/>
      <c r="GC312" s="224"/>
      <c r="GD312" s="224"/>
      <c r="GE312" s="224"/>
      <c r="GF312" s="224"/>
      <c r="GG312" s="224"/>
      <c r="GH312" s="224"/>
      <c r="GI312" s="224"/>
      <c r="GJ312" s="224"/>
      <c r="GK312" s="224"/>
      <c r="GL312" s="224"/>
      <c r="GM312" s="224"/>
      <c r="GN312" s="224"/>
      <c r="GO312" s="224"/>
      <c r="GP312" s="224"/>
      <c r="GQ312" s="224"/>
      <c r="GR312" s="224"/>
      <c r="GS312" s="224"/>
      <c r="GT312" s="224"/>
      <c r="GU312" s="224"/>
      <c r="GV312" s="224"/>
      <c r="GW312" s="224"/>
      <c r="GX312" s="224"/>
      <c r="GY312" s="224"/>
      <c r="GZ312" s="224"/>
      <c r="HA312" s="224"/>
      <c r="HB312" s="224"/>
      <c r="HC312" s="224"/>
      <c r="HD312" s="224"/>
      <c r="HE312" s="224"/>
      <c r="HF312" s="224"/>
      <c r="HG312" s="224"/>
      <c r="HH312" s="224"/>
      <c r="HI312" s="224"/>
      <c r="HJ312" s="224"/>
      <c r="HK312" s="224"/>
      <c r="HL312" s="224"/>
      <c r="HM312" s="224"/>
      <c r="HN312" s="224"/>
      <c r="HO312" s="224"/>
      <c r="HP312" s="224"/>
      <c r="HQ312" s="224"/>
      <c r="HR312" s="224"/>
      <c r="HS312" s="224"/>
      <c r="HT312" s="224"/>
      <c r="HU312" s="224"/>
      <c r="HV312" s="224"/>
      <c r="HW312" s="224"/>
      <c r="HX312" s="224"/>
      <c r="HY312" s="224"/>
      <c r="HZ312" s="224"/>
      <c r="IA312" s="224"/>
      <c r="IB312" s="224"/>
      <c r="IC312" s="224"/>
      <c r="ID312" s="224"/>
      <c r="IE312" s="224"/>
      <c r="IF312" s="224"/>
      <c r="IG312" s="224"/>
      <c r="IH312" s="224"/>
      <c r="II312" s="224"/>
      <c r="IJ312" s="224"/>
    </row>
    <row r="313" spans="4:244" s="186" customFormat="1" x14ac:dyDescent="0.2">
      <c r="D313" s="223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  <c r="AY313" s="224"/>
      <c r="AZ313" s="224"/>
      <c r="BA313" s="224"/>
      <c r="BB313" s="224"/>
      <c r="BC313" s="224"/>
      <c r="BD313" s="224"/>
      <c r="BE313" s="224"/>
      <c r="BF313" s="224"/>
      <c r="BG313" s="224"/>
      <c r="BH313" s="224"/>
      <c r="BI313" s="224"/>
      <c r="BJ313" s="224"/>
      <c r="BK313" s="224"/>
      <c r="BL313" s="224"/>
      <c r="BM313" s="224"/>
      <c r="BN313" s="224"/>
      <c r="BO313" s="224"/>
      <c r="BP313" s="224"/>
      <c r="BQ313" s="224"/>
      <c r="BR313" s="224"/>
      <c r="BS313" s="224"/>
      <c r="BT313" s="224"/>
      <c r="BU313" s="224"/>
      <c r="BV313" s="224"/>
      <c r="BW313" s="224"/>
      <c r="BX313" s="224"/>
      <c r="BY313" s="224"/>
      <c r="BZ313" s="224"/>
      <c r="CA313" s="224"/>
      <c r="CB313" s="224"/>
      <c r="CC313" s="224"/>
      <c r="CD313" s="224"/>
      <c r="CE313" s="224"/>
      <c r="CF313" s="224"/>
      <c r="CG313" s="224"/>
      <c r="CH313" s="224"/>
      <c r="CI313" s="224"/>
      <c r="CJ313" s="224"/>
      <c r="CK313" s="224"/>
      <c r="CL313" s="224"/>
      <c r="CM313" s="224"/>
      <c r="CN313" s="224"/>
      <c r="CO313" s="224"/>
      <c r="CP313" s="224"/>
      <c r="CQ313" s="224"/>
      <c r="CR313" s="224"/>
      <c r="CS313" s="224"/>
      <c r="CT313" s="224"/>
      <c r="CU313" s="224"/>
      <c r="CV313" s="224"/>
      <c r="CW313" s="224"/>
      <c r="CX313" s="224"/>
      <c r="CY313" s="224"/>
      <c r="CZ313" s="224"/>
      <c r="DA313" s="224"/>
      <c r="DB313" s="224"/>
      <c r="DC313" s="224"/>
      <c r="DD313" s="224"/>
      <c r="DE313" s="224"/>
      <c r="DF313" s="224"/>
      <c r="DG313" s="224"/>
      <c r="DH313" s="224"/>
      <c r="DI313" s="224"/>
      <c r="DJ313" s="224"/>
      <c r="DK313" s="224"/>
      <c r="DL313" s="224"/>
      <c r="DM313" s="224"/>
      <c r="DN313" s="224"/>
      <c r="DO313" s="224"/>
      <c r="DP313" s="224"/>
      <c r="DQ313" s="224"/>
      <c r="DR313" s="224"/>
      <c r="DS313" s="224"/>
      <c r="DT313" s="224"/>
      <c r="DU313" s="224"/>
      <c r="DV313" s="224"/>
      <c r="DW313" s="224"/>
      <c r="DX313" s="224"/>
      <c r="DY313" s="224"/>
      <c r="DZ313" s="224"/>
      <c r="EA313" s="224"/>
      <c r="EB313" s="224"/>
      <c r="EC313" s="224"/>
      <c r="ED313" s="224"/>
      <c r="EE313" s="224"/>
      <c r="EF313" s="224"/>
      <c r="EG313" s="224"/>
      <c r="EH313" s="224"/>
      <c r="EI313" s="224"/>
      <c r="EJ313" s="224"/>
      <c r="EK313" s="224"/>
      <c r="EL313" s="224"/>
      <c r="EM313" s="224"/>
      <c r="EN313" s="224"/>
      <c r="EO313" s="224"/>
      <c r="EP313" s="224"/>
      <c r="EQ313" s="224"/>
      <c r="ER313" s="224"/>
      <c r="ES313" s="224"/>
      <c r="ET313" s="224"/>
      <c r="EU313" s="224"/>
      <c r="EV313" s="224"/>
      <c r="EW313" s="224"/>
      <c r="EX313" s="224"/>
      <c r="EY313" s="224"/>
      <c r="EZ313" s="224"/>
      <c r="FA313" s="224"/>
      <c r="FB313" s="224"/>
      <c r="FC313" s="224"/>
      <c r="FD313" s="224"/>
      <c r="FE313" s="224"/>
      <c r="FF313" s="224"/>
      <c r="FG313" s="224"/>
      <c r="FH313" s="224"/>
      <c r="FI313" s="224"/>
      <c r="FJ313" s="224"/>
      <c r="FK313" s="224"/>
      <c r="FL313" s="224"/>
      <c r="FM313" s="224"/>
      <c r="FN313" s="224"/>
      <c r="FO313" s="224"/>
      <c r="FP313" s="224"/>
      <c r="FQ313" s="224"/>
      <c r="FR313" s="224"/>
      <c r="FS313" s="224"/>
      <c r="FT313" s="224"/>
      <c r="FU313" s="224"/>
      <c r="FV313" s="224"/>
      <c r="FW313" s="224"/>
      <c r="FX313" s="224"/>
      <c r="FY313" s="224"/>
      <c r="FZ313" s="224"/>
      <c r="GA313" s="224"/>
      <c r="GB313" s="224"/>
      <c r="GC313" s="224"/>
      <c r="GD313" s="224"/>
      <c r="GE313" s="224"/>
      <c r="GF313" s="224"/>
      <c r="GG313" s="224"/>
      <c r="GH313" s="224"/>
      <c r="GI313" s="224"/>
      <c r="GJ313" s="224"/>
      <c r="GK313" s="224"/>
      <c r="GL313" s="224"/>
      <c r="GM313" s="224"/>
      <c r="GN313" s="224"/>
      <c r="GO313" s="224"/>
      <c r="GP313" s="224"/>
      <c r="GQ313" s="224"/>
      <c r="GR313" s="224"/>
      <c r="GS313" s="224"/>
      <c r="GT313" s="224"/>
      <c r="GU313" s="224"/>
      <c r="GV313" s="224"/>
      <c r="GW313" s="224"/>
      <c r="GX313" s="224"/>
      <c r="GY313" s="224"/>
      <c r="GZ313" s="224"/>
      <c r="HA313" s="224"/>
      <c r="HB313" s="224"/>
      <c r="HC313" s="224"/>
      <c r="HD313" s="224"/>
      <c r="HE313" s="224"/>
      <c r="HF313" s="224"/>
      <c r="HG313" s="224"/>
      <c r="HH313" s="224"/>
      <c r="HI313" s="224"/>
      <c r="HJ313" s="224"/>
      <c r="HK313" s="224"/>
      <c r="HL313" s="224"/>
      <c r="HM313" s="224"/>
      <c r="HN313" s="224"/>
      <c r="HO313" s="224"/>
      <c r="HP313" s="224"/>
      <c r="HQ313" s="224"/>
      <c r="HR313" s="224"/>
      <c r="HS313" s="224"/>
      <c r="HT313" s="224"/>
      <c r="HU313" s="224"/>
      <c r="HV313" s="224"/>
      <c r="HW313" s="224"/>
      <c r="HX313" s="224"/>
      <c r="HY313" s="224"/>
      <c r="HZ313" s="224"/>
      <c r="IA313" s="224"/>
      <c r="IB313" s="224"/>
      <c r="IC313" s="224"/>
      <c r="ID313" s="224"/>
      <c r="IE313" s="224"/>
      <c r="IF313" s="224"/>
      <c r="IG313" s="224"/>
      <c r="IH313" s="224"/>
      <c r="II313" s="224"/>
      <c r="IJ313" s="224"/>
    </row>
    <row r="314" spans="4:244" s="186" customFormat="1" x14ac:dyDescent="0.2">
      <c r="D314" s="223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4"/>
      <c r="BN314" s="224"/>
      <c r="BO314" s="224"/>
      <c r="BP314" s="224"/>
      <c r="BQ314" s="224"/>
      <c r="BR314" s="224"/>
      <c r="BS314" s="224"/>
      <c r="BT314" s="224"/>
      <c r="BU314" s="224"/>
      <c r="BV314" s="224"/>
      <c r="BW314" s="224"/>
      <c r="BX314" s="224"/>
      <c r="BY314" s="224"/>
      <c r="BZ314" s="224"/>
      <c r="CA314" s="224"/>
      <c r="CB314" s="224"/>
      <c r="CC314" s="224"/>
      <c r="CD314" s="224"/>
      <c r="CE314" s="224"/>
      <c r="CF314" s="224"/>
      <c r="CG314" s="224"/>
      <c r="CH314" s="224"/>
      <c r="CI314" s="224"/>
      <c r="CJ314" s="224"/>
      <c r="CK314" s="224"/>
      <c r="CL314" s="224"/>
      <c r="CM314" s="224"/>
      <c r="CN314" s="224"/>
      <c r="CO314" s="224"/>
      <c r="CP314" s="224"/>
      <c r="CQ314" s="224"/>
      <c r="CR314" s="224"/>
      <c r="CS314" s="224"/>
      <c r="CT314" s="224"/>
      <c r="CU314" s="224"/>
      <c r="CV314" s="224"/>
      <c r="CW314" s="224"/>
      <c r="CX314" s="224"/>
      <c r="CY314" s="224"/>
      <c r="CZ314" s="224"/>
      <c r="DA314" s="224"/>
      <c r="DB314" s="224"/>
      <c r="DC314" s="224"/>
      <c r="DD314" s="224"/>
      <c r="DE314" s="224"/>
      <c r="DF314" s="224"/>
      <c r="DG314" s="224"/>
      <c r="DH314" s="224"/>
      <c r="DI314" s="224"/>
      <c r="DJ314" s="224"/>
      <c r="DK314" s="224"/>
      <c r="DL314" s="224"/>
      <c r="DM314" s="224"/>
      <c r="DN314" s="224"/>
      <c r="DO314" s="224"/>
      <c r="DP314" s="224"/>
      <c r="DQ314" s="224"/>
      <c r="DR314" s="224"/>
      <c r="DS314" s="224"/>
      <c r="DT314" s="224"/>
      <c r="DU314" s="224"/>
      <c r="DV314" s="224"/>
      <c r="DW314" s="224"/>
      <c r="DX314" s="224"/>
      <c r="DY314" s="224"/>
      <c r="DZ314" s="224"/>
      <c r="EA314" s="224"/>
      <c r="EB314" s="224"/>
      <c r="EC314" s="224"/>
      <c r="ED314" s="224"/>
      <c r="EE314" s="224"/>
      <c r="EF314" s="224"/>
      <c r="EG314" s="224"/>
      <c r="EH314" s="224"/>
      <c r="EI314" s="224"/>
      <c r="EJ314" s="224"/>
      <c r="EK314" s="224"/>
      <c r="EL314" s="224"/>
      <c r="EM314" s="224"/>
      <c r="EN314" s="224"/>
      <c r="EO314" s="224"/>
      <c r="EP314" s="224"/>
      <c r="EQ314" s="224"/>
      <c r="ER314" s="224"/>
      <c r="ES314" s="224"/>
      <c r="ET314" s="224"/>
      <c r="EU314" s="224"/>
      <c r="EV314" s="224"/>
      <c r="EW314" s="224"/>
      <c r="EX314" s="224"/>
      <c r="EY314" s="224"/>
      <c r="EZ314" s="224"/>
      <c r="FA314" s="224"/>
      <c r="FB314" s="224"/>
      <c r="FC314" s="224"/>
      <c r="FD314" s="224"/>
      <c r="FE314" s="224"/>
      <c r="FF314" s="224"/>
      <c r="FG314" s="224"/>
      <c r="FH314" s="224"/>
      <c r="FI314" s="224"/>
      <c r="FJ314" s="224"/>
      <c r="FK314" s="224"/>
      <c r="FL314" s="224"/>
      <c r="FM314" s="224"/>
      <c r="FN314" s="224"/>
      <c r="FO314" s="224"/>
      <c r="FP314" s="224"/>
      <c r="FQ314" s="224"/>
      <c r="FR314" s="224"/>
      <c r="FS314" s="224"/>
      <c r="FT314" s="224"/>
      <c r="FU314" s="224"/>
      <c r="FV314" s="224"/>
      <c r="FW314" s="224"/>
      <c r="FX314" s="224"/>
      <c r="FY314" s="224"/>
      <c r="FZ314" s="224"/>
      <c r="GA314" s="224"/>
      <c r="GB314" s="224"/>
      <c r="GC314" s="224"/>
      <c r="GD314" s="224"/>
      <c r="GE314" s="224"/>
      <c r="GF314" s="224"/>
      <c r="GG314" s="224"/>
      <c r="GH314" s="224"/>
      <c r="GI314" s="224"/>
      <c r="GJ314" s="224"/>
      <c r="GK314" s="224"/>
      <c r="GL314" s="224"/>
      <c r="GM314" s="224"/>
      <c r="GN314" s="224"/>
      <c r="GO314" s="224"/>
      <c r="GP314" s="224"/>
      <c r="GQ314" s="224"/>
      <c r="GR314" s="224"/>
      <c r="GS314" s="224"/>
      <c r="GT314" s="224"/>
      <c r="GU314" s="224"/>
      <c r="GV314" s="224"/>
      <c r="GW314" s="224"/>
      <c r="GX314" s="224"/>
      <c r="GY314" s="224"/>
      <c r="GZ314" s="224"/>
      <c r="HA314" s="224"/>
      <c r="HB314" s="224"/>
      <c r="HC314" s="224"/>
      <c r="HD314" s="224"/>
      <c r="HE314" s="224"/>
      <c r="HF314" s="224"/>
      <c r="HG314" s="224"/>
      <c r="HH314" s="224"/>
      <c r="HI314" s="224"/>
      <c r="HJ314" s="224"/>
      <c r="HK314" s="224"/>
      <c r="HL314" s="224"/>
      <c r="HM314" s="224"/>
      <c r="HN314" s="224"/>
      <c r="HO314" s="224"/>
      <c r="HP314" s="224"/>
      <c r="HQ314" s="224"/>
      <c r="HR314" s="224"/>
      <c r="HS314" s="224"/>
      <c r="HT314" s="224"/>
      <c r="HU314" s="224"/>
      <c r="HV314" s="224"/>
      <c r="HW314" s="224"/>
      <c r="HX314" s="224"/>
      <c r="HY314" s="224"/>
      <c r="HZ314" s="224"/>
      <c r="IA314" s="224"/>
      <c r="IB314" s="224"/>
      <c r="IC314" s="224"/>
      <c r="ID314" s="224"/>
      <c r="IE314" s="224"/>
      <c r="IF314" s="224"/>
      <c r="IG314" s="224"/>
      <c r="IH314" s="224"/>
      <c r="II314" s="224"/>
      <c r="IJ314" s="224"/>
    </row>
    <row r="315" spans="4:244" s="186" customFormat="1" x14ac:dyDescent="0.2">
      <c r="D315" s="223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4"/>
      <c r="BN315" s="224"/>
      <c r="BO315" s="224"/>
      <c r="BP315" s="224"/>
      <c r="BQ315" s="224"/>
      <c r="BR315" s="224"/>
      <c r="BS315" s="224"/>
      <c r="BT315" s="224"/>
      <c r="BU315" s="224"/>
      <c r="BV315" s="224"/>
      <c r="BW315" s="224"/>
      <c r="BX315" s="224"/>
      <c r="BY315" s="224"/>
      <c r="BZ315" s="224"/>
      <c r="CA315" s="224"/>
      <c r="CB315" s="224"/>
      <c r="CC315" s="224"/>
      <c r="CD315" s="224"/>
      <c r="CE315" s="224"/>
      <c r="CF315" s="224"/>
      <c r="CG315" s="224"/>
      <c r="CH315" s="224"/>
      <c r="CI315" s="224"/>
      <c r="CJ315" s="224"/>
      <c r="CK315" s="224"/>
      <c r="CL315" s="224"/>
      <c r="CM315" s="224"/>
      <c r="CN315" s="224"/>
      <c r="CO315" s="224"/>
      <c r="CP315" s="224"/>
      <c r="CQ315" s="224"/>
      <c r="CR315" s="224"/>
      <c r="CS315" s="224"/>
      <c r="CT315" s="224"/>
      <c r="CU315" s="224"/>
      <c r="CV315" s="224"/>
      <c r="CW315" s="224"/>
      <c r="CX315" s="224"/>
      <c r="CY315" s="224"/>
      <c r="CZ315" s="224"/>
      <c r="DA315" s="224"/>
      <c r="DB315" s="224"/>
      <c r="DC315" s="224"/>
      <c r="DD315" s="224"/>
      <c r="DE315" s="224"/>
      <c r="DF315" s="224"/>
      <c r="DG315" s="224"/>
      <c r="DH315" s="224"/>
      <c r="DI315" s="224"/>
      <c r="DJ315" s="224"/>
      <c r="DK315" s="224"/>
      <c r="DL315" s="224"/>
      <c r="DM315" s="224"/>
      <c r="DN315" s="224"/>
      <c r="DO315" s="224"/>
      <c r="DP315" s="224"/>
      <c r="DQ315" s="224"/>
      <c r="DR315" s="224"/>
      <c r="DS315" s="224"/>
      <c r="DT315" s="224"/>
      <c r="DU315" s="224"/>
      <c r="DV315" s="224"/>
      <c r="DW315" s="224"/>
      <c r="DX315" s="224"/>
      <c r="DY315" s="224"/>
      <c r="DZ315" s="224"/>
      <c r="EA315" s="224"/>
      <c r="EB315" s="224"/>
      <c r="EC315" s="224"/>
      <c r="ED315" s="224"/>
      <c r="EE315" s="224"/>
      <c r="EF315" s="224"/>
      <c r="EG315" s="224"/>
      <c r="EH315" s="224"/>
      <c r="EI315" s="224"/>
      <c r="EJ315" s="224"/>
      <c r="EK315" s="224"/>
      <c r="EL315" s="224"/>
      <c r="EM315" s="224"/>
      <c r="EN315" s="224"/>
      <c r="EO315" s="224"/>
      <c r="EP315" s="224"/>
      <c r="EQ315" s="224"/>
      <c r="ER315" s="224"/>
      <c r="ES315" s="224"/>
      <c r="ET315" s="224"/>
      <c r="EU315" s="224"/>
      <c r="EV315" s="224"/>
      <c r="EW315" s="224"/>
      <c r="EX315" s="224"/>
      <c r="EY315" s="224"/>
      <c r="EZ315" s="224"/>
      <c r="FA315" s="224"/>
      <c r="FB315" s="224"/>
      <c r="FC315" s="224"/>
      <c r="FD315" s="224"/>
      <c r="FE315" s="224"/>
      <c r="FF315" s="224"/>
      <c r="FG315" s="224"/>
      <c r="FH315" s="224"/>
      <c r="FI315" s="224"/>
      <c r="FJ315" s="224"/>
      <c r="FK315" s="224"/>
      <c r="FL315" s="224"/>
      <c r="FM315" s="224"/>
      <c r="FN315" s="224"/>
      <c r="FO315" s="224"/>
      <c r="FP315" s="224"/>
      <c r="FQ315" s="224"/>
      <c r="FR315" s="224"/>
      <c r="FS315" s="224"/>
      <c r="FT315" s="224"/>
      <c r="FU315" s="224"/>
      <c r="FV315" s="224"/>
      <c r="FW315" s="224"/>
      <c r="FX315" s="224"/>
      <c r="FY315" s="224"/>
      <c r="FZ315" s="224"/>
      <c r="GA315" s="224"/>
      <c r="GB315" s="224"/>
      <c r="GC315" s="224"/>
      <c r="GD315" s="224"/>
      <c r="GE315" s="224"/>
      <c r="GF315" s="224"/>
      <c r="GG315" s="224"/>
      <c r="GH315" s="224"/>
      <c r="GI315" s="224"/>
      <c r="GJ315" s="224"/>
      <c r="GK315" s="224"/>
      <c r="GL315" s="224"/>
      <c r="GM315" s="224"/>
      <c r="GN315" s="224"/>
      <c r="GO315" s="224"/>
      <c r="GP315" s="224"/>
      <c r="GQ315" s="224"/>
      <c r="GR315" s="224"/>
      <c r="GS315" s="224"/>
      <c r="GT315" s="224"/>
      <c r="GU315" s="224"/>
      <c r="GV315" s="224"/>
      <c r="GW315" s="224"/>
      <c r="GX315" s="224"/>
      <c r="GY315" s="224"/>
      <c r="GZ315" s="224"/>
      <c r="HA315" s="224"/>
      <c r="HB315" s="224"/>
      <c r="HC315" s="224"/>
      <c r="HD315" s="224"/>
      <c r="HE315" s="224"/>
      <c r="HF315" s="224"/>
      <c r="HG315" s="224"/>
      <c r="HH315" s="224"/>
      <c r="HI315" s="224"/>
      <c r="HJ315" s="224"/>
      <c r="HK315" s="224"/>
      <c r="HL315" s="224"/>
      <c r="HM315" s="224"/>
      <c r="HN315" s="224"/>
      <c r="HO315" s="224"/>
      <c r="HP315" s="224"/>
      <c r="HQ315" s="224"/>
      <c r="HR315" s="224"/>
      <c r="HS315" s="224"/>
      <c r="HT315" s="224"/>
      <c r="HU315" s="224"/>
      <c r="HV315" s="224"/>
      <c r="HW315" s="224"/>
      <c r="HX315" s="224"/>
      <c r="HY315" s="224"/>
      <c r="HZ315" s="224"/>
      <c r="IA315" s="224"/>
      <c r="IB315" s="224"/>
      <c r="IC315" s="224"/>
      <c r="ID315" s="224"/>
      <c r="IE315" s="224"/>
      <c r="IF315" s="224"/>
      <c r="IG315" s="224"/>
      <c r="IH315" s="224"/>
      <c r="II315" s="224"/>
      <c r="IJ315" s="224"/>
    </row>
    <row r="316" spans="4:244" s="186" customFormat="1" x14ac:dyDescent="0.2">
      <c r="D316" s="223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4"/>
      <c r="BN316" s="224"/>
      <c r="BO316" s="224"/>
      <c r="BP316" s="224"/>
      <c r="BQ316" s="224"/>
      <c r="BR316" s="224"/>
      <c r="BS316" s="224"/>
      <c r="BT316" s="224"/>
      <c r="BU316" s="224"/>
      <c r="BV316" s="224"/>
      <c r="BW316" s="224"/>
      <c r="BX316" s="224"/>
      <c r="BY316" s="224"/>
      <c r="BZ316" s="224"/>
      <c r="CA316" s="224"/>
      <c r="CB316" s="224"/>
      <c r="CC316" s="224"/>
      <c r="CD316" s="224"/>
      <c r="CE316" s="224"/>
      <c r="CF316" s="224"/>
      <c r="CG316" s="224"/>
      <c r="CH316" s="224"/>
      <c r="CI316" s="224"/>
      <c r="CJ316" s="224"/>
      <c r="CK316" s="224"/>
      <c r="CL316" s="224"/>
      <c r="CM316" s="224"/>
      <c r="CN316" s="224"/>
      <c r="CO316" s="224"/>
      <c r="CP316" s="224"/>
      <c r="CQ316" s="224"/>
      <c r="CR316" s="224"/>
      <c r="CS316" s="224"/>
      <c r="CT316" s="224"/>
      <c r="CU316" s="224"/>
      <c r="CV316" s="224"/>
      <c r="CW316" s="224"/>
      <c r="CX316" s="224"/>
      <c r="CY316" s="224"/>
      <c r="CZ316" s="224"/>
      <c r="DA316" s="224"/>
      <c r="DB316" s="224"/>
      <c r="DC316" s="224"/>
      <c r="DD316" s="224"/>
      <c r="DE316" s="224"/>
      <c r="DF316" s="224"/>
      <c r="DG316" s="224"/>
      <c r="DH316" s="224"/>
      <c r="DI316" s="224"/>
      <c r="DJ316" s="224"/>
      <c r="DK316" s="224"/>
      <c r="DL316" s="224"/>
      <c r="DM316" s="224"/>
      <c r="DN316" s="224"/>
      <c r="DO316" s="224"/>
      <c r="DP316" s="224"/>
      <c r="DQ316" s="224"/>
      <c r="DR316" s="224"/>
      <c r="DS316" s="224"/>
      <c r="DT316" s="224"/>
      <c r="DU316" s="224"/>
      <c r="DV316" s="224"/>
      <c r="DW316" s="224"/>
      <c r="DX316" s="224"/>
      <c r="DY316" s="224"/>
      <c r="DZ316" s="224"/>
      <c r="EA316" s="224"/>
      <c r="EB316" s="224"/>
      <c r="EC316" s="224"/>
      <c r="ED316" s="224"/>
      <c r="EE316" s="224"/>
      <c r="EF316" s="224"/>
      <c r="EG316" s="224"/>
      <c r="EH316" s="224"/>
      <c r="EI316" s="224"/>
      <c r="EJ316" s="224"/>
      <c r="EK316" s="224"/>
      <c r="EL316" s="224"/>
      <c r="EM316" s="224"/>
      <c r="EN316" s="224"/>
      <c r="EO316" s="224"/>
      <c r="EP316" s="224"/>
      <c r="EQ316" s="224"/>
      <c r="ER316" s="224"/>
      <c r="ES316" s="224"/>
      <c r="ET316" s="224"/>
      <c r="EU316" s="224"/>
      <c r="EV316" s="224"/>
      <c r="EW316" s="224"/>
      <c r="EX316" s="224"/>
      <c r="EY316" s="224"/>
      <c r="EZ316" s="224"/>
      <c r="FA316" s="224"/>
      <c r="FB316" s="224"/>
      <c r="FC316" s="224"/>
      <c r="FD316" s="224"/>
      <c r="FE316" s="224"/>
      <c r="FF316" s="224"/>
      <c r="FG316" s="224"/>
      <c r="FH316" s="224"/>
      <c r="FI316" s="224"/>
      <c r="FJ316" s="224"/>
      <c r="FK316" s="224"/>
      <c r="FL316" s="224"/>
      <c r="FM316" s="224"/>
      <c r="FN316" s="224"/>
      <c r="FO316" s="224"/>
      <c r="FP316" s="224"/>
      <c r="FQ316" s="224"/>
      <c r="FR316" s="224"/>
      <c r="FS316" s="224"/>
      <c r="FT316" s="224"/>
      <c r="FU316" s="224"/>
      <c r="FV316" s="224"/>
      <c r="FW316" s="224"/>
      <c r="FX316" s="224"/>
      <c r="FY316" s="224"/>
      <c r="FZ316" s="224"/>
      <c r="GA316" s="224"/>
      <c r="GB316" s="224"/>
      <c r="GC316" s="224"/>
      <c r="GD316" s="224"/>
      <c r="GE316" s="224"/>
      <c r="GF316" s="224"/>
      <c r="GG316" s="224"/>
      <c r="GH316" s="224"/>
      <c r="GI316" s="224"/>
      <c r="GJ316" s="224"/>
      <c r="GK316" s="224"/>
      <c r="GL316" s="224"/>
      <c r="GM316" s="224"/>
      <c r="GN316" s="224"/>
      <c r="GO316" s="224"/>
      <c r="GP316" s="224"/>
      <c r="GQ316" s="224"/>
      <c r="GR316" s="224"/>
      <c r="GS316" s="224"/>
      <c r="GT316" s="224"/>
      <c r="GU316" s="224"/>
      <c r="GV316" s="224"/>
      <c r="GW316" s="224"/>
      <c r="GX316" s="224"/>
      <c r="GY316" s="224"/>
      <c r="GZ316" s="224"/>
      <c r="HA316" s="224"/>
      <c r="HB316" s="224"/>
      <c r="HC316" s="224"/>
      <c r="HD316" s="224"/>
      <c r="HE316" s="224"/>
      <c r="HF316" s="224"/>
      <c r="HG316" s="224"/>
      <c r="HH316" s="224"/>
      <c r="HI316" s="224"/>
      <c r="HJ316" s="224"/>
      <c r="HK316" s="224"/>
      <c r="HL316" s="224"/>
      <c r="HM316" s="224"/>
      <c r="HN316" s="224"/>
      <c r="HO316" s="224"/>
      <c r="HP316" s="224"/>
      <c r="HQ316" s="224"/>
      <c r="HR316" s="224"/>
      <c r="HS316" s="224"/>
      <c r="HT316" s="224"/>
      <c r="HU316" s="224"/>
      <c r="HV316" s="224"/>
      <c r="HW316" s="224"/>
      <c r="HX316" s="224"/>
      <c r="HY316" s="224"/>
      <c r="HZ316" s="224"/>
      <c r="IA316" s="224"/>
      <c r="IB316" s="224"/>
      <c r="IC316" s="224"/>
      <c r="ID316" s="224"/>
      <c r="IE316" s="224"/>
      <c r="IF316" s="224"/>
      <c r="IG316" s="224"/>
      <c r="IH316" s="224"/>
      <c r="II316" s="224"/>
      <c r="IJ316" s="224"/>
    </row>
    <row r="317" spans="4:244" s="186" customFormat="1" x14ac:dyDescent="0.2">
      <c r="D317" s="223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4"/>
      <c r="BN317" s="224"/>
      <c r="BO317" s="224"/>
      <c r="BP317" s="224"/>
      <c r="BQ317" s="224"/>
      <c r="BR317" s="224"/>
      <c r="BS317" s="224"/>
      <c r="BT317" s="224"/>
      <c r="BU317" s="224"/>
      <c r="BV317" s="224"/>
      <c r="BW317" s="224"/>
      <c r="BX317" s="224"/>
      <c r="BY317" s="224"/>
      <c r="BZ317" s="224"/>
      <c r="CA317" s="224"/>
      <c r="CB317" s="224"/>
      <c r="CC317" s="224"/>
      <c r="CD317" s="224"/>
      <c r="CE317" s="224"/>
      <c r="CF317" s="224"/>
      <c r="CG317" s="224"/>
      <c r="CH317" s="224"/>
      <c r="CI317" s="224"/>
      <c r="CJ317" s="224"/>
      <c r="CK317" s="224"/>
      <c r="CL317" s="224"/>
      <c r="CM317" s="224"/>
      <c r="CN317" s="224"/>
      <c r="CO317" s="224"/>
      <c r="CP317" s="224"/>
      <c r="CQ317" s="224"/>
      <c r="CR317" s="224"/>
      <c r="CS317" s="224"/>
      <c r="CT317" s="224"/>
      <c r="CU317" s="224"/>
      <c r="CV317" s="224"/>
      <c r="CW317" s="224"/>
      <c r="CX317" s="224"/>
      <c r="CY317" s="224"/>
      <c r="CZ317" s="224"/>
      <c r="DA317" s="224"/>
      <c r="DB317" s="224"/>
      <c r="DC317" s="224"/>
      <c r="DD317" s="224"/>
      <c r="DE317" s="224"/>
      <c r="DF317" s="224"/>
      <c r="DG317" s="224"/>
      <c r="DH317" s="224"/>
      <c r="DI317" s="224"/>
      <c r="DJ317" s="224"/>
      <c r="DK317" s="224"/>
      <c r="DL317" s="224"/>
      <c r="DM317" s="224"/>
      <c r="DN317" s="224"/>
      <c r="DO317" s="224"/>
      <c r="DP317" s="224"/>
      <c r="DQ317" s="224"/>
      <c r="DR317" s="224"/>
      <c r="DS317" s="224"/>
      <c r="DT317" s="224"/>
      <c r="DU317" s="224"/>
      <c r="DV317" s="224"/>
      <c r="DW317" s="224"/>
      <c r="DX317" s="224"/>
      <c r="DY317" s="224"/>
      <c r="DZ317" s="224"/>
      <c r="EA317" s="224"/>
      <c r="EB317" s="224"/>
      <c r="EC317" s="224"/>
      <c r="ED317" s="224"/>
      <c r="EE317" s="224"/>
      <c r="EF317" s="224"/>
      <c r="EG317" s="224"/>
      <c r="EH317" s="224"/>
      <c r="EI317" s="224"/>
      <c r="EJ317" s="224"/>
      <c r="EK317" s="224"/>
      <c r="EL317" s="224"/>
      <c r="EM317" s="224"/>
      <c r="EN317" s="224"/>
      <c r="EO317" s="224"/>
      <c r="EP317" s="224"/>
      <c r="EQ317" s="224"/>
      <c r="ER317" s="224"/>
      <c r="ES317" s="224"/>
      <c r="ET317" s="224"/>
      <c r="EU317" s="224"/>
      <c r="EV317" s="224"/>
      <c r="EW317" s="224"/>
      <c r="EX317" s="224"/>
      <c r="EY317" s="224"/>
      <c r="EZ317" s="224"/>
      <c r="FA317" s="224"/>
      <c r="FB317" s="224"/>
      <c r="FC317" s="224"/>
      <c r="FD317" s="224"/>
      <c r="FE317" s="224"/>
      <c r="FF317" s="224"/>
      <c r="FG317" s="224"/>
      <c r="FH317" s="224"/>
      <c r="FI317" s="224"/>
      <c r="FJ317" s="224"/>
      <c r="FK317" s="224"/>
      <c r="FL317" s="224"/>
      <c r="FM317" s="224"/>
      <c r="FN317" s="224"/>
      <c r="FO317" s="224"/>
      <c r="FP317" s="224"/>
      <c r="FQ317" s="224"/>
      <c r="FR317" s="224"/>
      <c r="FS317" s="224"/>
      <c r="FT317" s="224"/>
      <c r="FU317" s="224"/>
      <c r="FV317" s="224"/>
      <c r="FW317" s="224"/>
      <c r="FX317" s="224"/>
      <c r="FY317" s="224"/>
      <c r="FZ317" s="224"/>
      <c r="GA317" s="224"/>
      <c r="GB317" s="224"/>
      <c r="GC317" s="224"/>
      <c r="GD317" s="224"/>
      <c r="GE317" s="224"/>
      <c r="GF317" s="224"/>
      <c r="GG317" s="224"/>
      <c r="GH317" s="224"/>
      <c r="GI317" s="224"/>
      <c r="GJ317" s="224"/>
      <c r="GK317" s="224"/>
      <c r="GL317" s="224"/>
      <c r="GM317" s="224"/>
      <c r="GN317" s="224"/>
      <c r="GO317" s="224"/>
      <c r="GP317" s="224"/>
      <c r="GQ317" s="224"/>
      <c r="GR317" s="224"/>
      <c r="GS317" s="224"/>
      <c r="GT317" s="224"/>
      <c r="GU317" s="224"/>
      <c r="GV317" s="224"/>
      <c r="GW317" s="224"/>
      <c r="GX317" s="224"/>
      <c r="GY317" s="224"/>
      <c r="GZ317" s="224"/>
      <c r="HA317" s="224"/>
      <c r="HB317" s="224"/>
      <c r="HC317" s="224"/>
      <c r="HD317" s="224"/>
      <c r="HE317" s="224"/>
      <c r="HF317" s="224"/>
      <c r="HG317" s="224"/>
      <c r="HH317" s="224"/>
      <c r="HI317" s="224"/>
      <c r="HJ317" s="224"/>
      <c r="HK317" s="224"/>
      <c r="HL317" s="224"/>
      <c r="HM317" s="224"/>
      <c r="HN317" s="224"/>
      <c r="HO317" s="224"/>
      <c r="HP317" s="224"/>
      <c r="HQ317" s="224"/>
      <c r="HR317" s="224"/>
      <c r="HS317" s="224"/>
      <c r="HT317" s="224"/>
      <c r="HU317" s="224"/>
      <c r="HV317" s="224"/>
      <c r="HW317" s="224"/>
      <c r="HX317" s="224"/>
      <c r="HY317" s="224"/>
      <c r="HZ317" s="224"/>
      <c r="IA317" s="224"/>
      <c r="IB317" s="224"/>
      <c r="IC317" s="224"/>
      <c r="ID317" s="224"/>
      <c r="IE317" s="224"/>
      <c r="IF317" s="224"/>
      <c r="IG317" s="224"/>
      <c r="IH317" s="224"/>
      <c r="II317" s="224"/>
      <c r="IJ317" s="224"/>
    </row>
    <row r="318" spans="4:244" s="186" customFormat="1" x14ac:dyDescent="0.2">
      <c r="D318" s="223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4"/>
      <c r="BN318" s="224"/>
      <c r="BO318" s="224"/>
      <c r="BP318" s="224"/>
      <c r="BQ318" s="224"/>
      <c r="BR318" s="224"/>
      <c r="BS318" s="224"/>
      <c r="BT318" s="224"/>
      <c r="BU318" s="224"/>
      <c r="BV318" s="224"/>
      <c r="BW318" s="224"/>
      <c r="BX318" s="224"/>
      <c r="BY318" s="224"/>
      <c r="BZ318" s="224"/>
      <c r="CA318" s="224"/>
      <c r="CB318" s="224"/>
      <c r="CC318" s="224"/>
      <c r="CD318" s="224"/>
      <c r="CE318" s="224"/>
      <c r="CF318" s="224"/>
      <c r="CG318" s="224"/>
      <c r="CH318" s="224"/>
      <c r="CI318" s="224"/>
      <c r="CJ318" s="224"/>
      <c r="CK318" s="224"/>
      <c r="CL318" s="224"/>
      <c r="CM318" s="224"/>
      <c r="CN318" s="224"/>
      <c r="CO318" s="224"/>
      <c r="CP318" s="224"/>
      <c r="CQ318" s="224"/>
      <c r="CR318" s="224"/>
      <c r="CS318" s="224"/>
      <c r="CT318" s="224"/>
      <c r="CU318" s="224"/>
      <c r="CV318" s="224"/>
      <c r="CW318" s="224"/>
      <c r="CX318" s="224"/>
      <c r="CY318" s="224"/>
      <c r="CZ318" s="224"/>
      <c r="DA318" s="224"/>
      <c r="DB318" s="224"/>
      <c r="DC318" s="224"/>
      <c r="DD318" s="224"/>
      <c r="DE318" s="224"/>
      <c r="DF318" s="224"/>
      <c r="DG318" s="224"/>
      <c r="DH318" s="224"/>
      <c r="DI318" s="224"/>
      <c r="DJ318" s="224"/>
      <c r="DK318" s="224"/>
      <c r="DL318" s="224"/>
      <c r="DM318" s="224"/>
      <c r="DN318" s="224"/>
      <c r="DO318" s="224"/>
      <c r="DP318" s="224"/>
      <c r="DQ318" s="224"/>
      <c r="DR318" s="224"/>
      <c r="DS318" s="224"/>
      <c r="DT318" s="224"/>
      <c r="DU318" s="224"/>
      <c r="DV318" s="224"/>
      <c r="DW318" s="224"/>
      <c r="DX318" s="224"/>
      <c r="DY318" s="224"/>
      <c r="DZ318" s="224"/>
      <c r="EA318" s="224"/>
      <c r="EB318" s="224"/>
      <c r="EC318" s="224"/>
      <c r="ED318" s="224"/>
      <c r="EE318" s="224"/>
      <c r="EF318" s="224"/>
      <c r="EG318" s="224"/>
      <c r="EH318" s="224"/>
      <c r="EI318" s="224"/>
      <c r="EJ318" s="224"/>
      <c r="EK318" s="224"/>
      <c r="EL318" s="224"/>
      <c r="EM318" s="224"/>
      <c r="EN318" s="224"/>
      <c r="EO318" s="224"/>
      <c r="EP318" s="224"/>
      <c r="EQ318" s="224"/>
      <c r="ER318" s="224"/>
      <c r="ES318" s="224"/>
      <c r="ET318" s="224"/>
      <c r="EU318" s="224"/>
      <c r="EV318" s="224"/>
      <c r="EW318" s="224"/>
      <c r="EX318" s="224"/>
      <c r="EY318" s="224"/>
      <c r="EZ318" s="224"/>
      <c r="FA318" s="224"/>
      <c r="FB318" s="224"/>
      <c r="FC318" s="224"/>
      <c r="FD318" s="224"/>
      <c r="FE318" s="224"/>
      <c r="FF318" s="224"/>
      <c r="FG318" s="224"/>
      <c r="FH318" s="224"/>
      <c r="FI318" s="224"/>
      <c r="FJ318" s="224"/>
      <c r="FK318" s="224"/>
      <c r="FL318" s="224"/>
      <c r="FM318" s="224"/>
      <c r="FN318" s="224"/>
      <c r="FO318" s="224"/>
      <c r="FP318" s="224"/>
      <c r="FQ318" s="224"/>
      <c r="FR318" s="224"/>
      <c r="FS318" s="224"/>
      <c r="FT318" s="224"/>
      <c r="FU318" s="224"/>
      <c r="FV318" s="224"/>
      <c r="FW318" s="224"/>
      <c r="FX318" s="224"/>
      <c r="FY318" s="224"/>
      <c r="FZ318" s="224"/>
      <c r="GA318" s="224"/>
      <c r="GB318" s="224"/>
      <c r="GC318" s="224"/>
      <c r="GD318" s="224"/>
      <c r="GE318" s="224"/>
      <c r="GF318" s="224"/>
      <c r="GG318" s="224"/>
      <c r="GH318" s="224"/>
      <c r="GI318" s="224"/>
      <c r="GJ318" s="224"/>
      <c r="GK318" s="224"/>
      <c r="GL318" s="224"/>
      <c r="GM318" s="224"/>
      <c r="GN318" s="224"/>
      <c r="GO318" s="224"/>
      <c r="GP318" s="224"/>
      <c r="GQ318" s="224"/>
      <c r="GR318" s="224"/>
      <c r="GS318" s="224"/>
      <c r="GT318" s="224"/>
      <c r="GU318" s="224"/>
      <c r="GV318" s="224"/>
      <c r="GW318" s="224"/>
      <c r="GX318" s="224"/>
      <c r="GY318" s="224"/>
      <c r="GZ318" s="224"/>
      <c r="HA318" s="224"/>
      <c r="HB318" s="224"/>
      <c r="HC318" s="224"/>
      <c r="HD318" s="224"/>
      <c r="HE318" s="224"/>
      <c r="HF318" s="224"/>
      <c r="HG318" s="224"/>
      <c r="HH318" s="224"/>
      <c r="HI318" s="224"/>
      <c r="HJ318" s="224"/>
      <c r="HK318" s="224"/>
      <c r="HL318" s="224"/>
      <c r="HM318" s="224"/>
      <c r="HN318" s="224"/>
      <c r="HO318" s="224"/>
      <c r="HP318" s="224"/>
      <c r="HQ318" s="224"/>
      <c r="HR318" s="224"/>
      <c r="HS318" s="224"/>
      <c r="HT318" s="224"/>
      <c r="HU318" s="224"/>
      <c r="HV318" s="224"/>
      <c r="HW318" s="224"/>
      <c r="HX318" s="224"/>
      <c r="HY318" s="224"/>
      <c r="HZ318" s="224"/>
      <c r="IA318" s="224"/>
      <c r="IB318" s="224"/>
      <c r="IC318" s="224"/>
      <c r="ID318" s="224"/>
      <c r="IE318" s="224"/>
      <c r="IF318" s="224"/>
      <c r="IG318" s="224"/>
      <c r="IH318" s="224"/>
      <c r="II318" s="224"/>
      <c r="IJ318" s="224"/>
    </row>
    <row r="319" spans="4:244" s="186" customFormat="1" x14ac:dyDescent="0.2">
      <c r="D319" s="223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24"/>
      <c r="S319" s="224"/>
      <c r="T319" s="224"/>
      <c r="U319" s="224"/>
      <c r="V319" s="224"/>
      <c r="W319" s="224"/>
      <c r="X319" s="224"/>
      <c r="Y319" s="224"/>
      <c r="Z319" s="224"/>
      <c r="AA319" s="224"/>
      <c r="AB319" s="224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4"/>
      <c r="BN319" s="224"/>
      <c r="BO319" s="224"/>
      <c r="BP319" s="224"/>
      <c r="BQ319" s="224"/>
      <c r="BR319" s="224"/>
      <c r="BS319" s="224"/>
      <c r="BT319" s="224"/>
      <c r="BU319" s="224"/>
      <c r="BV319" s="224"/>
      <c r="BW319" s="224"/>
      <c r="BX319" s="224"/>
      <c r="BY319" s="224"/>
      <c r="BZ319" s="224"/>
      <c r="CA319" s="224"/>
      <c r="CB319" s="224"/>
      <c r="CC319" s="224"/>
      <c r="CD319" s="224"/>
      <c r="CE319" s="224"/>
      <c r="CF319" s="224"/>
      <c r="CG319" s="224"/>
      <c r="CH319" s="224"/>
      <c r="CI319" s="224"/>
      <c r="CJ319" s="224"/>
      <c r="CK319" s="224"/>
      <c r="CL319" s="224"/>
      <c r="CM319" s="224"/>
      <c r="CN319" s="224"/>
      <c r="CO319" s="224"/>
      <c r="CP319" s="224"/>
      <c r="CQ319" s="224"/>
      <c r="CR319" s="224"/>
      <c r="CS319" s="224"/>
      <c r="CT319" s="224"/>
      <c r="CU319" s="224"/>
      <c r="CV319" s="224"/>
      <c r="CW319" s="224"/>
      <c r="CX319" s="224"/>
      <c r="CY319" s="224"/>
      <c r="CZ319" s="224"/>
      <c r="DA319" s="224"/>
      <c r="DB319" s="224"/>
      <c r="DC319" s="224"/>
      <c r="DD319" s="224"/>
      <c r="DE319" s="224"/>
      <c r="DF319" s="224"/>
      <c r="DG319" s="224"/>
      <c r="DH319" s="224"/>
      <c r="DI319" s="224"/>
      <c r="DJ319" s="224"/>
      <c r="DK319" s="224"/>
      <c r="DL319" s="224"/>
      <c r="DM319" s="224"/>
      <c r="DN319" s="224"/>
      <c r="DO319" s="224"/>
      <c r="DP319" s="224"/>
      <c r="DQ319" s="224"/>
      <c r="DR319" s="224"/>
      <c r="DS319" s="224"/>
      <c r="DT319" s="224"/>
      <c r="DU319" s="224"/>
      <c r="DV319" s="224"/>
      <c r="DW319" s="224"/>
      <c r="DX319" s="224"/>
      <c r="DY319" s="224"/>
      <c r="DZ319" s="224"/>
      <c r="EA319" s="224"/>
      <c r="EB319" s="224"/>
      <c r="EC319" s="224"/>
      <c r="ED319" s="224"/>
      <c r="EE319" s="224"/>
      <c r="EF319" s="224"/>
      <c r="EG319" s="224"/>
      <c r="EH319" s="224"/>
      <c r="EI319" s="224"/>
      <c r="EJ319" s="224"/>
      <c r="EK319" s="224"/>
      <c r="EL319" s="224"/>
      <c r="EM319" s="224"/>
      <c r="EN319" s="224"/>
      <c r="EO319" s="224"/>
      <c r="EP319" s="224"/>
      <c r="EQ319" s="224"/>
      <c r="ER319" s="224"/>
      <c r="ES319" s="224"/>
      <c r="ET319" s="224"/>
      <c r="EU319" s="224"/>
      <c r="EV319" s="224"/>
      <c r="EW319" s="224"/>
      <c r="EX319" s="224"/>
      <c r="EY319" s="224"/>
      <c r="EZ319" s="224"/>
      <c r="FA319" s="224"/>
      <c r="FB319" s="224"/>
      <c r="FC319" s="224"/>
      <c r="FD319" s="224"/>
      <c r="FE319" s="224"/>
      <c r="FF319" s="224"/>
      <c r="FG319" s="224"/>
      <c r="FH319" s="224"/>
      <c r="FI319" s="224"/>
      <c r="FJ319" s="224"/>
      <c r="FK319" s="224"/>
      <c r="FL319" s="224"/>
      <c r="FM319" s="224"/>
      <c r="FN319" s="224"/>
      <c r="FO319" s="224"/>
      <c r="FP319" s="224"/>
      <c r="FQ319" s="224"/>
      <c r="FR319" s="224"/>
      <c r="FS319" s="224"/>
      <c r="FT319" s="224"/>
      <c r="FU319" s="224"/>
      <c r="FV319" s="224"/>
      <c r="FW319" s="224"/>
      <c r="FX319" s="224"/>
      <c r="FY319" s="224"/>
      <c r="FZ319" s="224"/>
      <c r="GA319" s="224"/>
      <c r="GB319" s="224"/>
      <c r="GC319" s="224"/>
      <c r="GD319" s="224"/>
      <c r="GE319" s="224"/>
      <c r="GF319" s="224"/>
      <c r="GG319" s="224"/>
      <c r="GH319" s="224"/>
      <c r="GI319" s="224"/>
      <c r="GJ319" s="224"/>
      <c r="GK319" s="224"/>
      <c r="GL319" s="224"/>
      <c r="GM319" s="224"/>
      <c r="GN319" s="224"/>
      <c r="GO319" s="224"/>
      <c r="GP319" s="224"/>
      <c r="GQ319" s="224"/>
      <c r="GR319" s="224"/>
      <c r="GS319" s="224"/>
      <c r="GT319" s="224"/>
      <c r="GU319" s="224"/>
      <c r="GV319" s="224"/>
      <c r="GW319" s="224"/>
      <c r="GX319" s="224"/>
      <c r="GY319" s="224"/>
      <c r="GZ319" s="224"/>
      <c r="HA319" s="224"/>
      <c r="HB319" s="224"/>
      <c r="HC319" s="224"/>
      <c r="HD319" s="224"/>
      <c r="HE319" s="224"/>
      <c r="HF319" s="224"/>
      <c r="HG319" s="224"/>
      <c r="HH319" s="224"/>
      <c r="HI319" s="224"/>
      <c r="HJ319" s="224"/>
      <c r="HK319" s="224"/>
      <c r="HL319" s="224"/>
      <c r="HM319" s="224"/>
      <c r="HN319" s="224"/>
      <c r="HO319" s="224"/>
      <c r="HP319" s="224"/>
      <c r="HQ319" s="224"/>
      <c r="HR319" s="224"/>
      <c r="HS319" s="224"/>
      <c r="HT319" s="224"/>
      <c r="HU319" s="224"/>
      <c r="HV319" s="224"/>
      <c r="HW319" s="224"/>
      <c r="HX319" s="224"/>
      <c r="HY319" s="224"/>
      <c r="HZ319" s="224"/>
      <c r="IA319" s="224"/>
      <c r="IB319" s="224"/>
      <c r="IC319" s="224"/>
      <c r="ID319" s="224"/>
      <c r="IE319" s="224"/>
      <c r="IF319" s="224"/>
      <c r="IG319" s="224"/>
      <c r="IH319" s="224"/>
      <c r="II319" s="224"/>
      <c r="IJ319" s="224"/>
    </row>
    <row r="320" spans="4:244" s="186" customFormat="1" x14ac:dyDescent="0.2">
      <c r="D320" s="223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  <c r="BT320" s="224"/>
      <c r="BU320" s="224"/>
      <c r="BV320" s="224"/>
      <c r="BW320" s="224"/>
      <c r="BX320" s="224"/>
      <c r="BY320" s="224"/>
      <c r="BZ320" s="224"/>
      <c r="CA320" s="224"/>
      <c r="CB320" s="224"/>
      <c r="CC320" s="224"/>
      <c r="CD320" s="224"/>
      <c r="CE320" s="224"/>
      <c r="CF320" s="224"/>
      <c r="CG320" s="224"/>
      <c r="CH320" s="224"/>
      <c r="CI320" s="224"/>
      <c r="CJ320" s="224"/>
      <c r="CK320" s="224"/>
      <c r="CL320" s="224"/>
      <c r="CM320" s="224"/>
      <c r="CN320" s="224"/>
      <c r="CO320" s="224"/>
      <c r="CP320" s="224"/>
      <c r="CQ320" s="224"/>
      <c r="CR320" s="224"/>
      <c r="CS320" s="224"/>
      <c r="CT320" s="224"/>
      <c r="CU320" s="224"/>
      <c r="CV320" s="224"/>
      <c r="CW320" s="224"/>
      <c r="CX320" s="224"/>
      <c r="CY320" s="224"/>
      <c r="CZ320" s="224"/>
      <c r="DA320" s="224"/>
      <c r="DB320" s="224"/>
      <c r="DC320" s="224"/>
      <c r="DD320" s="224"/>
      <c r="DE320" s="224"/>
      <c r="DF320" s="224"/>
      <c r="DG320" s="224"/>
      <c r="DH320" s="224"/>
      <c r="DI320" s="224"/>
      <c r="DJ320" s="224"/>
      <c r="DK320" s="224"/>
      <c r="DL320" s="224"/>
      <c r="DM320" s="224"/>
      <c r="DN320" s="224"/>
      <c r="DO320" s="224"/>
      <c r="DP320" s="224"/>
      <c r="DQ320" s="224"/>
      <c r="DR320" s="224"/>
      <c r="DS320" s="224"/>
      <c r="DT320" s="224"/>
      <c r="DU320" s="224"/>
      <c r="DV320" s="224"/>
      <c r="DW320" s="224"/>
      <c r="DX320" s="224"/>
      <c r="DY320" s="224"/>
      <c r="DZ320" s="224"/>
      <c r="EA320" s="224"/>
      <c r="EB320" s="224"/>
      <c r="EC320" s="224"/>
      <c r="ED320" s="224"/>
      <c r="EE320" s="224"/>
      <c r="EF320" s="224"/>
      <c r="EG320" s="224"/>
      <c r="EH320" s="224"/>
      <c r="EI320" s="224"/>
      <c r="EJ320" s="224"/>
      <c r="EK320" s="224"/>
      <c r="EL320" s="224"/>
      <c r="EM320" s="224"/>
      <c r="EN320" s="224"/>
      <c r="EO320" s="224"/>
      <c r="EP320" s="224"/>
      <c r="EQ320" s="224"/>
      <c r="ER320" s="224"/>
      <c r="ES320" s="224"/>
      <c r="ET320" s="224"/>
      <c r="EU320" s="224"/>
      <c r="EV320" s="224"/>
      <c r="EW320" s="224"/>
      <c r="EX320" s="224"/>
      <c r="EY320" s="224"/>
      <c r="EZ320" s="224"/>
      <c r="FA320" s="224"/>
      <c r="FB320" s="224"/>
      <c r="FC320" s="224"/>
      <c r="FD320" s="224"/>
      <c r="FE320" s="224"/>
      <c r="FF320" s="224"/>
      <c r="FG320" s="224"/>
      <c r="FH320" s="224"/>
      <c r="FI320" s="224"/>
      <c r="FJ320" s="224"/>
      <c r="FK320" s="224"/>
      <c r="FL320" s="224"/>
      <c r="FM320" s="224"/>
      <c r="FN320" s="224"/>
      <c r="FO320" s="224"/>
      <c r="FP320" s="224"/>
      <c r="FQ320" s="224"/>
      <c r="FR320" s="224"/>
      <c r="FS320" s="224"/>
      <c r="FT320" s="224"/>
      <c r="FU320" s="224"/>
      <c r="FV320" s="224"/>
      <c r="FW320" s="224"/>
      <c r="FX320" s="224"/>
      <c r="FY320" s="224"/>
      <c r="FZ320" s="224"/>
      <c r="GA320" s="224"/>
      <c r="GB320" s="224"/>
      <c r="GC320" s="224"/>
      <c r="GD320" s="224"/>
      <c r="GE320" s="224"/>
      <c r="GF320" s="224"/>
      <c r="GG320" s="224"/>
      <c r="GH320" s="224"/>
      <c r="GI320" s="224"/>
      <c r="GJ320" s="224"/>
      <c r="GK320" s="224"/>
      <c r="GL320" s="224"/>
      <c r="GM320" s="224"/>
      <c r="GN320" s="224"/>
      <c r="GO320" s="224"/>
      <c r="GP320" s="224"/>
      <c r="GQ320" s="224"/>
      <c r="GR320" s="224"/>
      <c r="GS320" s="224"/>
      <c r="GT320" s="224"/>
      <c r="GU320" s="224"/>
      <c r="GV320" s="224"/>
      <c r="GW320" s="224"/>
      <c r="GX320" s="224"/>
      <c r="GY320" s="224"/>
      <c r="GZ320" s="224"/>
      <c r="HA320" s="224"/>
      <c r="HB320" s="224"/>
      <c r="HC320" s="224"/>
      <c r="HD320" s="224"/>
      <c r="HE320" s="224"/>
      <c r="HF320" s="224"/>
      <c r="HG320" s="224"/>
      <c r="HH320" s="224"/>
      <c r="HI320" s="224"/>
      <c r="HJ320" s="224"/>
      <c r="HK320" s="224"/>
      <c r="HL320" s="224"/>
      <c r="HM320" s="224"/>
      <c r="HN320" s="224"/>
      <c r="HO320" s="224"/>
      <c r="HP320" s="224"/>
      <c r="HQ320" s="224"/>
      <c r="HR320" s="224"/>
      <c r="HS320" s="224"/>
      <c r="HT320" s="224"/>
      <c r="HU320" s="224"/>
      <c r="HV320" s="224"/>
      <c r="HW320" s="224"/>
      <c r="HX320" s="224"/>
      <c r="HY320" s="224"/>
      <c r="HZ320" s="224"/>
      <c r="IA320" s="224"/>
      <c r="IB320" s="224"/>
      <c r="IC320" s="224"/>
      <c r="ID320" s="224"/>
      <c r="IE320" s="224"/>
      <c r="IF320" s="224"/>
      <c r="IG320" s="224"/>
      <c r="IH320" s="224"/>
      <c r="II320" s="224"/>
      <c r="IJ320" s="224"/>
    </row>
    <row r="321" spans="4:244" s="186" customFormat="1" x14ac:dyDescent="0.2">
      <c r="D321" s="223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  <c r="P321" s="224"/>
      <c r="Q321" s="224"/>
      <c r="R321" s="224"/>
      <c r="S321" s="224"/>
      <c r="T321" s="224"/>
      <c r="U321" s="224"/>
      <c r="V321" s="224"/>
      <c r="W321" s="224"/>
      <c r="X321" s="224"/>
      <c r="Y321" s="224"/>
      <c r="Z321" s="224"/>
      <c r="AA321" s="224"/>
      <c r="AB321" s="224"/>
      <c r="AC321" s="224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</row>
    <row r="322" spans="4:244" s="186" customFormat="1" x14ac:dyDescent="0.2">
      <c r="D322" s="223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  <c r="P322" s="224"/>
      <c r="Q322" s="224"/>
      <c r="R322" s="224"/>
      <c r="S322" s="224"/>
      <c r="T322" s="224"/>
      <c r="U322" s="224"/>
      <c r="V322" s="224"/>
      <c r="W322" s="224"/>
      <c r="X322" s="224"/>
      <c r="Y322" s="224"/>
      <c r="Z322" s="224"/>
      <c r="AA322" s="224"/>
      <c r="AB322" s="224"/>
      <c r="AC322" s="224"/>
      <c r="AD322" s="224"/>
      <c r="AE322" s="224"/>
      <c r="AF322" s="224"/>
      <c r="AG322" s="224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224"/>
      <c r="BN322" s="224"/>
      <c r="BO322" s="224"/>
      <c r="BP322" s="224"/>
      <c r="BQ322" s="224"/>
      <c r="BR322" s="224"/>
      <c r="BS322" s="224"/>
      <c r="BT322" s="224"/>
      <c r="BU322" s="224"/>
      <c r="BV322" s="224"/>
      <c r="BW322" s="224"/>
      <c r="BX322" s="224"/>
      <c r="BY322" s="224"/>
      <c r="BZ322" s="224"/>
      <c r="CA322" s="224"/>
      <c r="CB322" s="224"/>
      <c r="CC322" s="224"/>
      <c r="CD322" s="224"/>
      <c r="CE322" s="224"/>
      <c r="CF322" s="224"/>
      <c r="CG322" s="224"/>
      <c r="CH322" s="224"/>
      <c r="CI322" s="224"/>
      <c r="CJ322" s="224"/>
      <c r="CK322" s="224"/>
      <c r="CL322" s="224"/>
      <c r="CM322" s="224"/>
      <c r="CN322" s="224"/>
      <c r="CO322" s="224"/>
      <c r="CP322" s="224"/>
      <c r="CQ322" s="224"/>
      <c r="CR322" s="224"/>
      <c r="CS322" s="224"/>
      <c r="CT322" s="224"/>
      <c r="CU322" s="224"/>
      <c r="CV322" s="224"/>
      <c r="CW322" s="224"/>
      <c r="CX322" s="224"/>
      <c r="CY322" s="224"/>
      <c r="CZ322" s="224"/>
      <c r="DA322" s="224"/>
      <c r="DB322" s="224"/>
      <c r="DC322" s="224"/>
      <c r="DD322" s="224"/>
      <c r="DE322" s="224"/>
      <c r="DF322" s="224"/>
      <c r="DG322" s="224"/>
      <c r="DH322" s="224"/>
      <c r="DI322" s="224"/>
      <c r="DJ322" s="224"/>
      <c r="DK322" s="224"/>
      <c r="DL322" s="224"/>
      <c r="DM322" s="224"/>
      <c r="DN322" s="224"/>
      <c r="DO322" s="224"/>
      <c r="DP322" s="224"/>
      <c r="DQ322" s="224"/>
      <c r="DR322" s="224"/>
      <c r="DS322" s="224"/>
      <c r="DT322" s="224"/>
      <c r="DU322" s="224"/>
      <c r="DV322" s="224"/>
      <c r="DW322" s="224"/>
      <c r="DX322" s="224"/>
      <c r="DY322" s="224"/>
      <c r="DZ322" s="224"/>
      <c r="EA322" s="224"/>
      <c r="EB322" s="224"/>
      <c r="EC322" s="224"/>
      <c r="ED322" s="224"/>
      <c r="EE322" s="224"/>
      <c r="EF322" s="224"/>
      <c r="EG322" s="224"/>
      <c r="EH322" s="224"/>
      <c r="EI322" s="224"/>
      <c r="EJ322" s="224"/>
      <c r="EK322" s="224"/>
      <c r="EL322" s="224"/>
      <c r="EM322" s="224"/>
      <c r="EN322" s="224"/>
      <c r="EO322" s="224"/>
      <c r="EP322" s="224"/>
      <c r="EQ322" s="224"/>
      <c r="ER322" s="224"/>
      <c r="ES322" s="224"/>
      <c r="ET322" s="224"/>
      <c r="EU322" s="224"/>
      <c r="EV322" s="224"/>
      <c r="EW322" s="224"/>
      <c r="EX322" s="224"/>
      <c r="EY322" s="224"/>
      <c r="EZ322" s="224"/>
      <c r="FA322" s="224"/>
      <c r="FB322" s="224"/>
      <c r="FC322" s="224"/>
      <c r="FD322" s="224"/>
      <c r="FE322" s="224"/>
      <c r="FF322" s="224"/>
      <c r="FG322" s="224"/>
      <c r="FH322" s="224"/>
      <c r="FI322" s="224"/>
      <c r="FJ322" s="224"/>
      <c r="FK322" s="224"/>
      <c r="FL322" s="224"/>
      <c r="FM322" s="224"/>
      <c r="FN322" s="224"/>
      <c r="FO322" s="224"/>
      <c r="FP322" s="224"/>
      <c r="FQ322" s="224"/>
      <c r="FR322" s="224"/>
      <c r="FS322" s="224"/>
      <c r="FT322" s="224"/>
      <c r="FU322" s="224"/>
      <c r="FV322" s="224"/>
      <c r="FW322" s="224"/>
      <c r="FX322" s="224"/>
      <c r="FY322" s="224"/>
      <c r="FZ322" s="224"/>
      <c r="GA322" s="224"/>
      <c r="GB322" s="224"/>
      <c r="GC322" s="224"/>
      <c r="GD322" s="224"/>
      <c r="GE322" s="224"/>
      <c r="GF322" s="224"/>
      <c r="GG322" s="224"/>
      <c r="GH322" s="224"/>
      <c r="GI322" s="224"/>
      <c r="GJ322" s="224"/>
      <c r="GK322" s="224"/>
      <c r="GL322" s="224"/>
      <c r="GM322" s="224"/>
      <c r="GN322" s="224"/>
      <c r="GO322" s="224"/>
      <c r="GP322" s="224"/>
      <c r="GQ322" s="224"/>
      <c r="GR322" s="224"/>
      <c r="GS322" s="224"/>
      <c r="GT322" s="224"/>
      <c r="GU322" s="224"/>
      <c r="GV322" s="224"/>
      <c r="GW322" s="224"/>
      <c r="GX322" s="224"/>
      <c r="GY322" s="224"/>
      <c r="GZ322" s="224"/>
      <c r="HA322" s="224"/>
      <c r="HB322" s="224"/>
      <c r="HC322" s="224"/>
      <c r="HD322" s="224"/>
      <c r="HE322" s="224"/>
      <c r="HF322" s="224"/>
      <c r="HG322" s="224"/>
      <c r="HH322" s="224"/>
      <c r="HI322" s="224"/>
      <c r="HJ322" s="224"/>
      <c r="HK322" s="224"/>
      <c r="HL322" s="224"/>
      <c r="HM322" s="224"/>
      <c r="HN322" s="224"/>
      <c r="HO322" s="224"/>
      <c r="HP322" s="224"/>
      <c r="HQ322" s="224"/>
      <c r="HR322" s="224"/>
      <c r="HS322" s="224"/>
      <c r="HT322" s="224"/>
      <c r="HU322" s="224"/>
      <c r="HV322" s="224"/>
      <c r="HW322" s="224"/>
      <c r="HX322" s="224"/>
      <c r="HY322" s="224"/>
      <c r="HZ322" s="224"/>
      <c r="IA322" s="224"/>
      <c r="IB322" s="224"/>
      <c r="IC322" s="224"/>
      <c r="ID322" s="224"/>
      <c r="IE322" s="224"/>
      <c r="IF322" s="224"/>
      <c r="IG322" s="224"/>
      <c r="IH322" s="224"/>
      <c r="II322" s="224"/>
      <c r="IJ322" s="224"/>
    </row>
    <row r="323" spans="4:244" s="186" customFormat="1" x14ac:dyDescent="0.2">
      <c r="D323" s="223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224"/>
      <c r="V323" s="224"/>
      <c r="W323" s="224"/>
      <c r="X323" s="224"/>
      <c r="Y323" s="224"/>
      <c r="Z323" s="224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</row>
    <row r="324" spans="4:244" s="186" customFormat="1" x14ac:dyDescent="0.2">
      <c r="D324" s="223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24"/>
      <c r="S324" s="224"/>
      <c r="T324" s="224"/>
      <c r="U324" s="224"/>
      <c r="V324" s="224"/>
      <c r="W324" s="224"/>
      <c r="X324" s="224"/>
      <c r="Y324" s="224"/>
      <c r="Z324" s="224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4"/>
      <c r="BN324" s="224"/>
      <c r="BO324" s="224"/>
      <c r="BP324" s="224"/>
      <c r="BQ324" s="224"/>
      <c r="BR324" s="224"/>
      <c r="BS324" s="224"/>
      <c r="BT324" s="224"/>
      <c r="BU324" s="224"/>
      <c r="BV324" s="224"/>
      <c r="BW324" s="224"/>
      <c r="BX324" s="224"/>
      <c r="BY324" s="224"/>
      <c r="BZ324" s="224"/>
      <c r="CA324" s="224"/>
      <c r="CB324" s="224"/>
      <c r="CC324" s="224"/>
      <c r="CD324" s="224"/>
      <c r="CE324" s="224"/>
      <c r="CF324" s="224"/>
      <c r="CG324" s="224"/>
      <c r="CH324" s="224"/>
      <c r="CI324" s="224"/>
      <c r="CJ324" s="224"/>
      <c r="CK324" s="224"/>
      <c r="CL324" s="224"/>
      <c r="CM324" s="224"/>
      <c r="CN324" s="224"/>
      <c r="CO324" s="224"/>
      <c r="CP324" s="224"/>
      <c r="CQ324" s="224"/>
      <c r="CR324" s="224"/>
      <c r="CS324" s="224"/>
      <c r="CT324" s="224"/>
      <c r="CU324" s="224"/>
      <c r="CV324" s="224"/>
      <c r="CW324" s="224"/>
      <c r="CX324" s="224"/>
      <c r="CY324" s="224"/>
      <c r="CZ324" s="224"/>
      <c r="DA324" s="224"/>
      <c r="DB324" s="224"/>
      <c r="DC324" s="224"/>
      <c r="DD324" s="224"/>
      <c r="DE324" s="224"/>
      <c r="DF324" s="224"/>
      <c r="DG324" s="224"/>
      <c r="DH324" s="224"/>
      <c r="DI324" s="224"/>
      <c r="DJ324" s="224"/>
      <c r="DK324" s="224"/>
      <c r="DL324" s="224"/>
      <c r="DM324" s="224"/>
      <c r="DN324" s="224"/>
      <c r="DO324" s="224"/>
      <c r="DP324" s="224"/>
      <c r="DQ324" s="224"/>
      <c r="DR324" s="224"/>
      <c r="DS324" s="224"/>
      <c r="DT324" s="224"/>
      <c r="DU324" s="224"/>
      <c r="DV324" s="224"/>
      <c r="DW324" s="224"/>
      <c r="DX324" s="224"/>
      <c r="DY324" s="224"/>
      <c r="DZ324" s="224"/>
      <c r="EA324" s="224"/>
      <c r="EB324" s="224"/>
      <c r="EC324" s="224"/>
      <c r="ED324" s="224"/>
      <c r="EE324" s="224"/>
      <c r="EF324" s="224"/>
      <c r="EG324" s="224"/>
      <c r="EH324" s="224"/>
      <c r="EI324" s="224"/>
      <c r="EJ324" s="224"/>
      <c r="EK324" s="224"/>
      <c r="EL324" s="224"/>
      <c r="EM324" s="224"/>
      <c r="EN324" s="224"/>
      <c r="EO324" s="224"/>
      <c r="EP324" s="224"/>
      <c r="EQ324" s="224"/>
      <c r="ER324" s="224"/>
      <c r="ES324" s="224"/>
      <c r="ET324" s="224"/>
      <c r="EU324" s="224"/>
      <c r="EV324" s="224"/>
      <c r="EW324" s="224"/>
      <c r="EX324" s="224"/>
      <c r="EY324" s="224"/>
      <c r="EZ324" s="224"/>
      <c r="FA324" s="224"/>
      <c r="FB324" s="224"/>
      <c r="FC324" s="224"/>
      <c r="FD324" s="224"/>
      <c r="FE324" s="224"/>
      <c r="FF324" s="224"/>
      <c r="FG324" s="224"/>
      <c r="FH324" s="224"/>
      <c r="FI324" s="224"/>
      <c r="FJ324" s="224"/>
      <c r="FK324" s="224"/>
      <c r="FL324" s="224"/>
      <c r="FM324" s="224"/>
      <c r="FN324" s="224"/>
      <c r="FO324" s="224"/>
      <c r="FP324" s="224"/>
      <c r="FQ324" s="224"/>
      <c r="FR324" s="224"/>
      <c r="FS324" s="224"/>
      <c r="FT324" s="224"/>
      <c r="FU324" s="224"/>
      <c r="FV324" s="224"/>
      <c r="FW324" s="224"/>
      <c r="FX324" s="224"/>
      <c r="FY324" s="224"/>
      <c r="FZ324" s="224"/>
      <c r="GA324" s="224"/>
      <c r="GB324" s="224"/>
      <c r="GC324" s="224"/>
      <c r="GD324" s="224"/>
      <c r="GE324" s="224"/>
      <c r="GF324" s="224"/>
      <c r="GG324" s="224"/>
      <c r="GH324" s="224"/>
      <c r="GI324" s="224"/>
      <c r="GJ324" s="224"/>
      <c r="GK324" s="224"/>
      <c r="GL324" s="224"/>
      <c r="GM324" s="224"/>
      <c r="GN324" s="224"/>
      <c r="GO324" s="224"/>
      <c r="GP324" s="224"/>
      <c r="GQ324" s="224"/>
      <c r="GR324" s="224"/>
      <c r="GS324" s="224"/>
      <c r="GT324" s="224"/>
      <c r="GU324" s="224"/>
      <c r="GV324" s="224"/>
      <c r="GW324" s="224"/>
      <c r="GX324" s="224"/>
      <c r="GY324" s="224"/>
      <c r="GZ324" s="224"/>
      <c r="HA324" s="224"/>
      <c r="HB324" s="224"/>
      <c r="HC324" s="224"/>
      <c r="HD324" s="224"/>
      <c r="HE324" s="224"/>
      <c r="HF324" s="224"/>
      <c r="HG324" s="224"/>
      <c r="HH324" s="224"/>
      <c r="HI324" s="224"/>
      <c r="HJ324" s="224"/>
      <c r="HK324" s="224"/>
      <c r="HL324" s="224"/>
      <c r="HM324" s="224"/>
      <c r="HN324" s="224"/>
      <c r="HO324" s="224"/>
      <c r="HP324" s="224"/>
      <c r="HQ324" s="224"/>
      <c r="HR324" s="224"/>
      <c r="HS324" s="224"/>
      <c r="HT324" s="224"/>
      <c r="HU324" s="224"/>
      <c r="HV324" s="224"/>
      <c r="HW324" s="224"/>
      <c r="HX324" s="224"/>
      <c r="HY324" s="224"/>
      <c r="HZ324" s="224"/>
      <c r="IA324" s="224"/>
      <c r="IB324" s="224"/>
      <c r="IC324" s="224"/>
      <c r="ID324" s="224"/>
      <c r="IE324" s="224"/>
      <c r="IF324" s="224"/>
      <c r="IG324" s="224"/>
      <c r="IH324" s="224"/>
      <c r="II324" s="224"/>
      <c r="IJ324" s="224"/>
    </row>
    <row r="325" spans="4:244" s="186" customFormat="1" x14ac:dyDescent="0.2">
      <c r="D325" s="223"/>
      <c r="E325" s="224"/>
      <c r="F325" s="224"/>
      <c r="G325" s="224"/>
      <c r="H325" s="224"/>
      <c r="I325" s="224"/>
      <c r="J325" s="224"/>
      <c r="K325" s="224"/>
      <c r="L325" s="224"/>
      <c r="M325" s="224"/>
      <c r="N325" s="224"/>
      <c r="O325" s="224"/>
      <c r="P325" s="224"/>
      <c r="Q325" s="224"/>
      <c r="R325" s="224"/>
      <c r="S325" s="224"/>
      <c r="T325" s="224"/>
      <c r="U325" s="224"/>
      <c r="V325" s="224"/>
      <c r="W325" s="224"/>
      <c r="X325" s="224"/>
      <c r="Y325" s="224"/>
      <c r="Z325" s="224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24"/>
      <c r="AK325" s="224"/>
      <c r="AL325" s="224"/>
      <c r="AM325" s="224"/>
      <c r="AN325" s="224"/>
      <c r="AO325" s="224"/>
      <c r="AP325" s="224"/>
      <c r="AQ325" s="224"/>
      <c r="AR325" s="224"/>
      <c r="AS325" s="224"/>
      <c r="AT325" s="224"/>
      <c r="AU325" s="224"/>
      <c r="AV325" s="224"/>
      <c r="AW325" s="224"/>
      <c r="AX325" s="224"/>
      <c r="AY325" s="224"/>
      <c r="AZ325" s="224"/>
      <c r="BA325" s="224"/>
      <c r="BB325" s="224"/>
      <c r="BC325" s="224"/>
      <c r="BD325" s="224"/>
      <c r="BE325" s="224"/>
      <c r="BF325" s="224"/>
      <c r="BG325" s="224"/>
      <c r="BH325" s="224"/>
      <c r="BI325" s="224"/>
      <c r="BJ325" s="224"/>
      <c r="BK325" s="224"/>
      <c r="BL325" s="224"/>
      <c r="BM325" s="224"/>
      <c r="BN325" s="224"/>
      <c r="BO325" s="224"/>
      <c r="BP325" s="224"/>
      <c r="BQ325" s="224"/>
      <c r="BR325" s="224"/>
      <c r="BS325" s="224"/>
      <c r="BT325" s="224"/>
      <c r="BU325" s="224"/>
      <c r="BV325" s="224"/>
      <c r="BW325" s="224"/>
      <c r="BX325" s="224"/>
      <c r="BY325" s="224"/>
      <c r="BZ325" s="224"/>
      <c r="CA325" s="224"/>
      <c r="CB325" s="224"/>
      <c r="CC325" s="224"/>
      <c r="CD325" s="224"/>
      <c r="CE325" s="224"/>
      <c r="CF325" s="224"/>
      <c r="CG325" s="224"/>
      <c r="CH325" s="224"/>
      <c r="CI325" s="224"/>
      <c r="CJ325" s="224"/>
      <c r="CK325" s="224"/>
      <c r="CL325" s="224"/>
      <c r="CM325" s="224"/>
      <c r="CN325" s="224"/>
      <c r="CO325" s="224"/>
      <c r="CP325" s="224"/>
      <c r="CQ325" s="224"/>
      <c r="CR325" s="224"/>
      <c r="CS325" s="224"/>
      <c r="CT325" s="224"/>
      <c r="CU325" s="224"/>
      <c r="CV325" s="224"/>
      <c r="CW325" s="224"/>
      <c r="CX325" s="224"/>
      <c r="CY325" s="224"/>
      <c r="CZ325" s="224"/>
      <c r="DA325" s="224"/>
      <c r="DB325" s="224"/>
      <c r="DC325" s="224"/>
      <c r="DD325" s="224"/>
      <c r="DE325" s="224"/>
      <c r="DF325" s="224"/>
      <c r="DG325" s="224"/>
      <c r="DH325" s="224"/>
      <c r="DI325" s="224"/>
      <c r="DJ325" s="224"/>
      <c r="DK325" s="224"/>
      <c r="DL325" s="224"/>
      <c r="DM325" s="224"/>
      <c r="DN325" s="224"/>
      <c r="DO325" s="224"/>
      <c r="DP325" s="224"/>
      <c r="DQ325" s="224"/>
      <c r="DR325" s="224"/>
      <c r="DS325" s="224"/>
      <c r="DT325" s="224"/>
      <c r="DU325" s="224"/>
      <c r="DV325" s="224"/>
      <c r="DW325" s="224"/>
      <c r="DX325" s="224"/>
      <c r="DY325" s="224"/>
      <c r="DZ325" s="224"/>
      <c r="EA325" s="224"/>
      <c r="EB325" s="224"/>
      <c r="EC325" s="224"/>
      <c r="ED325" s="224"/>
      <c r="EE325" s="224"/>
      <c r="EF325" s="224"/>
      <c r="EG325" s="224"/>
      <c r="EH325" s="224"/>
      <c r="EI325" s="224"/>
      <c r="EJ325" s="224"/>
      <c r="EK325" s="224"/>
      <c r="EL325" s="224"/>
      <c r="EM325" s="224"/>
      <c r="EN325" s="224"/>
      <c r="EO325" s="224"/>
      <c r="EP325" s="224"/>
      <c r="EQ325" s="224"/>
      <c r="ER325" s="224"/>
      <c r="ES325" s="224"/>
      <c r="ET325" s="224"/>
      <c r="EU325" s="224"/>
      <c r="EV325" s="224"/>
      <c r="EW325" s="224"/>
      <c r="EX325" s="224"/>
      <c r="EY325" s="224"/>
      <c r="EZ325" s="224"/>
      <c r="FA325" s="224"/>
      <c r="FB325" s="224"/>
      <c r="FC325" s="224"/>
      <c r="FD325" s="224"/>
      <c r="FE325" s="224"/>
      <c r="FF325" s="224"/>
      <c r="FG325" s="224"/>
      <c r="FH325" s="224"/>
      <c r="FI325" s="224"/>
      <c r="FJ325" s="224"/>
      <c r="FK325" s="224"/>
      <c r="FL325" s="224"/>
      <c r="FM325" s="224"/>
      <c r="FN325" s="224"/>
      <c r="FO325" s="224"/>
      <c r="FP325" s="224"/>
      <c r="FQ325" s="224"/>
      <c r="FR325" s="224"/>
      <c r="FS325" s="224"/>
      <c r="FT325" s="224"/>
      <c r="FU325" s="224"/>
      <c r="FV325" s="224"/>
      <c r="FW325" s="224"/>
      <c r="FX325" s="224"/>
      <c r="FY325" s="224"/>
      <c r="FZ325" s="224"/>
      <c r="GA325" s="224"/>
      <c r="GB325" s="224"/>
      <c r="GC325" s="224"/>
      <c r="GD325" s="224"/>
      <c r="GE325" s="224"/>
      <c r="GF325" s="224"/>
      <c r="GG325" s="224"/>
      <c r="GH325" s="224"/>
      <c r="GI325" s="224"/>
      <c r="GJ325" s="224"/>
      <c r="GK325" s="224"/>
      <c r="GL325" s="224"/>
      <c r="GM325" s="224"/>
      <c r="GN325" s="224"/>
      <c r="GO325" s="224"/>
      <c r="GP325" s="224"/>
      <c r="GQ325" s="224"/>
      <c r="GR325" s="224"/>
      <c r="GS325" s="224"/>
      <c r="GT325" s="224"/>
      <c r="GU325" s="224"/>
      <c r="GV325" s="224"/>
      <c r="GW325" s="224"/>
      <c r="GX325" s="224"/>
      <c r="GY325" s="224"/>
      <c r="GZ325" s="224"/>
      <c r="HA325" s="224"/>
      <c r="HB325" s="224"/>
      <c r="HC325" s="224"/>
      <c r="HD325" s="224"/>
      <c r="HE325" s="224"/>
      <c r="HF325" s="224"/>
      <c r="HG325" s="224"/>
      <c r="HH325" s="224"/>
      <c r="HI325" s="224"/>
      <c r="HJ325" s="224"/>
      <c r="HK325" s="224"/>
      <c r="HL325" s="224"/>
      <c r="HM325" s="224"/>
      <c r="HN325" s="224"/>
      <c r="HO325" s="224"/>
      <c r="HP325" s="224"/>
      <c r="HQ325" s="224"/>
      <c r="HR325" s="224"/>
      <c r="HS325" s="224"/>
      <c r="HT325" s="224"/>
      <c r="HU325" s="224"/>
      <c r="HV325" s="224"/>
      <c r="HW325" s="224"/>
      <c r="HX325" s="224"/>
      <c r="HY325" s="224"/>
      <c r="HZ325" s="224"/>
      <c r="IA325" s="224"/>
      <c r="IB325" s="224"/>
      <c r="IC325" s="224"/>
      <c r="ID325" s="224"/>
      <c r="IE325" s="224"/>
      <c r="IF325" s="224"/>
      <c r="IG325" s="224"/>
      <c r="IH325" s="224"/>
      <c r="II325" s="224"/>
      <c r="IJ325" s="224"/>
    </row>
    <row r="326" spans="4:244" s="186" customFormat="1" x14ac:dyDescent="0.2">
      <c r="D326" s="223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24"/>
      <c r="BN326" s="224"/>
      <c r="BO326" s="224"/>
      <c r="BP326" s="224"/>
      <c r="BQ326" s="224"/>
      <c r="BR326" s="224"/>
      <c r="BS326" s="224"/>
      <c r="BT326" s="224"/>
      <c r="BU326" s="224"/>
      <c r="BV326" s="224"/>
      <c r="BW326" s="224"/>
      <c r="BX326" s="224"/>
      <c r="BY326" s="224"/>
      <c r="BZ326" s="224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  <c r="CM326" s="224"/>
      <c r="CN326" s="224"/>
      <c r="CO326" s="224"/>
      <c r="CP326" s="224"/>
      <c r="CQ326" s="224"/>
      <c r="CR326" s="224"/>
      <c r="CS326" s="224"/>
      <c r="CT326" s="224"/>
      <c r="CU326" s="224"/>
      <c r="CV326" s="224"/>
      <c r="CW326" s="224"/>
      <c r="CX326" s="224"/>
      <c r="CY326" s="224"/>
      <c r="CZ326" s="224"/>
      <c r="DA326" s="224"/>
      <c r="DB326" s="224"/>
      <c r="DC326" s="224"/>
      <c r="DD326" s="224"/>
      <c r="DE326" s="224"/>
      <c r="DF326" s="224"/>
      <c r="DG326" s="224"/>
      <c r="DH326" s="224"/>
      <c r="DI326" s="224"/>
      <c r="DJ326" s="224"/>
      <c r="DK326" s="224"/>
      <c r="DL326" s="224"/>
      <c r="DM326" s="224"/>
      <c r="DN326" s="224"/>
      <c r="DO326" s="224"/>
      <c r="DP326" s="224"/>
      <c r="DQ326" s="224"/>
      <c r="DR326" s="224"/>
      <c r="DS326" s="224"/>
      <c r="DT326" s="224"/>
      <c r="DU326" s="224"/>
      <c r="DV326" s="224"/>
      <c r="DW326" s="224"/>
      <c r="DX326" s="224"/>
      <c r="DY326" s="224"/>
      <c r="DZ326" s="224"/>
      <c r="EA326" s="224"/>
      <c r="EB326" s="224"/>
      <c r="EC326" s="224"/>
      <c r="ED326" s="224"/>
      <c r="EE326" s="224"/>
      <c r="EF326" s="224"/>
      <c r="EG326" s="224"/>
      <c r="EH326" s="224"/>
      <c r="EI326" s="224"/>
      <c r="EJ326" s="224"/>
      <c r="EK326" s="224"/>
      <c r="EL326" s="224"/>
      <c r="EM326" s="224"/>
      <c r="EN326" s="224"/>
      <c r="EO326" s="224"/>
      <c r="EP326" s="224"/>
      <c r="EQ326" s="224"/>
      <c r="ER326" s="224"/>
      <c r="ES326" s="224"/>
      <c r="ET326" s="224"/>
      <c r="EU326" s="224"/>
      <c r="EV326" s="224"/>
      <c r="EW326" s="224"/>
      <c r="EX326" s="224"/>
      <c r="EY326" s="224"/>
      <c r="EZ326" s="224"/>
      <c r="FA326" s="224"/>
      <c r="FB326" s="224"/>
      <c r="FC326" s="224"/>
      <c r="FD326" s="224"/>
      <c r="FE326" s="224"/>
      <c r="FF326" s="224"/>
      <c r="FG326" s="224"/>
      <c r="FH326" s="224"/>
      <c r="FI326" s="224"/>
      <c r="FJ326" s="224"/>
      <c r="FK326" s="224"/>
      <c r="FL326" s="224"/>
      <c r="FM326" s="224"/>
      <c r="FN326" s="224"/>
      <c r="FO326" s="224"/>
      <c r="FP326" s="224"/>
      <c r="FQ326" s="224"/>
      <c r="FR326" s="224"/>
      <c r="FS326" s="224"/>
      <c r="FT326" s="224"/>
      <c r="FU326" s="224"/>
      <c r="FV326" s="224"/>
      <c r="FW326" s="224"/>
      <c r="FX326" s="224"/>
      <c r="FY326" s="224"/>
      <c r="FZ326" s="224"/>
      <c r="GA326" s="224"/>
      <c r="GB326" s="224"/>
      <c r="GC326" s="224"/>
      <c r="GD326" s="224"/>
      <c r="GE326" s="224"/>
      <c r="GF326" s="224"/>
      <c r="GG326" s="224"/>
      <c r="GH326" s="224"/>
      <c r="GI326" s="224"/>
      <c r="GJ326" s="224"/>
      <c r="GK326" s="224"/>
      <c r="GL326" s="224"/>
      <c r="GM326" s="224"/>
      <c r="GN326" s="224"/>
      <c r="GO326" s="224"/>
      <c r="GP326" s="224"/>
      <c r="GQ326" s="224"/>
      <c r="GR326" s="224"/>
      <c r="GS326" s="224"/>
      <c r="GT326" s="224"/>
      <c r="GU326" s="224"/>
      <c r="GV326" s="224"/>
      <c r="GW326" s="224"/>
      <c r="GX326" s="224"/>
      <c r="GY326" s="224"/>
      <c r="GZ326" s="224"/>
      <c r="HA326" s="224"/>
      <c r="HB326" s="224"/>
      <c r="HC326" s="224"/>
      <c r="HD326" s="224"/>
      <c r="HE326" s="224"/>
      <c r="HF326" s="224"/>
      <c r="HG326" s="224"/>
      <c r="HH326" s="224"/>
      <c r="HI326" s="224"/>
      <c r="HJ326" s="224"/>
      <c r="HK326" s="224"/>
      <c r="HL326" s="224"/>
      <c r="HM326" s="224"/>
      <c r="HN326" s="224"/>
      <c r="HO326" s="224"/>
      <c r="HP326" s="224"/>
      <c r="HQ326" s="224"/>
      <c r="HR326" s="224"/>
      <c r="HS326" s="224"/>
      <c r="HT326" s="224"/>
      <c r="HU326" s="224"/>
      <c r="HV326" s="224"/>
      <c r="HW326" s="224"/>
      <c r="HX326" s="224"/>
      <c r="HY326" s="224"/>
      <c r="HZ326" s="224"/>
      <c r="IA326" s="224"/>
      <c r="IB326" s="224"/>
      <c r="IC326" s="224"/>
      <c r="ID326" s="224"/>
      <c r="IE326" s="224"/>
      <c r="IF326" s="224"/>
      <c r="IG326" s="224"/>
      <c r="IH326" s="224"/>
      <c r="II326" s="224"/>
      <c r="IJ326" s="224"/>
    </row>
    <row r="327" spans="4:244" s="186" customFormat="1" x14ac:dyDescent="0.2">
      <c r="D327" s="223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24"/>
      <c r="BN327" s="224"/>
      <c r="BO327" s="224"/>
      <c r="BP327" s="224"/>
      <c r="BQ327" s="224"/>
      <c r="BR327" s="224"/>
      <c r="BS327" s="224"/>
      <c r="BT327" s="224"/>
      <c r="BU327" s="224"/>
      <c r="BV327" s="224"/>
      <c r="BW327" s="224"/>
      <c r="BX327" s="224"/>
      <c r="BY327" s="224"/>
      <c r="BZ327" s="224"/>
      <c r="CA327" s="224"/>
      <c r="CB327" s="224"/>
      <c r="CC327" s="224"/>
      <c r="CD327" s="224"/>
      <c r="CE327" s="224"/>
      <c r="CF327" s="224"/>
      <c r="CG327" s="224"/>
      <c r="CH327" s="224"/>
      <c r="CI327" s="224"/>
      <c r="CJ327" s="224"/>
      <c r="CK327" s="224"/>
      <c r="CL327" s="224"/>
      <c r="CM327" s="224"/>
      <c r="CN327" s="224"/>
      <c r="CO327" s="224"/>
      <c r="CP327" s="224"/>
      <c r="CQ327" s="224"/>
      <c r="CR327" s="224"/>
      <c r="CS327" s="224"/>
      <c r="CT327" s="224"/>
      <c r="CU327" s="224"/>
      <c r="CV327" s="224"/>
      <c r="CW327" s="224"/>
      <c r="CX327" s="224"/>
      <c r="CY327" s="224"/>
      <c r="CZ327" s="224"/>
      <c r="DA327" s="224"/>
      <c r="DB327" s="224"/>
      <c r="DC327" s="224"/>
      <c r="DD327" s="224"/>
      <c r="DE327" s="224"/>
      <c r="DF327" s="224"/>
      <c r="DG327" s="224"/>
      <c r="DH327" s="224"/>
      <c r="DI327" s="224"/>
      <c r="DJ327" s="224"/>
      <c r="DK327" s="224"/>
      <c r="DL327" s="224"/>
      <c r="DM327" s="224"/>
      <c r="DN327" s="224"/>
      <c r="DO327" s="224"/>
      <c r="DP327" s="224"/>
      <c r="DQ327" s="224"/>
      <c r="DR327" s="224"/>
      <c r="DS327" s="224"/>
      <c r="DT327" s="224"/>
      <c r="DU327" s="224"/>
      <c r="DV327" s="224"/>
      <c r="DW327" s="224"/>
      <c r="DX327" s="224"/>
      <c r="DY327" s="224"/>
      <c r="DZ327" s="224"/>
      <c r="EA327" s="224"/>
      <c r="EB327" s="224"/>
      <c r="EC327" s="224"/>
      <c r="ED327" s="224"/>
      <c r="EE327" s="224"/>
      <c r="EF327" s="224"/>
      <c r="EG327" s="224"/>
      <c r="EH327" s="224"/>
      <c r="EI327" s="224"/>
      <c r="EJ327" s="224"/>
      <c r="EK327" s="224"/>
      <c r="EL327" s="224"/>
      <c r="EM327" s="224"/>
      <c r="EN327" s="224"/>
      <c r="EO327" s="224"/>
      <c r="EP327" s="224"/>
      <c r="EQ327" s="224"/>
      <c r="ER327" s="224"/>
      <c r="ES327" s="224"/>
      <c r="ET327" s="224"/>
      <c r="EU327" s="224"/>
      <c r="EV327" s="224"/>
      <c r="EW327" s="224"/>
      <c r="EX327" s="224"/>
      <c r="EY327" s="224"/>
      <c r="EZ327" s="224"/>
      <c r="FA327" s="224"/>
      <c r="FB327" s="224"/>
      <c r="FC327" s="224"/>
      <c r="FD327" s="224"/>
      <c r="FE327" s="224"/>
      <c r="FF327" s="224"/>
      <c r="FG327" s="224"/>
      <c r="FH327" s="224"/>
      <c r="FI327" s="224"/>
      <c r="FJ327" s="224"/>
      <c r="FK327" s="224"/>
      <c r="FL327" s="224"/>
      <c r="FM327" s="224"/>
      <c r="FN327" s="224"/>
      <c r="FO327" s="224"/>
      <c r="FP327" s="224"/>
      <c r="FQ327" s="224"/>
      <c r="FR327" s="224"/>
      <c r="FS327" s="224"/>
      <c r="FT327" s="224"/>
      <c r="FU327" s="224"/>
      <c r="FV327" s="224"/>
      <c r="FW327" s="224"/>
      <c r="FX327" s="224"/>
      <c r="FY327" s="224"/>
      <c r="FZ327" s="224"/>
      <c r="GA327" s="224"/>
      <c r="GB327" s="224"/>
      <c r="GC327" s="224"/>
      <c r="GD327" s="224"/>
      <c r="GE327" s="224"/>
      <c r="GF327" s="224"/>
      <c r="GG327" s="224"/>
      <c r="GH327" s="224"/>
      <c r="GI327" s="224"/>
      <c r="GJ327" s="224"/>
      <c r="GK327" s="224"/>
      <c r="GL327" s="224"/>
      <c r="GM327" s="224"/>
      <c r="GN327" s="224"/>
      <c r="GO327" s="224"/>
      <c r="GP327" s="224"/>
      <c r="GQ327" s="224"/>
      <c r="GR327" s="224"/>
      <c r="GS327" s="224"/>
      <c r="GT327" s="224"/>
      <c r="GU327" s="224"/>
      <c r="GV327" s="224"/>
      <c r="GW327" s="224"/>
      <c r="GX327" s="224"/>
      <c r="GY327" s="224"/>
      <c r="GZ327" s="224"/>
      <c r="HA327" s="224"/>
      <c r="HB327" s="224"/>
      <c r="HC327" s="224"/>
      <c r="HD327" s="224"/>
      <c r="HE327" s="224"/>
      <c r="HF327" s="224"/>
      <c r="HG327" s="224"/>
      <c r="HH327" s="224"/>
      <c r="HI327" s="224"/>
      <c r="HJ327" s="224"/>
      <c r="HK327" s="224"/>
      <c r="HL327" s="224"/>
      <c r="HM327" s="224"/>
      <c r="HN327" s="224"/>
      <c r="HO327" s="224"/>
      <c r="HP327" s="224"/>
      <c r="HQ327" s="224"/>
      <c r="HR327" s="224"/>
      <c r="HS327" s="224"/>
      <c r="HT327" s="224"/>
      <c r="HU327" s="224"/>
      <c r="HV327" s="224"/>
      <c r="HW327" s="224"/>
      <c r="HX327" s="224"/>
      <c r="HY327" s="224"/>
      <c r="HZ327" s="224"/>
      <c r="IA327" s="224"/>
      <c r="IB327" s="224"/>
      <c r="IC327" s="224"/>
      <c r="ID327" s="224"/>
      <c r="IE327" s="224"/>
      <c r="IF327" s="224"/>
      <c r="IG327" s="224"/>
      <c r="IH327" s="224"/>
      <c r="II327" s="224"/>
      <c r="IJ327" s="224"/>
    </row>
    <row r="328" spans="4:244" s="186" customFormat="1" x14ac:dyDescent="0.2">
      <c r="D328" s="223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4"/>
      <c r="BN328" s="224"/>
      <c r="BO328" s="224"/>
      <c r="BP328" s="224"/>
      <c r="BQ328" s="224"/>
      <c r="BR328" s="224"/>
      <c r="BS328" s="224"/>
      <c r="BT328" s="224"/>
      <c r="BU328" s="224"/>
      <c r="BV328" s="224"/>
      <c r="BW328" s="224"/>
      <c r="BX328" s="224"/>
      <c r="BY328" s="224"/>
      <c r="BZ328" s="224"/>
      <c r="CA328" s="224"/>
      <c r="CB328" s="224"/>
      <c r="CC328" s="224"/>
      <c r="CD328" s="224"/>
      <c r="CE328" s="224"/>
      <c r="CF328" s="224"/>
      <c r="CG328" s="224"/>
      <c r="CH328" s="224"/>
      <c r="CI328" s="224"/>
      <c r="CJ328" s="224"/>
      <c r="CK328" s="224"/>
      <c r="CL328" s="224"/>
      <c r="CM328" s="224"/>
      <c r="CN328" s="224"/>
      <c r="CO328" s="224"/>
      <c r="CP328" s="224"/>
      <c r="CQ328" s="224"/>
      <c r="CR328" s="224"/>
      <c r="CS328" s="224"/>
      <c r="CT328" s="224"/>
      <c r="CU328" s="224"/>
      <c r="CV328" s="224"/>
      <c r="CW328" s="224"/>
      <c r="CX328" s="224"/>
      <c r="CY328" s="224"/>
      <c r="CZ328" s="224"/>
      <c r="DA328" s="224"/>
      <c r="DB328" s="224"/>
      <c r="DC328" s="224"/>
      <c r="DD328" s="224"/>
      <c r="DE328" s="224"/>
      <c r="DF328" s="224"/>
      <c r="DG328" s="224"/>
      <c r="DH328" s="224"/>
      <c r="DI328" s="224"/>
      <c r="DJ328" s="224"/>
      <c r="DK328" s="224"/>
      <c r="DL328" s="224"/>
      <c r="DM328" s="224"/>
      <c r="DN328" s="224"/>
      <c r="DO328" s="224"/>
      <c r="DP328" s="224"/>
      <c r="DQ328" s="224"/>
      <c r="DR328" s="224"/>
      <c r="DS328" s="224"/>
      <c r="DT328" s="224"/>
      <c r="DU328" s="224"/>
      <c r="DV328" s="224"/>
      <c r="DW328" s="224"/>
      <c r="DX328" s="224"/>
      <c r="DY328" s="224"/>
      <c r="DZ328" s="224"/>
      <c r="EA328" s="224"/>
      <c r="EB328" s="224"/>
      <c r="EC328" s="224"/>
      <c r="ED328" s="224"/>
      <c r="EE328" s="224"/>
      <c r="EF328" s="224"/>
      <c r="EG328" s="224"/>
      <c r="EH328" s="224"/>
      <c r="EI328" s="224"/>
      <c r="EJ328" s="224"/>
      <c r="EK328" s="224"/>
      <c r="EL328" s="224"/>
      <c r="EM328" s="224"/>
      <c r="EN328" s="224"/>
      <c r="EO328" s="224"/>
      <c r="EP328" s="224"/>
      <c r="EQ328" s="224"/>
      <c r="ER328" s="224"/>
      <c r="ES328" s="224"/>
      <c r="ET328" s="224"/>
      <c r="EU328" s="224"/>
      <c r="EV328" s="224"/>
      <c r="EW328" s="224"/>
      <c r="EX328" s="224"/>
      <c r="EY328" s="224"/>
      <c r="EZ328" s="224"/>
      <c r="FA328" s="224"/>
      <c r="FB328" s="224"/>
      <c r="FC328" s="224"/>
      <c r="FD328" s="224"/>
      <c r="FE328" s="224"/>
      <c r="FF328" s="224"/>
      <c r="FG328" s="224"/>
      <c r="FH328" s="224"/>
      <c r="FI328" s="224"/>
      <c r="FJ328" s="224"/>
      <c r="FK328" s="224"/>
      <c r="FL328" s="224"/>
      <c r="FM328" s="224"/>
      <c r="FN328" s="224"/>
      <c r="FO328" s="224"/>
      <c r="FP328" s="224"/>
      <c r="FQ328" s="224"/>
      <c r="FR328" s="224"/>
      <c r="FS328" s="224"/>
      <c r="FT328" s="224"/>
      <c r="FU328" s="224"/>
      <c r="FV328" s="224"/>
      <c r="FW328" s="224"/>
      <c r="FX328" s="224"/>
      <c r="FY328" s="224"/>
      <c r="FZ328" s="224"/>
      <c r="GA328" s="224"/>
      <c r="GB328" s="224"/>
      <c r="GC328" s="224"/>
      <c r="GD328" s="224"/>
      <c r="GE328" s="224"/>
      <c r="GF328" s="224"/>
      <c r="GG328" s="224"/>
      <c r="GH328" s="224"/>
      <c r="GI328" s="224"/>
      <c r="GJ328" s="224"/>
      <c r="GK328" s="224"/>
      <c r="GL328" s="224"/>
      <c r="GM328" s="224"/>
      <c r="GN328" s="224"/>
      <c r="GO328" s="224"/>
      <c r="GP328" s="224"/>
      <c r="GQ328" s="224"/>
      <c r="GR328" s="224"/>
      <c r="GS328" s="224"/>
      <c r="GT328" s="224"/>
      <c r="GU328" s="224"/>
      <c r="GV328" s="224"/>
      <c r="GW328" s="224"/>
      <c r="GX328" s="224"/>
      <c r="GY328" s="224"/>
      <c r="GZ328" s="224"/>
      <c r="HA328" s="224"/>
      <c r="HB328" s="224"/>
      <c r="HC328" s="224"/>
      <c r="HD328" s="224"/>
      <c r="HE328" s="224"/>
      <c r="HF328" s="224"/>
      <c r="HG328" s="224"/>
      <c r="HH328" s="224"/>
      <c r="HI328" s="224"/>
      <c r="HJ328" s="224"/>
      <c r="HK328" s="224"/>
      <c r="HL328" s="224"/>
      <c r="HM328" s="224"/>
      <c r="HN328" s="224"/>
      <c r="HO328" s="224"/>
      <c r="HP328" s="224"/>
      <c r="HQ328" s="224"/>
      <c r="HR328" s="224"/>
      <c r="HS328" s="224"/>
      <c r="HT328" s="224"/>
      <c r="HU328" s="224"/>
      <c r="HV328" s="224"/>
      <c r="HW328" s="224"/>
      <c r="HX328" s="224"/>
      <c r="HY328" s="224"/>
      <c r="HZ328" s="224"/>
      <c r="IA328" s="224"/>
      <c r="IB328" s="224"/>
      <c r="IC328" s="224"/>
      <c r="ID328" s="224"/>
      <c r="IE328" s="224"/>
      <c r="IF328" s="224"/>
      <c r="IG328" s="224"/>
      <c r="IH328" s="224"/>
      <c r="II328" s="224"/>
      <c r="IJ328" s="224"/>
    </row>
    <row r="329" spans="4:244" s="186" customFormat="1" x14ac:dyDescent="0.2">
      <c r="D329" s="223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4"/>
      <c r="BN329" s="224"/>
      <c r="BO329" s="224"/>
      <c r="BP329" s="224"/>
      <c r="BQ329" s="224"/>
      <c r="BR329" s="224"/>
      <c r="BS329" s="224"/>
      <c r="BT329" s="224"/>
      <c r="BU329" s="224"/>
      <c r="BV329" s="224"/>
      <c r="BW329" s="224"/>
      <c r="BX329" s="224"/>
      <c r="BY329" s="224"/>
      <c r="BZ329" s="224"/>
      <c r="CA329" s="224"/>
      <c r="CB329" s="224"/>
      <c r="CC329" s="224"/>
      <c r="CD329" s="224"/>
      <c r="CE329" s="224"/>
      <c r="CF329" s="224"/>
      <c r="CG329" s="224"/>
      <c r="CH329" s="224"/>
      <c r="CI329" s="224"/>
      <c r="CJ329" s="224"/>
      <c r="CK329" s="224"/>
      <c r="CL329" s="224"/>
      <c r="CM329" s="224"/>
      <c r="CN329" s="224"/>
      <c r="CO329" s="224"/>
      <c r="CP329" s="224"/>
      <c r="CQ329" s="224"/>
      <c r="CR329" s="224"/>
      <c r="CS329" s="224"/>
      <c r="CT329" s="224"/>
      <c r="CU329" s="224"/>
      <c r="CV329" s="224"/>
      <c r="CW329" s="224"/>
      <c r="CX329" s="224"/>
      <c r="CY329" s="224"/>
      <c r="CZ329" s="224"/>
      <c r="DA329" s="224"/>
      <c r="DB329" s="224"/>
      <c r="DC329" s="224"/>
      <c r="DD329" s="224"/>
      <c r="DE329" s="224"/>
      <c r="DF329" s="224"/>
      <c r="DG329" s="224"/>
      <c r="DH329" s="224"/>
      <c r="DI329" s="224"/>
      <c r="DJ329" s="224"/>
      <c r="DK329" s="224"/>
      <c r="DL329" s="224"/>
      <c r="DM329" s="224"/>
      <c r="DN329" s="224"/>
      <c r="DO329" s="224"/>
      <c r="DP329" s="224"/>
      <c r="DQ329" s="224"/>
      <c r="DR329" s="224"/>
      <c r="DS329" s="224"/>
      <c r="DT329" s="224"/>
      <c r="DU329" s="224"/>
      <c r="DV329" s="224"/>
      <c r="DW329" s="224"/>
      <c r="DX329" s="224"/>
      <c r="DY329" s="224"/>
      <c r="DZ329" s="224"/>
      <c r="EA329" s="224"/>
      <c r="EB329" s="224"/>
      <c r="EC329" s="224"/>
      <c r="ED329" s="224"/>
      <c r="EE329" s="224"/>
      <c r="EF329" s="224"/>
      <c r="EG329" s="224"/>
      <c r="EH329" s="224"/>
      <c r="EI329" s="224"/>
      <c r="EJ329" s="224"/>
      <c r="EK329" s="224"/>
      <c r="EL329" s="224"/>
      <c r="EM329" s="224"/>
      <c r="EN329" s="224"/>
      <c r="EO329" s="224"/>
      <c r="EP329" s="224"/>
      <c r="EQ329" s="224"/>
      <c r="ER329" s="224"/>
      <c r="ES329" s="224"/>
      <c r="ET329" s="224"/>
      <c r="EU329" s="224"/>
      <c r="EV329" s="224"/>
      <c r="EW329" s="224"/>
      <c r="EX329" s="224"/>
      <c r="EY329" s="224"/>
      <c r="EZ329" s="224"/>
      <c r="FA329" s="224"/>
      <c r="FB329" s="224"/>
      <c r="FC329" s="224"/>
      <c r="FD329" s="224"/>
      <c r="FE329" s="224"/>
      <c r="FF329" s="224"/>
      <c r="FG329" s="224"/>
      <c r="FH329" s="224"/>
      <c r="FI329" s="224"/>
      <c r="FJ329" s="224"/>
      <c r="FK329" s="224"/>
      <c r="FL329" s="224"/>
      <c r="FM329" s="224"/>
      <c r="FN329" s="224"/>
      <c r="FO329" s="224"/>
      <c r="FP329" s="224"/>
      <c r="FQ329" s="224"/>
      <c r="FR329" s="224"/>
      <c r="FS329" s="224"/>
      <c r="FT329" s="224"/>
      <c r="FU329" s="224"/>
      <c r="FV329" s="224"/>
      <c r="FW329" s="224"/>
      <c r="FX329" s="224"/>
      <c r="FY329" s="224"/>
      <c r="FZ329" s="224"/>
      <c r="GA329" s="224"/>
      <c r="GB329" s="224"/>
      <c r="GC329" s="224"/>
      <c r="GD329" s="224"/>
      <c r="GE329" s="224"/>
      <c r="GF329" s="224"/>
      <c r="GG329" s="224"/>
      <c r="GH329" s="224"/>
      <c r="GI329" s="224"/>
      <c r="GJ329" s="224"/>
      <c r="GK329" s="224"/>
      <c r="GL329" s="224"/>
      <c r="GM329" s="224"/>
      <c r="GN329" s="224"/>
      <c r="GO329" s="224"/>
      <c r="GP329" s="224"/>
      <c r="GQ329" s="224"/>
      <c r="GR329" s="224"/>
      <c r="GS329" s="224"/>
      <c r="GT329" s="224"/>
      <c r="GU329" s="224"/>
      <c r="GV329" s="224"/>
      <c r="GW329" s="224"/>
      <c r="GX329" s="224"/>
      <c r="GY329" s="224"/>
      <c r="GZ329" s="224"/>
      <c r="HA329" s="224"/>
      <c r="HB329" s="224"/>
      <c r="HC329" s="224"/>
      <c r="HD329" s="224"/>
      <c r="HE329" s="224"/>
      <c r="HF329" s="224"/>
      <c r="HG329" s="224"/>
      <c r="HH329" s="224"/>
      <c r="HI329" s="224"/>
      <c r="HJ329" s="224"/>
      <c r="HK329" s="224"/>
      <c r="HL329" s="224"/>
      <c r="HM329" s="224"/>
      <c r="HN329" s="224"/>
      <c r="HO329" s="224"/>
      <c r="HP329" s="224"/>
      <c r="HQ329" s="224"/>
      <c r="HR329" s="224"/>
      <c r="HS329" s="224"/>
      <c r="HT329" s="224"/>
      <c r="HU329" s="224"/>
      <c r="HV329" s="224"/>
      <c r="HW329" s="224"/>
      <c r="HX329" s="224"/>
      <c r="HY329" s="224"/>
      <c r="HZ329" s="224"/>
      <c r="IA329" s="224"/>
      <c r="IB329" s="224"/>
      <c r="IC329" s="224"/>
      <c r="ID329" s="224"/>
      <c r="IE329" s="224"/>
      <c r="IF329" s="224"/>
      <c r="IG329" s="224"/>
      <c r="IH329" s="224"/>
      <c r="II329" s="224"/>
      <c r="IJ329" s="224"/>
    </row>
    <row r="330" spans="4:244" s="186" customFormat="1" x14ac:dyDescent="0.2">
      <c r="D330" s="223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4"/>
      <c r="BN330" s="224"/>
      <c r="BO330" s="224"/>
      <c r="BP330" s="224"/>
      <c r="BQ330" s="224"/>
      <c r="BR330" s="224"/>
      <c r="BS330" s="224"/>
      <c r="BT330" s="224"/>
      <c r="BU330" s="224"/>
      <c r="BV330" s="224"/>
      <c r="BW330" s="224"/>
      <c r="BX330" s="224"/>
      <c r="BY330" s="224"/>
      <c r="BZ330" s="224"/>
      <c r="CA330" s="224"/>
      <c r="CB330" s="224"/>
      <c r="CC330" s="224"/>
      <c r="CD330" s="224"/>
      <c r="CE330" s="224"/>
      <c r="CF330" s="224"/>
      <c r="CG330" s="224"/>
      <c r="CH330" s="224"/>
      <c r="CI330" s="224"/>
      <c r="CJ330" s="224"/>
      <c r="CK330" s="224"/>
      <c r="CL330" s="224"/>
      <c r="CM330" s="224"/>
      <c r="CN330" s="224"/>
      <c r="CO330" s="224"/>
      <c r="CP330" s="224"/>
      <c r="CQ330" s="224"/>
      <c r="CR330" s="224"/>
      <c r="CS330" s="224"/>
      <c r="CT330" s="224"/>
      <c r="CU330" s="224"/>
      <c r="CV330" s="224"/>
      <c r="CW330" s="224"/>
      <c r="CX330" s="224"/>
      <c r="CY330" s="224"/>
      <c r="CZ330" s="224"/>
      <c r="DA330" s="224"/>
      <c r="DB330" s="224"/>
      <c r="DC330" s="224"/>
      <c r="DD330" s="224"/>
      <c r="DE330" s="224"/>
      <c r="DF330" s="224"/>
      <c r="DG330" s="224"/>
      <c r="DH330" s="224"/>
      <c r="DI330" s="224"/>
      <c r="DJ330" s="224"/>
      <c r="DK330" s="224"/>
      <c r="DL330" s="224"/>
      <c r="DM330" s="224"/>
      <c r="DN330" s="224"/>
      <c r="DO330" s="224"/>
      <c r="DP330" s="224"/>
      <c r="DQ330" s="224"/>
      <c r="DR330" s="224"/>
      <c r="DS330" s="224"/>
      <c r="DT330" s="224"/>
      <c r="DU330" s="224"/>
      <c r="DV330" s="224"/>
      <c r="DW330" s="224"/>
      <c r="DX330" s="224"/>
      <c r="DY330" s="224"/>
      <c r="DZ330" s="224"/>
      <c r="EA330" s="224"/>
      <c r="EB330" s="224"/>
      <c r="EC330" s="224"/>
      <c r="ED330" s="224"/>
      <c r="EE330" s="224"/>
      <c r="EF330" s="224"/>
      <c r="EG330" s="224"/>
      <c r="EH330" s="224"/>
      <c r="EI330" s="224"/>
      <c r="EJ330" s="224"/>
      <c r="EK330" s="224"/>
      <c r="EL330" s="224"/>
      <c r="EM330" s="224"/>
      <c r="EN330" s="224"/>
      <c r="EO330" s="224"/>
      <c r="EP330" s="224"/>
      <c r="EQ330" s="224"/>
      <c r="ER330" s="224"/>
      <c r="ES330" s="224"/>
      <c r="ET330" s="224"/>
      <c r="EU330" s="224"/>
      <c r="EV330" s="224"/>
      <c r="EW330" s="224"/>
      <c r="EX330" s="224"/>
      <c r="EY330" s="224"/>
      <c r="EZ330" s="224"/>
      <c r="FA330" s="224"/>
      <c r="FB330" s="224"/>
      <c r="FC330" s="224"/>
      <c r="FD330" s="224"/>
      <c r="FE330" s="224"/>
      <c r="FF330" s="224"/>
      <c r="FG330" s="224"/>
      <c r="FH330" s="224"/>
      <c r="FI330" s="224"/>
      <c r="FJ330" s="224"/>
      <c r="FK330" s="224"/>
      <c r="FL330" s="224"/>
      <c r="FM330" s="224"/>
      <c r="FN330" s="224"/>
      <c r="FO330" s="224"/>
      <c r="FP330" s="224"/>
      <c r="FQ330" s="224"/>
      <c r="FR330" s="224"/>
      <c r="FS330" s="224"/>
      <c r="FT330" s="224"/>
      <c r="FU330" s="224"/>
      <c r="FV330" s="224"/>
      <c r="FW330" s="224"/>
      <c r="FX330" s="224"/>
      <c r="FY330" s="224"/>
      <c r="FZ330" s="224"/>
      <c r="GA330" s="224"/>
      <c r="GB330" s="224"/>
      <c r="GC330" s="224"/>
      <c r="GD330" s="224"/>
      <c r="GE330" s="224"/>
      <c r="GF330" s="224"/>
      <c r="GG330" s="224"/>
      <c r="GH330" s="224"/>
      <c r="GI330" s="224"/>
      <c r="GJ330" s="224"/>
      <c r="GK330" s="224"/>
      <c r="GL330" s="224"/>
      <c r="GM330" s="224"/>
      <c r="GN330" s="224"/>
      <c r="GO330" s="224"/>
      <c r="GP330" s="224"/>
      <c r="GQ330" s="224"/>
      <c r="GR330" s="224"/>
      <c r="GS330" s="224"/>
      <c r="GT330" s="224"/>
      <c r="GU330" s="224"/>
      <c r="GV330" s="224"/>
      <c r="GW330" s="224"/>
      <c r="GX330" s="224"/>
      <c r="GY330" s="224"/>
      <c r="GZ330" s="224"/>
      <c r="HA330" s="224"/>
      <c r="HB330" s="224"/>
      <c r="HC330" s="224"/>
      <c r="HD330" s="224"/>
      <c r="HE330" s="224"/>
      <c r="HF330" s="224"/>
      <c r="HG330" s="224"/>
      <c r="HH330" s="224"/>
      <c r="HI330" s="224"/>
      <c r="HJ330" s="224"/>
      <c r="HK330" s="224"/>
      <c r="HL330" s="224"/>
      <c r="HM330" s="224"/>
      <c r="HN330" s="224"/>
      <c r="HO330" s="224"/>
      <c r="HP330" s="224"/>
      <c r="HQ330" s="224"/>
      <c r="HR330" s="224"/>
      <c r="HS330" s="224"/>
      <c r="HT330" s="224"/>
      <c r="HU330" s="224"/>
      <c r="HV330" s="224"/>
      <c r="HW330" s="224"/>
      <c r="HX330" s="224"/>
      <c r="HY330" s="224"/>
      <c r="HZ330" s="224"/>
      <c r="IA330" s="224"/>
      <c r="IB330" s="224"/>
      <c r="IC330" s="224"/>
      <c r="ID330" s="224"/>
      <c r="IE330" s="224"/>
      <c r="IF330" s="224"/>
      <c r="IG330" s="224"/>
      <c r="IH330" s="224"/>
      <c r="II330" s="224"/>
      <c r="IJ330" s="224"/>
    </row>
    <row r="331" spans="4:244" s="186" customFormat="1" x14ac:dyDescent="0.2">
      <c r="D331" s="223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4"/>
      <c r="BN331" s="224"/>
      <c r="BO331" s="224"/>
      <c r="BP331" s="224"/>
      <c r="BQ331" s="224"/>
      <c r="BR331" s="224"/>
      <c r="BS331" s="224"/>
      <c r="BT331" s="224"/>
      <c r="BU331" s="224"/>
      <c r="BV331" s="224"/>
      <c r="BW331" s="224"/>
      <c r="BX331" s="224"/>
      <c r="BY331" s="224"/>
      <c r="BZ331" s="224"/>
      <c r="CA331" s="224"/>
      <c r="CB331" s="224"/>
      <c r="CC331" s="224"/>
      <c r="CD331" s="224"/>
      <c r="CE331" s="224"/>
      <c r="CF331" s="224"/>
      <c r="CG331" s="224"/>
      <c r="CH331" s="224"/>
      <c r="CI331" s="224"/>
      <c r="CJ331" s="224"/>
      <c r="CK331" s="224"/>
      <c r="CL331" s="224"/>
      <c r="CM331" s="224"/>
      <c r="CN331" s="224"/>
      <c r="CO331" s="224"/>
      <c r="CP331" s="224"/>
      <c r="CQ331" s="224"/>
      <c r="CR331" s="224"/>
      <c r="CS331" s="224"/>
      <c r="CT331" s="224"/>
      <c r="CU331" s="224"/>
      <c r="CV331" s="224"/>
      <c r="CW331" s="224"/>
      <c r="CX331" s="224"/>
      <c r="CY331" s="224"/>
      <c r="CZ331" s="224"/>
      <c r="DA331" s="224"/>
      <c r="DB331" s="224"/>
      <c r="DC331" s="224"/>
      <c r="DD331" s="224"/>
      <c r="DE331" s="224"/>
      <c r="DF331" s="224"/>
      <c r="DG331" s="224"/>
      <c r="DH331" s="224"/>
      <c r="DI331" s="224"/>
      <c r="DJ331" s="224"/>
      <c r="DK331" s="224"/>
      <c r="DL331" s="224"/>
      <c r="DM331" s="224"/>
      <c r="DN331" s="224"/>
      <c r="DO331" s="224"/>
      <c r="DP331" s="224"/>
      <c r="DQ331" s="224"/>
      <c r="DR331" s="224"/>
      <c r="DS331" s="224"/>
      <c r="DT331" s="224"/>
      <c r="DU331" s="224"/>
      <c r="DV331" s="224"/>
      <c r="DW331" s="224"/>
      <c r="DX331" s="224"/>
      <c r="DY331" s="224"/>
      <c r="DZ331" s="224"/>
      <c r="EA331" s="224"/>
      <c r="EB331" s="224"/>
      <c r="EC331" s="224"/>
      <c r="ED331" s="224"/>
      <c r="EE331" s="224"/>
      <c r="EF331" s="224"/>
      <c r="EG331" s="224"/>
      <c r="EH331" s="224"/>
      <c r="EI331" s="224"/>
      <c r="EJ331" s="224"/>
      <c r="EK331" s="224"/>
      <c r="EL331" s="224"/>
      <c r="EM331" s="224"/>
      <c r="EN331" s="224"/>
      <c r="EO331" s="224"/>
      <c r="EP331" s="224"/>
      <c r="EQ331" s="224"/>
      <c r="ER331" s="224"/>
      <c r="ES331" s="224"/>
      <c r="ET331" s="224"/>
      <c r="EU331" s="224"/>
      <c r="EV331" s="224"/>
      <c r="EW331" s="224"/>
      <c r="EX331" s="224"/>
      <c r="EY331" s="224"/>
      <c r="EZ331" s="224"/>
      <c r="FA331" s="224"/>
      <c r="FB331" s="224"/>
      <c r="FC331" s="224"/>
      <c r="FD331" s="224"/>
      <c r="FE331" s="224"/>
      <c r="FF331" s="224"/>
      <c r="FG331" s="224"/>
      <c r="FH331" s="224"/>
      <c r="FI331" s="224"/>
      <c r="FJ331" s="224"/>
      <c r="FK331" s="224"/>
      <c r="FL331" s="224"/>
      <c r="FM331" s="224"/>
      <c r="FN331" s="224"/>
      <c r="FO331" s="224"/>
      <c r="FP331" s="224"/>
      <c r="FQ331" s="224"/>
      <c r="FR331" s="224"/>
      <c r="FS331" s="224"/>
      <c r="FT331" s="224"/>
      <c r="FU331" s="224"/>
      <c r="FV331" s="224"/>
      <c r="FW331" s="224"/>
      <c r="FX331" s="224"/>
      <c r="FY331" s="224"/>
      <c r="FZ331" s="224"/>
      <c r="GA331" s="224"/>
      <c r="GB331" s="224"/>
      <c r="GC331" s="224"/>
      <c r="GD331" s="224"/>
      <c r="GE331" s="224"/>
      <c r="GF331" s="224"/>
      <c r="GG331" s="224"/>
      <c r="GH331" s="224"/>
      <c r="GI331" s="224"/>
      <c r="GJ331" s="224"/>
      <c r="GK331" s="224"/>
      <c r="GL331" s="224"/>
      <c r="GM331" s="224"/>
      <c r="GN331" s="224"/>
      <c r="GO331" s="224"/>
      <c r="GP331" s="224"/>
      <c r="GQ331" s="224"/>
      <c r="GR331" s="224"/>
      <c r="GS331" s="224"/>
      <c r="GT331" s="224"/>
      <c r="GU331" s="224"/>
      <c r="GV331" s="224"/>
      <c r="GW331" s="224"/>
      <c r="GX331" s="224"/>
      <c r="GY331" s="224"/>
      <c r="GZ331" s="224"/>
      <c r="HA331" s="224"/>
      <c r="HB331" s="224"/>
      <c r="HC331" s="224"/>
      <c r="HD331" s="224"/>
      <c r="HE331" s="224"/>
      <c r="HF331" s="224"/>
      <c r="HG331" s="224"/>
      <c r="HH331" s="224"/>
      <c r="HI331" s="224"/>
      <c r="HJ331" s="224"/>
      <c r="HK331" s="224"/>
      <c r="HL331" s="224"/>
      <c r="HM331" s="224"/>
      <c r="HN331" s="224"/>
      <c r="HO331" s="224"/>
      <c r="HP331" s="224"/>
      <c r="HQ331" s="224"/>
      <c r="HR331" s="224"/>
      <c r="HS331" s="224"/>
      <c r="HT331" s="224"/>
      <c r="HU331" s="224"/>
      <c r="HV331" s="224"/>
      <c r="HW331" s="224"/>
      <c r="HX331" s="224"/>
      <c r="HY331" s="224"/>
      <c r="HZ331" s="224"/>
      <c r="IA331" s="224"/>
      <c r="IB331" s="224"/>
      <c r="IC331" s="224"/>
      <c r="ID331" s="224"/>
      <c r="IE331" s="224"/>
      <c r="IF331" s="224"/>
      <c r="IG331" s="224"/>
      <c r="IH331" s="224"/>
      <c r="II331" s="224"/>
      <c r="IJ331" s="224"/>
    </row>
    <row r="332" spans="4:244" s="186" customFormat="1" x14ac:dyDescent="0.2">
      <c r="D332" s="223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  <c r="BT332" s="224"/>
      <c r="BU332" s="224"/>
      <c r="BV332" s="224"/>
      <c r="BW332" s="224"/>
      <c r="BX332" s="224"/>
      <c r="BY332" s="224"/>
      <c r="BZ332" s="224"/>
      <c r="CA332" s="224"/>
      <c r="CB332" s="224"/>
      <c r="CC332" s="224"/>
      <c r="CD332" s="224"/>
      <c r="CE332" s="224"/>
      <c r="CF332" s="224"/>
      <c r="CG332" s="224"/>
      <c r="CH332" s="224"/>
      <c r="CI332" s="224"/>
      <c r="CJ332" s="224"/>
      <c r="CK332" s="224"/>
      <c r="CL332" s="224"/>
      <c r="CM332" s="224"/>
      <c r="CN332" s="224"/>
      <c r="CO332" s="224"/>
      <c r="CP332" s="224"/>
      <c r="CQ332" s="224"/>
      <c r="CR332" s="224"/>
      <c r="CS332" s="224"/>
      <c r="CT332" s="224"/>
      <c r="CU332" s="224"/>
      <c r="CV332" s="224"/>
      <c r="CW332" s="224"/>
      <c r="CX332" s="224"/>
      <c r="CY332" s="224"/>
      <c r="CZ332" s="224"/>
      <c r="DA332" s="224"/>
      <c r="DB332" s="224"/>
      <c r="DC332" s="224"/>
      <c r="DD332" s="224"/>
      <c r="DE332" s="224"/>
      <c r="DF332" s="224"/>
      <c r="DG332" s="224"/>
      <c r="DH332" s="224"/>
      <c r="DI332" s="224"/>
      <c r="DJ332" s="224"/>
      <c r="DK332" s="224"/>
      <c r="DL332" s="224"/>
      <c r="DM332" s="224"/>
      <c r="DN332" s="224"/>
      <c r="DO332" s="224"/>
      <c r="DP332" s="224"/>
      <c r="DQ332" s="224"/>
      <c r="DR332" s="224"/>
      <c r="DS332" s="224"/>
      <c r="DT332" s="224"/>
      <c r="DU332" s="224"/>
      <c r="DV332" s="224"/>
      <c r="DW332" s="224"/>
      <c r="DX332" s="224"/>
      <c r="DY332" s="224"/>
      <c r="DZ332" s="224"/>
      <c r="EA332" s="224"/>
      <c r="EB332" s="224"/>
      <c r="EC332" s="224"/>
      <c r="ED332" s="224"/>
      <c r="EE332" s="224"/>
      <c r="EF332" s="224"/>
      <c r="EG332" s="224"/>
      <c r="EH332" s="224"/>
      <c r="EI332" s="224"/>
      <c r="EJ332" s="224"/>
      <c r="EK332" s="224"/>
      <c r="EL332" s="224"/>
      <c r="EM332" s="224"/>
      <c r="EN332" s="224"/>
      <c r="EO332" s="224"/>
      <c r="EP332" s="224"/>
      <c r="EQ332" s="224"/>
      <c r="ER332" s="224"/>
      <c r="ES332" s="224"/>
      <c r="ET332" s="224"/>
      <c r="EU332" s="224"/>
      <c r="EV332" s="224"/>
      <c r="EW332" s="224"/>
      <c r="EX332" s="224"/>
      <c r="EY332" s="224"/>
      <c r="EZ332" s="224"/>
      <c r="FA332" s="224"/>
      <c r="FB332" s="224"/>
      <c r="FC332" s="224"/>
      <c r="FD332" s="224"/>
      <c r="FE332" s="224"/>
      <c r="FF332" s="224"/>
      <c r="FG332" s="224"/>
      <c r="FH332" s="224"/>
      <c r="FI332" s="224"/>
      <c r="FJ332" s="224"/>
      <c r="FK332" s="224"/>
      <c r="FL332" s="224"/>
      <c r="FM332" s="224"/>
      <c r="FN332" s="224"/>
      <c r="FO332" s="224"/>
      <c r="FP332" s="224"/>
      <c r="FQ332" s="224"/>
      <c r="FR332" s="224"/>
      <c r="FS332" s="224"/>
      <c r="FT332" s="224"/>
      <c r="FU332" s="224"/>
      <c r="FV332" s="224"/>
      <c r="FW332" s="224"/>
      <c r="FX332" s="224"/>
      <c r="FY332" s="224"/>
      <c r="FZ332" s="224"/>
      <c r="GA332" s="224"/>
      <c r="GB332" s="224"/>
      <c r="GC332" s="224"/>
      <c r="GD332" s="224"/>
      <c r="GE332" s="224"/>
      <c r="GF332" s="224"/>
      <c r="GG332" s="224"/>
      <c r="GH332" s="224"/>
      <c r="GI332" s="224"/>
      <c r="GJ332" s="224"/>
      <c r="GK332" s="224"/>
      <c r="GL332" s="224"/>
      <c r="GM332" s="224"/>
      <c r="GN332" s="224"/>
      <c r="GO332" s="224"/>
      <c r="GP332" s="224"/>
      <c r="GQ332" s="224"/>
      <c r="GR332" s="224"/>
      <c r="GS332" s="224"/>
      <c r="GT332" s="224"/>
      <c r="GU332" s="224"/>
      <c r="GV332" s="224"/>
      <c r="GW332" s="224"/>
      <c r="GX332" s="224"/>
      <c r="GY332" s="224"/>
      <c r="GZ332" s="224"/>
      <c r="HA332" s="224"/>
      <c r="HB332" s="224"/>
      <c r="HC332" s="224"/>
      <c r="HD332" s="224"/>
      <c r="HE332" s="224"/>
      <c r="HF332" s="224"/>
      <c r="HG332" s="224"/>
      <c r="HH332" s="224"/>
      <c r="HI332" s="224"/>
      <c r="HJ332" s="224"/>
      <c r="HK332" s="224"/>
      <c r="HL332" s="224"/>
      <c r="HM332" s="224"/>
      <c r="HN332" s="224"/>
      <c r="HO332" s="224"/>
      <c r="HP332" s="224"/>
      <c r="HQ332" s="224"/>
      <c r="HR332" s="224"/>
      <c r="HS332" s="224"/>
      <c r="HT332" s="224"/>
      <c r="HU332" s="224"/>
      <c r="HV332" s="224"/>
      <c r="HW332" s="224"/>
      <c r="HX332" s="224"/>
      <c r="HY332" s="224"/>
      <c r="HZ332" s="224"/>
      <c r="IA332" s="224"/>
      <c r="IB332" s="224"/>
      <c r="IC332" s="224"/>
      <c r="ID332" s="224"/>
      <c r="IE332" s="224"/>
      <c r="IF332" s="224"/>
      <c r="IG332" s="224"/>
      <c r="IH332" s="224"/>
      <c r="II332" s="224"/>
      <c r="IJ332" s="224"/>
    </row>
    <row r="333" spans="4:244" s="186" customFormat="1" x14ac:dyDescent="0.2">
      <c r="D333" s="223"/>
      <c r="E333" s="224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4"/>
      <c r="BN333" s="224"/>
      <c r="BO333" s="224"/>
      <c r="BP333" s="224"/>
      <c r="BQ333" s="224"/>
      <c r="BR333" s="224"/>
      <c r="BS333" s="224"/>
      <c r="BT333" s="224"/>
      <c r="BU333" s="224"/>
      <c r="BV333" s="224"/>
      <c r="BW333" s="224"/>
      <c r="BX333" s="224"/>
      <c r="BY333" s="224"/>
      <c r="BZ333" s="224"/>
      <c r="CA333" s="224"/>
      <c r="CB333" s="224"/>
      <c r="CC333" s="224"/>
      <c r="CD333" s="224"/>
      <c r="CE333" s="224"/>
      <c r="CF333" s="224"/>
      <c r="CG333" s="224"/>
      <c r="CH333" s="224"/>
      <c r="CI333" s="224"/>
      <c r="CJ333" s="224"/>
      <c r="CK333" s="224"/>
      <c r="CL333" s="224"/>
      <c r="CM333" s="224"/>
      <c r="CN333" s="224"/>
      <c r="CO333" s="224"/>
      <c r="CP333" s="224"/>
      <c r="CQ333" s="224"/>
      <c r="CR333" s="224"/>
      <c r="CS333" s="224"/>
      <c r="CT333" s="224"/>
      <c r="CU333" s="224"/>
      <c r="CV333" s="224"/>
      <c r="CW333" s="224"/>
      <c r="CX333" s="224"/>
      <c r="CY333" s="224"/>
      <c r="CZ333" s="224"/>
      <c r="DA333" s="224"/>
      <c r="DB333" s="224"/>
      <c r="DC333" s="224"/>
      <c r="DD333" s="224"/>
      <c r="DE333" s="224"/>
      <c r="DF333" s="224"/>
      <c r="DG333" s="224"/>
      <c r="DH333" s="224"/>
      <c r="DI333" s="224"/>
      <c r="DJ333" s="224"/>
      <c r="DK333" s="224"/>
      <c r="DL333" s="224"/>
      <c r="DM333" s="224"/>
      <c r="DN333" s="224"/>
      <c r="DO333" s="224"/>
      <c r="DP333" s="224"/>
      <c r="DQ333" s="224"/>
      <c r="DR333" s="224"/>
      <c r="DS333" s="224"/>
      <c r="DT333" s="224"/>
      <c r="DU333" s="224"/>
      <c r="DV333" s="224"/>
      <c r="DW333" s="224"/>
      <c r="DX333" s="224"/>
      <c r="DY333" s="224"/>
      <c r="DZ333" s="224"/>
      <c r="EA333" s="224"/>
      <c r="EB333" s="224"/>
      <c r="EC333" s="224"/>
      <c r="ED333" s="224"/>
      <c r="EE333" s="224"/>
      <c r="EF333" s="224"/>
      <c r="EG333" s="224"/>
      <c r="EH333" s="224"/>
      <c r="EI333" s="224"/>
      <c r="EJ333" s="224"/>
      <c r="EK333" s="224"/>
      <c r="EL333" s="224"/>
      <c r="EM333" s="224"/>
      <c r="EN333" s="224"/>
      <c r="EO333" s="224"/>
      <c r="EP333" s="224"/>
      <c r="EQ333" s="224"/>
      <c r="ER333" s="224"/>
      <c r="ES333" s="224"/>
      <c r="ET333" s="224"/>
      <c r="EU333" s="224"/>
      <c r="EV333" s="224"/>
      <c r="EW333" s="224"/>
      <c r="EX333" s="224"/>
      <c r="EY333" s="224"/>
      <c r="EZ333" s="224"/>
      <c r="FA333" s="224"/>
      <c r="FB333" s="224"/>
      <c r="FC333" s="224"/>
      <c r="FD333" s="224"/>
      <c r="FE333" s="224"/>
      <c r="FF333" s="224"/>
      <c r="FG333" s="224"/>
      <c r="FH333" s="224"/>
      <c r="FI333" s="224"/>
      <c r="FJ333" s="224"/>
      <c r="FK333" s="224"/>
      <c r="FL333" s="224"/>
      <c r="FM333" s="224"/>
      <c r="FN333" s="224"/>
      <c r="FO333" s="224"/>
      <c r="FP333" s="224"/>
      <c r="FQ333" s="224"/>
      <c r="FR333" s="224"/>
      <c r="FS333" s="224"/>
      <c r="FT333" s="224"/>
      <c r="FU333" s="224"/>
      <c r="FV333" s="224"/>
      <c r="FW333" s="224"/>
      <c r="FX333" s="224"/>
      <c r="FY333" s="224"/>
      <c r="FZ333" s="224"/>
      <c r="GA333" s="224"/>
      <c r="GB333" s="224"/>
      <c r="GC333" s="224"/>
      <c r="GD333" s="224"/>
      <c r="GE333" s="224"/>
      <c r="GF333" s="224"/>
      <c r="GG333" s="224"/>
      <c r="GH333" s="224"/>
      <c r="GI333" s="224"/>
      <c r="GJ333" s="224"/>
      <c r="GK333" s="224"/>
      <c r="GL333" s="224"/>
      <c r="GM333" s="224"/>
      <c r="GN333" s="224"/>
      <c r="GO333" s="224"/>
      <c r="GP333" s="224"/>
      <c r="GQ333" s="224"/>
      <c r="GR333" s="224"/>
      <c r="GS333" s="224"/>
      <c r="GT333" s="224"/>
      <c r="GU333" s="224"/>
      <c r="GV333" s="224"/>
      <c r="GW333" s="224"/>
      <c r="GX333" s="224"/>
      <c r="GY333" s="224"/>
      <c r="GZ333" s="224"/>
      <c r="HA333" s="224"/>
      <c r="HB333" s="224"/>
      <c r="HC333" s="224"/>
      <c r="HD333" s="224"/>
      <c r="HE333" s="224"/>
      <c r="HF333" s="224"/>
      <c r="HG333" s="224"/>
      <c r="HH333" s="224"/>
      <c r="HI333" s="224"/>
      <c r="HJ333" s="224"/>
      <c r="HK333" s="224"/>
      <c r="HL333" s="224"/>
      <c r="HM333" s="224"/>
      <c r="HN333" s="224"/>
      <c r="HO333" s="224"/>
      <c r="HP333" s="224"/>
      <c r="HQ333" s="224"/>
      <c r="HR333" s="224"/>
      <c r="HS333" s="224"/>
      <c r="HT333" s="224"/>
      <c r="HU333" s="224"/>
      <c r="HV333" s="224"/>
      <c r="HW333" s="224"/>
      <c r="HX333" s="224"/>
      <c r="HY333" s="224"/>
      <c r="HZ333" s="224"/>
      <c r="IA333" s="224"/>
      <c r="IB333" s="224"/>
      <c r="IC333" s="224"/>
      <c r="ID333" s="224"/>
      <c r="IE333" s="224"/>
      <c r="IF333" s="224"/>
      <c r="IG333" s="224"/>
      <c r="IH333" s="224"/>
      <c r="II333" s="224"/>
      <c r="IJ333" s="224"/>
    </row>
    <row r="334" spans="4:244" s="186" customFormat="1" x14ac:dyDescent="0.2">
      <c r="D334" s="223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4"/>
      <c r="BN334" s="224"/>
      <c r="BO334" s="224"/>
      <c r="BP334" s="224"/>
      <c r="BQ334" s="224"/>
      <c r="BR334" s="224"/>
      <c r="BS334" s="224"/>
      <c r="BT334" s="224"/>
      <c r="BU334" s="224"/>
      <c r="BV334" s="224"/>
      <c r="BW334" s="224"/>
      <c r="BX334" s="224"/>
      <c r="BY334" s="224"/>
      <c r="BZ334" s="224"/>
      <c r="CA334" s="224"/>
      <c r="CB334" s="224"/>
      <c r="CC334" s="224"/>
      <c r="CD334" s="224"/>
      <c r="CE334" s="224"/>
      <c r="CF334" s="224"/>
      <c r="CG334" s="224"/>
      <c r="CH334" s="224"/>
      <c r="CI334" s="224"/>
      <c r="CJ334" s="224"/>
      <c r="CK334" s="224"/>
      <c r="CL334" s="224"/>
      <c r="CM334" s="224"/>
      <c r="CN334" s="224"/>
      <c r="CO334" s="224"/>
      <c r="CP334" s="224"/>
      <c r="CQ334" s="224"/>
      <c r="CR334" s="224"/>
      <c r="CS334" s="224"/>
      <c r="CT334" s="224"/>
      <c r="CU334" s="224"/>
      <c r="CV334" s="224"/>
      <c r="CW334" s="224"/>
      <c r="CX334" s="224"/>
      <c r="CY334" s="224"/>
      <c r="CZ334" s="224"/>
      <c r="DA334" s="224"/>
      <c r="DB334" s="224"/>
      <c r="DC334" s="224"/>
      <c r="DD334" s="224"/>
      <c r="DE334" s="224"/>
      <c r="DF334" s="224"/>
      <c r="DG334" s="224"/>
      <c r="DH334" s="224"/>
      <c r="DI334" s="224"/>
      <c r="DJ334" s="224"/>
      <c r="DK334" s="224"/>
      <c r="DL334" s="224"/>
      <c r="DM334" s="224"/>
      <c r="DN334" s="224"/>
      <c r="DO334" s="224"/>
      <c r="DP334" s="224"/>
      <c r="DQ334" s="224"/>
      <c r="DR334" s="224"/>
      <c r="DS334" s="224"/>
      <c r="DT334" s="224"/>
      <c r="DU334" s="224"/>
      <c r="DV334" s="224"/>
      <c r="DW334" s="224"/>
      <c r="DX334" s="224"/>
      <c r="DY334" s="224"/>
      <c r="DZ334" s="224"/>
      <c r="EA334" s="224"/>
      <c r="EB334" s="224"/>
      <c r="EC334" s="224"/>
      <c r="ED334" s="224"/>
      <c r="EE334" s="224"/>
      <c r="EF334" s="224"/>
      <c r="EG334" s="224"/>
      <c r="EH334" s="224"/>
      <c r="EI334" s="224"/>
      <c r="EJ334" s="224"/>
      <c r="EK334" s="224"/>
      <c r="EL334" s="224"/>
      <c r="EM334" s="224"/>
      <c r="EN334" s="224"/>
      <c r="EO334" s="224"/>
      <c r="EP334" s="224"/>
      <c r="EQ334" s="224"/>
      <c r="ER334" s="224"/>
      <c r="ES334" s="224"/>
      <c r="ET334" s="224"/>
      <c r="EU334" s="224"/>
      <c r="EV334" s="224"/>
      <c r="EW334" s="224"/>
      <c r="EX334" s="224"/>
      <c r="EY334" s="224"/>
      <c r="EZ334" s="224"/>
      <c r="FA334" s="224"/>
      <c r="FB334" s="224"/>
      <c r="FC334" s="224"/>
      <c r="FD334" s="224"/>
      <c r="FE334" s="224"/>
      <c r="FF334" s="224"/>
      <c r="FG334" s="224"/>
      <c r="FH334" s="224"/>
      <c r="FI334" s="224"/>
      <c r="FJ334" s="224"/>
      <c r="FK334" s="224"/>
      <c r="FL334" s="224"/>
      <c r="FM334" s="224"/>
      <c r="FN334" s="224"/>
      <c r="FO334" s="224"/>
      <c r="FP334" s="224"/>
      <c r="FQ334" s="224"/>
      <c r="FR334" s="224"/>
      <c r="FS334" s="224"/>
      <c r="FT334" s="224"/>
      <c r="FU334" s="224"/>
      <c r="FV334" s="224"/>
      <c r="FW334" s="224"/>
      <c r="FX334" s="224"/>
      <c r="FY334" s="224"/>
      <c r="FZ334" s="224"/>
      <c r="GA334" s="224"/>
      <c r="GB334" s="224"/>
      <c r="GC334" s="224"/>
      <c r="GD334" s="224"/>
      <c r="GE334" s="224"/>
      <c r="GF334" s="224"/>
      <c r="GG334" s="224"/>
      <c r="GH334" s="224"/>
      <c r="GI334" s="224"/>
      <c r="GJ334" s="224"/>
      <c r="GK334" s="224"/>
      <c r="GL334" s="224"/>
      <c r="GM334" s="224"/>
      <c r="GN334" s="224"/>
      <c r="GO334" s="224"/>
      <c r="GP334" s="224"/>
      <c r="GQ334" s="224"/>
      <c r="GR334" s="224"/>
      <c r="GS334" s="224"/>
      <c r="GT334" s="224"/>
      <c r="GU334" s="224"/>
      <c r="GV334" s="224"/>
      <c r="GW334" s="224"/>
      <c r="GX334" s="224"/>
      <c r="GY334" s="224"/>
      <c r="GZ334" s="224"/>
      <c r="HA334" s="224"/>
      <c r="HB334" s="224"/>
      <c r="HC334" s="224"/>
      <c r="HD334" s="224"/>
      <c r="HE334" s="224"/>
      <c r="HF334" s="224"/>
      <c r="HG334" s="224"/>
      <c r="HH334" s="224"/>
      <c r="HI334" s="224"/>
      <c r="HJ334" s="224"/>
      <c r="HK334" s="224"/>
      <c r="HL334" s="224"/>
      <c r="HM334" s="224"/>
      <c r="HN334" s="224"/>
      <c r="HO334" s="224"/>
      <c r="HP334" s="224"/>
      <c r="HQ334" s="224"/>
      <c r="HR334" s="224"/>
      <c r="HS334" s="224"/>
      <c r="HT334" s="224"/>
      <c r="HU334" s="224"/>
      <c r="HV334" s="224"/>
      <c r="HW334" s="224"/>
      <c r="HX334" s="224"/>
      <c r="HY334" s="224"/>
      <c r="HZ334" s="224"/>
      <c r="IA334" s="224"/>
      <c r="IB334" s="224"/>
      <c r="IC334" s="224"/>
      <c r="ID334" s="224"/>
      <c r="IE334" s="224"/>
      <c r="IF334" s="224"/>
      <c r="IG334" s="224"/>
      <c r="IH334" s="224"/>
      <c r="II334" s="224"/>
      <c r="IJ334" s="224"/>
    </row>
    <row r="335" spans="4:244" s="186" customFormat="1" x14ac:dyDescent="0.2">
      <c r="D335" s="223"/>
      <c r="E335" s="224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4"/>
      <c r="BN335" s="224"/>
      <c r="BO335" s="224"/>
      <c r="BP335" s="224"/>
      <c r="BQ335" s="224"/>
      <c r="BR335" s="224"/>
      <c r="BS335" s="224"/>
      <c r="BT335" s="224"/>
      <c r="BU335" s="224"/>
      <c r="BV335" s="224"/>
      <c r="BW335" s="224"/>
      <c r="BX335" s="224"/>
      <c r="BY335" s="224"/>
      <c r="BZ335" s="224"/>
      <c r="CA335" s="224"/>
      <c r="CB335" s="224"/>
      <c r="CC335" s="224"/>
      <c r="CD335" s="224"/>
      <c r="CE335" s="224"/>
      <c r="CF335" s="224"/>
      <c r="CG335" s="224"/>
      <c r="CH335" s="224"/>
      <c r="CI335" s="224"/>
      <c r="CJ335" s="224"/>
      <c r="CK335" s="224"/>
      <c r="CL335" s="224"/>
      <c r="CM335" s="224"/>
      <c r="CN335" s="224"/>
      <c r="CO335" s="224"/>
      <c r="CP335" s="224"/>
      <c r="CQ335" s="224"/>
      <c r="CR335" s="224"/>
      <c r="CS335" s="224"/>
      <c r="CT335" s="224"/>
      <c r="CU335" s="224"/>
      <c r="CV335" s="224"/>
      <c r="CW335" s="224"/>
      <c r="CX335" s="224"/>
      <c r="CY335" s="224"/>
      <c r="CZ335" s="224"/>
      <c r="DA335" s="224"/>
      <c r="DB335" s="224"/>
      <c r="DC335" s="224"/>
      <c r="DD335" s="224"/>
      <c r="DE335" s="224"/>
      <c r="DF335" s="224"/>
      <c r="DG335" s="224"/>
      <c r="DH335" s="224"/>
      <c r="DI335" s="224"/>
      <c r="DJ335" s="224"/>
      <c r="DK335" s="224"/>
      <c r="DL335" s="224"/>
      <c r="DM335" s="224"/>
      <c r="DN335" s="224"/>
      <c r="DO335" s="224"/>
      <c r="DP335" s="224"/>
      <c r="DQ335" s="224"/>
      <c r="DR335" s="224"/>
      <c r="DS335" s="224"/>
      <c r="DT335" s="224"/>
      <c r="DU335" s="224"/>
      <c r="DV335" s="224"/>
      <c r="DW335" s="224"/>
      <c r="DX335" s="224"/>
      <c r="DY335" s="224"/>
      <c r="DZ335" s="224"/>
      <c r="EA335" s="224"/>
      <c r="EB335" s="224"/>
      <c r="EC335" s="224"/>
      <c r="ED335" s="224"/>
      <c r="EE335" s="224"/>
      <c r="EF335" s="224"/>
      <c r="EG335" s="224"/>
      <c r="EH335" s="224"/>
      <c r="EI335" s="224"/>
      <c r="EJ335" s="224"/>
      <c r="EK335" s="224"/>
      <c r="EL335" s="224"/>
      <c r="EM335" s="224"/>
      <c r="EN335" s="224"/>
      <c r="EO335" s="224"/>
      <c r="EP335" s="224"/>
      <c r="EQ335" s="224"/>
      <c r="ER335" s="224"/>
      <c r="ES335" s="224"/>
      <c r="ET335" s="224"/>
      <c r="EU335" s="224"/>
      <c r="EV335" s="224"/>
      <c r="EW335" s="224"/>
      <c r="EX335" s="224"/>
      <c r="EY335" s="224"/>
      <c r="EZ335" s="224"/>
      <c r="FA335" s="224"/>
      <c r="FB335" s="224"/>
      <c r="FC335" s="224"/>
      <c r="FD335" s="224"/>
      <c r="FE335" s="224"/>
      <c r="FF335" s="224"/>
      <c r="FG335" s="224"/>
      <c r="FH335" s="224"/>
      <c r="FI335" s="224"/>
      <c r="FJ335" s="224"/>
      <c r="FK335" s="224"/>
      <c r="FL335" s="224"/>
      <c r="FM335" s="224"/>
      <c r="FN335" s="224"/>
      <c r="FO335" s="224"/>
      <c r="FP335" s="224"/>
      <c r="FQ335" s="224"/>
      <c r="FR335" s="224"/>
      <c r="FS335" s="224"/>
      <c r="FT335" s="224"/>
      <c r="FU335" s="224"/>
      <c r="FV335" s="224"/>
      <c r="FW335" s="224"/>
      <c r="FX335" s="224"/>
      <c r="FY335" s="224"/>
      <c r="FZ335" s="224"/>
      <c r="GA335" s="224"/>
      <c r="GB335" s="224"/>
      <c r="GC335" s="224"/>
      <c r="GD335" s="224"/>
      <c r="GE335" s="224"/>
      <c r="GF335" s="224"/>
      <c r="GG335" s="224"/>
      <c r="GH335" s="224"/>
      <c r="GI335" s="224"/>
      <c r="GJ335" s="224"/>
      <c r="GK335" s="224"/>
      <c r="GL335" s="224"/>
      <c r="GM335" s="224"/>
      <c r="GN335" s="224"/>
      <c r="GO335" s="224"/>
      <c r="GP335" s="224"/>
      <c r="GQ335" s="224"/>
      <c r="GR335" s="224"/>
      <c r="GS335" s="224"/>
      <c r="GT335" s="224"/>
      <c r="GU335" s="224"/>
      <c r="GV335" s="224"/>
      <c r="GW335" s="224"/>
      <c r="GX335" s="224"/>
      <c r="GY335" s="224"/>
      <c r="GZ335" s="224"/>
      <c r="HA335" s="224"/>
      <c r="HB335" s="224"/>
      <c r="HC335" s="224"/>
      <c r="HD335" s="224"/>
      <c r="HE335" s="224"/>
      <c r="HF335" s="224"/>
      <c r="HG335" s="224"/>
      <c r="HH335" s="224"/>
      <c r="HI335" s="224"/>
      <c r="HJ335" s="224"/>
      <c r="HK335" s="224"/>
      <c r="HL335" s="224"/>
      <c r="HM335" s="224"/>
      <c r="HN335" s="224"/>
      <c r="HO335" s="224"/>
      <c r="HP335" s="224"/>
      <c r="HQ335" s="224"/>
      <c r="HR335" s="224"/>
      <c r="HS335" s="224"/>
      <c r="HT335" s="224"/>
      <c r="HU335" s="224"/>
      <c r="HV335" s="224"/>
      <c r="HW335" s="224"/>
      <c r="HX335" s="224"/>
      <c r="HY335" s="224"/>
      <c r="HZ335" s="224"/>
      <c r="IA335" s="224"/>
      <c r="IB335" s="224"/>
      <c r="IC335" s="224"/>
      <c r="ID335" s="224"/>
      <c r="IE335" s="224"/>
      <c r="IF335" s="224"/>
      <c r="IG335" s="224"/>
      <c r="IH335" s="224"/>
      <c r="II335" s="224"/>
      <c r="IJ335" s="224"/>
    </row>
    <row r="336" spans="4:244" s="186" customFormat="1" x14ac:dyDescent="0.2">
      <c r="D336" s="223"/>
      <c r="E336" s="224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4"/>
      <c r="BN336" s="224"/>
      <c r="BO336" s="224"/>
      <c r="BP336" s="224"/>
      <c r="BQ336" s="224"/>
      <c r="BR336" s="224"/>
      <c r="BS336" s="224"/>
      <c r="BT336" s="224"/>
      <c r="BU336" s="224"/>
      <c r="BV336" s="224"/>
      <c r="BW336" s="224"/>
      <c r="BX336" s="224"/>
      <c r="BY336" s="224"/>
      <c r="BZ336" s="224"/>
      <c r="CA336" s="224"/>
      <c r="CB336" s="224"/>
      <c r="CC336" s="224"/>
      <c r="CD336" s="224"/>
      <c r="CE336" s="224"/>
      <c r="CF336" s="224"/>
      <c r="CG336" s="224"/>
      <c r="CH336" s="224"/>
      <c r="CI336" s="224"/>
      <c r="CJ336" s="224"/>
      <c r="CK336" s="224"/>
      <c r="CL336" s="224"/>
      <c r="CM336" s="224"/>
      <c r="CN336" s="224"/>
      <c r="CO336" s="224"/>
      <c r="CP336" s="224"/>
      <c r="CQ336" s="224"/>
      <c r="CR336" s="224"/>
      <c r="CS336" s="224"/>
      <c r="CT336" s="224"/>
      <c r="CU336" s="224"/>
      <c r="CV336" s="224"/>
      <c r="CW336" s="224"/>
      <c r="CX336" s="224"/>
      <c r="CY336" s="224"/>
      <c r="CZ336" s="224"/>
      <c r="DA336" s="224"/>
      <c r="DB336" s="224"/>
      <c r="DC336" s="224"/>
      <c r="DD336" s="224"/>
      <c r="DE336" s="224"/>
      <c r="DF336" s="224"/>
      <c r="DG336" s="224"/>
      <c r="DH336" s="224"/>
      <c r="DI336" s="224"/>
      <c r="DJ336" s="224"/>
      <c r="DK336" s="224"/>
      <c r="DL336" s="224"/>
      <c r="DM336" s="224"/>
      <c r="DN336" s="224"/>
      <c r="DO336" s="224"/>
      <c r="DP336" s="224"/>
      <c r="DQ336" s="224"/>
      <c r="DR336" s="224"/>
      <c r="DS336" s="224"/>
      <c r="DT336" s="224"/>
      <c r="DU336" s="224"/>
      <c r="DV336" s="224"/>
      <c r="DW336" s="224"/>
      <c r="DX336" s="224"/>
      <c r="DY336" s="224"/>
      <c r="DZ336" s="224"/>
      <c r="EA336" s="224"/>
      <c r="EB336" s="224"/>
      <c r="EC336" s="224"/>
      <c r="ED336" s="224"/>
      <c r="EE336" s="224"/>
      <c r="EF336" s="224"/>
      <c r="EG336" s="224"/>
      <c r="EH336" s="224"/>
      <c r="EI336" s="224"/>
      <c r="EJ336" s="224"/>
      <c r="EK336" s="224"/>
      <c r="EL336" s="224"/>
      <c r="EM336" s="224"/>
      <c r="EN336" s="224"/>
      <c r="EO336" s="224"/>
      <c r="EP336" s="224"/>
      <c r="EQ336" s="224"/>
      <c r="ER336" s="224"/>
      <c r="ES336" s="224"/>
      <c r="ET336" s="224"/>
      <c r="EU336" s="224"/>
      <c r="EV336" s="224"/>
      <c r="EW336" s="224"/>
      <c r="EX336" s="224"/>
      <c r="EY336" s="224"/>
      <c r="EZ336" s="224"/>
      <c r="FA336" s="224"/>
      <c r="FB336" s="224"/>
      <c r="FC336" s="224"/>
      <c r="FD336" s="224"/>
      <c r="FE336" s="224"/>
      <c r="FF336" s="224"/>
      <c r="FG336" s="224"/>
      <c r="FH336" s="224"/>
      <c r="FI336" s="224"/>
      <c r="FJ336" s="224"/>
      <c r="FK336" s="224"/>
      <c r="FL336" s="224"/>
      <c r="FM336" s="224"/>
      <c r="FN336" s="224"/>
      <c r="FO336" s="224"/>
      <c r="FP336" s="224"/>
      <c r="FQ336" s="224"/>
      <c r="FR336" s="224"/>
      <c r="FS336" s="224"/>
      <c r="FT336" s="224"/>
      <c r="FU336" s="224"/>
      <c r="FV336" s="224"/>
      <c r="FW336" s="224"/>
      <c r="FX336" s="224"/>
      <c r="FY336" s="224"/>
      <c r="FZ336" s="224"/>
      <c r="GA336" s="224"/>
      <c r="GB336" s="224"/>
      <c r="GC336" s="224"/>
      <c r="GD336" s="224"/>
      <c r="GE336" s="224"/>
      <c r="GF336" s="224"/>
      <c r="GG336" s="224"/>
      <c r="GH336" s="224"/>
      <c r="GI336" s="224"/>
      <c r="GJ336" s="224"/>
      <c r="GK336" s="224"/>
      <c r="GL336" s="224"/>
      <c r="GM336" s="224"/>
      <c r="GN336" s="224"/>
      <c r="GO336" s="224"/>
      <c r="GP336" s="224"/>
      <c r="GQ336" s="224"/>
      <c r="GR336" s="224"/>
      <c r="GS336" s="224"/>
      <c r="GT336" s="224"/>
      <c r="GU336" s="224"/>
      <c r="GV336" s="224"/>
      <c r="GW336" s="224"/>
      <c r="GX336" s="224"/>
      <c r="GY336" s="224"/>
      <c r="GZ336" s="224"/>
      <c r="HA336" s="224"/>
      <c r="HB336" s="224"/>
      <c r="HC336" s="224"/>
      <c r="HD336" s="224"/>
      <c r="HE336" s="224"/>
      <c r="HF336" s="224"/>
      <c r="HG336" s="224"/>
      <c r="HH336" s="224"/>
      <c r="HI336" s="224"/>
      <c r="HJ336" s="224"/>
      <c r="HK336" s="224"/>
      <c r="HL336" s="224"/>
      <c r="HM336" s="224"/>
      <c r="HN336" s="224"/>
      <c r="HO336" s="224"/>
      <c r="HP336" s="224"/>
      <c r="HQ336" s="224"/>
      <c r="HR336" s="224"/>
      <c r="HS336" s="224"/>
      <c r="HT336" s="224"/>
      <c r="HU336" s="224"/>
      <c r="HV336" s="224"/>
      <c r="HW336" s="224"/>
      <c r="HX336" s="224"/>
      <c r="HY336" s="224"/>
      <c r="HZ336" s="224"/>
      <c r="IA336" s="224"/>
      <c r="IB336" s="224"/>
      <c r="IC336" s="224"/>
      <c r="ID336" s="224"/>
      <c r="IE336" s="224"/>
      <c r="IF336" s="224"/>
      <c r="IG336" s="224"/>
      <c r="IH336" s="224"/>
      <c r="II336" s="224"/>
      <c r="IJ336" s="224"/>
    </row>
    <row r="337" spans="4:244" s="186" customFormat="1" x14ac:dyDescent="0.2">
      <c r="D337" s="223"/>
      <c r="E337" s="224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  <c r="P337" s="224"/>
      <c r="Q337" s="224"/>
      <c r="R337" s="224"/>
      <c r="S337" s="224"/>
      <c r="T337" s="224"/>
      <c r="U337" s="224"/>
      <c r="V337" s="224"/>
      <c r="W337" s="224"/>
      <c r="X337" s="224"/>
      <c r="Y337" s="224"/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4"/>
      <c r="BN337" s="224"/>
      <c r="BO337" s="224"/>
      <c r="BP337" s="224"/>
      <c r="BQ337" s="224"/>
      <c r="BR337" s="224"/>
      <c r="BS337" s="224"/>
      <c r="BT337" s="224"/>
      <c r="BU337" s="224"/>
      <c r="BV337" s="224"/>
      <c r="BW337" s="224"/>
      <c r="BX337" s="224"/>
      <c r="BY337" s="224"/>
      <c r="BZ337" s="224"/>
      <c r="CA337" s="224"/>
      <c r="CB337" s="224"/>
      <c r="CC337" s="224"/>
      <c r="CD337" s="224"/>
      <c r="CE337" s="224"/>
      <c r="CF337" s="224"/>
      <c r="CG337" s="224"/>
      <c r="CH337" s="224"/>
      <c r="CI337" s="224"/>
      <c r="CJ337" s="224"/>
      <c r="CK337" s="224"/>
      <c r="CL337" s="224"/>
      <c r="CM337" s="224"/>
      <c r="CN337" s="224"/>
      <c r="CO337" s="224"/>
      <c r="CP337" s="224"/>
      <c r="CQ337" s="224"/>
      <c r="CR337" s="224"/>
      <c r="CS337" s="224"/>
      <c r="CT337" s="224"/>
      <c r="CU337" s="224"/>
      <c r="CV337" s="224"/>
      <c r="CW337" s="224"/>
      <c r="CX337" s="224"/>
      <c r="CY337" s="224"/>
      <c r="CZ337" s="224"/>
      <c r="DA337" s="224"/>
      <c r="DB337" s="224"/>
      <c r="DC337" s="224"/>
      <c r="DD337" s="224"/>
      <c r="DE337" s="224"/>
      <c r="DF337" s="224"/>
      <c r="DG337" s="224"/>
      <c r="DH337" s="224"/>
      <c r="DI337" s="224"/>
      <c r="DJ337" s="224"/>
      <c r="DK337" s="224"/>
      <c r="DL337" s="224"/>
      <c r="DM337" s="224"/>
      <c r="DN337" s="224"/>
      <c r="DO337" s="224"/>
      <c r="DP337" s="224"/>
      <c r="DQ337" s="224"/>
      <c r="DR337" s="224"/>
      <c r="DS337" s="224"/>
      <c r="DT337" s="224"/>
      <c r="DU337" s="224"/>
      <c r="DV337" s="224"/>
      <c r="DW337" s="224"/>
      <c r="DX337" s="224"/>
      <c r="DY337" s="224"/>
      <c r="DZ337" s="224"/>
      <c r="EA337" s="224"/>
      <c r="EB337" s="224"/>
      <c r="EC337" s="224"/>
      <c r="ED337" s="224"/>
      <c r="EE337" s="224"/>
      <c r="EF337" s="224"/>
      <c r="EG337" s="224"/>
      <c r="EH337" s="224"/>
      <c r="EI337" s="224"/>
      <c r="EJ337" s="224"/>
      <c r="EK337" s="224"/>
      <c r="EL337" s="224"/>
      <c r="EM337" s="224"/>
      <c r="EN337" s="224"/>
      <c r="EO337" s="224"/>
      <c r="EP337" s="224"/>
      <c r="EQ337" s="224"/>
      <c r="ER337" s="224"/>
      <c r="ES337" s="224"/>
      <c r="ET337" s="224"/>
      <c r="EU337" s="224"/>
      <c r="EV337" s="224"/>
      <c r="EW337" s="224"/>
      <c r="EX337" s="224"/>
      <c r="EY337" s="224"/>
      <c r="EZ337" s="224"/>
      <c r="FA337" s="224"/>
      <c r="FB337" s="224"/>
      <c r="FC337" s="224"/>
      <c r="FD337" s="224"/>
      <c r="FE337" s="224"/>
      <c r="FF337" s="224"/>
      <c r="FG337" s="224"/>
      <c r="FH337" s="224"/>
      <c r="FI337" s="224"/>
      <c r="FJ337" s="224"/>
      <c r="FK337" s="224"/>
      <c r="FL337" s="224"/>
      <c r="FM337" s="224"/>
      <c r="FN337" s="224"/>
      <c r="FO337" s="224"/>
      <c r="FP337" s="224"/>
      <c r="FQ337" s="224"/>
      <c r="FR337" s="224"/>
      <c r="FS337" s="224"/>
      <c r="FT337" s="224"/>
      <c r="FU337" s="224"/>
      <c r="FV337" s="224"/>
      <c r="FW337" s="224"/>
      <c r="FX337" s="224"/>
      <c r="FY337" s="224"/>
      <c r="FZ337" s="224"/>
      <c r="GA337" s="224"/>
      <c r="GB337" s="224"/>
      <c r="GC337" s="224"/>
      <c r="GD337" s="224"/>
      <c r="GE337" s="224"/>
      <c r="GF337" s="224"/>
      <c r="GG337" s="224"/>
      <c r="GH337" s="224"/>
      <c r="GI337" s="224"/>
      <c r="GJ337" s="224"/>
      <c r="GK337" s="224"/>
      <c r="GL337" s="224"/>
      <c r="GM337" s="224"/>
      <c r="GN337" s="224"/>
      <c r="GO337" s="224"/>
      <c r="GP337" s="224"/>
      <c r="GQ337" s="224"/>
      <c r="GR337" s="224"/>
      <c r="GS337" s="224"/>
      <c r="GT337" s="224"/>
      <c r="GU337" s="224"/>
      <c r="GV337" s="224"/>
      <c r="GW337" s="224"/>
      <c r="GX337" s="224"/>
      <c r="GY337" s="224"/>
      <c r="GZ337" s="224"/>
      <c r="HA337" s="224"/>
      <c r="HB337" s="224"/>
      <c r="HC337" s="224"/>
      <c r="HD337" s="224"/>
      <c r="HE337" s="224"/>
      <c r="HF337" s="224"/>
      <c r="HG337" s="224"/>
      <c r="HH337" s="224"/>
      <c r="HI337" s="224"/>
      <c r="HJ337" s="224"/>
      <c r="HK337" s="224"/>
      <c r="HL337" s="224"/>
      <c r="HM337" s="224"/>
      <c r="HN337" s="224"/>
      <c r="HO337" s="224"/>
      <c r="HP337" s="224"/>
      <c r="HQ337" s="224"/>
      <c r="HR337" s="224"/>
      <c r="HS337" s="224"/>
      <c r="HT337" s="224"/>
      <c r="HU337" s="224"/>
      <c r="HV337" s="224"/>
      <c r="HW337" s="224"/>
      <c r="HX337" s="224"/>
      <c r="HY337" s="224"/>
      <c r="HZ337" s="224"/>
      <c r="IA337" s="224"/>
      <c r="IB337" s="224"/>
      <c r="IC337" s="224"/>
      <c r="ID337" s="224"/>
      <c r="IE337" s="224"/>
      <c r="IF337" s="224"/>
      <c r="IG337" s="224"/>
      <c r="IH337" s="224"/>
      <c r="II337" s="224"/>
      <c r="IJ337" s="224"/>
    </row>
    <row r="338" spans="4:244" s="186" customFormat="1" x14ac:dyDescent="0.2">
      <c r="D338" s="223"/>
      <c r="E338" s="224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  <c r="P338" s="22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4"/>
      <c r="BN338" s="224"/>
      <c r="BO338" s="224"/>
      <c r="BP338" s="224"/>
      <c r="BQ338" s="224"/>
      <c r="BR338" s="224"/>
      <c r="BS338" s="224"/>
      <c r="BT338" s="224"/>
      <c r="BU338" s="224"/>
      <c r="BV338" s="224"/>
      <c r="BW338" s="224"/>
      <c r="BX338" s="224"/>
      <c r="BY338" s="224"/>
      <c r="BZ338" s="224"/>
      <c r="CA338" s="224"/>
      <c r="CB338" s="224"/>
      <c r="CC338" s="224"/>
      <c r="CD338" s="224"/>
      <c r="CE338" s="224"/>
      <c r="CF338" s="224"/>
      <c r="CG338" s="224"/>
      <c r="CH338" s="224"/>
      <c r="CI338" s="224"/>
      <c r="CJ338" s="224"/>
      <c r="CK338" s="224"/>
      <c r="CL338" s="224"/>
      <c r="CM338" s="224"/>
      <c r="CN338" s="224"/>
      <c r="CO338" s="224"/>
      <c r="CP338" s="224"/>
      <c r="CQ338" s="224"/>
      <c r="CR338" s="224"/>
      <c r="CS338" s="224"/>
      <c r="CT338" s="224"/>
      <c r="CU338" s="224"/>
      <c r="CV338" s="224"/>
      <c r="CW338" s="224"/>
      <c r="CX338" s="224"/>
      <c r="CY338" s="224"/>
      <c r="CZ338" s="224"/>
      <c r="DA338" s="224"/>
      <c r="DB338" s="224"/>
      <c r="DC338" s="224"/>
      <c r="DD338" s="224"/>
      <c r="DE338" s="224"/>
      <c r="DF338" s="224"/>
      <c r="DG338" s="224"/>
      <c r="DH338" s="224"/>
      <c r="DI338" s="224"/>
      <c r="DJ338" s="224"/>
      <c r="DK338" s="224"/>
      <c r="DL338" s="224"/>
      <c r="DM338" s="224"/>
      <c r="DN338" s="224"/>
      <c r="DO338" s="224"/>
      <c r="DP338" s="224"/>
      <c r="DQ338" s="224"/>
      <c r="DR338" s="224"/>
      <c r="DS338" s="224"/>
      <c r="DT338" s="224"/>
      <c r="DU338" s="224"/>
      <c r="DV338" s="224"/>
      <c r="DW338" s="224"/>
      <c r="DX338" s="224"/>
      <c r="DY338" s="224"/>
      <c r="DZ338" s="224"/>
      <c r="EA338" s="224"/>
      <c r="EB338" s="224"/>
      <c r="EC338" s="224"/>
      <c r="ED338" s="224"/>
      <c r="EE338" s="224"/>
      <c r="EF338" s="224"/>
      <c r="EG338" s="224"/>
      <c r="EH338" s="224"/>
      <c r="EI338" s="224"/>
      <c r="EJ338" s="224"/>
      <c r="EK338" s="224"/>
      <c r="EL338" s="224"/>
      <c r="EM338" s="224"/>
      <c r="EN338" s="224"/>
      <c r="EO338" s="224"/>
      <c r="EP338" s="224"/>
      <c r="EQ338" s="224"/>
      <c r="ER338" s="224"/>
      <c r="ES338" s="224"/>
      <c r="ET338" s="224"/>
      <c r="EU338" s="224"/>
      <c r="EV338" s="224"/>
      <c r="EW338" s="224"/>
      <c r="EX338" s="224"/>
      <c r="EY338" s="224"/>
      <c r="EZ338" s="224"/>
      <c r="FA338" s="224"/>
      <c r="FB338" s="224"/>
      <c r="FC338" s="224"/>
      <c r="FD338" s="224"/>
      <c r="FE338" s="224"/>
      <c r="FF338" s="224"/>
      <c r="FG338" s="224"/>
      <c r="FH338" s="224"/>
      <c r="FI338" s="224"/>
      <c r="FJ338" s="224"/>
      <c r="FK338" s="224"/>
      <c r="FL338" s="224"/>
      <c r="FM338" s="224"/>
      <c r="FN338" s="224"/>
      <c r="FO338" s="224"/>
      <c r="FP338" s="224"/>
      <c r="FQ338" s="224"/>
      <c r="FR338" s="224"/>
      <c r="FS338" s="224"/>
      <c r="FT338" s="224"/>
      <c r="FU338" s="224"/>
      <c r="FV338" s="224"/>
      <c r="FW338" s="224"/>
      <c r="FX338" s="224"/>
      <c r="FY338" s="224"/>
      <c r="FZ338" s="224"/>
      <c r="GA338" s="224"/>
      <c r="GB338" s="224"/>
      <c r="GC338" s="224"/>
      <c r="GD338" s="224"/>
      <c r="GE338" s="224"/>
      <c r="GF338" s="224"/>
      <c r="GG338" s="224"/>
      <c r="GH338" s="224"/>
      <c r="GI338" s="224"/>
      <c r="GJ338" s="224"/>
      <c r="GK338" s="224"/>
      <c r="GL338" s="224"/>
      <c r="GM338" s="224"/>
      <c r="GN338" s="224"/>
      <c r="GO338" s="224"/>
      <c r="GP338" s="224"/>
      <c r="GQ338" s="224"/>
      <c r="GR338" s="224"/>
      <c r="GS338" s="224"/>
      <c r="GT338" s="224"/>
      <c r="GU338" s="224"/>
      <c r="GV338" s="224"/>
      <c r="GW338" s="224"/>
      <c r="GX338" s="224"/>
      <c r="GY338" s="224"/>
      <c r="GZ338" s="224"/>
      <c r="HA338" s="224"/>
      <c r="HB338" s="224"/>
      <c r="HC338" s="224"/>
      <c r="HD338" s="224"/>
      <c r="HE338" s="224"/>
      <c r="HF338" s="224"/>
      <c r="HG338" s="224"/>
      <c r="HH338" s="224"/>
      <c r="HI338" s="224"/>
      <c r="HJ338" s="224"/>
      <c r="HK338" s="224"/>
      <c r="HL338" s="224"/>
      <c r="HM338" s="224"/>
      <c r="HN338" s="224"/>
      <c r="HO338" s="224"/>
      <c r="HP338" s="224"/>
      <c r="HQ338" s="224"/>
      <c r="HR338" s="224"/>
      <c r="HS338" s="224"/>
      <c r="HT338" s="224"/>
      <c r="HU338" s="224"/>
      <c r="HV338" s="224"/>
      <c r="HW338" s="224"/>
      <c r="HX338" s="224"/>
      <c r="HY338" s="224"/>
      <c r="HZ338" s="224"/>
      <c r="IA338" s="224"/>
      <c r="IB338" s="224"/>
      <c r="IC338" s="224"/>
      <c r="ID338" s="224"/>
      <c r="IE338" s="224"/>
      <c r="IF338" s="224"/>
      <c r="IG338" s="224"/>
      <c r="IH338" s="224"/>
      <c r="II338" s="224"/>
      <c r="IJ338" s="224"/>
    </row>
    <row r="339" spans="4:244" s="186" customFormat="1" x14ac:dyDescent="0.2">
      <c r="D339" s="223"/>
      <c r="E339" s="224"/>
      <c r="F339" s="224"/>
      <c r="G339" s="224"/>
      <c r="H339" s="224"/>
      <c r="I339" s="224"/>
      <c r="J339" s="224"/>
      <c r="K339" s="224"/>
      <c r="L339" s="224"/>
      <c r="M339" s="224"/>
      <c r="N339" s="224"/>
      <c r="O339" s="224"/>
      <c r="P339" s="224"/>
      <c r="Q339" s="224"/>
      <c r="R339" s="224"/>
      <c r="S339" s="224"/>
      <c r="T339" s="224"/>
      <c r="U339" s="224"/>
      <c r="V339" s="224"/>
      <c r="W339" s="224"/>
      <c r="X339" s="224"/>
      <c r="Y339" s="224"/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24"/>
      <c r="AK339" s="224"/>
      <c r="AL339" s="224"/>
      <c r="AM339" s="224"/>
      <c r="AN339" s="224"/>
      <c r="AO339" s="224"/>
      <c r="AP339" s="224"/>
      <c r="AQ339" s="224"/>
      <c r="AR339" s="224"/>
      <c r="AS339" s="224"/>
      <c r="AT339" s="224"/>
      <c r="AU339" s="224"/>
      <c r="AV339" s="224"/>
      <c r="AW339" s="224"/>
      <c r="AX339" s="224"/>
      <c r="AY339" s="224"/>
      <c r="AZ339" s="224"/>
      <c r="BA339" s="224"/>
      <c r="BB339" s="224"/>
      <c r="BC339" s="224"/>
      <c r="BD339" s="224"/>
      <c r="BE339" s="224"/>
      <c r="BF339" s="224"/>
      <c r="BG339" s="224"/>
      <c r="BH339" s="224"/>
      <c r="BI339" s="224"/>
      <c r="BJ339" s="224"/>
      <c r="BK339" s="224"/>
      <c r="BL339" s="224"/>
      <c r="BM339" s="224"/>
      <c r="BN339" s="224"/>
      <c r="BO339" s="224"/>
      <c r="BP339" s="224"/>
      <c r="BQ339" s="224"/>
      <c r="BR339" s="224"/>
      <c r="BS339" s="224"/>
      <c r="BT339" s="224"/>
      <c r="BU339" s="224"/>
      <c r="BV339" s="224"/>
      <c r="BW339" s="224"/>
      <c r="BX339" s="224"/>
      <c r="BY339" s="224"/>
      <c r="BZ339" s="224"/>
      <c r="CA339" s="224"/>
      <c r="CB339" s="224"/>
      <c r="CC339" s="224"/>
      <c r="CD339" s="224"/>
      <c r="CE339" s="224"/>
      <c r="CF339" s="224"/>
      <c r="CG339" s="224"/>
      <c r="CH339" s="224"/>
      <c r="CI339" s="224"/>
      <c r="CJ339" s="224"/>
      <c r="CK339" s="224"/>
      <c r="CL339" s="224"/>
      <c r="CM339" s="224"/>
      <c r="CN339" s="224"/>
      <c r="CO339" s="224"/>
      <c r="CP339" s="224"/>
      <c r="CQ339" s="224"/>
      <c r="CR339" s="224"/>
      <c r="CS339" s="224"/>
      <c r="CT339" s="224"/>
      <c r="CU339" s="224"/>
      <c r="CV339" s="224"/>
      <c r="CW339" s="224"/>
      <c r="CX339" s="224"/>
      <c r="CY339" s="224"/>
      <c r="CZ339" s="224"/>
      <c r="DA339" s="224"/>
      <c r="DB339" s="224"/>
      <c r="DC339" s="224"/>
      <c r="DD339" s="224"/>
      <c r="DE339" s="224"/>
      <c r="DF339" s="224"/>
      <c r="DG339" s="224"/>
      <c r="DH339" s="224"/>
      <c r="DI339" s="224"/>
      <c r="DJ339" s="224"/>
      <c r="DK339" s="224"/>
      <c r="DL339" s="224"/>
      <c r="DM339" s="224"/>
      <c r="DN339" s="224"/>
      <c r="DO339" s="224"/>
      <c r="DP339" s="224"/>
      <c r="DQ339" s="224"/>
      <c r="DR339" s="224"/>
      <c r="DS339" s="224"/>
      <c r="DT339" s="224"/>
      <c r="DU339" s="224"/>
      <c r="DV339" s="224"/>
      <c r="DW339" s="224"/>
      <c r="DX339" s="224"/>
      <c r="DY339" s="224"/>
      <c r="DZ339" s="224"/>
      <c r="EA339" s="224"/>
      <c r="EB339" s="224"/>
      <c r="EC339" s="224"/>
      <c r="ED339" s="224"/>
      <c r="EE339" s="224"/>
      <c r="EF339" s="224"/>
      <c r="EG339" s="224"/>
      <c r="EH339" s="224"/>
      <c r="EI339" s="224"/>
      <c r="EJ339" s="224"/>
      <c r="EK339" s="224"/>
      <c r="EL339" s="224"/>
      <c r="EM339" s="224"/>
      <c r="EN339" s="224"/>
      <c r="EO339" s="224"/>
      <c r="EP339" s="224"/>
      <c r="EQ339" s="224"/>
      <c r="ER339" s="224"/>
      <c r="ES339" s="224"/>
      <c r="ET339" s="224"/>
      <c r="EU339" s="224"/>
      <c r="EV339" s="224"/>
      <c r="EW339" s="224"/>
      <c r="EX339" s="224"/>
      <c r="EY339" s="224"/>
      <c r="EZ339" s="224"/>
      <c r="FA339" s="224"/>
      <c r="FB339" s="224"/>
      <c r="FC339" s="224"/>
      <c r="FD339" s="224"/>
      <c r="FE339" s="224"/>
      <c r="FF339" s="224"/>
      <c r="FG339" s="224"/>
      <c r="FH339" s="224"/>
      <c r="FI339" s="224"/>
      <c r="FJ339" s="224"/>
      <c r="FK339" s="224"/>
      <c r="FL339" s="224"/>
      <c r="FM339" s="224"/>
      <c r="FN339" s="224"/>
      <c r="FO339" s="224"/>
      <c r="FP339" s="224"/>
      <c r="FQ339" s="224"/>
      <c r="FR339" s="224"/>
      <c r="FS339" s="224"/>
      <c r="FT339" s="224"/>
      <c r="FU339" s="224"/>
      <c r="FV339" s="224"/>
      <c r="FW339" s="224"/>
      <c r="FX339" s="224"/>
      <c r="FY339" s="224"/>
      <c r="FZ339" s="224"/>
      <c r="GA339" s="224"/>
      <c r="GB339" s="224"/>
      <c r="GC339" s="224"/>
      <c r="GD339" s="224"/>
      <c r="GE339" s="224"/>
      <c r="GF339" s="224"/>
      <c r="GG339" s="224"/>
      <c r="GH339" s="224"/>
      <c r="GI339" s="224"/>
      <c r="GJ339" s="224"/>
      <c r="GK339" s="224"/>
      <c r="GL339" s="224"/>
      <c r="GM339" s="224"/>
      <c r="GN339" s="224"/>
      <c r="GO339" s="224"/>
      <c r="GP339" s="224"/>
      <c r="GQ339" s="224"/>
      <c r="GR339" s="224"/>
      <c r="GS339" s="224"/>
      <c r="GT339" s="224"/>
      <c r="GU339" s="224"/>
      <c r="GV339" s="224"/>
      <c r="GW339" s="224"/>
      <c r="GX339" s="224"/>
      <c r="GY339" s="224"/>
      <c r="GZ339" s="224"/>
      <c r="HA339" s="224"/>
      <c r="HB339" s="224"/>
      <c r="HC339" s="224"/>
      <c r="HD339" s="224"/>
      <c r="HE339" s="224"/>
      <c r="HF339" s="224"/>
      <c r="HG339" s="224"/>
      <c r="HH339" s="224"/>
      <c r="HI339" s="224"/>
      <c r="HJ339" s="224"/>
      <c r="HK339" s="224"/>
      <c r="HL339" s="224"/>
      <c r="HM339" s="224"/>
      <c r="HN339" s="224"/>
      <c r="HO339" s="224"/>
      <c r="HP339" s="224"/>
      <c r="HQ339" s="224"/>
      <c r="HR339" s="224"/>
      <c r="HS339" s="224"/>
      <c r="HT339" s="224"/>
      <c r="HU339" s="224"/>
      <c r="HV339" s="224"/>
      <c r="HW339" s="224"/>
      <c r="HX339" s="224"/>
      <c r="HY339" s="224"/>
      <c r="HZ339" s="224"/>
      <c r="IA339" s="224"/>
      <c r="IB339" s="224"/>
      <c r="IC339" s="224"/>
      <c r="ID339" s="224"/>
      <c r="IE339" s="224"/>
      <c r="IF339" s="224"/>
      <c r="IG339" s="224"/>
      <c r="IH339" s="224"/>
      <c r="II339" s="224"/>
      <c r="IJ339" s="224"/>
    </row>
    <row r="340" spans="4:244" s="186" customFormat="1" x14ac:dyDescent="0.2">
      <c r="D340" s="223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  <c r="P340" s="224"/>
      <c r="Q340" s="224"/>
      <c r="R340" s="224"/>
      <c r="S340" s="224"/>
      <c r="T340" s="224"/>
      <c r="U340" s="224"/>
      <c r="V340" s="224"/>
      <c r="W340" s="224"/>
      <c r="X340" s="224"/>
      <c r="Y340" s="224"/>
      <c r="Z340" s="224"/>
      <c r="AA340" s="224"/>
      <c r="AB340" s="224"/>
      <c r="AC340" s="224"/>
      <c r="AD340" s="224"/>
      <c r="AE340" s="224"/>
      <c r="AF340" s="224"/>
      <c r="AG340" s="224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4"/>
      <c r="AR340" s="224"/>
      <c r="AS340" s="224"/>
      <c r="AT340" s="224"/>
      <c r="AU340" s="224"/>
      <c r="AV340" s="224"/>
      <c r="AW340" s="224"/>
      <c r="AX340" s="224"/>
      <c r="AY340" s="224"/>
      <c r="AZ340" s="224"/>
      <c r="BA340" s="224"/>
      <c r="BB340" s="224"/>
      <c r="BC340" s="224"/>
      <c r="BD340" s="224"/>
      <c r="BE340" s="224"/>
      <c r="BF340" s="224"/>
      <c r="BG340" s="224"/>
      <c r="BH340" s="224"/>
      <c r="BI340" s="224"/>
      <c r="BJ340" s="224"/>
      <c r="BK340" s="224"/>
      <c r="BL340" s="224"/>
      <c r="BM340" s="224"/>
      <c r="BN340" s="224"/>
      <c r="BO340" s="224"/>
      <c r="BP340" s="224"/>
      <c r="BQ340" s="224"/>
      <c r="BR340" s="224"/>
      <c r="BS340" s="224"/>
      <c r="BT340" s="224"/>
      <c r="BU340" s="224"/>
      <c r="BV340" s="224"/>
      <c r="BW340" s="224"/>
      <c r="BX340" s="224"/>
      <c r="BY340" s="224"/>
      <c r="BZ340" s="224"/>
      <c r="CA340" s="224"/>
      <c r="CB340" s="224"/>
      <c r="CC340" s="224"/>
      <c r="CD340" s="224"/>
      <c r="CE340" s="224"/>
      <c r="CF340" s="224"/>
      <c r="CG340" s="224"/>
      <c r="CH340" s="224"/>
      <c r="CI340" s="224"/>
      <c r="CJ340" s="224"/>
      <c r="CK340" s="224"/>
      <c r="CL340" s="224"/>
      <c r="CM340" s="224"/>
      <c r="CN340" s="224"/>
      <c r="CO340" s="224"/>
      <c r="CP340" s="224"/>
      <c r="CQ340" s="224"/>
      <c r="CR340" s="224"/>
      <c r="CS340" s="224"/>
      <c r="CT340" s="224"/>
      <c r="CU340" s="224"/>
      <c r="CV340" s="224"/>
      <c r="CW340" s="224"/>
      <c r="CX340" s="224"/>
      <c r="CY340" s="224"/>
      <c r="CZ340" s="224"/>
      <c r="DA340" s="224"/>
      <c r="DB340" s="224"/>
      <c r="DC340" s="224"/>
      <c r="DD340" s="224"/>
      <c r="DE340" s="224"/>
      <c r="DF340" s="224"/>
      <c r="DG340" s="224"/>
      <c r="DH340" s="224"/>
      <c r="DI340" s="224"/>
      <c r="DJ340" s="224"/>
      <c r="DK340" s="224"/>
      <c r="DL340" s="224"/>
      <c r="DM340" s="224"/>
      <c r="DN340" s="224"/>
      <c r="DO340" s="224"/>
      <c r="DP340" s="224"/>
      <c r="DQ340" s="224"/>
      <c r="DR340" s="224"/>
      <c r="DS340" s="224"/>
      <c r="DT340" s="224"/>
      <c r="DU340" s="224"/>
      <c r="DV340" s="224"/>
      <c r="DW340" s="224"/>
      <c r="DX340" s="224"/>
      <c r="DY340" s="224"/>
      <c r="DZ340" s="224"/>
      <c r="EA340" s="224"/>
      <c r="EB340" s="224"/>
      <c r="EC340" s="224"/>
      <c r="ED340" s="224"/>
      <c r="EE340" s="224"/>
      <c r="EF340" s="224"/>
      <c r="EG340" s="224"/>
      <c r="EH340" s="224"/>
      <c r="EI340" s="224"/>
      <c r="EJ340" s="224"/>
      <c r="EK340" s="224"/>
      <c r="EL340" s="224"/>
      <c r="EM340" s="224"/>
      <c r="EN340" s="224"/>
      <c r="EO340" s="224"/>
      <c r="EP340" s="224"/>
      <c r="EQ340" s="224"/>
      <c r="ER340" s="224"/>
      <c r="ES340" s="224"/>
      <c r="ET340" s="224"/>
      <c r="EU340" s="224"/>
      <c r="EV340" s="224"/>
      <c r="EW340" s="224"/>
      <c r="EX340" s="224"/>
      <c r="EY340" s="224"/>
      <c r="EZ340" s="224"/>
      <c r="FA340" s="224"/>
      <c r="FB340" s="224"/>
      <c r="FC340" s="224"/>
      <c r="FD340" s="224"/>
      <c r="FE340" s="224"/>
      <c r="FF340" s="224"/>
      <c r="FG340" s="224"/>
      <c r="FH340" s="224"/>
      <c r="FI340" s="224"/>
      <c r="FJ340" s="224"/>
      <c r="FK340" s="224"/>
      <c r="FL340" s="224"/>
      <c r="FM340" s="224"/>
      <c r="FN340" s="224"/>
      <c r="FO340" s="224"/>
      <c r="FP340" s="224"/>
      <c r="FQ340" s="224"/>
      <c r="FR340" s="224"/>
      <c r="FS340" s="224"/>
      <c r="FT340" s="224"/>
      <c r="FU340" s="224"/>
      <c r="FV340" s="224"/>
      <c r="FW340" s="224"/>
      <c r="FX340" s="224"/>
      <c r="FY340" s="224"/>
      <c r="FZ340" s="224"/>
      <c r="GA340" s="224"/>
      <c r="GB340" s="224"/>
      <c r="GC340" s="224"/>
      <c r="GD340" s="224"/>
      <c r="GE340" s="224"/>
      <c r="GF340" s="224"/>
      <c r="GG340" s="224"/>
      <c r="GH340" s="224"/>
      <c r="GI340" s="224"/>
      <c r="GJ340" s="224"/>
      <c r="GK340" s="224"/>
      <c r="GL340" s="224"/>
      <c r="GM340" s="224"/>
      <c r="GN340" s="224"/>
      <c r="GO340" s="224"/>
      <c r="GP340" s="224"/>
      <c r="GQ340" s="224"/>
      <c r="GR340" s="224"/>
      <c r="GS340" s="224"/>
      <c r="GT340" s="224"/>
      <c r="GU340" s="224"/>
      <c r="GV340" s="224"/>
      <c r="GW340" s="224"/>
      <c r="GX340" s="224"/>
      <c r="GY340" s="224"/>
      <c r="GZ340" s="224"/>
      <c r="HA340" s="224"/>
      <c r="HB340" s="224"/>
      <c r="HC340" s="224"/>
      <c r="HD340" s="224"/>
      <c r="HE340" s="224"/>
      <c r="HF340" s="224"/>
      <c r="HG340" s="224"/>
      <c r="HH340" s="224"/>
      <c r="HI340" s="224"/>
      <c r="HJ340" s="224"/>
      <c r="HK340" s="224"/>
      <c r="HL340" s="224"/>
      <c r="HM340" s="224"/>
      <c r="HN340" s="224"/>
      <c r="HO340" s="224"/>
      <c r="HP340" s="224"/>
      <c r="HQ340" s="224"/>
      <c r="HR340" s="224"/>
      <c r="HS340" s="224"/>
      <c r="HT340" s="224"/>
      <c r="HU340" s="224"/>
      <c r="HV340" s="224"/>
      <c r="HW340" s="224"/>
      <c r="HX340" s="224"/>
      <c r="HY340" s="224"/>
      <c r="HZ340" s="224"/>
      <c r="IA340" s="224"/>
      <c r="IB340" s="224"/>
      <c r="IC340" s="224"/>
      <c r="ID340" s="224"/>
      <c r="IE340" s="224"/>
      <c r="IF340" s="224"/>
      <c r="IG340" s="224"/>
      <c r="IH340" s="224"/>
      <c r="II340" s="224"/>
      <c r="IJ340" s="224"/>
    </row>
    <row r="341" spans="4:244" s="186" customFormat="1" x14ac:dyDescent="0.2">
      <c r="D341" s="223"/>
      <c r="E341" s="224"/>
      <c r="F341" s="224"/>
      <c r="G341" s="224"/>
      <c r="H341" s="224"/>
      <c r="I341" s="224"/>
      <c r="J341" s="224"/>
      <c r="K341" s="224"/>
      <c r="L341" s="224"/>
      <c r="M341" s="224"/>
      <c r="N341" s="224"/>
      <c r="O341" s="224"/>
      <c r="P341" s="224"/>
      <c r="Q341" s="224"/>
      <c r="R341" s="224"/>
      <c r="S341" s="224"/>
      <c r="T341" s="224"/>
      <c r="U341" s="224"/>
      <c r="V341" s="224"/>
      <c r="W341" s="224"/>
      <c r="X341" s="224"/>
      <c r="Y341" s="224"/>
      <c r="Z341" s="224"/>
      <c r="AA341" s="224"/>
      <c r="AB341" s="224"/>
      <c r="AC341" s="224"/>
      <c r="AD341" s="224"/>
      <c r="AE341" s="224"/>
      <c r="AF341" s="224"/>
      <c r="AG341" s="224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4"/>
      <c r="AR341" s="224"/>
      <c r="AS341" s="224"/>
      <c r="AT341" s="224"/>
      <c r="AU341" s="224"/>
      <c r="AV341" s="224"/>
      <c r="AW341" s="224"/>
      <c r="AX341" s="224"/>
      <c r="AY341" s="224"/>
      <c r="AZ341" s="224"/>
      <c r="BA341" s="224"/>
      <c r="BB341" s="224"/>
      <c r="BC341" s="224"/>
      <c r="BD341" s="224"/>
      <c r="BE341" s="224"/>
      <c r="BF341" s="224"/>
      <c r="BG341" s="224"/>
      <c r="BH341" s="224"/>
      <c r="BI341" s="224"/>
      <c r="BJ341" s="224"/>
      <c r="BK341" s="224"/>
      <c r="BL341" s="224"/>
      <c r="BM341" s="224"/>
      <c r="BN341" s="224"/>
      <c r="BO341" s="224"/>
      <c r="BP341" s="224"/>
      <c r="BQ341" s="224"/>
      <c r="BR341" s="224"/>
      <c r="BS341" s="224"/>
      <c r="BT341" s="224"/>
      <c r="BU341" s="224"/>
      <c r="BV341" s="224"/>
      <c r="BW341" s="224"/>
      <c r="BX341" s="224"/>
      <c r="BY341" s="224"/>
      <c r="BZ341" s="224"/>
      <c r="CA341" s="224"/>
      <c r="CB341" s="224"/>
      <c r="CC341" s="224"/>
      <c r="CD341" s="224"/>
      <c r="CE341" s="224"/>
      <c r="CF341" s="224"/>
      <c r="CG341" s="224"/>
      <c r="CH341" s="224"/>
      <c r="CI341" s="224"/>
      <c r="CJ341" s="224"/>
      <c r="CK341" s="224"/>
      <c r="CL341" s="224"/>
      <c r="CM341" s="224"/>
      <c r="CN341" s="224"/>
      <c r="CO341" s="224"/>
      <c r="CP341" s="224"/>
      <c r="CQ341" s="224"/>
      <c r="CR341" s="224"/>
      <c r="CS341" s="224"/>
      <c r="CT341" s="224"/>
      <c r="CU341" s="224"/>
      <c r="CV341" s="224"/>
      <c r="CW341" s="224"/>
      <c r="CX341" s="224"/>
      <c r="CY341" s="224"/>
      <c r="CZ341" s="224"/>
      <c r="DA341" s="224"/>
      <c r="DB341" s="224"/>
      <c r="DC341" s="224"/>
      <c r="DD341" s="224"/>
      <c r="DE341" s="224"/>
      <c r="DF341" s="224"/>
      <c r="DG341" s="224"/>
      <c r="DH341" s="224"/>
      <c r="DI341" s="224"/>
      <c r="DJ341" s="224"/>
      <c r="DK341" s="224"/>
      <c r="DL341" s="224"/>
      <c r="DM341" s="224"/>
      <c r="DN341" s="224"/>
      <c r="DO341" s="224"/>
      <c r="DP341" s="224"/>
      <c r="DQ341" s="224"/>
      <c r="DR341" s="224"/>
      <c r="DS341" s="224"/>
      <c r="DT341" s="224"/>
      <c r="DU341" s="224"/>
      <c r="DV341" s="224"/>
      <c r="DW341" s="224"/>
      <c r="DX341" s="224"/>
      <c r="DY341" s="224"/>
      <c r="DZ341" s="224"/>
      <c r="EA341" s="224"/>
      <c r="EB341" s="224"/>
      <c r="EC341" s="224"/>
      <c r="ED341" s="224"/>
      <c r="EE341" s="224"/>
      <c r="EF341" s="224"/>
      <c r="EG341" s="224"/>
      <c r="EH341" s="224"/>
      <c r="EI341" s="224"/>
      <c r="EJ341" s="224"/>
      <c r="EK341" s="224"/>
      <c r="EL341" s="224"/>
      <c r="EM341" s="224"/>
      <c r="EN341" s="224"/>
      <c r="EO341" s="224"/>
      <c r="EP341" s="224"/>
      <c r="EQ341" s="224"/>
      <c r="ER341" s="224"/>
      <c r="ES341" s="224"/>
      <c r="ET341" s="224"/>
      <c r="EU341" s="224"/>
      <c r="EV341" s="224"/>
      <c r="EW341" s="224"/>
      <c r="EX341" s="224"/>
      <c r="EY341" s="224"/>
      <c r="EZ341" s="224"/>
      <c r="FA341" s="224"/>
      <c r="FB341" s="224"/>
      <c r="FC341" s="224"/>
      <c r="FD341" s="224"/>
      <c r="FE341" s="224"/>
      <c r="FF341" s="224"/>
      <c r="FG341" s="224"/>
      <c r="FH341" s="224"/>
      <c r="FI341" s="224"/>
      <c r="FJ341" s="224"/>
      <c r="FK341" s="224"/>
      <c r="FL341" s="224"/>
      <c r="FM341" s="224"/>
      <c r="FN341" s="224"/>
      <c r="FO341" s="224"/>
      <c r="FP341" s="224"/>
      <c r="FQ341" s="224"/>
      <c r="FR341" s="224"/>
      <c r="FS341" s="224"/>
      <c r="FT341" s="224"/>
      <c r="FU341" s="224"/>
      <c r="FV341" s="224"/>
      <c r="FW341" s="224"/>
      <c r="FX341" s="224"/>
      <c r="FY341" s="224"/>
      <c r="FZ341" s="224"/>
      <c r="GA341" s="224"/>
      <c r="GB341" s="224"/>
      <c r="GC341" s="224"/>
      <c r="GD341" s="224"/>
      <c r="GE341" s="224"/>
      <c r="GF341" s="224"/>
      <c r="GG341" s="224"/>
      <c r="GH341" s="224"/>
      <c r="GI341" s="224"/>
      <c r="GJ341" s="224"/>
      <c r="GK341" s="224"/>
      <c r="GL341" s="224"/>
      <c r="GM341" s="224"/>
      <c r="GN341" s="224"/>
      <c r="GO341" s="224"/>
      <c r="GP341" s="224"/>
      <c r="GQ341" s="224"/>
      <c r="GR341" s="224"/>
      <c r="GS341" s="224"/>
      <c r="GT341" s="224"/>
      <c r="GU341" s="224"/>
      <c r="GV341" s="224"/>
      <c r="GW341" s="224"/>
      <c r="GX341" s="224"/>
      <c r="GY341" s="224"/>
      <c r="GZ341" s="224"/>
      <c r="HA341" s="224"/>
      <c r="HB341" s="224"/>
      <c r="HC341" s="224"/>
      <c r="HD341" s="224"/>
      <c r="HE341" s="224"/>
      <c r="HF341" s="224"/>
      <c r="HG341" s="224"/>
      <c r="HH341" s="224"/>
      <c r="HI341" s="224"/>
      <c r="HJ341" s="224"/>
      <c r="HK341" s="224"/>
      <c r="HL341" s="224"/>
      <c r="HM341" s="224"/>
      <c r="HN341" s="224"/>
      <c r="HO341" s="224"/>
      <c r="HP341" s="224"/>
      <c r="HQ341" s="224"/>
      <c r="HR341" s="224"/>
      <c r="HS341" s="224"/>
      <c r="HT341" s="224"/>
      <c r="HU341" s="224"/>
      <c r="HV341" s="224"/>
      <c r="HW341" s="224"/>
      <c r="HX341" s="224"/>
      <c r="HY341" s="224"/>
      <c r="HZ341" s="224"/>
      <c r="IA341" s="224"/>
      <c r="IB341" s="224"/>
      <c r="IC341" s="224"/>
      <c r="ID341" s="224"/>
      <c r="IE341" s="224"/>
      <c r="IF341" s="224"/>
      <c r="IG341" s="224"/>
      <c r="IH341" s="224"/>
      <c r="II341" s="224"/>
      <c r="IJ341" s="224"/>
    </row>
    <row r="342" spans="4:244" s="186" customFormat="1" x14ac:dyDescent="0.2">
      <c r="D342" s="223"/>
      <c r="E342" s="224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4"/>
      <c r="BN342" s="224"/>
      <c r="BO342" s="224"/>
      <c r="BP342" s="224"/>
      <c r="BQ342" s="224"/>
      <c r="BR342" s="224"/>
      <c r="BS342" s="224"/>
      <c r="BT342" s="224"/>
      <c r="BU342" s="224"/>
      <c r="BV342" s="224"/>
      <c r="BW342" s="224"/>
      <c r="BX342" s="224"/>
      <c r="BY342" s="224"/>
      <c r="BZ342" s="224"/>
      <c r="CA342" s="224"/>
      <c r="CB342" s="224"/>
      <c r="CC342" s="224"/>
      <c r="CD342" s="224"/>
      <c r="CE342" s="224"/>
      <c r="CF342" s="224"/>
      <c r="CG342" s="224"/>
      <c r="CH342" s="224"/>
      <c r="CI342" s="224"/>
      <c r="CJ342" s="224"/>
      <c r="CK342" s="224"/>
      <c r="CL342" s="224"/>
      <c r="CM342" s="224"/>
      <c r="CN342" s="224"/>
      <c r="CO342" s="224"/>
      <c r="CP342" s="224"/>
      <c r="CQ342" s="224"/>
      <c r="CR342" s="224"/>
      <c r="CS342" s="224"/>
      <c r="CT342" s="224"/>
      <c r="CU342" s="224"/>
      <c r="CV342" s="224"/>
      <c r="CW342" s="224"/>
      <c r="CX342" s="224"/>
      <c r="CY342" s="224"/>
      <c r="CZ342" s="224"/>
      <c r="DA342" s="224"/>
      <c r="DB342" s="224"/>
      <c r="DC342" s="224"/>
      <c r="DD342" s="224"/>
      <c r="DE342" s="224"/>
      <c r="DF342" s="224"/>
      <c r="DG342" s="224"/>
      <c r="DH342" s="224"/>
      <c r="DI342" s="224"/>
      <c r="DJ342" s="224"/>
      <c r="DK342" s="224"/>
      <c r="DL342" s="224"/>
      <c r="DM342" s="224"/>
      <c r="DN342" s="224"/>
      <c r="DO342" s="224"/>
      <c r="DP342" s="224"/>
      <c r="DQ342" s="224"/>
      <c r="DR342" s="224"/>
      <c r="DS342" s="224"/>
      <c r="DT342" s="224"/>
      <c r="DU342" s="224"/>
      <c r="DV342" s="224"/>
      <c r="DW342" s="224"/>
      <c r="DX342" s="224"/>
      <c r="DY342" s="224"/>
      <c r="DZ342" s="224"/>
      <c r="EA342" s="224"/>
      <c r="EB342" s="224"/>
      <c r="EC342" s="224"/>
      <c r="ED342" s="224"/>
      <c r="EE342" s="224"/>
      <c r="EF342" s="224"/>
      <c r="EG342" s="224"/>
      <c r="EH342" s="224"/>
      <c r="EI342" s="224"/>
      <c r="EJ342" s="224"/>
      <c r="EK342" s="224"/>
      <c r="EL342" s="224"/>
      <c r="EM342" s="224"/>
      <c r="EN342" s="224"/>
      <c r="EO342" s="224"/>
      <c r="EP342" s="224"/>
      <c r="EQ342" s="224"/>
      <c r="ER342" s="224"/>
      <c r="ES342" s="224"/>
      <c r="ET342" s="224"/>
      <c r="EU342" s="224"/>
      <c r="EV342" s="224"/>
      <c r="EW342" s="224"/>
      <c r="EX342" s="224"/>
      <c r="EY342" s="224"/>
      <c r="EZ342" s="224"/>
      <c r="FA342" s="224"/>
      <c r="FB342" s="224"/>
      <c r="FC342" s="224"/>
      <c r="FD342" s="224"/>
      <c r="FE342" s="224"/>
      <c r="FF342" s="224"/>
      <c r="FG342" s="224"/>
      <c r="FH342" s="224"/>
      <c r="FI342" s="224"/>
      <c r="FJ342" s="224"/>
      <c r="FK342" s="224"/>
      <c r="FL342" s="224"/>
      <c r="FM342" s="224"/>
      <c r="FN342" s="224"/>
      <c r="FO342" s="224"/>
      <c r="FP342" s="224"/>
      <c r="FQ342" s="224"/>
      <c r="FR342" s="224"/>
      <c r="FS342" s="224"/>
      <c r="FT342" s="224"/>
      <c r="FU342" s="224"/>
      <c r="FV342" s="224"/>
      <c r="FW342" s="224"/>
      <c r="FX342" s="224"/>
      <c r="FY342" s="224"/>
      <c r="FZ342" s="224"/>
      <c r="GA342" s="224"/>
      <c r="GB342" s="224"/>
      <c r="GC342" s="224"/>
      <c r="GD342" s="224"/>
      <c r="GE342" s="224"/>
      <c r="GF342" s="224"/>
      <c r="GG342" s="224"/>
      <c r="GH342" s="224"/>
      <c r="GI342" s="224"/>
      <c r="GJ342" s="224"/>
      <c r="GK342" s="224"/>
      <c r="GL342" s="224"/>
      <c r="GM342" s="224"/>
      <c r="GN342" s="224"/>
      <c r="GO342" s="224"/>
      <c r="GP342" s="224"/>
      <c r="GQ342" s="224"/>
      <c r="GR342" s="224"/>
      <c r="GS342" s="224"/>
      <c r="GT342" s="224"/>
      <c r="GU342" s="224"/>
      <c r="GV342" s="224"/>
      <c r="GW342" s="224"/>
      <c r="GX342" s="224"/>
      <c r="GY342" s="224"/>
      <c r="GZ342" s="224"/>
      <c r="HA342" s="224"/>
      <c r="HB342" s="224"/>
      <c r="HC342" s="224"/>
      <c r="HD342" s="224"/>
      <c r="HE342" s="224"/>
      <c r="HF342" s="224"/>
      <c r="HG342" s="224"/>
      <c r="HH342" s="224"/>
      <c r="HI342" s="224"/>
      <c r="HJ342" s="224"/>
      <c r="HK342" s="224"/>
      <c r="HL342" s="224"/>
      <c r="HM342" s="224"/>
      <c r="HN342" s="224"/>
      <c r="HO342" s="224"/>
      <c r="HP342" s="224"/>
      <c r="HQ342" s="224"/>
      <c r="HR342" s="224"/>
      <c r="HS342" s="224"/>
      <c r="HT342" s="224"/>
      <c r="HU342" s="224"/>
      <c r="HV342" s="224"/>
      <c r="HW342" s="224"/>
      <c r="HX342" s="224"/>
      <c r="HY342" s="224"/>
      <c r="HZ342" s="224"/>
      <c r="IA342" s="224"/>
      <c r="IB342" s="224"/>
      <c r="IC342" s="224"/>
      <c r="ID342" s="224"/>
      <c r="IE342" s="224"/>
      <c r="IF342" s="224"/>
      <c r="IG342" s="224"/>
      <c r="IH342" s="224"/>
      <c r="II342" s="224"/>
      <c r="IJ342" s="224"/>
    </row>
    <row r="343" spans="4:244" s="186" customFormat="1" x14ac:dyDescent="0.2">
      <c r="D343" s="223"/>
      <c r="E343" s="224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  <c r="BT343" s="224"/>
      <c r="BU343" s="224"/>
      <c r="BV343" s="224"/>
      <c r="BW343" s="224"/>
      <c r="BX343" s="224"/>
      <c r="BY343" s="224"/>
      <c r="BZ343" s="224"/>
      <c r="CA343" s="224"/>
      <c r="CB343" s="224"/>
      <c r="CC343" s="224"/>
      <c r="CD343" s="224"/>
      <c r="CE343" s="224"/>
      <c r="CF343" s="224"/>
      <c r="CG343" s="224"/>
      <c r="CH343" s="224"/>
      <c r="CI343" s="224"/>
      <c r="CJ343" s="224"/>
      <c r="CK343" s="224"/>
      <c r="CL343" s="224"/>
      <c r="CM343" s="224"/>
      <c r="CN343" s="224"/>
      <c r="CO343" s="224"/>
      <c r="CP343" s="224"/>
      <c r="CQ343" s="224"/>
      <c r="CR343" s="224"/>
      <c r="CS343" s="224"/>
      <c r="CT343" s="224"/>
      <c r="CU343" s="224"/>
      <c r="CV343" s="224"/>
      <c r="CW343" s="224"/>
      <c r="CX343" s="224"/>
      <c r="CY343" s="224"/>
      <c r="CZ343" s="224"/>
      <c r="DA343" s="224"/>
      <c r="DB343" s="224"/>
      <c r="DC343" s="224"/>
      <c r="DD343" s="224"/>
      <c r="DE343" s="224"/>
      <c r="DF343" s="224"/>
      <c r="DG343" s="224"/>
      <c r="DH343" s="224"/>
      <c r="DI343" s="224"/>
      <c r="DJ343" s="224"/>
      <c r="DK343" s="224"/>
      <c r="DL343" s="224"/>
      <c r="DM343" s="224"/>
      <c r="DN343" s="224"/>
      <c r="DO343" s="224"/>
      <c r="DP343" s="224"/>
      <c r="DQ343" s="224"/>
      <c r="DR343" s="224"/>
      <c r="DS343" s="224"/>
      <c r="DT343" s="224"/>
      <c r="DU343" s="224"/>
      <c r="DV343" s="224"/>
      <c r="DW343" s="224"/>
      <c r="DX343" s="224"/>
      <c r="DY343" s="224"/>
      <c r="DZ343" s="224"/>
      <c r="EA343" s="224"/>
      <c r="EB343" s="224"/>
      <c r="EC343" s="224"/>
      <c r="ED343" s="224"/>
      <c r="EE343" s="224"/>
      <c r="EF343" s="224"/>
      <c r="EG343" s="224"/>
      <c r="EH343" s="224"/>
      <c r="EI343" s="224"/>
      <c r="EJ343" s="224"/>
      <c r="EK343" s="224"/>
      <c r="EL343" s="224"/>
      <c r="EM343" s="224"/>
      <c r="EN343" s="224"/>
      <c r="EO343" s="224"/>
      <c r="EP343" s="224"/>
      <c r="EQ343" s="224"/>
      <c r="ER343" s="224"/>
      <c r="ES343" s="224"/>
      <c r="ET343" s="224"/>
      <c r="EU343" s="224"/>
      <c r="EV343" s="224"/>
      <c r="EW343" s="224"/>
      <c r="EX343" s="224"/>
      <c r="EY343" s="224"/>
      <c r="EZ343" s="224"/>
      <c r="FA343" s="224"/>
      <c r="FB343" s="224"/>
      <c r="FC343" s="224"/>
      <c r="FD343" s="224"/>
      <c r="FE343" s="224"/>
      <c r="FF343" s="224"/>
      <c r="FG343" s="224"/>
      <c r="FH343" s="224"/>
      <c r="FI343" s="224"/>
      <c r="FJ343" s="224"/>
      <c r="FK343" s="224"/>
      <c r="FL343" s="224"/>
      <c r="FM343" s="224"/>
      <c r="FN343" s="224"/>
      <c r="FO343" s="224"/>
      <c r="FP343" s="224"/>
      <c r="FQ343" s="224"/>
      <c r="FR343" s="224"/>
      <c r="FS343" s="224"/>
      <c r="FT343" s="224"/>
      <c r="FU343" s="224"/>
      <c r="FV343" s="224"/>
      <c r="FW343" s="224"/>
      <c r="FX343" s="224"/>
      <c r="FY343" s="224"/>
      <c r="FZ343" s="224"/>
      <c r="GA343" s="224"/>
      <c r="GB343" s="224"/>
      <c r="GC343" s="224"/>
      <c r="GD343" s="224"/>
      <c r="GE343" s="224"/>
      <c r="GF343" s="224"/>
      <c r="GG343" s="224"/>
      <c r="GH343" s="224"/>
      <c r="GI343" s="224"/>
      <c r="GJ343" s="224"/>
      <c r="GK343" s="224"/>
      <c r="GL343" s="224"/>
      <c r="GM343" s="224"/>
      <c r="GN343" s="224"/>
      <c r="GO343" s="224"/>
      <c r="GP343" s="224"/>
      <c r="GQ343" s="224"/>
      <c r="GR343" s="224"/>
      <c r="GS343" s="224"/>
      <c r="GT343" s="224"/>
      <c r="GU343" s="224"/>
      <c r="GV343" s="224"/>
      <c r="GW343" s="224"/>
      <c r="GX343" s="224"/>
      <c r="GY343" s="224"/>
      <c r="GZ343" s="224"/>
      <c r="HA343" s="224"/>
      <c r="HB343" s="224"/>
      <c r="HC343" s="224"/>
      <c r="HD343" s="224"/>
      <c r="HE343" s="224"/>
      <c r="HF343" s="224"/>
      <c r="HG343" s="224"/>
      <c r="HH343" s="224"/>
      <c r="HI343" s="224"/>
      <c r="HJ343" s="224"/>
      <c r="HK343" s="224"/>
      <c r="HL343" s="224"/>
      <c r="HM343" s="224"/>
      <c r="HN343" s="224"/>
      <c r="HO343" s="224"/>
      <c r="HP343" s="224"/>
      <c r="HQ343" s="224"/>
      <c r="HR343" s="224"/>
      <c r="HS343" s="224"/>
      <c r="HT343" s="224"/>
      <c r="HU343" s="224"/>
      <c r="HV343" s="224"/>
      <c r="HW343" s="224"/>
      <c r="HX343" s="224"/>
      <c r="HY343" s="224"/>
      <c r="HZ343" s="224"/>
      <c r="IA343" s="224"/>
      <c r="IB343" s="224"/>
      <c r="IC343" s="224"/>
      <c r="ID343" s="224"/>
      <c r="IE343" s="224"/>
      <c r="IF343" s="224"/>
      <c r="IG343" s="224"/>
      <c r="IH343" s="224"/>
      <c r="II343" s="224"/>
      <c r="IJ343" s="224"/>
    </row>
    <row r="344" spans="4:244" s="186" customFormat="1" x14ac:dyDescent="0.2">
      <c r="D344" s="223"/>
      <c r="E344" s="224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4"/>
      <c r="BN344" s="224"/>
      <c r="BO344" s="224"/>
      <c r="BP344" s="224"/>
      <c r="BQ344" s="224"/>
      <c r="BR344" s="224"/>
      <c r="BS344" s="224"/>
      <c r="BT344" s="224"/>
      <c r="BU344" s="224"/>
      <c r="BV344" s="224"/>
      <c r="BW344" s="224"/>
      <c r="BX344" s="224"/>
      <c r="BY344" s="224"/>
      <c r="BZ344" s="224"/>
      <c r="CA344" s="224"/>
      <c r="CB344" s="224"/>
      <c r="CC344" s="224"/>
      <c r="CD344" s="224"/>
      <c r="CE344" s="224"/>
      <c r="CF344" s="224"/>
      <c r="CG344" s="224"/>
      <c r="CH344" s="224"/>
      <c r="CI344" s="224"/>
      <c r="CJ344" s="224"/>
      <c r="CK344" s="224"/>
      <c r="CL344" s="224"/>
      <c r="CM344" s="224"/>
      <c r="CN344" s="224"/>
      <c r="CO344" s="224"/>
      <c r="CP344" s="224"/>
      <c r="CQ344" s="224"/>
      <c r="CR344" s="224"/>
      <c r="CS344" s="224"/>
      <c r="CT344" s="224"/>
      <c r="CU344" s="224"/>
      <c r="CV344" s="224"/>
      <c r="CW344" s="224"/>
      <c r="CX344" s="224"/>
      <c r="CY344" s="224"/>
      <c r="CZ344" s="224"/>
      <c r="DA344" s="224"/>
      <c r="DB344" s="224"/>
      <c r="DC344" s="224"/>
      <c r="DD344" s="224"/>
      <c r="DE344" s="224"/>
      <c r="DF344" s="224"/>
      <c r="DG344" s="224"/>
      <c r="DH344" s="224"/>
      <c r="DI344" s="224"/>
      <c r="DJ344" s="224"/>
      <c r="DK344" s="224"/>
      <c r="DL344" s="224"/>
      <c r="DM344" s="224"/>
      <c r="DN344" s="224"/>
      <c r="DO344" s="224"/>
      <c r="DP344" s="224"/>
      <c r="DQ344" s="224"/>
      <c r="DR344" s="224"/>
      <c r="DS344" s="224"/>
      <c r="DT344" s="224"/>
      <c r="DU344" s="224"/>
      <c r="DV344" s="224"/>
      <c r="DW344" s="224"/>
      <c r="DX344" s="224"/>
      <c r="DY344" s="224"/>
      <c r="DZ344" s="224"/>
      <c r="EA344" s="224"/>
      <c r="EB344" s="224"/>
      <c r="EC344" s="224"/>
      <c r="ED344" s="224"/>
      <c r="EE344" s="224"/>
      <c r="EF344" s="224"/>
      <c r="EG344" s="224"/>
      <c r="EH344" s="224"/>
      <c r="EI344" s="224"/>
      <c r="EJ344" s="224"/>
      <c r="EK344" s="224"/>
      <c r="EL344" s="224"/>
      <c r="EM344" s="224"/>
      <c r="EN344" s="224"/>
      <c r="EO344" s="224"/>
      <c r="EP344" s="224"/>
      <c r="EQ344" s="224"/>
      <c r="ER344" s="224"/>
      <c r="ES344" s="224"/>
      <c r="ET344" s="224"/>
      <c r="EU344" s="224"/>
      <c r="EV344" s="224"/>
      <c r="EW344" s="224"/>
      <c r="EX344" s="224"/>
      <c r="EY344" s="224"/>
      <c r="EZ344" s="224"/>
      <c r="FA344" s="224"/>
      <c r="FB344" s="224"/>
      <c r="FC344" s="224"/>
      <c r="FD344" s="224"/>
      <c r="FE344" s="224"/>
      <c r="FF344" s="224"/>
      <c r="FG344" s="224"/>
      <c r="FH344" s="224"/>
      <c r="FI344" s="224"/>
      <c r="FJ344" s="224"/>
      <c r="FK344" s="224"/>
      <c r="FL344" s="224"/>
      <c r="FM344" s="224"/>
      <c r="FN344" s="224"/>
      <c r="FO344" s="224"/>
      <c r="FP344" s="224"/>
      <c r="FQ344" s="224"/>
      <c r="FR344" s="224"/>
      <c r="FS344" s="224"/>
      <c r="FT344" s="224"/>
      <c r="FU344" s="224"/>
      <c r="FV344" s="224"/>
      <c r="FW344" s="224"/>
      <c r="FX344" s="224"/>
      <c r="FY344" s="224"/>
      <c r="FZ344" s="224"/>
      <c r="GA344" s="224"/>
      <c r="GB344" s="224"/>
      <c r="GC344" s="224"/>
      <c r="GD344" s="224"/>
      <c r="GE344" s="224"/>
      <c r="GF344" s="224"/>
      <c r="GG344" s="224"/>
      <c r="GH344" s="224"/>
      <c r="GI344" s="224"/>
      <c r="GJ344" s="224"/>
      <c r="GK344" s="224"/>
      <c r="GL344" s="224"/>
      <c r="GM344" s="224"/>
      <c r="GN344" s="224"/>
      <c r="GO344" s="224"/>
      <c r="GP344" s="224"/>
      <c r="GQ344" s="224"/>
      <c r="GR344" s="224"/>
      <c r="GS344" s="224"/>
      <c r="GT344" s="224"/>
      <c r="GU344" s="224"/>
      <c r="GV344" s="224"/>
      <c r="GW344" s="224"/>
      <c r="GX344" s="224"/>
      <c r="GY344" s="224"/>
      <c r="GZ344" s="224"/>
      <c r="HA344" s="224"/>
      <c r="HB344" s="224"/>
      <c r="HC344" s="224"/>
      <c r="HD344" s="224"/>
      <c r="HE344" s="224"/>
      <c r="HF344" s="224"/>
      <c r="HG344" s="224"/>
      <c r="HH344" s="224"/>
      <c r="HI344" s="224"/>
      <c r="HJ344" s="224"/>
      <c r="HK344" s="224"/>
      <c r="HL344" s="224"/>
      <c r="HM344" s="224"/>
      <c r="HN344" s="224"/>
      <c r="HO344" s="224"/>
      <c r="HP344" s="224"/>
      <c r="HQ344" s="224"/>
      <c r="HR344" s="224"/>
      <c r="HS344" s="224"/>
      <c r="HT344" s="224"/>
      <c r="HU344" s="224"/>
      <c r="HV344" s="224"/>
      <c r="HW344" s="224"/>
      <c r="HX344" s="224"/>
      <c r="HY344" s="224"/>
      <c r="HZ344" s="224"/>
      <c r="IA344" s="224"/>
      <c r="IB344" s="224"/>
      <c r="IC344" s="224"/>
      <c r="ID344" s="224"/>
      <c r="IE344" s="224"/>
      <c r="IF344" s="224"/>
      <c r="IG344" s="224"/>
      <c r="IH344" s="224"/>
      <c r="II344" s="224"/>
      <c r="IJ344" s="224"/>
    </row>
    <row r="345" spans="4:244" s="186" customFormat="1" x14ac:dyDescent="0.2">
      <c r="D345" s="223"/>
      <c r="E345" s="224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4"/>
      <c r="BN345" s="224"/>
      <c r="BO345" s="224"/>
      <c r="BP345" s="224"/>
      <c r="BQ345" s="224"/>
      <c r="BR345" s="224"/>
      <c r="BS345" s="224"/>
      <c r="BT345" s="224"/>
      <c r="BU345" s="224"/>
      <c r="BV345" s="224"/>
      <c r="BW345" s="224"/>
      <c r="BX345" s="224"/>
      <c r="BY345" s="224"/>
      <c r="BZ345" s="224"/>
      <c r="CA345" s="224"/>
      <c r="CB345" s="224"/>
      <c r="CC345" s="224"/>
      <c r="CD345" s="224"/>
      <c r="CE345" s="224"/>
      <c r="CF345" s="224"/>
      <c r="CG345" s="224"/>
      <c r="CH345" s="224"/>
      <c r="CI345" s="224"/>
      <c r="CJ345" s="224"/>
      <c r="CK345" s="224"/>
      <c r="CL345" s="224"/>
      <c r="CM345" s="224"/>
      <c r="CN345" s="224"/>
      <c r="CO345" s="224"/>
      <c r="CP345" s="224"/>
      <c r="CQ345" s="224"/>
      <c r="CR345" s="224"/>
      <c r="CS345" s="224"/>
      <c r="CT345" s="224"/>
      <c r="CU345" s="224"/>
      <c r="CV345" s="224"/>
      <c r="CW345" s="224"/>
      <c r="CX345" s="224"/>
      <c r="CY345" s="224"/>
      <c r="CZ345" s="224"/>
      <c r="DA345" s="224"/>
      <c r="DB345" s="224"/>
      <c r="DC345" s="224"/>
      <c r="DD345" s="224"/>
      <c r="DE345" s="224"/>
      <c r="DF345" s="224"/>
      <c r="DG345" s="224"/>
      <c r="DH345" s="224"/>
      <c r="DI345" s="224"/>
      <c r="DJ345" s="224"/>
      <c r="DK345" s="224"/>
      <c r="DL345" s="224"/>
      <c r="DM345" s="224"/>
      <c r="DN345" s="224"/>
      <c r="DO345" s="224"/>
      <c r="DP345" s="224"/>
      <c r="DQ345" s="224"/>
      <c r="DR345" s="224"/>
      <c r="DS345" s="224"/>
      <c r="DT345" s="224"/>
      <c r="DU345" s="224"/>
      <c r="DV345" s="224"/>
      <c r="DW345" s="224"/>
      <c r="DX345" s="224"/>
      <c r="DY345" s="224"/>
      <c r="DZ345" s="224"/>
      <c r="EA345" s="224"/>
      <c r="EB345" s="224"/>
      <c r="EC345" s="224"/>
      <c r="ED345" s="224"/>
      <c r="EE345" s="224"/>
      <c r="EF345" s="224"/>
      <c r="EG345" s="224"/>
      <c r="EH345" s="224"/>
      <c r="EI345" s="224"/>
      <c r="EJ345" s="224"/>
      <c r="EK345" s="224"/>
      <c r="EL345" s="224"/>
      <c r="EM345" s="224"/>
      <c r="EN345" s="224"/>
      <c r="EO345" s="224"/>
      <c r="EP345" s="224"/>
      <c r="EQ345" s="224"/>
      <c r="ER345" s="224"/>
      <c r="ES345" s="224"/>
      <c r="ET345" s="224"/>
      <c r="EU345" s="224"/>
      <c r="EV345" s="224"/>
      <c r="EW345" s="224"/>
      <c r="EX345" s="224"/>
      <c r="EY345" s="224"/>
      <c r="EZ345" s="224"/>
      <c r="FA345" s="224"/>
      <c r="FB345" s="224"/>
      <c r="FC345" s="224"/>
      <c r="FD345" s="224"/>
      <c r="FE345" s="224"/>
      <c r="FF345" s="224"/>
      <c r="FG345" s="224"/>
      <c r="FH345" s="224"/>
      <c r="FI345" s="224"/>
      <c r="FJ345" s="224"/>
      <c r="FK345" s="224"/>
      <c r="FL345" s="224"/>
      <c r="FM345" s="224"/>
      <c r="FN345" s="224"/>
      <c r="FO345" s="224"/>
      <c r="FP345" s="224"/>
      <c r="FQ345" s="224"/>
      <c r="FR345" s="224"/>
      <c r="FS345" s="224"/>
      <c r="FT345" s="224"/>
      <c r="FU345" s="224"/>
      <c r="FV345" s="224"/>
      <c r="FW345" s="224"/>
      <c r="FX345" s="224"/>
      <c r="FY345" s="224"/>
      <c r="FZ345" s="224"/>
      <c r="GA345" s="224"/>
      <c r="GB345" s="224"/>
      <c r="GC345" s="224"/>
      <c r="GD345" s="224"/>
      <c r="GE345" s="224"/>
      <c r="GF345" s="224"/>
      <c r="GG345" s="224"/>
      <c r="GH345" s="224"/>
      <c r="GI345" s="224"/>
      <c r="GJ345" s="224"/>
      <c r="GK345" s="224"/>
      <c r="GL345" s="224"/>
      <c r="GM345" s="224"/>
      <c r="GN345" s="224"/>
      <c r="GO345" s="224"/>
      <c r="GP345" s="224"/>
      <c r="GQ345" s="224"/>
      <c r="GR345" s="224"/>
      <c r="GS345" s="224"/>
      <c r="GT345" s="224"/>
      <c r="GU345" s="224"/>
      <c r="GV345" s="224"/>
      <c r="GW345" s="224"/>
      <c r="GX345" s="224"/>
      <c r="GY345" s="224"/>
      <c r="GZ345" s="224"/>
      <c r="HA345" s="224"/>
      <c r="HB345" s="224"/>
      <c r="HC345" s="224"/>
      <c r="HD345" s="224"/>
      <c r="HE345" s="224"/>
      <c r="HF345" s="224"/>
      <c r="HG345" s="224"/>
      <c r="HH345" s="224"/>
      <c r="HI345" s="224"/>
      <c r="HJ345" s="224"/>
      <c r="HK345" s="224"/>
      <c r="HL345" s="224"/>
      <c r="HM345" s="224"/>
      <c r="HN345" s="224"/>
      <c r="HO345" s="224"/>
      <c r="HP345" s="224"/>
      <c r="HQ345" s="224"/>
      <c r="HR345" s="224"/>
      <c r="HS345" s="224"/>
      <c r="HT345" s="224"/>
      <c r="HU345" s="224"/>
      <c r="HV345" s="224"/>
      <c r="HW345" s="224"/>
      <c r="HX345" s="224"/>
      <c r="HY345" s="224"/>
      <c r="HZ345" s="224"/>
      <c r="IA345" s="224"/>
      <c r="IB345" s="224"/>
      <c r="IC345" s="224"/>
      <c r="ID345" s="224"/>
      <c r="IE345" s="224"/>
      <c r="IF345" s="224"/>
      <c r="IG345" s="224"/>
      <c r="IH345" s="224"/>
      <c r="II345" s="224"/>
      <c r="IJ345" s="224"/>
    </row>
    <row r="346" spans="4:244" s="186" customFormat="1" x14ac:dyDescent="0.2">
      <c r="D346" s="223"/>
      <c r="E346" s="224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4"/>
      <c r="BN346" s="224"/>
      <c r="BO346" s="224"/>
      <c r="BP346" s="224"/>
      <c r="BQ346" s="224"/>
      <c r="BR346" s="224"/>
      <c r="BS346" s="224"/>
      <c r="BT346" s="224"/>
      <c r="BU346" s="224"/>
      <c r="BV346" s="224"/>
      <c r="BW346" s="224"/>
      <c r="BX346" s="224"/>
      <c r="BY346" s="224"/>
      <c r="BZ346" s="224"/>
      <c r="CA346" s="224"/>
      <c r="CB346" s="224"/>
      <c r="CC346" s="224"/>
      <c r="CD346" s="224"/>
      <c r="CE346" s="224"/>
      <c r="CF346" s="224"/>
      <c r="CG346" s="224"/>
      <c r="CH346" s="224"/>
      <c r="CI346" s="224"/>
      <c r="CJ346" s="224"/>
      <c r="CK346" s="224"/>
      <c r="CL346" s="224"/>
      <c r="CM346" s="224"/>
      <c r="CN346" s="224"/>
      <c r="CO346" s="224"/>
      <c r="CP346" s="224"/>
      <c r="CQ346" s="224"/>
      <c r="CR346" s="224"/>
      <c r="CS346" s="224"/>
      <c r="CT346" s="224"/>
      <c r="CU346" s="224"/>
      <c r="CV346" s="224"/>
      <c r="CW346" s="224"/>
      <c r="CX346" s="224"/>
      <c r="CY346" s="224"/>
      <c r="CZ346" s="224"/>
      <c r="DA346" s="224"/>
      <c r="DB346" s="224"/>
      <c r="DC346" s="224"/>
      <c r="DD346" s="224"/>
      <c r="DE346" s="224"/>
      <c r="DF346" s="224"/>
      <c r="DG346" s="224"/>
      <c r="DH346" s="224"/>
      <c r="DI346" s="224"/>
      <c r="DJ346" s="224"/>
      <c r="DK346" s="224"/>
      <c r="DL346" s="224"/>
      <c r="DM346" s="224"/>
      <c r="DN346" s="224"/>
      <c r="DO346" s="224"/>
      <c r="DP346" s="224"/>
      <c r="DQ346" s="224"/>
      <c r="DR346" s="224"/>
      <c r="DS346" s="224"/>
      <c r="DT346" s="224"/>
      <c r="DU346" s="224"/>
      <c r="DV346" s="224"/>
      <c r="DW346" s="224"/>
      <c r="DX346" s="224"/>
      <c r="DY346" s="224"/>
      <c r="DZ346" s="224"/>
      <c r="EA346" s="224"/>
      <c r="EB346" s="224"/>
      <c r="EC346" s="224"/>
      <c r="ED346" s="224"/>
      <c r="EE346" s="224"/>
      <c r="EF346" s="224"/>
      <c r="EG346" s="224"/>
      <c r="EH346" s="224"/>
      <c r="EI346" s="224"/>
      <c r="EJ346" s="224"/>
      <c r="EK346" s="224"/>
      <c r="EL346" s="224"/>
      <c r="EM346" s="224"/>
      <c r="EN346" s="224"/>
      <c r="EO346" s="224"/>
      <c r="EP346" s="224"/>
      <c r="EQ346" s="224"/>
      <c r="ER346" s="224"/>
      <c r="ES346" s="224"/>
      <c r="ET346" s="224"/>
      <c r="EU346" s="224"/>
      <c r="EV346" s="224"/>
      <c r="EW346" s="224"/>
      <c r="EX346" s="224"/>
      <c r="EY346" s="224"/>
      <c r="EZ346" s="224"/>
      <c r="FA346" s="224"/>
      <c r="FB346" s="224"/>
      <c r="FC346" s="224"/>
      <c r="FD346" s="224"/>
      <c r="FE346" s="224"/>
      <c r="FF346" s="224"/>
      <c r="FG346" s="224"/>
      <c r="FH346" s="224"/>
      <c r="FI346" s="224"/>
      <c r="FJ346" s="224"/>
      <c r="FK346" s="224"/>
      <c r="FL346" s="224"/>
      <c r="FM346" s="224"/>
      <c r="FN346" s="224"/>
      <c r="FO346" s="224"/>
      <c r="FP346" s="224"/>
      <c r="FQ346" s="224"/>
      <c r="FR346" s="224"/>
      <c r="FS346" s="224"/>
      <c r="FT346" s="224"/>
      <c r="FU346" s="224"/>
      <c r="FV346" s="224"/>
      <c r="FW346" s="224"/>
      <c r="FX346" s="224"/>
      <c r="FY346" s="224"/>
      <c r="FZ346" s="224"/>
      <c r="GA346" s="224"/>
      <c r="GB346" s="224"/>
      <c r="GC346" s="224"/>
      <c r="GD346" s="224"/>
      <c r="GE346" s="224"/>
      <c r="GF346" s="224"/>
      <c r="GG346" s="224"/>
      <c r="GH346" s="224"/>
      <c r="GI346" s="224"/>
      <c r="GJ346" s="224"/>
      <c r="GK346" s="224"/>
      <c r="GL346" s="224"/>
      <c r="GM346" s="224"/>
      <c r="GN346" s="224"/>
      <c r="GO346" s="224"/>
      <c r="GP346" s="224"/>
      <c r="GQ346" s="224"/>
      <c r="GR346" s="224"/>
      <c r="GS346" s="224"/>
      <c r="GT346" s="224"/>
      <c r="GU346" s="224"/>
      <c r="GV346" s="224"/>
      <c r="GW346" s="224"/>
      <c r="GX346" s="224"/>
      <c r="GY346" s="224"/>
      <c r="GZ346" s="224"/>
      <c r="HA346" s="224"/>
      <c r="HB346" s="224"/>
      <c r="HC346" s="224"/>
      <c r="HD346" s="224"/>
      <c r="HE346" s="224"/>
      <c r="HF346" s="224"/>
      <c r="HG346" s="224"/>
      <c r="HH346" s="224"/>
      <c r="HI346" s="224"/>
      <c r="HJ346" s="224"/>
      <c r="HK346" s="224"/>
      <c r="HL346" s="224"/>
      <c r="HM346" s="224"/>
      <c r="HN346" s="224"/>
      <c r="HO346" s="224"/>
      <c r="HP346" s="224"/>
      <c r="HQ346" s="224"/>
      <c r="HR346" s="224"/>
      <c r="HS346" s="224"/>
      <c r="HT346" s="224"/>
      <c r="HU346" s="224"/>
      <c r="HV346" s="224"/>
      <c r="HW346" s="224"/>
      <c r="HX346" s="224"/>
      <c r="HY346" s="224"/>
      <c r="HZ346" s="224"/>
      <c r="IA346" s="224"/>
      <c r="IB346" s="224"/>
      <c r="IC346" s="224"/>
      <c r="ID346" s="224"/>
      <c r="IE346" s="224"/>
      <c r="IF346" s="224"/>
      <c r="IG346" s="224"/>
      <c r="IH346" s="224"/>
      <c r="II346" s="224"/>
      <c r="IJ346" s="224"/>
    </row>
    <row r="347" spans="4:244" s="186" customFormat="1" x14ac:dyDescent="0.2">
      <c r="D347" s="223"/>
      <c r="E347" s="224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  <c r="P347" s="224"/>
      <c r="Q347" s="224"/>
      <c r="R347" s="224"/>
      <c r="S347" s="224"/>
      <c r="T347" s="224"/>
      <c r="U347" s="224"/>
      <c r="V347" s="224"/>
      <c r="W347" s="224"/>
      <c r="X347" s="224"/>
      <c r="Y347" s="224"/>
      <c r="Z347" s="224"/>
      <c r="AA347" s="224"/>
      <c r="AB347" s="224"/>
      <c r="AC347" s="224"/>
      <c r="AD347" s="224"/>
      <c r="AE347" s="224"/>
      <c r="AF347" s="224"/>
      <c r="AG347" s="224"/>
      <c r="AH347" s="224"/>
      <c r="AI347" s="224"/>
      <c r="AJ347" s="224"/>
      <c r="AK347" s="224"/>
      <c r="AL347" s="224"/>
      <c r="AM347" s="224"/>
      <c r="AN347" s="224"/>
      <c r="AO347" s="224"/>
      <c r="AP347" s="224"/>
      <c r="AQ347" s="224"/>
      <c r="AR347" s="224"/>
      <c r="AS347" s="224"/>
      <c r="AT347" s="224"/>
      <c r="AU347" s="224"/>
      <c r="AV347" s="224"/>
      <c r="AW347" s="224"/>
      <c r="AX347" s="224"/>
      <c r="AY347" s="224"/>
      <c r="AZ347" s="224"/>
      <c r="BA347" s="224"/>
      <c r="BB347" s="224"/>
      <c r="BC347" s="224"/>
      <c r="BD347" s="224"/>
      <c r="BE347" s="224"/>
      <c r="BF347" s="224"/>
      <c r="BG347" s="224"/>
      <c r="BH347" s="224"/>
      <c r="BI347" s="224"/>
      <c r="BJ347" s="224"/>
      <c r="BK347" s="224"/>
      <c r="BL347" s="224"/>
      <c r="BM347" s="224"/>
      <c r="BN347" s="224"/>
      <c r="BO347" s="224"/>
      <c r="BP347" s="224"/>
      <c r="BQ347" s="224"/>
      <c r="BR347" s="224"/>
      <c r="BS347" s="224"/>
      <c r="BT347" s="224"/>
      <c r="BU347" s="224"/>
      <c r="BV347" s="224"/>
      <c r="BW347" s="224"/>
      <c r="BX347" s="224"/>
      <c r="BY347" s="224"/>
      <c r="BZ347" s="224"/>
      <c r="CA347" s="224"/>
      <c r="CB347" s="224"/>
      <c r="CC347" s="224"/>
      <c r="CD347" s="224"/>
      <c r="CE347" s="224"/>
      <c r="CF347" s="224"/>
      <c r="CG347" s="224"/>
      <c r="CH347" s="224"/>
      <c r="CI347" s="224"/>
      <c r="CJ347" s="224"/>
      <c r="CK347" s="224"/>
      <c r="CL347" s="224"/>
      <c r="CM347" s="224"/>
      <c r="CN347" s="224"/>
      <c r="CO347" s="224"/>
      <c r="CP347" s="224"/>
      <c r="CQ347" s="224"/>
      <c r="CR347" s="224"/>
      <c r="CS347" s="224"/>
      <c r="CT347" s="224"/>
      <c r="CU347" s="224"/>
      <c r="CV347" s="224"/>
      <c r="CW347" s="224"/>
      <c r="CX347" s="224"/>
      <c r="CY347" s="224"/>
      <c r="CZ347" s="224"/>
      <c r="DA347" s="224"/>
      <c r="DB347" s="224"/>
      <c r="DC347" s="224"/>
      <c r="DD347" s="224"/>
      <c r="DE347" s="224"/>
      <c r="DF347" s="224"/>
      <c r="DG347" s="224"/>
      <c r="DH347" s="224"/>
      <c r="DI347" s="224"/>
      <c r="DJ347" s="224"/>
      <c r="DK347" s="224"/>
      <c r="DL347" s="224"/>
      <c r="DM347" s="224"/>
      <c r="DN347" s="224"/>
      <c r="DO347" s="224"/>
      <c r="DP347" s="224"/>
      <c r="DQ347" s="224"/>
      <c r="DR347" s="224"/>
      <c r="DS347" s="224"/>
      <c r="DT347" s="224"/>
      <c r="DU347" s="224"/>
      <c r="DV347" s="224"/>
      <c r="DW347" s="224"/>
      <c r="DX347" s="224"/>
      <c r="DY347" s="224"/>
      <c r="DZ347" s="224"/>
      <c r="EA347" s="224"/>
      <c r="EB347" s="224"/>
      <c r="EC347" s="224"/>
      <c r="ED347" s="224"/>
      <c r="EE347" s="224"/>
      <c r="EF347" s="224"/>
      <c r="EG347" s="224"/>
      <c r="EH347" s="224"/>
      <c r="EI347" s="224"/>
      <c r="EJ347" s="224"/>
      <c r="EK347" s="224"/>
      <c r="EL347" s="224"/>
      <c r="EM347" s="224"/>
      <c r="EN347" s="224"/>
      <c r="EO347" s="224"/>
      <c r="EP347" s="224"/>
      <c r="EQ347" s="224"/>
      <c r="ER347" s="224"/>
      <c r="ES347" s="224"/>
      <c r="ET347" s="224"/>
      <c r="EU347" s="224"/>
      <c r="EV347" s="224"/>
      <c r="EW347" s="224"/>
      <c r="EX347" s="224"/>
      <c r="EY347" s="224"/>
      <c r="EZ347" s="224"/>
      <c r="FA347" s="224"/>
      <c r="FB347" s="224"/>
      <c r="FC347" s="224"/>
      <c r="FD347" s="224"/>
      <c r="FE347" s="224"/>
      <c r="FF347" s="224"/>
      <c r="FG347" s="224"/>
      <c r="FH347" s="224"/>
      <c r="FI347" s="224"/>
      <c r="FJ347" s="224"/>
      <c r="FK347" s="224"/>
      <c r="FL347" s="224"/>
      <c r="FM347" s="224"/>
      <c r="FN347" s="224"/>
      <c r="FO347" s="224"/>
      <c r="FP347" s="224"/>
      <c r="FQ347" s="224"/>
      <c r="FR347" s="224"/>
      <c r="FS347" s="224"/>
      <c r="FT347" s="224"/>
      <c r="FU347" s="224"/>
      <c r="FV347" s="224"/>
      <c r="FW347" s="224"/>
      <c r="FX347" s="224"/>
      <c r="FY347" s="224"/>
      <c r="FZ347" s="224"/>
      <c r="GA347" s="224"/>
      <c r="GB347" s="224"/>
      <c r="GC347" s="224"/>
      <c r="GD347" s="224"/>
      <c r="GE347" s="224"/>
      <c r="GF347" s="224"/>
      <c r="GG347" s="224"/>
      <c r="GH347" s="224"/>
      <c r="GI347" s="224"/>
      <c r="GJ347" s="224"/>
      <c r="GK347" s="224"/>
      <c r="GL347" s="224"/>
      <c r="GM347" s="224"/>
      <c r="GN347" s="224"/>
      <c r="GO347" s="224"/>
      <c r="GP347" s="224"/>
      <c r="GQ347" s="224"/>
      <c r="GR347" s="224"/>
      <c r="GS347" s="224"/>
      <c r="GT347" s="224"/>
      <c r="GU347" s="224"/>
      <c r="GV347" s="224"/>
      <c r="GW347" s="224"/>
      <c r="GX347" s="224"/>
      <c r="GY347" s="224"/>
      <c r="GZ347" s="224"/>
      <c r="HA347" s="224"/>
      <c r="HB347" s="224"/>
      <c r="HC347" s="224"/>
      <c r="HD347" s="224"/>
      <c r="HE347" s="224"/>
      <c r="HF347" s="224"/>
      <c r="HG347" s="224"/>
      <c r="HH347" s="224"/>
      <c r="HI347" s="224"/>
      <c r="HJ347" s="224"/>
      <c r="HK347" s="224"/>
      <c r="HL347" s="224"/>
      <c r="HM347" s="224"/>
      <c r="HN347" s="224"/>
      <c r="HO347" s="224"/>
      <c r="HP347" s="224"/>
      <c r="HQ347" s="224"/>
      <c r="HR347" s="224"/>
      <c r="HS347" s="224"/>
      <c r="HT347" s="224"/>
      <c r="HU347" s="224"/>
      <c r="HV347" s="224"/>
      <c r="HW347" s="224"/>
      <c r="HX347" s="224"/>
      <c r="HY347" s="224"/>
      <c r="HZ347" s="224"/>
      <c r="IA347" s="224"/>
      <c r="IB347" s="224"/>
      <c r="IC347" s="224"/>
      <c r="ID347" s="224"/>
      <c r="IE347" s="224"/>
      <c r="IF347" s="224"/>
      <c r="IG347" s="224"/>
      <c r="IH347" s="224"/>
      <c r="II347" s="224"/>
      <c r="IJ347" s="224"/>
    </row>
    <row r="348" spans="4:244" s="186" customFormat="1" x14ac:dyDescent="0.2">
      <c r="D348" s="223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  <c r="P348" s="224"/>
      <c r="Q348" s="224"/>
      <c r="R348" s="224"/>
      <c r="S348" s="224"/>
      <c r="T348" s="224"/>
      <c r="U348" s="224"/>
      <c r="V348" s="224"/>
      <c r="W348" s="224"/>
      <c r="X348" s="224"/>
      <c r="Y348" s="224"/>
      <c r="Z348" s="224"/>
      <c r="AA348" s="224"/>
      <c r="AB348" s="224"/>
      <c r="AC348" s="224"/>
      <c r="AD348" s="224"/>
      <c r="AE348" s="224"/>
      <c r="AF348" s="224"/>
      <c r="AG348" s="224"/>
      <c r="AH348" s="224"/>
      <c r="AI348" s="224"/>
      <c r="AJ348" s="224"/>
      <c r="AK348" s="224"/>
      <c r="AL348" s="224"/>
      <c r="AM348" s="224"/>
      <c r="AN348" s="224"/>
      <c r="AO348" s="224"/>
      <c r="AP348" s="224"/>
      <c r="AQ348" s="224"/>
      <c r="AR348" s="224"/>
      <c r="AS348" s="224"/>
      <c r="AT348" s="224"/>
      <c r="AU348" s="224"/>
      <c r="AV348" s="224"/>
      <c r="AW348" s="224"/>
      <c r="AX348" s="224"/>
      <c r="AY348" s="224"/>
      <c r="AZ348" s="224"/>
      <c r="BA348" s="224"/>
      <c r="BB348" s="224"/>
      <c r="BC348" s="224"/>
      <c r="BD348" s="224"/>
      <c r="BE348" s="224"/>
      <c r="BF348" s="224"/>
      <c r="BG348" s="224"/>
      <c r="BH348" s="224"/>
      <c r="BI348" s="224"/>
      <c r="BJ348" s="224"/>
      <c r="BK348" s="224"/>
      <c r="BL348" s="224"/>
      <c r="BM348" s="224"/>
      <c r="BN348" s="224"/>
      <c r="BO348" s="224"/>
      <c r="BP348" s="224"/>
      <c r="BQ348" s="224"/>
      <c r="BR348" s="224"/>
      <c r="BS348" s="224"/>
      <c r="BT348" s="224"/>
      <c r="BU348" s="224"/>
      <c r="BV348" s="224"/>
      <c r="BW348" s="224"/>
      <c r="BX348" s="224"/>
      <c r="BY348" s="224"/>
      <c r="BZ348" s="224"/>
      <c r="CA348" s="224"/>
      <c r="CB348" s="224"/>
      <c r="CC348" s="224"/>
      <c r="CD348" s="224"/>
      <c r="CE348" s="224"/>
      <c r="CF348" s="224"/>
      <c r="CG348" s="224"/>
      <c r="CH348" s="224"/>
      <c r="CI348" s="224"/>
      <c r="CJ348" s="224"/>
      <c r="CK348" s="224"/>
      <c r="CL348" s="224"/>
      <c r="CM348" s="224"/>
      <c r="CN348" s="224"/>
      <c r="CO348" s="224"/>
      <c r="CP348" s="224"/>
      <c r="CQ348" s="224"/>
      <c r="CR348" s="224"/>
      <c r="CS348" s="224"/>
      <c r="CT348" s="224"/>
      <c r="CU348" s="224"/>
      <c r="CV348" s="224"/>
      <c r="CW348" s="224"/>
      <c r="CX348" s="224"/>
      <c r="CY348" s="224"/>
      <c r="CZ348" s="224"/>
      <c r="DA348" s="224"/>
      <c r="DB348" s="224"/>
      <c r="DC348" s="224"/>
      <c r="DD348" s="224"/>
      <c r="DE348" s="224"/>
      <c r="DF348" s="224"/>
      <c r="DG348" s="224"/>
      <c r="DH348" s="224"/>
      <c r="DI348" s="224"/>
      <c r="DJ348" s="224"/>
      <c r="DK348" s="224"/>
      <c r="DL348" s="224"/>
      <c r="DM348" s="224"/>
      <c r="DN348" s="224"/>
      <c r="DO348" s="224"/>
      <c r="DP348" s="224"/>
      <c r="DQ348" s="224"/>
      <c r="DR348" s="224"/>
      <c r="DS348" s="224"/>
      <c r="DT348" s="224"/>
      <c r="DU348" s="224"/>
      <c r="DV348" s="224"/>
      <c r="DW348" s="224"/>
      <c r="DX348" s="224"/>
      <c r="DY348" s="224"/>
      <c r="DZ348" s="224"/>
      <c r="EA348" s="224"/>
      <c r="EB348" s="224"/>
      <c r="EC348" s="224"/>
      <c r="ED348" s="224"/>
      <c r="EE348" s="224"/>
      <c r="EF348" s="224"/>
      <c r="EG348" s="224"/>
      <c r="EH348" s="224"/>
      <c r="EI348" s="224"/>
      <c r="EJ348" s="224"/>
      <c r="EK348" s="224"/>
      <c r="EL348" s="224"/>
      <c r="EM348" s="224"/>
      <c r="EN348" s="224"/>
      <c r="EO348" s="224"/>
      <c r="EP348" s="224"/>
      <c r="EQ348" s="224"/>
      <c r="ER348" s="224"/>
      <c r="ES348" s="224"/>
      <c r="ET348" s="224"/>
      <c r="EU348" s="224"/>
      <c r="EV348" s="224"/>
      <c r="EW348" s="224"/>
      <c r="EX348" s="224"/>
      <c r="EY348" s="224"/>
      <c r="EZ348" s="224"/>
      <c r="FA348" s="224"/>
      <c r="FB348" s="224"/>
      <c r="FC348" s="224"/>
      <c r="FD348" s="224"/>
      <c r="FE348" s="224"/>
      <c r="FF348" s="224"/>
      <c r="FG348" s="224"/>
      <c r="FH348" s="224"/>
      <c r="FI348" s="224"/>
      <c r="FJ348" s="224"/>
      <c r="FK348" s="224"/>
      <c r="FL348" s="224"/>
      <c r="FM348" s="224"/>
      <c r="FN348" s="224"/>
      <c r="FO348" s="224"/>
      <c r="FP348" s="224"/>
      <c r="FQ348" s="224"/>
      <c r="FR348" s="224"/>
      <c r="FS348" s="224"/>
      <c r="FT348" s="224"/>
      <c r="FU348" s="224"/>
      <c r="FV348" s="224"/>
      <c r="FW348" s="224"/>
      <c r="FX348" s="224"/>
      <c r="FY348" s="224"/>
      <c r="FZ348" s="224"/>
      <c r="GA348" s="224"/>
      <c r="GB348" s="224"/>
      <c r="GC348" s="224"/>
      <c r="GD348" s="224"/>
      <c r="GE348" s="224"/>
      <c r="GF348" s="224"/>
      <c r="GG348" s="224"/>
      <c r="GH348" s="224"/>
      <c r="GI348" s="224"/>
      <c r="GJ348" s="224"/>
      <c r="GK348" s="224"/>
      <c r="GL348" s="224"/>
      <c r="GM348" s="224"/>
      <c r="GN348" s="224"/>
      <c r="GO348" s="224"/>
      <c r="GP348" s="224"/>
      <c r="GQ348" s="224"/>
      <c r="GR348" s="224"/>
      <c r="GS348" s="224"/>
      <c r="GT348" s="224"/>
      <c r="GU348" s="224"/>
      <c r="GV348" s="224"/>
      <c r="GW348" s="224"/>
      <c r="GX348" s="224"/>
      <c r="GY348" s="224"/>
      <c r="GZ348" s="224"/>
      <c r="HA348" s="224"/>
      <c r="HB348" s="224"/>
      <c r="HC348" s="224"/>
      <c r="HD348" s="224"/>
      <c r="HE348" s="224"/>
      <c r="HF348" s="224"/>
      <c r="HG348" s="224"/>
      <c r="HH348" s="224"/>
      <c r="HI348" s="224"/>
      <c r="HJ348" s="224"/>
      <c r="HK348" s="224"/>
      <c r="HL348" s="224"/>
      <c r="HM348" s="224"/>
      <c r="HN348" s="224"/>
      <c r="HO348" s="224"/>
      <c r="HP348" s="224"/>
      <c r="HQ348" s="224"/>
      <c r="HR348" s="224"/>
      <c r="HS348" s="224"/>
      <c r="HT348" s="224"/>
      <c r="HU348" s="224"/>
      <c r="HV348" s="224"/>
      <c r="HW348" s="224"/>
      <c r="HX348" s="224"/>
      <c r="HY348" s="224"/>
      <c r="HZ348" s="224"/>
      <c r="IA348" s="224"/>
      <c r="IB348" s="224"/>
      <c r="IC348" s="224"/>
      <c r="ID348" s="224"/>
      <c r="IE348" s="224"/>
      <c r="IF348" s="224"/>
      <c r="IG348" s="224"/>
      <c r="IH348" s="224"/>
      <c r="II348" s="224"/>
      <c r="IJ348" s="224"/>
    </row>
    <row r="349" spans="4:244" s="186" customFormat="1" x14ac:dyDescent="0.2">
      <c r="D349" s="223"/>
      <c r="E349" s="224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24"/>
      <c r="S349" s="224"/>
      <c r="T349" s="224"/>
      <c r="U349" s="224"/>
      <c r="V349" s="224"/>
      <c r="W349" s="224"/>
      <c r="X349" s="224"/>
      <c r="Y349" s="224"/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24"/>
      <c r="BN349" s="224"/>
      <c r="BO349" s="224"/>
      <c r="BP349" s="224"/>
      <c r="BQ349" s="224"/>
      <c r="BR349" s="224"/>
      <c r="BS349" s="224"/>
      <c r="BT349" s="224"/>
      <c r="BU349" s="224"/>
      <c r="BV349" s="224"/>
      <c r="BW349" s="224"/>
      <c r="BX349" s="224"/>
      <c r="BY349" s="224"/>
      <c r="BZ349" s="224"/>
      <c r="CA349" s="224"/>
      <c r="CB349" s="224"/>
      <c r="CC349" s="224"/>
      <c r="CD349" s="224"/>
      <c r="CE349" s="224"/>
      <c r="CF349" s="224"/>
      <c r="CG349" s="224"/>
      <c r="CH349" s="224"/>
      <c r="CI349" s="224"/>
      <c r="CJ349" s="224"/>
      <c r="CK349" s="224"/>
      <c r="CL349" s="224"/>
      <c r="CM349" s="224"/>
      <c r="CN349" s="224"/>
      <c r="CO349" s="224"/>
      <c r="CP349" s="224"/>
      <c r="CQ349" s="224"/>
      <c r="CR349" s="224"/>
      <c r="CS349" s="224"/>
      <c r="CT349" s="224"/>
      <c r="CU349" s="224"/>
      <c r="CV349" s="224"/>
      <c r="CW349" s="224"/>
      <c r="CX349" s="224"/>
      <c r="CY349" s="224"/>
      <c r="CZ349" s="224"/>
      <c r="DA349" s="224"/>
      <c r="DB349" s="224"/>
      <c r="DC349" s="224"/>
      <c r="DD349" s="224"/>
      <c r="DE349" s="224"/>
      <c r="DF349" s="224"/>
      <c r="DG349" s="224"/>
      <c r="DH349" s="224"/>
      <c r="DI349" s="224"/>
      <c r="DJ349" s="224"/>
      <c r="DK349" s="224"/>
      <c r="DL349" s="224"/>
      <c r="DM349" s="224"/>
      <c r="DN349" s="224"/>
      <c r="DO349" s="224"/>
      <c r="DP349" s="224"/>
      <c r="DQ349" s="224"/>
      <c r="DR349" s="224"/>
      <c r="DS349" s="224"/>
      <c r="DT349" s="224"/>
      <c r="DU349" s="224"/>
      <c r="DV349" s="224"/>
      <c r="DW349" s="224"/>
      <c r="DX349" s="224"/>
      <c r="DY349" s="224"/>
      <c r="DZ349" s="224"/>
      <c r="EA349" s="224"/>
      <c r="EB349" s="224"/>
      <c r="EC349" s="224"/>
      <c r="ED349" s="224"/>
      <c r="EE349" s="224"/>
      <c r="EF349" s="224"/>
      <c r="EG349" s="224"/>
      <c r="EH349" s="224"/>
      <c r="EI349" s="224"/>
      <c r="EJ349" s="224"/>
      <c r="EK349" s="224"/>
      <c r="EL349" s="224"/>
      <c r="EM349" s="224"/>
      <c r="EN349" s="224"/>
      <c r="EO349" s="224"/>
      <c r="EP349" s="224"/>
      <c r="EQ349" s="224"/>
      <c r="ER349" s="224"/>
      <c r="ES349" s="224"/>
      <c r="ET349" s="224"/>
      <c r="EU349" s="224"/>
      <c r="EV349" s="224"/>
      <c r="EW349" s="224"/>
      <c r="EX349" s="224"/>
      <c r="EY349" s="224"/>
      <c r="EZ349" s="224"/>
      <c r="FA349" s="224"/>
      <c r="FB349" s="224"/>
      <c r="FC349" s="224"/>
      <c r="FD349" s="224"/>
      <c r="FE349" s="224"/>
      <c r="FF349" s="224"/>
      <c r="FG349" s="224"/>
      <c r="FH349" s="224"/>
      <c r="FI349" s="224"/>
      <c r="FJ349" s="224"/>
      <c r="FK349" s="224"/>
      <c r="FL349" s="224"/>
      <c r="FM349" s="224"/>
      <c r="FN349" s="224"/>
      <c r="FO349" s="224"/>
      <c r="FP349" s="224"/>
      <c r="FQ349" s="224"/>
      <c r="FR349" s="224"/>
      <c r="FS349" s="224"/>
      <c r="FT349" s="224"/>
      <c r="FU349" s="224"/>
      <c r="FV349" s="224"/>
      <c r="FW349" s="224"/>
      <c r="FX349" s="224"/>
      <c r="FY349" s="224"/>
      <c r="FZ349" s="224"/>
      <c r="GA349" s="224"/>
      <c r="GB349" s="224"/>
      <c r="GC349" s="224"/>
      <c r="GD349" s="224"/>
      <c r="GE349" s="224"/>
      <c r="GF349" s="224"/>
      <c r="GG349" s="224"/>
      <c r="GH349" s="224"/>
      <c r="GI349" s="224"/>
      <c r="GJ349" s="224"/>
      <c r="GK349" s="224"/>
      <c r="GL349" s="224"/>
      <c r="GM349" s="224"/>
      <c r="GN349" s="224"/>
      <c r="GO349" s="224"/>
      <c r="GP349" s="224"/>
      <c r="GQ349" s="224"/>
      <c r="GR349" s="224"/>
      <c r="GS349" s="224"/>
      <c r="GT349" s="224"/>
      <c r="GU349" s="224"/>
      <c r="GV349" s="224"/>
      <c r="GW349" s="224"/>
      <c r="GX349" s="224"/>
      <c r="GY349" s="224"/>
      <c r="GZ349" s="224"/>
      <c r="HA349" s="224"/>
      <c r="HB349" s="224"/>
      <c r="HC349" s="224"/>
      <c r="HD349" s="224"/>
      <c r="HE349" s="224"/>
      <c r="HF349" s="224"/>
      <c r="HG349" s="224"/>
      <c r="HH349" s="224"/>
      <c r="HI349" s="224"/>
      <c r="HJ349" s="224"/>
      <c r="HK349" s="224"/>
      <c r="HL349" s="224"/>
      <c r="HM349" s="224"/>
      <c r="HN349" s="224"/>
      <c r="HO349" s="224"/>
      <c r="HP349" s="224"/>
      <c r="HQ349" s="224"/>
      <c r="HR349" s="224"/>
      <c r="HS349" s="224"/>
      <c r="HT349" s="224"/>
      <c r="HU349" s="224"/>
      <c r="HV349" s="224"/>
      <c r="HW349" s="224"/>
      <c r="HX349" s="224"/>
      <c r="HY349" s="224"/>
      <c r="HZ349" s="224"/>
      <c r="IA349" s="224"/>
      <c r="IB349" s="224"/>
      <c r="IC349" s="224"/>
      <c r="ID349" s="224"/>
      <c r="IE349" s="224"/>
      <c r="IF349" s="224"/>
      <c r="IG349" s="224"/>
      <c r="IH349" s="224"/>
      <c r="II349" s="224"/>
      <c r="IJ349" s="224"/>
    </row>
    <row r="350" spans="4:244" s="186" customFormat="1" x14ac:dyDescent="0.2">
      <c r="D350" s="223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224"/>
      <c r="V350" s="224"/>
      <c r="W350" s="224"/>
      <c r="X350" s="224"/>
      <c r="Y350" s="224"/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24"/>
      <c r="BN350" s="224"/>
      <c r="BO350" s="224"/>
      <c r="BP350" s="224"/>
      <c r="BQ350" s="224"/>
      <c r="BR350" s="224"/>
      <c r="BS350" s="224"/>
      <c r="BT350" s="224"/>
      <c r="BU350" s="224"/>
      <c r="BV350" s="224"/>
      <c r="BW350" s="224"/>
      <c r="BX350" s="224"/>
      <c r="BY350" s="224"/>
      <c r="BZ350" s="224"/>
      <c r="CA350" s="224"/>
      <c r="CB350" s="224"/>
      <c r="CC350" s="224"/>
      <c r="CD350" s="224"/>
      <c r="CE350" s="224"/>
      <c r="CF350" s="224"/>
      <c r="CG350" s="224"/>
      <c r="CH350" s="224"/>
      <c r="CI350" s="224"/>
      <c r="CJ350" s="224"/>
      <c r="CK350" s="224"/>
      <c r="CL350" s="224"/>
      <c r="CM350" s="224"/>
      <c r="CN350" s="224"/>
      <c r="CO350" s="224"/>
      <c r="CP350" s="224"/>
      <c r="CQ350" s="224"/>
      <c r="CR350" s="224"/>
      <c r="CS350" s="224"/>
      <c r="CT350" s="224"/>
      <c r="CU350" s="224"/>
      <c r="CV350" s="224"/>
      <c r="CW350" s="224"/>
      <c r="CX350" s="224"/>
      <c r="CY350" s="224"/>
      <c r="CZ350" s="224"/>
      <c r="DA350" s="224"/>
      <c r="DB350" s="224"/>
      <c r="DC350" s="224"/>
      <c r="DD350" s="224"/>
      <c r="DE350" s="224"/>
      <c r="DF350" s="224"/>
      <c r="DG350" s="224"/>
      <c r="DH350" s="224"/>
      <c r="DI350" s="224"/>
      <c r="DJ350" s="224"/>
      <c r="DK350" s="224"/>
      <c r="DL350" s="224"/>
      <c r="DM350" s="224"/>
      <c r="DN350" s="224"/>
      <c r="DO350" s="224"/>
      <c r="DP350" s="224"/>
      <c r="DQ350" s="224"/>
      <c r="DR350" s="224"/>
      <c r="DS350" s="224"/>
      <c r="DT350" s="224"/>
      <c r="DU350" s="224"/>
      <c r="DV350" s="224"/>
      <c r="DW350" s="224"/>
      <c r="DX350" s="224"/>
      <c r="DY350" s="224"/>
      <c r="DZ350" s="224"/>
      <c r="EA350" s="224"/>
      <c r="EB350" s="224"/>
      <c r="EC350" s="224"/>
      <c r="ED350" s="224"/>
      <c r="EE350" s="224"/>
      <c r="EF350" s="224"/>
      <c r="EG350" s="224"/>
      <c r="EH350" s="224"/>
      <c r="EI350" s="224"/>
      <c r="EJ350" s="224"/>
      <c r="EK350" s="224"/>
      <c r="EL350" s="224"/>
      <c r="EM350" s="224"/>
      <c r="EN350" s="224"/>
      <c r="EO350" s="224"/>
      <c r="EP350" s="224"/>
      <c r="EQ350" s="224"/>
      <c r="ER350" s="224"/>
      <c r="ES350" s="224"/>
      <c r="ET350" s="224"/>
      <c r="EU350" s="224"/>
      <c r="EV350" s="224"/>
      <c r="EW350" s="224"/>
      <c r="EX350" s="224"/>
      <c r="EY350" s="224"/>
      <c r="EZ350" s="224"/>
      <c r="FA350" s="224"/>
      <c r="FB350" s="224"/>
      <c r="FC350" s="224"/>
      <c r="FD350" s="224"/>
      <c r="FE350" s="224"/>
      <c r="FF350" s="224"/>
      <c r="FG350" s="224"/>
      <c r="FH350" s="224"/>
      <c r="FI350" s="224"/>
      <c r="FJ350" s="224"/>
      <c r="FK350" s="224"/>
      <c r="FL350" s="224"/>
      <c r="FM350" s="224"/>
      <c r="FN350" s="224"/>
      <c r="FO350" s="224"/>
      <c r="FP350" s="224"/>
      <c r="FQ350" s="224"/>
      <c r="FR350" s="224"/>
      <c r="FS350" s="224"/>
      <c r="FT350" s="224"/>
      <c r="FU350" s="224"/>
      <c r="FV350" s="224"/>
      <c r="FW350" s="224"/>
      <c r="FX350" s="224"/>
      <c r="FY350" s="224"/>
      <c r="FZ350" s="224"/>
      <c r="GA350" s="224"/>
      <c r="GB350" s="224"/>
      <c r="GC350" s="224"/>
      <c r="GD350" s="224"/>
      <c r="GE350" s="224"/>
      <c r="GF350" s="224"/>
      <c r="GG350" s="224"/>
      <c r="GH350" s="224"/>
      <c r="GI350" s="224"/>
      <c r="GJ350" s="224"/>
      <c r="GK350" s="224"/>
      <c r="GL350" s="224"/>
      <c r="GM350" s="224"/>
      <c r="GN350" s="224"/>
      <c r="GO350" s="224"/>
      <c r="GP350" s="224"/>
      <c r="GQ350" s="224"/>
      <c r="GR350" s="224"/>
      <c r="GS350" s="224"/>
      <c r="GT350" s="224"/>
      <c r="GU350" s="224"/>
      <c r="GV350" s="224"/>
      <c r="GW350" s="224"/>
      <c r="GX350" s="224"/>
      <c r="GY350" s="224"/>
      <c r="GZ350" s="224"/>
      <c r="HA350" s="224"/>
      <c r="HB350" s="224"/>
      <c r="HC350" s="224"/>
      <c r="HD350" s="224"/>
      <c r="HE350" s="224"/>
      <c r="HF350" s="224"/>
      <c r="HG350" s="224"/>
      <c r="HH350" s="224"/>
      <c r="HI350" s="224"/>
      <c r="HJ350" s="224"/>
      <c r="HK350" s="224"/>
      <c r="HL350" s="224"/>
      <c r="HM350" s="224"/>
      <c r="HN350" s="224"/>
      <c r="HO350" s="224"/>
      <c r="HP350" s="224"/>
      <c r="HQ350" s="224"/>
      <c r="HR350" s="224"/>
      <c r="HS350" s="224"/>
      <c r="HT350" s="224"/>
      <c r="HU350" s="224"/>
      <c r="HV350" s="224"/>
      <c r="HW350" s="224"/>
      <c r="HX350" s="224"/>
      <c r="HY350" s="224"/>
      <c r="HZ350" s="224"/>
      <c r="IA350" s="224"/>
      <c r="IB350" s="224"/>
      <c r="IC350" s="224"/>
      <c r="ID350" s="224"/>
      <c r="IE350" s="224"/>
      <c r="IF350" s="224"/>
      <c r="IG350" s="224"/>
      <c r="IH350" s="224"/>
      <c r="II350" s="224"/>
      <c r="IJ350" s="224"/>
    </row>
    <row r="351" spans="4:244" s="186" customFormat="1" x14ac:dyDescent="0.2">
      <c r="D351" s="223"/>
      <c r="E351" s="224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24"/>
      <c r="BN351" s="224"/>
      <c r="BO351" s="224"/>
      <c r="BP351" s="224"/>
      <c r="BQ351" s="224"/>
      <c r="BR351" s="224"/>
      <c r="BS351" s="224"/>
      <c r="BT351" s="224"/>
      <c r="BU351" s="224"/>
      <c r="BV351" s="224"/>
      <c r="BW351" s="224"/>
      <c r="BX351" s="224"/>
      <c r="BY351" s="224"/>
      <c r="BZ351" s="224"/>
      <c r="CA351" s="224"/>
      <c r="CB351" s="224"/>
      <c r="CC351" s="224"/>
      <c r="CD351" s="224"/>
      <c r="CE351" s="224"/>
      <c r="CF351" s="224"/>
      <c r="CG351" s="224"/>
      <c r="CH351" s="224"/>
      <c r="CI351" s="224"/>
      <c r="CJ351" s="224"/>
      <c r="CK351" s="224"/>
      <c r="CL351" s="224"/>
      <c r="CM351" s="224"/>
      <c r="CN351" s="224"/>
      <c r="CO351" s="224"/>
      <c r="CP351" s="224"/>
      <c r="CQ351" s="224"/>
      <c r="CR351" s="224"/>
      <c r="CS351" s="224"/>
      <c r="CT351" s="224"/>
      <c r="CU351" s="224"/>
      <c r="CV351" s="224"/>
      <c r="CW351" s="224"/>
      <c r="CX351" s="224"/>
      <c r="CY351" s="224"/>
      <c r="CZ351" s="224"/>
      <c r="DA351" s="224"/>
      <c r="DB351" s="224"/>
      <c r="DC351" s="224"/>
      <c r="DD351" s="224"/>
      <c r="DE351" s="224"/>
      <c r="DF351" s="224"/>
      <c r="DG351" s="224"/>
      <c r="DH351" s="224"/>
      <c r="DI351" s="224"/>
      <c r="DJ351" s="224"/>
      <c r="DK351" s="224"/>
      <c r="DL351" s="224"/>
      <c r="DM351" s="224"/>
      <c r="DN351" s="224"/>
      <c r="DO351" s="224"/>
      <c r="DP351" s="224"/>
      <c r="DQ351" s="224"/>
      <c r="DR351" s="224"/>
      <c r="DS351" s="224"/>
      <c r="DT351" s="224"/>
      <c r="DU351" s="224"/>
      <c r="DV351" s="224"/>
      <c r="DW351" s="224"/>
      <c r="DX351" s="224"/>
      <c r="DY351" s="224"/>
      <c r="DZ351" s="224"/>
      <c r="EA351" s="224"/>
      <c r="EB351" s="224"/>
      <c r="EC351" s="224"/>
      <c r="ED351" s="224"/>
      <c r="EE351" s="224"/>
      <c r="EF351" s="224"/>
      <c r="EG351" s="224"/>
      <c r="EH351" s="224"/>
      <c r="EI351" s="224"/>
      <c r="EJ351" s="224"/>
      <c r="EK351" s="224"/>
      <c r="EL351" s="224"/>
      <c r="EM351" s="224"/>
      <c r="EN351" s="224"/>
      <c r="EO351" s="224"/>
      <c r="EP351" s="224"/>
      <c r="EQ351" s="224"/>
      <c r="ER351" s="224"/>
      <c r="ES351" s="224"/>
      <c r="ET351" s="224"/>
      <c r="EU351" s="224"/>
      <c r="EV351" s="224"/>
      <c r="EW351" s="224"/>
      <c r="EX351" s="224"/>
      <c r="EY351" s="224"/>
      <c r="EZ351" s="224"/>
      <c r="FA351" s="224"/>
      <c r="FB351" s="224"/>
      <c r="FC351" s="224"/>
      <c r="FD351" s="224"/>
      <c r="FE351" s="224"/>
      <c r="FF351" s="224"/>
      <c r="FG351" s="224"/>
      <c r="FH351" s="224"/>
      <c r="FI351" s="224"/>
      <c r="FJ351" s="224"/>
      <c r="FK351" s="224"/>
      <c r="FL351" s="224"/>
      <c r="FM351" s="224"/>
      <c r="FN351" s="224"/>
      <c r="FO351" s="224"/>
      <c r="FP351" s="224"/>
      <c r="FQ351" s="224"/>
      <c r="FR351" s="224"/>
      <c r="FS351" s="224"/>
      <c r="FT351" s="224"/>
      <c r="FU351" s="224"/>
      <c r="FV351" s="224"/>
      <c r="FW351" s="224"/>
      <c r="FX351" s="224"/>
      <c r="FY351" s="224"/>
      <c r="FZ351" s="224"/>
      <c r="GA351" s="224"/>
      <c r="GB351" s="224"/>
      <c r="GC351" s="224"/>
      <c r="GD351" s="224"/>
      <c r="GE351" s="224"/>
      <c r="GF351" s="224"/>
      <c r="GG351" s="224"/>
      <c r="GH351" s="224"/>
      <c r="GI351" s="224"/>
      <c r="GJ351" s="224"/>
      <c r="GK351" s="224"/>
      <c r="GL351" s="224"/>
      <c r="GM351" s="224"/>
      <c r="GN351" s="224"/>
      <c r="GO351" s="224"/>
      <c r="GP351" s="224"/>
      <c r="GQ351" s="224"/>
      <c r="GR351" s="224"/>
      <c r="GS351" s="224"/>
      <c r="GT351" s="224"/>
      <c r="GU351" s="224"/>
      <c r="GV351" s="224"/>
      <c r="GW351" s="224"/>
      <c r="GX351" s="224"/>
      <c r="GY351" s="224"/>
      <c r="GZ351" s="224"/>
      <c r="HA351" s="224"/>
      <c r="HB351" s="224"/>
      <c r="HC351" s="224"/>
      <c r="HD351" s="224"/>
      <c r="HE351" s="224"/>
      <c r="HF351" s="224"/>
      <c r="HG351" s="224"/>
      <c r="HH351" s="224"/>
      <c r="HI351" s="224"/>
      <c r="HJ351" s="224"/>
      <c r="HK351" s="224"/>
      <c r="HL351" s="224"/>
      <c r="HM351" s="224"/>
      <c r="HN351" s="224"/>
      <c r="HO351" s="224"/>
      <c r="HP351" s="224"/>
      <c r="HQ351" s="224"/>
      <c r="HR351" s="224"/>
      <c r="HS351" s="224"/>
      <c r="HT351" s="224"/>
      <c r="HU351" s="224"/>
      <c r="HV351" s="224"/>
      <c r="HW351" s="224"/>
      <c r="HX351" s="224"/>
      <c r="HY351" s="224"/>
      <c r="HZ351" s="224"/>
      <c r="IA351" s="224"/>
      <c r="IB351" s="224"/>
      <c r="IC351" s="224"/>
      <c r="ID351" s="224"/>
      <c r="IE351" s="224"/>
      <c r="IF351" s="224"/>
      <c r="IG351" s="224"/>
      <c r="IH351" s="224"/>
      <c r="II351" s="224"/>
      <c r="IJ351" s="224"/>
    </row>
    <row r="352" spans="4:244" s="186" customFormat="1" x14ac:dyDescent="0.2">
      <c r="D352" s="223"/>
      <c r="E352" s="224"/>
      <c r="F352" s="224"/>
      <c r="G352" s="224"/>
      <c r="H352" s="224"/>
      <c r="I352" s="224"/>
      <c r="J352" s="224"/>
      <c r="K352" s="224"/>
      <c r="L352" s="224"/>
      <c r="M352" s="224"/>
      <c r="N352" s="224"/>
      <c r="O352" s="224"/>
      <c r="P352" s="224"/>
      <c r="Q352" s="224"/>
      <c r="R352" s="224"/>
      <c r="S352" s="224"/>
      <c r="T352" s="224"/>
      <c r="U352" s="224"/>
      <c r="V352" s="224"/>
      <c r="W352" s="224"/>
      <c r="X352" s="224"/>
      <c r="Y352" s="224"/>
      <c r="Z352" s="224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24"/>
      <c r="AK352" s="224"/>
      <c r="AL352" s="224"/>
      <c r="AM352" s="224"/>
      <c r="AN352" s="224"/>
      <c r="AO352" s="224"/>
      <c r="AP352" s="224"/>
      <c r="AQ352" s="224"/>
      <c r="AR352" s="224"/>
      <c r="AS352" s="224"/>
      <c r="AT352" s="224"/>
      <c r="AU352" s="224"/>
      <c r="AV352" s="224"/>
      <c r="AW352" s="224"/>
      <c r="AX352" s="224"/>
      <c r="AY352" s="224"/>
      <c r="AZ352" s="224"/>
      <c r="BA352" s="224"/>
      <c r="BB352" s="224"/>
      <c r="BC352" s="224"/>
      <c r="BD352" s="224"/>
      <c r="BE352" s="224"/>
      <c r="BF352" s="224"/>
      <c r="BG352" s="224"/>
      <c r="BH352" s="224"/>
      <c r="BI352" s="224"/>
      <c r="BJ352" s="224"/>
      <c r="BK352" s="224"/>
      <c r="BL352" s="224"/>
      <c r="BM352" s="224"/>
      <c r="BN352" s="224"/>
      <c r="BO352" s="224"/>
      <c r="BP352" s="224"/>
      <c r="BQ352" s="224"/>
      <c r="BR352" s="224"/>
      <c r="BS352" s="224"/>
      <c r="BT352" s="224"/>
      <c r="BU352" s="224"/>
      <c r="BV352" s="224"/>
      <c r="BW352" s="224"/>
      <c r="BX352" s="224"/>
      <c r="BY352" s="224"/>
      <c r="BZ352" s="224"/>
      <c r="CA352" s="224"/>
      <c r="CB352" s="224"/>
      <c r="CC352" s="224"/>
      <c r="CD352" s="224"/>
      <c r="CE352" s="224"/>
      <c r="CF352" s="224"/>
      <c r="CG352" s="224"/>
      <c r="CH352" s="224"/>
      <c r="CI352" s="224"/>
      <c r="CJ352" s="224"/>
      <c r="CK352" s="224"/>
      <c r="CL352" s="224"/>
      <c r="CM352" s="224"/>
      <c r="CN352" s="224"/>
      <c r="CO352" s="224"/>
      <c r="CP352" s="224"/>
      <c r="CQ352" s="224"/>
      <c r="CR352" s="224"/>
      <c r="CS352" s="224"/>
      <c r="CT352" s="224"/>
      <c r="CU352" s="224"/>
      <c r="CV352" s="224"/>
      <c r="CW352" s="224"/>
      <c r="CX352" s="224"/>
      <c r="CY352" s="224"/>
      <c r="CZ352" s="224"/>
      <c r="DA352" s="224"/>
      <c r="DB352" s="224"/>
      <c r="DC352" s="224"/>
      <c r="DD352" s="224"/>
      <c r="DE352" s="224"/>
      <c r="DF352" s="224"/>
      <c r="DG352" s="224"/>
      <c r="DH352" s="224"/>
      <c r="DI352" s="224"/>
      <c r="DJ352" s="224"/>
      <c r="DK352" s="224"/>
      <c r="DL352" s="224"/>
      <c r="DM352" s="224"/>
      <c r="DN352" s="224"/>
      <c r="DO352" s="224"/>
      <c r="DP352" s="224"/>
      <c r="DQ352" s="224"/>
      <c r="DR352" s="224"/>
      <c r="DS352" s="224"/>
      <c r="DT352" s="224"/>
      <c r="DU352" s="224"/>
      <c r="DV352" s="224"/>
      <c r="DW352" s="224"/>
      <c r="DX352" s="224"/>
      <c r="DY352" s="224"/>
      <c r="DZ352" s="224"/>
      <c r="EA352" s="224"/>
      <c r="EB352" s="224"/>
      <c r="EC352" s="224"/>
      <c r="ED352" s="224"/>
      <c r="EE352" s="224"/>
      <c r="EF352" s="224"/>
      <c r="EG352" s="224"/>
      <c r="EH352" s="224"/>
      <c r="EI352" s="224"/>
      <c r="EJ352" s="224"/>
      <c r="EK352" s="224"/>
      <c r="EL352" s="224"/>
      <c r="EM352" s="224"/>
      <c r="EN352" s="224"/>
      <c r="EO352" s="224"/>
      <c r="EP352" s="224"/>
      <c r="EQ352" s="224"/>
      <c r="ER352" s="224"/>
      <c r="ES352" s="224"/>
      <c r="ET352" s="224"/>
      <c r="EU352" s="224"/>
      <c r="EV352" s="224"/>
      <c r="EW352" s="224"/>
      <c r="EX352" s="224"/>
      <c r="EY352" s="224"/>
      <c r="EZ352" s="224"/>
      <c r="FA352" s="224"/>
      <c r="FB352" s="224"/>
      <c r="FC352" s="224"/>
      <c r="FD352" s="224"/>
      <c r="FE352" s="224"/>
      <c r="FF352" s="224"/>
      <c r="FG352" s="224"/>
      <c r="FH352" s="224"/>
      <c r="FI352" s="224"/>
      <c r="FJ352" s="224"/>
      <c r="FK352" s="224"/>
      <c r="FL352" s="224"/>
      <c r="FM352" s="224"/>
      <c r="FN352" s="224"/>
      <c r="FO352" s="224"/>
      <c r="FP352" s="224"/>
      <c r="FQ352" s="224"/>
      <c r="FR352" s="224"/>
      <c r="FS352" s="224"/>
      <c r="FT352" s="224"/>
      <c r="FU352" s="224"/>
      <c r="FV352" s="224"/>
      <c r="FW352" s="224"/>
      <c r="FX352" s="224"/>
      <c r="FY352" s="224"/>
      <c r="FZ352" s="224"/>
      <c r="GA352" s="224"/>
      <c r="GB352" s="224"/>
      <c r="GC352" s="224"/>
      <c r="GD352" s="224"/>
      <c r="GE352" s="224"/>
      <c r="GF352" s="224"/>
      <c r="GG352" s="224"/>
      <c r="GH352" s="224"/>
      <c r="GI352" s="224"/>
      <c r="GJ352" s="224"/>
      <c r="GK352" s="224"/>
      <c r="GL352" s="224"/>
      <c r="GM352" s="224"/>
      <c r="GN352" s="224"/>
      <c r="GO352" s="224"/>
      <c r="GP352" s="224"/>
      <c r="GQ352" s="224"/>
      <c r="GR352" s="224"/>
      <c r="GS352" s="224"/>
      <c r="GT352" s="224"/>
      <c r="GU352" s="224"/>
      <c r="GV352" s="224"/>
      <c r="GW352" s="224"/>
      <c r="GX352" s="224"/>
      <c r="GY352" s="224"/>
      <c r="GZ352" s="224"/>
      <c r="HA352" s="224"/>
      <c r="HB352" s="224"/>
      <c r="HC352" s="224"/>
      <c r="HD352" s="224"/>
      <c r="HE352" s="224"/>
      <c r="HF352" s="224"/>
      <c r="HG352" s="224"/>
      <c r="HH352" s="224"/>
      <c r="HI352" s="224"/>
      <c r="HJ352" s="224"/>
      <c r="HK352" s="224"/>
      <c r="HL352" s="224"/>
      <c r="HM352" s="224"/>
      <c r="HN352" s="224"/>
      <c r="HO352" s="224"/>
      <c r="HP352" s="224"/>
      <c r="HQ352" s="224"/>
      <c r="HR352" s="224"/>
      <c r="HS352" s="224"/>
      <c r="HT352" s="224"/>
      <c r="HU352" s="224"/>
      <c r="HV352" s="224"/>
      <c r="HW352" s="224"/>
      <c r="HX352" s="224"/>
      <c r="HY352" s="224"/>
      <c r="HZ352" s="224"/>
      <c r="IA352" s="224"/>
      <c r="IB352" s="224"/>
      <c r="IC352" s="224"/>
      <c r="ID352" s="224"/>
      <c r="IE352" s="224"/>
      <c r="IF352" s="224"/>
      <c r="IG352" s="224"/>
      <c r="IH352" s="224"/>
      <c r="II352" s="224"/>
      <c r="IJ352" s="224"/>
    </row>
    <row r="353" spans="4:244" s="186" customFormat="1" x14ac:dyDescent="0.2">
      <c r="D353" s="223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  <c r="W353" s="224"/>
      <c r="X353" s="224"/>
      <c r="Y353" s="224"/>
      <c r="Z353" s="224"/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24"/>
      <c r="AK353" s="224"/>
      <c r="AL353" s="224"/>
      <c r="AM353" s="224"/>
      <c r="AN353" s="224"/>
      <c r="AO353" s="224"/>
      <c r="AP353" s="224"/>
      <c r="AQ353" s="224"/>
      <c r="AR353" s="224"/>
      <c r="AS353" s="224"/>
      <c r="AT353" s="224"/>
      <c r="AU353" s="224"/>
      <c r="AV353" s="224"/>
      <c r="AW353" s="224"/>
      <c r="AX353" s="224"/>
      <c r="AY353" s="224"/>
      <c r="AZ353" s="224"/>
      <c r="BA353" s="224"/>
      <c r="BB353" s="224"/>
      <c r="BC353" s="224"/>
      <c r="BD353" s="224"/>
      <c r="BE353" s="224"/>
      <c r="BF353" s="224"/>
      <c r="BG353" s="224"/>
      <c r="BH353" s="224"/>
      <c r="BI353" s="224"/>
      <c r="BJ353" s="224"/>
      <c r="BK353" s="224"/>
      <c r="BL353" s="224"/>
      <c r="BM353" s="224"/>
      <c r="BN353" s="224"/>
      <c r="BO353" s="224"/>
      <c r="BP353" s="224"/>
      <c r="BQ353" s="224"/>
      <c r="BR353" s="224"/>
      <c r="BS353" s="224"/>
      <c r="BT353" s="224"/>
      <c r="BU353" s="224"/>
      <c r="BV353" s="224"/>
      <c r="BW353" s="224"/>
      <c r="BX353" s="224"/>
      <c r="BY353" s="224"/>
      <c r="BZ353" s="224"/>
      <c r="CA353" s="224"/>
      <c r="CB353" s="224"/>
      <c r="CC353" s="224"/>
      <c r="CD353" s="224"/>
      <c r="CE353" s="224"/>
      <c r="CF353" s="224"/>
      <c r="CG353" s="224"/>
      <c r="CH353" s="224"/>
      <c r="CI353" s="224"/>
      <c r="CJ353" s="224"/>
      <c r="CK353" s="224"/>
      <c r="CL353" s="224"/>
      <c r="CM353" s="224"/>
      <c r="CN353" s="224"/>
      <c r="CO353" s="224"/>
      <c r="CP353" s="224"/>
      <c r="CQ353" s="224"/>
      <c r="CR353" s="224"/>
      <c r="CS353" s="224"/>
      <c r="CT353" s="224"/>
      <c r="CU353" s="224"/>
      <c r="CV353" s="224"/>
      <c r="CW353" s="224"/>
      <c r="CX353" s="224"/>
      <c r="CY353" s="224"/>
      <c r="CZ353" s="224"/>
      <c r="DA353" s="224"/>
      <c r="DB353" s="224"/>
      <c r="DC353" s="224"/>
      <c r="DD353" s="224"/>
      <c r="DE353" s="224"/>
      <c r="DF353" s="224"/>
      <c r="DG353" s="224"/>
      <c r="DH353" s="224"/>
      <c r="DI353" s="224"/>
      <c r="DJ353" s="224"/>
      <c r="DK353" s="224"/>
      <c r="DL353" s="224"/>
      <c r="DM353" s="224"/>
      <c r="DN353" s="224"/>
      <c r="DO353" s="224"/>
      <c r="DP353" s="224"/>
      <c r="DQ353" s="224"/>
      <c r="DR353" s="224"/>
      <c r="DS353" s="224"/>
      <c r="DT353" s="224"/>
      <c r="DU353" s="224"/>
      <c r="DV353" s="224"/>
      <c r="DW353" s="224"/>
      <c r="DX353" s="224"/>
      <c r="DY353" s="224"/>
      <c r="DZ353" s="224"/>
      <c r="EA353" s="224"/>
      <c r="EB353" s="224"/>
      <c r="EC353" s="224"/>
      <c r="ED353" s="224"/>
      <c r="EE353" s="224"/>
      <c r="EF353" s="224"/>
      <c r="EG353" s="224"/>
      <c r="EH353" s="224"/>
      <c r="EI353" s="224"/>
      <c r="EJ353" s="224"/>
      <c r="EK353" s="224"/>
      <c r="EL353" s="224"/>
      <c r="EM353" s="224"/>
      <c r="EN353" s="224"/>
      <c r="EO353" s="224"/>
      <c r="EP353" s="224"/>
      <c r="EQ353" s="224"/>
      <c r="ER353" s="224"/>
      <c r="ES353" s="224"/>
      <c r="ET353" s="224"/>
      <c r="EU353" s="224"/>
      <c r="EV353" s="224"/>
      <c r="EW353" s="224"/>
      <c r="EX353" s="224"/>
      <c r="EY353" s="224"/>
      <c r="EZ353" s="224"/>
      <c r="FA353" s="224"/>
      <c r="FB353" s="224"/>
      <c r="FC353" s="224"/>
      <c r="FD353" s="224"/>
      <c r="FE353" s="224"/>
      <c r="FF353" s="224"/>
      <c r="FG353" s="224"/>
      <c r="FH353" s="224"/>
      <c r="FI353" s="224"/>
      <c r="FJ353" s="224"/>
      <c r="FK353" s="224"/>
      <c r="FL353" s="224"/>
      <c r="FM353" s="224"/>
      <c r="FN353" s="224"/>
      <c r="FO353" s="224"/>
      <c r="FP353" s="224"/>
      <c r="FQ353" s="224"/>
      <c r="FR353" s="224"/>
      <c r="FS353" s="224"/>
      <c r="FT353" s="224"/>
      <c r="FU353" s="224"/>
      <c r="FV353" s="224"/>
      <c r="FW353" s="224"/>
      <c r="FX353" s="224"/>
      <c r="FY353" s="224"/>
      <c r="FZ353" s="224"/>
      <c r="GA353" s="224"/>
      <c r="GB353" s="224"/>
      <c r="GC353" s="224"/>
      <c r="GD353" s="224"/>
      <c r="GE353" s="224"/>
      <c r="GF353" s="224"/>
      <c r="GG353" s="224"/>
      <c r="GH353" s="224"/>
      <c r="GI353" s="224"/>
      <c r="GJ353" s="224"/>
      <c r="GK353" s="224"/>
      <c r="GL353" s="224"/>
      <c r="GM353" s="224"/>
      <c r="GN353" s="224"/>
      <c r="GO353" s="224"/>
      <c r="GP353" s="224"/>
      <c r="GQ353" s="224"/>
      <c r="GR353" s="224"/>
      <c r="GS353" s="224"/>
      <c r="GT353" s="224"/>
      <c r="GU353" s="224"/>
      <c r="GV353" s="224"/>
      <c r="GW353" s="224"/>
      <c r="GX353" s="224"/>
      <c r="GY353" s="224"/>
      <c r="GZ353" s="224"/>
      <c r="HA353" s="224"/>
      <c r="HB353" s="224"/>
      <c r="HC353" s="224"/>
      <c r="HD353" s="224"/>
      <c r="HE353" s="224"/>
      <c r="HF353" s="224"/>
      <c r="HG353" s="224"/>
      <c r="HH353" s="224"/>
      <c r="HI353" s="224"/>
      <c r="HJ353" s="224"/>
      <c r="HK353" s="224"/>
      <c r="HL353" s="224"/>
      <c r="HM353" s="224"/>
      <c r="HN353" s="224"/>
      <c r="HO353" s="224"/>
      <c r="HP353" s="224"/>
      <c r="HQ353" s="224"/>
      <c r="HR353" s="224"/>
      <c r="HS353" s="224"/>
      <c r="HT353" s="224"/>
      <c r="HU353" s="224"/>
      <c r="HV353" s="224"/>
      <c r="HW353" s="224"/>
      <c r="HX353" s="224"/>
      <c r="HY353" s="224"/>
      <c r="HZ353" s="224"/>
      <c r="IA353" s="224"/>
      <c r="IB353" s="224"/>
      <c r="IC353" s="224"/>
      <c r="ID353" s="224"/>
      <c r="IE353" s="224"/>
      <c r="IF353" s="224"/>
      <c r="IG353" s="224"/>
      <c r="IH353" s="224"/>
      <c r="II353" s="224"/>
      <c r="IJ353" s="224"/>
    </row>
    <row r="354" spans="4:244" s="186" customFormat="1" x14ac:dyDescent="0.2">
      <c r="D354" s="223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4"/>
      <c r="BN354" s="224"/>
      <c r="BO354" s="224"/>
      <c r="BP354" s="224"/>
      <c r="BQ354" s="224"/>
      <c r="BR354" s="224"/>
      <c r="BS354" s="224"/>
      <c r="BT354" s="224"/>
      <c r="BU354" s="224"/>
      <c r="BV354" s="224"/>
      <c r="BW354" s="224"/>
      <c r="BX354" s="224"/>
      <c r="BY354" s="224"/>
      <c r="BZ354" s="224"/>
      <c r="CA354" s="224"/>
      <c r="CB354" s="224"/>
      <c r="CC354" s="224"/>
      <c r="CD354" s="224"/>
      <c r="CE354" s="224"/>
      <c r="CF354" s="224"/>
      <c r="CG354" s="224"/>
      <c r="CH354" s="224"/>
      <c r="CI354" s="224"/>
      <c r="CJ354" s="224"/>
      <c r="CK354" s="224"/>
      <c r="CL354" s="224"/>
      <c r="CM354" s="224"/>
      <c r="CN354" s="224"/>
      <c r="CO354" s="224"/>
      <c r="CP354" s="224"/>
      <c r="CQ354" s="224"/>
      <c r="CR354" s="224"/>
      <c r="CS354" s="224"/>
      <c r="CT354" s="224"/>
      <c r="CU354" s="224"/>
      <c r="CV354" s="224"/>
      <c r="CW354" s="224"/>
      <c r="CX354" s="224"/>
      <c r="CY354" s="224"/>
      <c r="CZ354" s="224"/>
      <c r="DA354" s="224"/>
      <c r="DB354" s="224"/>
      <c r="DC354" s="224"/>
      <c r="DD354" s="224"/>
      <c r="DE354" s="224"/>
      <c r="DF354" s="224"/>
      <c r="DG354" s="224"/>
      <c r="DH354" s="224"/>
      <c r="DI354" s="224"/>
      <c r="DJ354" s="224"/>
      <c r="DK354" s="224"/>
      <c r="DL354" s="224"/>
      <c r="DM354" s="224"/>
      <c r="DN354" s="224"/>
      <c r="DO354" s="224"/>
      <c r="DP354" s="224"/>
      <c r="DQ354" s="224"/>
      <c r="DR354" s="224"/>
      <c r="DS354" s="224"/>
      <c r="DT354" s="224"/>
      <c r="DU354" s="224"/>
      <c r="DV354" s="224"/>
      <c r="DW354" s="224"/>
      <c r="DX354" s="224"/>
      <c r="DY354" s="224"/>
      <c r="DZ354" s="224"/>
      <c r="EA354" s="224"/>
      <c r="EB354" s="224"/>
      <c r="EC354" s="224"/>
      <c r="ED354" s="224"/>
      <c r="EE354" s="224"/>
      <c r="EF354" s="224"/>
      <c r="EG354" s="224"/>
      <c r="EH354" s="224"/>
      <c r="EI354" s="224"/>
      <c r="EJ354" s="224"/>
      <c r="EK354" s="224"/>
      <c r="EL354" s="224"/>
      <c r="EM354" s="224"/>
      <c r="EN354" s="224"/>
      <c r="EO354" s="224"/>
      <c r="EP354" s="224"/>
      <c r="EQ354" s="224"/>
      <c r="ER354" s="224"/>
      <c r="ES354" s="224"/>
      <c r="ET354" s="224"/>
      <c r="EU354" s="224"/>
      <c r="EV354" s="224"/>
      <c r="EW354" s="224"/>
      <c r="EX354" s="224"/>
      <c r="EY354" s="224"/>
      <c r="EZ354" s="224"/>
      <c r="FA354" s="224"/>
      <c r="FB354" s="224"/>
      <c r="FC354" s="224"/>
      <c r="FD354" s="224"/>
      <c r="FE354" s="224"/>
      <c r="FF354" s="224"/>
      <c r="FG354" s="224"/>
      <c r="FH354" s="224"/>
      <c r="FI354" s="224"/>
      <c r="FJ354" s="224"/>
      <c r="FK354" s="224"/>
      <c r="FL354" s="224"/>
      <c r="FM354" s="224"/>
      <c r="FN354" s="224"/>
      <c r="FO354" s="224"/>
      <c r="FP354" s="224"/>
      <c r="FQ354" s="224"/>
      <c r="FR354" s="224"/>
      <c r="FS354" s="224"/>
      <c r="FT354" s="224"/>
      <c r="FU354" s="224"/>
      <c r="FV354" s="224"/>
      <c r="FW354" s="224"/>
      <c r="FX354" s="224"/>
      <c r="FY354" s="224"/>
      <c r="FZ354" s="224"/>
      <c r="GA354" s="224"/>
      <c r="GB354" s="224"/>
      <c r="GC354" s="224"/>
      <c r="GD354" s="224"/>
      <c r="GE354" s="224"/>
      <c r="GF354" s="224"/>
      <c r="GG354" s="224"/>
      <c r="GH354" s="224"/>
      <c r="GI354" s="224"/>
      <c r="GJ354" s="224"/>
      <c r="GK354" s="224"/>
      <c r="GL354" s="224"/>
      <c r="GM354" s="224"/>
      <c r="GN354" s="224"/>
      <c r="GO354" s="224"/>
      <c r="GP354" s="224"/>
      <c r="GQ354" s="224"/>
      <c r="GR354" s="224"/>
      <c r="GS354" s="224"/>
      <c r="GT354" s="224"/>
      <c r="GU354" s="224"/>
      <c r="GV354" s="224"/>
      <c r="GW354" s="224"/>
      <c r="GX354" s="224"/>
      <c r="GY354" s="224"/>
      <c r="GZ354" s="224"/>
      <c r="HA354" s="224"/>
      <c r="HB354" s="224"/>
      <c r="HC354" s="224"/>
      <c r="HD354" s="224"/>
      <c r="HE354" s="224"/>
      <c r="HF354" s="224"/>
      <c r="HG354" s="224"/>
      <c r="HH354" s="224"/>
      <c r="HI354" s="224"/>
      <c r="HJ354" s="224"/>
      <c r="HK354" s="224"/>
      <c r="HL354" s="224"/>
      <c r="HM354" s="224"/>
      <c r="HN354" s="224"/>
      <c r="HO354" s="224"/>
      <c r="HP354" s="224"/>
      <c r="HQ354" s="224"/>
      <c r="HR354" s="224"/>
      <c r="HS354" s="224"/>
      <c r="HT354" s="224"/>
      <c r="HU354" s="224"/>
      <c r="HV354" s="224"/>
      <c r="HW354" s="224"/>
      <c r="HX354" s="224"/>
      <c r="HY354" s="224"/>
      <c r="HZ354" s="224"/>
      <c r="IA354" s="224"/>
      <c r="IB354" s="224"/>
      <c r="IC354" s="224"/>
      <c r="ID354" s="224"/>
      <c r="IE354" s="224"/>
      <c r="IF354" s="224"/>
      <c r="IG354" s="224"/>
      <c r="IH354" s="224"/>
      <c r="II354" s="224"/>
      <c r="IJ354" s="224"/>
    </row>
    <row r="355" spans="4:244" s="186" customFormat="1" x14ac:dyDescent="0.2">
      <c r="D355" s="223"/>
      <c r="E355" s="224"/>
      <c r="F355" s="224"/>
      <c r="G355" s="224"/>
      <c r="H355" s="224"/>
      <c r="I355" s="224"/>
      <c r="J355" s="224"/>
      <c r="K355" s="224"/>
      <c r="L355" s="224"/>
      <c r="M355" s="224"/>
      <c r="N355" s="224"/>
      <c r="O355" s="224"/>
      <c r="P355" s="224"/>
      <c r="Q355" s="224"/>
      <c r="R355" s="224"/>
      <c r="S355" s="224"/>
      <c r="T355" s="224"/>
      <c r="U355" s="224"/>
      <c r="V355" s="224"/>
      <c r="W355" s="224"/>
      <c r="X355" s="224"/>
      <c r="Y355" s="224"/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4"/>
      <c r="BN355" s="224"/>
      <c r="BO355" s="224"/>
      <c r="BP355" s="224"/>
      <c r="BQ355" s="224"/>
      <c r="BR355" s="224"/>
      <c r="BS355" s="224"/>
      <c r="BT355" s="224"/>
      <c r="BU355" s="224"/>
      <c r="BV355" s="224"/>
      <c r="BW355" s="224"/>
      <c r="BX355" s="224"/>
      <c r="BY355" s="224"/>
      <c r="BZ355" s="224"/>
      <c r="CA355" s="224"/>
      <c r="CB355" s="224"/>
      <c r="CC355" s="224"/>
      <c r="CD355" s="224"/>
      <c r="CE355" s="224"/>
      <c r="CF355" s="224"/>
      <c r="CG355" s="224"/>
      <c r="CH355" s="224"/>
      <c r="CI355" s="224"/>
      <c r="CJ355" s="224"/>
      <c r="CK355" s="224"/>
      <c r="CL355" s="224"/>
      <c r="CM355" s="224"/>
      <c r="CN355" s="224"/>
      <c r="CO355" s="224"/>
      <c r="CP355" s="224"/>
      <c r="CQ355" s="224"/>
      <c r="CR355" s="224"/>
      <c r="CS355" s="224"/>
      <c r="CT355" s="224"/>
      <c r="CU355" s="224"/>
      <c r="CV355" s="224"/>
      <c r="CW355" s="224"/>
      <c r="CX355" s="224"/>
      <c r="CY355" s="224"/>
      <c r="CZ355" s="224"/>
      <c r="DA355" s="224"/>
      <c r="DB355" s="224"/>
      <c r="DC355" s="224"/>
      <c r="DD355" s="224"/>
      <c r="DE355" s="224"/>
      <c r="DF355" s="224"/>
      <c r="DG355" s="224"/>
      <c r="DH355" s="224"/>
      <c r="DI355" s="224"/>
      <c r="DJ355" s="224"/>
      <c r="DK355" s="224"/>
      <c r="DL355" s="224"/>
      <c r="DM355" s="224"/>
      <c r="DN355" s="224"/>
      <c r="DO355" s="224"/>
      <c r="DP355" s="224"/>
      <c r="DQ355" s="224"/>
      <c r="DR355" s="224"/>
      <c r="DS355" s="224"/>
      <c r="DT355" s="224"/>
      <c r="DU355" s="224"/>
      <c r="DV355" s="224"/>
      <c r="DW355" s="224"/>
      <c r="DX355" s="224"/>
      <c r="DY355" s="224"/>
      <c r="DZ355" s="224"/>
      <c r="EA355" s="224"/>
      <c r="EB355" s="224"/>
      <c r="EC355" s="224"/>
      <c r="ED355" s="224"/>
      <c r="EE355" s="224"/>
      <c r="EF355" s="224"/>
      <c r="EG355" s="224"/>
      <c r="EH355" s="224"/>
      <c r="EI355" s="224"/>
      <c r="EJ355" s="224"/>
      <c r="EK355" s="224"/>
      <c r="EL355" s="224"/>
      <c r="EM355" s="224"/>
      <c r="EN355" s="224"/>
      <c r="EO355" s="224"/>
      <c r="EP355" s="224"/>
      <c r="EQ355" s="224"/>
      <c r="ER355" s="224"/>
      <c r="ES355" s="224"/>
      <c r="ET355" s="224"/>
      <c r="EU355" s="224"/>
      <c r="EV355" s="224"/>
      <c r="EW355" s="224"/>
      <c r="EX355" s="224"/>
      <c r="EY355" s="224"/>
      <c r="EZ355" s="224"/>
      <c r="FA355" s="224"/>
      <c r="FB355" s="224"/>
      <c r="FC355" s="224"/>
      <c r="FD355" s="224"/>
      <c r="FE355" s="224"/>
      <c r="FF355" s="224"/>
      <c r="FG355" s="224"/>
      <c r="FH355" s="224"/>
      <c r="FI355" s="224"/>
      <c r="FJ355" s="224"/>
      <c r="FK355" s="224"/>
      <c r="FL355" s="224"/>
      <c r="FM355" s="224"/>
      <c r="FN355" s="224"/>
      <c r="FO355" s="224"/>
      <c r="FP355" s="224"/>
      <c r="FQ355" s="224"/>
      <c r="FR355" s="224"/>
      <c r="FS355" s="224"/>
      <c r="FT355" s="224"/>
      <c r="FU355" s="224"/>
      <c r="FV355" s="224"/>
      <c r="FW355" s="224"/>
      <c r="FX355" s="224"/>
      <c r="FY355" s="224"/>
      <c r="FZ355" s="224"/>
      <c r="GA355" s="224"/>
      <c r="GB355" s="224"/>
      <c r="GC355" s="224"/>
      <c r="GD355" s="224"/>
      <c r="GE355" s="224"/>
      <c r="GF355" s="224"/>
      <c r="GG355" s="224"/>
      <c r="GH355" s="224"/>
      <c r="GI355" s="224"/>
      <c r="GJ355" s="224"/>
      <c r="GK355" s="224"/>
      <c r="GL355" s="224"/>
      <c r="GM355" s="224"/>
      <c r="GN355" s="224"/>
      <c r="GO355" s="224"/>
      <c r="GP355" s="224"/>
      <c r="GQ355" s="224"/>
      <c r="GR355" s="224"/>
      <c r="GS355" s="224"/>
      <c r="GT355" s="224"/>
      <c r="GU355" s="224"/>
      <c r="GV355" s="224"/>
      <c r="GW355" s="224"/>
      <c r="GX355" s="224"/>
      <c r="GY355" s="224"/>
      <c r="GZ355" s="224"/>
      <c r="HA355" s="224"/>
      <c r="HB355" s="224"/>
      <c r="HC355" s="224"/>
      <c r="HD355" s="224"/>
      <c r="HE355" s="224"/>
      <c r="HF355" s="224"/>
      <c r="HG355" s="224"/>
      <c r="HH355" s="224"/>
      <c r="HI355" s="224"/>
      <c r="HJ355" s="224"/>
      <c r="HK355" s="224"/>
      <c r="HL355" s="224"/>
      <c r="HM355" s="224"/>
      <c r="HN355" s="224"/>
      <c r="HO355" s="224"/>
      <c r="HP355" s="224"/>
      <c r="HQ355" s="224"/>
      <c r="HR355" s="224"/>
      <c r="HS355" s="224"/>
      <c r="HT355" s="224"/>
      <c r="HU355" s="224"/>
      <c r="HV355" s="224"/>
      <c r="HW355" s="224"/>
      <c r="HX355" s="224"/>
      <c r="HY355" s="224"/>
      <c r="HZ355" s="224"/>
      <c r="IA355" s="224"/>
      <c r="IB355" s="224"/>
      <c r="IC355" s="224"/>
      <c r="ID355" s="224"/>
      <c r="IE355" s="224"/>
      <c r="IF355" s="224"/>
      <c r="IG355" s="224"/>
      <c r="IH355" s="224"/>
      <c r="II355" s="224"/>
      <c r="IJ355" s="224"/>
    </row>
    <row r="356" spans="4:244" s="186" customFormat="1" x14ac:dyDescent="0.2">
      <c r="D356" s="223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  <c r="BT356" s="224"/>
      <c r="BU356" s="224"/>
      <c r="BV356" s="224"/>
      <c r="BW356" s="224"/>
      <c r="BX356" s="224"/>
      <c r="BY356" s="224"/>
      <c r="BZ356" s="224"/>
      <c r="CA356" s="224"/>
      <c r="CB356" s="224"/>
      <c r="CC356" s="224"/>
      <c r="CD356" s="224"/>
      <c r="CE356" s="224"/>
      <c r="CF356" s="224"/>
      <c r="CG356" s="224"/>
      <c r="CH356" s="224"/>
      <c r="CI356" s="224"/>
      <c r="CJ356" s="224"/>
      <c r="CK356" s="224"/>
      <c r="CL356" s="224"/>
      <c r="CM356" s="224"/>
      <c r="CN356" s="224"/>
      <c r="CO356" s="224"/>
      <c r="CP356" s="224"/>
      <c r="CQ356" s="224"/>
      <c r="CR356" s="224"/>
      <c r="CS356" s="224"/>
      <c r="CT356" s="224"/>
      <c r="CU356" s="224"/>
      <c r="CV356" s="224"/>
      <c r="CW356" s="224"/>
      <c r="CX356" s="224"/>
      <c r="CY356" s="224"/>
      <c r="CZ356" s="224"/>
      <c r="DA356" s="224"/>
      <c r="DB356" s="224"/>
      <c r="DC356" s="224"/>
      <c r="DD356" s="224"/>
      <c r="DE356" s="224"/>
      <c r="DF356" s="224"/>
      <c r="DG356" s="224"/>
      <c r="DH356" s="224"/>
      <c r="DI356" s="224"/>
      <c r="DJ356" s="224"/>
      <c r="DK356" s="224"/>
      <c r="DL356" s="224"/>
      <c r="DM356" s="224"/>
      <c r="DN356" s="224"/>
      <c r="DO356" s="224"/>
      <c r="DP356" s="224"/>
      <c r="DQ356" s="224"/>
      <c r="DR356" s="224"/>
      <c r="DS356" s="224"/>
      <c r="DT356" s="224"/>
      <c r="DU356" s="224"/>
      <c r="DV356" s="224"/>
      <c r="DW356" s="224"/>
      <c r="DX356" s="224"/>
      <c r="DY356" s="224"/>
      <c r="DZ356" s="224"/>
      <c r="EA356" s="224"/>
      <c r="EB356" s="224"/>
      <c r="EC356" s="224"/>
      <c r="ED356" s="224"/>
      <c r="EE356" s="224"/>
      <c r="EF356" s="224"/>
      <c r="EG356" s="224"/>
      <c r="EH356" s="224"/>
      <c r="EI356" s="224"/>
      <c r="EJ356" s="224"/>
      <c r="EK356" s="224"/>
      <c r="EL356" s="224"/>
      <c r="EM356" s="224"/>
      <c r="EN356" s="224"/>
      <c r="EO356" s="224"/>
      <c r="EP356" s="224"/>
      <c r="EQ356" s="224"/>
      <c r="ER356" s="224"/>
      <c r="ES356" s="224"/>
      <c r="ET356" s="224"/>
      <c r="EU356" s="224"/>
      <c r="EV356" s="224"/>
      <c r="EW356" s="224"/>
      <c r="EX356" s="224"/>
      <c r="EY356" s="224"/>
      <c r="EZ356" s="224"/>
      <c r="FA356" s="224"/>
      <c r="FB356" s="224"/>
      <c r="FC356" s="224"/>
      <c r="FD356" s="224"/>
      <c r="FE356" s="224"/>
      <c r="FF356" s="224"/>
      <c r="FG356" s="224"/>
      <c r="FH356" s="224"/>
      <c r="FI356" s="224"/>
      <c r="FJ356" s="224"/>
      <c r="FK356" s="224"/>
      <c r="FL356" s="224"/>
      <c r="FM356" s="224"/>
      <c r="FN356" s="224"/>
      <c r="FO356" s="224"/>
      <c r="FP356" s="224"/>
      <c r="FQ356" s="224"/>
      <c r="FR356" s="224"/>
      <c r="FS356" s="224"/>
      <c r="FT356" s="224"/>
      <c r="FU356" s="224"/>
      <c r="FV356" s="224"/>
      <c r="FW356" s="224"/>
      <c r="FX356" s="224"/>
      <c r="FY356" s="224"/>
      <c r="FZ356" s="224"/>
      <c r="GA356" s="224"/>
      <c r="GB356" s="224"/>
      <c r="GC356" s="224"/>
      <c r="GD356" s="224"/>
      <c r="GE356" s="224"/>
      <c r="GF356" s="224"/>
      <c r="GG356" s="224"/>
      <c r="GH356" s="224"/>
      <c r="GI356" s="224"/>
      <c r="GJ356" s="224"/>
      <c r="GK356" s="224"/>
      <c r="GL356" s="224"/>
      <c r="GM356" s="224"/>
      <c r="GN356" s="224"/>
      <c r="GO356" s="224"/>
      <c r="GP356" s="224"/>
      <c r="GQ356" s="224"/>
      <c r="GR356" s="224"/>
      <c r="GS356" s="224"/>
      <c r="GT356" s="224"/>
      <c r="GU356" s="224"/>
      <c r="GV356" s="224"/>
      <c r="GW356" s="224"/>
      <c r="GX356" s="224"/>
      <c r="GY356" s="224"/>
      <c r="GZ356" s="224"/>
      <c r="HA356" s="224"/>
      <c r="HB356" s="224"/>
      <c r="HC356" s="224"/>
      <c r="HD356" s="224"/>
      <c r="HE356" s="224"/>
      <c r="HF356" s="224"/>
      <c r="HG356" s="224"/>
      <c r="HH356" s="224"/>
      <c r="HI356" s="224"/>
      <c r="HJ356" s="224"/>
      <c r="HK356" s="224"/>
      <c r="HL356" s="224"/>
      <c r="HM356" s="224"/>
      <c r="HN356" s="224"/>
      <c r="HO356" s="224"/>
      <c r="HP356" s="224"/>
      <c r="HQ356" s="224"/>
      <c r="HR356" s="224"/>
      <c r="HS356" s="224"/>
      <c r="HT356" s="224"/>
      <c r="HU356" s="224"/>
      <c r="HV356" s="224"/>
      <c r="HW356" s="224"/>
      <c r="HX356" s="224"/>
      <c r="HY356" s="224"/>
      <c r="HZ356" s="224"/>
      <c r="IA356" s="224"/>
      <c r="IB356" s="224"/>
      <c r="IC356" s="224"/>
      <c r="ID356" s="224"/>
      <c r="IE356" s="224"/>
      <c r="IF356" s="224"/>
      <c r="IG356" s="224"/>
      <c r="IH356" s="224"/>
      <c r="II356" s="224"/>
      <c r="IJ356" s="224"/>
    </row>
    <row r="357" spans="4:244" s="186" customFormat="1" x14ac:dyDescent="0.2">
      <c r="D357" s="223"/>
      <c r="E357" s="224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4"/>
      <c r="BN357" s="224"/>
      <c r="BO357" s="224"/>
      <c r="BP357" s="224"/>
      <c r="BQ357" s="224"/>
      <c r="BR357" s="224"/>
      <c r="BS357" s="224"/>
      <c r="BT357" s="224"/>
      <c r="BU357" s="224"/>
      <c r="BV357" s="224"/>
      <c r="BW357" s="224"/>
      <c r="BX357" s="224"/>
      <c r="BY357" s="224"/>
      <c r="BZ357" s="224"/>
      <c r="CA357" s="224"/>
      <c r="CB357" s="224"/>
      <c r="CC357" s="224"/>
      <c r="CD357" s="224"/>
      <c r="CE357" s="224"/>
      <c r="CF357" s="224"/>
      <c r="CG357" s="224"/>
      <c r="CH357" s="224"/>
      <c r="CI357" s="224"/>
      <c r="CJ357" s="224"/>
      <c r="CK357" s="224"/>
      <c r="CL357" s="224"/>
      <c r="CM357" s="224"/>
      <c r="CN357" s="224"/>
      <c r="CO357" s="224"/>
      <c r="CP357" s="224"/>
      <c r="CQ357" s="224"/>
      <c r="CR357" s="224"/>
      <c r="CS357" s="224"/>
      <c r="CT357" s="224"/>
      <c r="CU357" s="224"/>
      <c r="CV357" s="224"/>
      <c r="CW357" s="224"/>
      <c r="CX357" s="224"/>
      <c r="CY357" s="224"/>
      <c r="CZ357" s="224"/>
      <c r="DA357" s="224"/>
      <c r="DB357" s="224"/>
      <c r="DC357" s="224"/>
      <c r="DD357" s="224"/>
      <c r="DE357" s="224"/>
      <c r="DF357" s="224"/>
      <c r="DG357" s="224"/>
      <c r="DH357" s="224"/>
      <c r="DI357" s="224"/>
      <c r="DJ357" s="224"/>
      <c r="DK357" s="224"/>
      <c r="DL357" s="224"/>
      <c r="DM357" s="224"/>
      <c r="DN357" s="224"/>
      <c r="DO357" s="224"/>
      <c r="DP357" s="224"/>
      <c r="DQ357" s="224"/>
      <c r="DR357" s="224"/>
      <c r="DS357" s="224"/>
      <c r="DT357" s="224"/>
      <c r="DU357" s="224"/>
      <c r="DV357" s="224"/>
      <c r="DW357" s="224"/>
      <c r="DX357" s="224"/>
      <c r="DY357" s="224"/>
      <c r="DZ357" s="224"/>
      <c r="EA357" s="224"/>
      <c r="EB357" s="224"/>
      <c r="EC357" s="224"/>
      <c r="ED357" s="224"/>
      <c r="EE357" s="224"/>
      <c r="EF357" s="224"/>
      <c r="EG357" s="224"/>
      <c r="EH357" s="224"/>
      <c r="EI357" s="224"/>
      <c r="EJ357" s="224"/>
      <c r="EK357" s="224"/>
      <c r="EL357" s="224"/>
      <c r="EM357" s="224"/>
      <c r="EN357" s="224"/>
      <c r="EO357" s="224"/>
      <c r="EP357" s="224"/>
      <c r="EQ357" s="224"/>
      <c r="ER357" s="224"/>
      <c r="ES357" s="224"/>
      <c r="ET357" s="224"/>
      <c r="EU357" s="224"/>
      <c r="EV357" s="224"/>
      <c r="EW357" s="224"/>
      <c r="EX357" s="224"/>
      <c r="EY357" s="224"/>
      <c r="EZ357" s="224"/>
      <c r="FA357" s="224"/>
      <c r="FB357" s="224"/>
      <c r="FC357" s="224"/>
      <c r="FD357" s="224"/>
      <c r="FE357" s="224"/>
      <c r="FF357" s="224"/>
      <c r="FG357" s="224"/>
      <c r="FH357" s="224"/>
      <c r="FI357" s="224"/>
      <c r="FJ357" s="224"/>
      <c r="FK357" s="224"/>
      <c r="FL357" s="224"/>
      <c r="FM357" s="224"/>
      <c r="FN357" s="224"/>
      <c r="FO357" s="224"/>
      <c r="FP357" s="224"/>
      <c r="FQ357" s="224"/>
      <c r="FR357" s="224"/>
      <c r="FS357" s="224"/>
      <c r="FT357" s="224"/>
      <c r="FU357" s="224"/>
      <c r="FV357" s="224"/>
      <c r="FW357" s="224"/>
      <c r="FX357" s="224"/>
      <c r="FY357" s="224"/>
      <c r="FZ357" s="224"/>
      <c r="GA357" s="224"/>
      <c r="GB357" s="224"/>
      <c r="GC357" s="224"/>
      <c r="GD357" s="224"/>
      <c r="GE357" s="224"/>
      <c r="GF357" s="224"/>
      <c r="GG357" s="224"/>
      <c r="GH357" s="224"/>
      <c r="GI357" s="224"/>
      <c r="GJ357" s="224"/>
      <c r="GK357" s="224"/>
      <c r="GL357" s="224"/>
      <c r="GM357" s="224"/>
      <c r="GN357" s="224"/>
      <c r="GO357" s="224"/>
      <c r="GP357" s="224"/>
      <c r="GQ357" s="224"/>
      <c r="GR357" s="224"/>
      <c r="GS357" s="224"/>
      <c r="GT357" s="224"/>
      <c r="GU357" s="224"/>
      <c r="GV357" s="224"/>
      <c r="GW357" s="224"/>
      <c r="GX357" s="224"/>
      <c r="GY357" s="224"/>
      <c r="GZ357" s="224"/>
      <c r="HA357" s="224"/>
      <c r="HB357" s="224"/>
      <c r="HC357" s="224"/>
      <c r="HD357" s="224"/>
      <c r="HE357" s="224"/>
      <c r="HF357" s="224"/>
      <c r="HG357" s="224"/>
      <c r="HH357" s="224"/>
      <c r="HI357" s="224"/>
      <c r="HJ357" s="224"/>
      <c r="HK357" s="224"/>
      <c r="HL357" s="224"/>
      <c r="HM357" s="224"/>
      <c r="HN357" s="224"/>
      <c r="HO357" s="224"/>
      <c r="HP357" s="224"/>
      <c r="HQ357" s="224"/>
      <c r="HR357" s="224"/>
      <c r="HS357" s="224"/>
      <c r="HT357" s="224"/>
      <c r="HU357" s="224"/>
      <c r="HV357" s="224"/>
      <c r="HW357" s="224"/>
      <c r="HX357" s="224"/>
      <c r="HY357" s="224"/>
      <c r="HZ357" s="224"/>
      <c r="IA357" s="224"/>
      <c r="IB357" s="224"/>
      <c r="IC357" s="224"/>
      <c r="ID357" s="224"/>
      <c r="IE357" s="224"/>
      <c r="IF357" s="224"/>
      <c r="IG357" s="224"/>
      <c r="IH357" s="224"/>
      <c r="II357" s="224"/>
      <c r="IJ357" s="224"/>
    </row>
    <row r="358" spans="4:244" s="186" customFormat="1" x14ac:dyDescent="0.2">
      <c r="D358" s="223"/>
      <c r="E358" s="224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4"/>
      <c r="BN358" s="224"/>
      <c r="BO358" s="224"/>
      <c r="BP358" s="224"/>
      <c r="BQ358" s="224"/>
      <c r="BR358" s="224"/>
      <c r="BS358" s="224"/>
      <c r="BT358" s="224"/>
      <c r="BU358" s="224"/>
      <c r="BV358" s="224"/>
      <c r="BW358" s="224"/>
      <c r="BX358" s="224"/>
      <c r="BY358" s="224"/>
      <c r="BZ358" s="224"/>
      <c r="CA358" s="224"/>
      <c r="CB358" s="224"/>
      <c r="CC358" s="224"/>
      <c r="CD358" s="224"/>
      <c r="CE358" s="224"/>
      <c r="CF358" s="224"/>
      <c r="CG358" s="224"/>
      <c r="CH358" s="224"/>
      <c r="CI358" s="224"/>
      <c r="CJ358" s="224"/>
      <c r="CK358" s="224"/>
      <c r="CL358" s="224"/>
      <c r="CM358" s="224"/>
      <c r="CN358" s="224"/>
      <c r="CO358" s="224"/>
      <c r="CP358" s="224"/>
      <c r="CQ358" s="224"/>
      <c r="CR358" s="224"/>
      <c r="CS358" s="224"/>
      <c r="CT358" s="224"/>
      <c r="CU358" s="224"/>
      <c r="CV358" s="224"/>
      <c r="CW358" s="224"/>
      <c r="CX358" s="224"/>
      <c r="CY358" s="224"/>
      <c r="CZ358" s="224"/>
      <c r="DA358" s="224"/>
      <c r="DB358" s="224"/>
      <c r="DC358" s="224"/>
      <c r="DD358" s="224"/>
      <c r="DE358" s="224"/>
      <c r="DF358" s="224"/>
      <c r="DG358" s="224"/>
      <c r="DH358" s="224"/>
      <c r="DI358" s="224"/>
      <c r="DJ358" s="224"/>
      <c r="DK358" s="224"/>
      <c r="DL358" s="224"/>
      <c r="DM358" s="224"/>
      <c r="DN358" s="224"/>
      <c r="DO358" s="224"/>
      <c r="DP358" s="224"/>
      <c r="DQ358" s="224"/>
      <c r="DR358" s="224"/>
      <c r="DS358" s="224"/>
      <c r="DT358" s="224"/>
      <c r="DU358" s="224"/>
      <c r="DV358" s="224"/>
      <c r="DW358" s="224"/>
      <c r="DX358" s="224"/>
      <c r="DY358" s="224"/>
      <c r="DZ358" s="224"/>
      <c r="EA358" s="224"/>
      <c r="EB358" s="224"/>
      <c r="EC358" s="224"/>
      <c r="ED358" s="224"/>
      <c r="EE358" s="224"/>
      <c r="EF358" s="224"/>
      <c r="EG358" s="224"/>
      <c r="EH358" s="224"/>
      <c r="EI358" s="224"/>
      <c r="EJ358" s="224"/>
      <c r="EK358" s="224"/>
      <c r="EL358" s="224"/>
      <c r="EM358" s="224"/>
      <c r="EN358" s="224"/>
      <c r="EO358" s="224"/>
      <c r="EP358" s="224"/>
      <c r="EQ358" s="224"/>
      <c r="ER358" s="224"/>
      <c r="ES358" s="224"/>
      <c r="ET358" s="224"/>
      <c r="EU358" s="224"/>
      <c r="EV358" s="224"/>
      <c r="EW358" s="224"/>
      <c r="EX358" s="224"/>
      <c r="EY358" s="224"/>
      <c r="EZ358" s="224"/>
      <c r="FA358" s="224"/>
      <c r="FB358" s="224"/>
      <c r="FC358" s="224"/>
      <c r="FD358" s="224"/>
      <c r="FE358" s="224"/>
      <c r="FF358" s="224"/>
      <c r="FG358" s="224"/>
      <c r="FH358" s="224"/>
      <c r="FI358" s="224"/>
      <c r="FJ358" s="224"/>
      <c r="FK358" s="224"/>
      <c r="FL358" s="224"/>
      <c r="FM358" s="224"/>
      <c r="FN358" s="224"/>
      <c r="FO358" s="224"/>
      <c r="FP358" s="224"/>
      <c r="FQ358" s="224"/>
      <c r="FR358" s="224"/>
      <c r="FS358" s="224"/>
      <c r="FT358" s="224"/>
      <c r="FU358" s="224"/>
      <c r="FV358" s="224"/>
      <c r="FW358" s="224"/>
      <c r="FX358" s="224"/>
      <c r="FY358" s="224"/>
      <c r="FZ358" s="224"/>
      <c r="GA358" s="224"/>
      <c r="GB358" s="224"/>
      <c r="GC358" s="224"/>
      <c r="GD358" s="224"/>
      <c r="GE358" s="224"/>
      <c r="GF358" s="224"/>
      <c r="GG358" s="224"/>
      <c r="GH358" s="224"/>
      <c r="GI358" s="224"/>
      <c r="GJ358" s="224"/>
      <c r="GK358" s="224"/>
      <c r="GL358" s="224"/>
      <c r="GM358" s="224"/>
      <c r="GN358" s="224"/>
      <c r="GO358" s="224"/>
      <c r="GP358" s="224"/>
      <c r="GQ358" s="224"/>
      <c r="GR358" s="224"/>
      <c r="GS358" s="224"/>
      <c r="GT358" s="224"/>
      <c r="GU358" s="224"/>
      <c r="GV358" s="224"/>
      <c r="GW358" s="224"/>
      <c r="GX358" s="224"/>
      <c r="GY358" s="224"/>
      <c r="GZ358" s="224"/>
      <c r="HA358" s="224"/>
      <c r="HB358" s="224"/>
      <c r="HC358" s="224"/>
      <c r="HD358" s="224"/>
      <c r="HE358" s="224"/>
      <c r="HF358" s="224"/>
      <c r="HG358" s="224"/>
      <c r="HH358" s="224"/>
      <c r="HI358" s="224"/>
      <c r="HJ358" s="224"/>
      <c r="HK358" s="224"/>
      <c r="HL358" s="224"/>
      <c r="HM358" s="224"/>
      <c r="HN358" s="224"/>
      <c r="HO358" s="224"/>
      <c r="HP358" s="224"/>
      <c r="HQ358" s="224"/>
      <c r="HR358" s="224"/>
      <c r="HS358" s="224"/>
      <c r="HT358" s="224"/>
      <c r="HU358" s="224"/>
      <c r="HV358" s="224"/>
      <c r="HW358" s="224"/>
      <c r="HX358" s="224"/>
      <c r="HY358" s="224"/>
      <c r="HZ358" s="224"/>
      <c r="IA358" s="224"/>
      <c r="IB358" s="224"/>
      <c r="IC358" s="224"/>
      <c r="ID358" s="224"/>
      <c r="IE358" s="224"/>
      <c r="IF358" s="224"/>
      <c r="IG358" s="224"/>
      <c r="IH358" s="224"/>
      <c r="II358" s="224"/>
      <c r="IJ358" s="224"/>
    </row>
    <row r="359" spans="4:244" s="186" customFormat="1" x14ac:dyDescent="0.2">
      <c r="D359" s="223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  <c r="DJ359" s="224"/>
      <c r="DK359" s="224"/>
      <c r="DL359" s="224"/>
      <c r="DM359" s="224"/>
      <c r="DN359" s="224"/>
      <c r="DO359" s="224"/>
      <c r="DP359" s="224"/>
      <c r="DQ359" s="224"/>
      <c r="DR359" s="224"/>
      <c r="DS359" s="224"/>
      <c r="DT359" s="224"/>
      <c r="DU359" s="224"/>
      <c r="DV359" s="224"/>
      <c r="DW359" s="224"/>
      <c r="DX359" s="224"/>
      <c r="DY359" s="224"/>
      <c r="DZ359" s="224"/>
      <c r="EA359" s="224"/>
      <c r="EB359" s="224"/>
      <c r="EC359" s="224"/>
      <c r="ED359" s="224"/>
      <c r="EE359" s="224"/>
      <c r="EF359" s="224"/>
      <c r="EG359" s="224"/>
      <c r="EH359" s="224"/>
      <c r="EI359" s="224"/>
      <c r="EJ359" s="224"/>
      <c r="EK359" s="224"/>
      <c r="EL359" s="224"/>
      <c r="EM359" s="224"/>
      <c r="EN359" s="224"/>
      <c r="EO359" s="224"/>
      <c r="EP359" s="224"/>
      <c r="EQ359" s="224"/>
      <c r="ER359" s="224"/>
      <c r="ES359" s="224"/>
      <c r="ET359" s="224"/>
      <c r="EU359" s="224"/>
      <c r="EV359" s="224"/>
      <c r="EW359" s="224"/>
      <c r="EX359" s="224"/>
      <c r="EY359" s="224"/>
      <c r="EZ359" s="224"/>
      <c r="FA359" s="224"/>
      <c r="FB359" s="224"/>
      <c r="FC359" s="224"/>
      <c r="FD359" s="224"/>
      <c r="FE359" s="224"/>
      <c r="FF359" s="224"/>
      <c r="FG359" s="224"/>
      <c r="FH359" s="224"/>
      <c r="FI359" s="224"/>
      <c r="FJ359" s="224"/>
      <c r="FK359" s="224"/>
      <c r="FL359" s="224"/>
      <c r="FM359" s="224"/>
      <c r="FN359" s="224"/>
      <c r="FO359" s="224"/>
      <c r="FP359" s="224"/>
      <c r="FQ359" s="224"/>
      <c r="FR359" s="224"/>
      <c r="FS359" s="224"/>
      <c r="FT359" s="224"/>
      <c r="FU359" s="224"/>
      <c r="FV359" s="224"/>
      <c r="FW359" s="224"/>
      <c r="FX359" s="224"/>
      <c r="FY359" s="224"/>
      <c r="FZ359" s="224"/>
      <c r="GA359" s="224"/>
      <c r="GB359" s="224"/>
      <c r="GC359" s="224"/>
      <c r="GD359" s="224"/>
      <c r="GE359" s="224"/>
      <c r="GF359" s="224"/>
      <c r="GG359" s="224"/>
      <c r="GH359" s="224"/>
      <c r="GI359" s="224"/>
      <c r="GJ359" s="224"/>
      <c r="GK359" s="224"/>
      <c r="GL359" s="224"/>
      <c r="GM359" s="224"/>
      <c r="GN359" s="224"/>
      <c r="GO359" s="224"/>
      <c r="GP359" s="224"/>
      <c r="GQ359" s="224"/>
      <c r="GR359" s="224"/>
      <c r="GS359" s="224"/>
      <c r="GT359" s="224"/>
      <c r="GU359" s="224"/>
      <c r="GV359" s="224"/>
      <c r="GW359" s="224"/>
      <c r="GX359" s="224"/>
      <c r="GY359" s="224"/>
      <c r="GZ359" s="224"/>
      <c r="HA359" s="224"/>
      <c r="HB359" s="224"/>
      <c r="HC359" s="224"/>
      <c r="HD359" s="224"/>
      <c r="HE359" s="224"/>
      <c r="HF359" s="224"/>
      <c r="HG359" s="224"/>
      <c r="HH359" s="224"/>
      <c r="HI359" s="224"/>
      <c r="HJ359" s="224"/>
      <c r="HK359" s="224"/>
      <c r="HL359" s="224"/>
      <c r="HM359" s="224"/>
      <c r="HN359" s="224"/>
      <c r="HO359" s="224"/>
      <c r="HP359" s="224"/>
      <c r="HQ359" s="224"/>
      <c r="HR359" s="224"/>
      <c r="HS359" s="224"/>
      <c r="HT359" s="224"/>
      <c r="HU359" s="224"/>
      <c r="HV359" s="224"/>
      <c r="HW359" s="224"/>
      <c r="HX359" s="224"/>
      <c r="HY359" s="224"/>
      <c r="HZ359" s="224"/>
      <c r="IA359" s="224"/>
      <c r="IB359" s="224"/>
      <c r="IC359" s="224"/>
      <c r="ID359" s="224"/>
      <c r="IE359" s="224"/>
      <c r="IF359" s="224"/>
      <c r="IG359" s="224"/>
      <c r="IH359" s="224"/>
      <c r="II359" s="224"/>
      <c r="IJ359" s="224"/>
    </row>
    <row r="360" spans="4:244" s="186" customFormat="1" x14ac:dyDescent="0.2">
      <c r="D360" s="223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4"/>
      <c r="BN360" s="224"/>
      <c r="BO360" s="224"/>
      <c r="BP360" s="224"/>
      <c r="BQ360" s="224"/>
      <c r="BR360" s="224"/>
      <c r="BS360" s="224"/>
      <c r="BT360" s="224"/>
      <c r="BU360" s="224"/>
      <c r="BV360" s="224"/>
      <c r="BW360" s="224"/>
      <c r="BX360" s="224"/>
      <c r="BY360" s="224"/>
      <c r="BZ360" s="224"/>
      <c r="CA360" s="224"/>
      <c r="CB360" s="224"/>
      <c r="CC360" s="224"/>
      <c r="CD360" s="224"/>
      <c r="CE360" s="224"/>
      <c r="CF360" s="224"/>
      <c r="CG360" s="224"/>
      <c r="CH360" s="224"/>
      <c r="CI360" s="224"/>
      <c r="CJ360" s="224"/>
      <c r="CK360" s="224"/>
      <c r="CL360" s="224"/>
      <c r="CM360" s="224"/>
      <c r="CN360" s="224"/>
      <c r="CO360" s="224"/>
      <c r="CP360" s="224"/>
      <c r="CQ360" s="224"/>
      <c r="CR360" s="224"/>
      <c r="CS360" s="224"/>
      <c r="CT360" s="224"/>
      <c r="CU360" s="224"/>
      <c r="CV360" s="224"/>
      <c r="CW360" s="224"/>
      <c r="CX360" s="224"/>
      <c r="CY360" s="224"/>
      <c r="CZ360" s="224"/>
      <c r="DA360" s="224"/>
      <c r="DB360" s="224"/>
      <c r="DC360" s="224"/>
      <c r="DD360" s="224"/>
      <c r="DE360" s="224"/>
      <c r="DF360" s="224"/>
      <c r="DG360" s="224"/>
      <c r="DH360" s="224"/>
      <c r="DI360" s="224"/>
      <c r="DJ360" s="224"/>
      <c r="DK360" s="224"/>
      <c r="DL360" s="224"/>
      <c r="DM360" s="224"/>
      <c r="DN360" s="224"/>
      <c r="DO360" s="224"/>
      <c r="DP360" s="224"/>
      <c r="DQ360" s="224"/>
      <c r="DR360" s="224"/>
      <c r="DS360" s="224"/>
      <c r="DT360" s="224"/>
      <c r="DU360" s="224"/>
      <c r="DV360" s="224"/>
      <c r="DW360" s="224"/>
      <c r="DX360" s="224"/>
      <c r="DY360" s="224"/>
      <c r="DZ360" s="224"/>
      <c r="EA360" s="224"/>
      <c r="EB360" s="224"/>
      <c r="EC360" s="224"/>
      <c r="ED360" s="224"/>
      <c r="EE360" s="224"/>
      <c r="EF360" s="224"/>
      <c r="EG360" s="224"/>
      <c r="EH360" s="224"/>
      <c r="EI360" s="224"/>
      <c r="EJ360" s="224"/>
      <c r="EK360" s="224"/>
      <c r="EL360" s="224"/>
      <c r="EM360" s="224"/>
      <c r="EN360" s="224"/>
      <c r="EO360" s="224"/>
      <c r="EP360" s="224"/>
      <c r="EQ360" s="224"/>
      <c r="ER360" s="224"/>
      <c r="ES360" s="224"/>
      <c r="ET360" s="224"/>
      <c r="EU360" s="224"/>
      <c r="EV360" s="224"/>
      <c r="EW360" s="224"/>
      <c r="EX360" s="224"/>
      <c r="EY360" s="224"/>
      <c r="EZ360" s="224"/>
      <c r="FA360" s="224"/>
      <c r="FB360" s="224"/>
      <c r="FC360" s="224"/>
      <c r="FD360" s="224"/>
      <c r="FE360" s="224"/>
      <c r="FF360" s="224"/>
      <c r="FG360" s="224"/>
      <c r="FH360" s="224"/>
      <c r="FI360" s="224"/>
      <c r="FJ360" s="224"/>
      <c r="FK360" s="224"/>
      <c r="FL360" s="224"/>
      <c r="FM360" s="224"/>
      <c r="FN360" s="224"/>
      <c r="FO360" s="224"/>
      <c r="FP360" s="224"/>
      <c r="FQ360" s="224"/>
      <c r="FR360" s="224"/>
      <c r="FS360" s="224"/>
      <c r="FT360" s="224"/>
      <c r="FU360" s="224"/>
      <c r="FV360" s="224"/>
      <c r="FW360" s="224"/>
      <c r="FX360" s="224"/>
      <c r="FY360" s="224"/>
      <c r="FZ360" s="224"/>
      <c r="GA360" s="224"/>
      <c r="GB360" s="224"/>
      <c r="GC360" s="224"/>
      <c r="GD360" s="224"/>
      <c r="GE360" s="224"/>
      <c r="GF360" s="224"/>
      <c r="GG360" s="224"/>
      <c r="GH360" s="224"/>
      <c r="GI360" s="224"/>
      <c r="GJ360" s="224"/>
      <c r="GK360" s="224"/>
      <c r="GL360" s="224"/>
      <c r="GM360" s="224"/>
      <c r="GN360" s="224"/>
      <c r="GO360" s="224"/>
      <c r="GP360" s="224"/>
      <c r="GQ360" s="224"/>
      <c r="GR360" s="224"/>
      <c r="GS360" s="224"/>
      <c r="GT360" s="224"/>
      <c r="GU360" s="224"/>
      <c r="GV360" s="224"/>
      <c r="GW360" s="224"/>
      <c r="GX360" s="224"/>
      <c r="GY360" s="224"/>
      <c r="GZ360" s="224"/>
      <c r="HA360" s="224"/>
      <c r="HB360" s="224"/>
      <c r="HC360" s="224"/>
      <c r="HD360" s="224"/>
      <c r="HE360" s="224"/>
      <c r="HF360" s="224"/>
      <c r="HG360" s="224"/>
      <c r="HH360" s="224"/>
      <c r="HI360" s="224"/>
      <c r="HJ360" s="224"/>
      <c r="HK360" s="224"/>
      <c r="HL360" s="224"/>
      <c r="HM360" s="224"/>
      <c r="HN360" s="224"/>
      <c r="HO360" s="224"/>
      <c r="HP360" s="224"/>
      <c r="HQ360" s="224"/>
      <c r="HR360" s="224"/>
      <c r="HS360" s="224"/>
      <c r="HT360" s="224"/>
      <c r="HU360" s="224"/>
      <c r="HV360" s="224"/>
      <c r="HW360" s="224"/>
      <c r="HX360" s="224"/>
      <c r="HY360" s="224"/>
      <c r="HZ360" s="224"/>
      <c r="IA360" s="224"/>
      <c r="IB360" s="224"/>
      <c r="IC360" s="224"/>
      <c r="ID360" s="224"/>
      <c r="IE360" s="224"/>
      <c r="IF360" s="224"/>
      <c r="IG360" s="224"/>
      <c r="IH360" s="224"/>
      <c r="II360" s="224"/>
      <c r="IJ360" s="224"/>
    </row>
    <row r="361" spans="4:244" s="186" customFormat="1" x14ac:dyDescent="0.2">
      <c r="D361" s="223"/>
      <c r="E361" s="224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4"/>
      <c r="BN361" s="224"/>
      <c r="BO361" s="224"/>
      <c r="BP361" s="224"/>
      <c r="BQ361" s="224"/>
      <c r="BR361" s="224"/>
      <c r="BS361" s="224"/>
      <c r="BT361" s="224"/>
      <c r="BU361" s="224"/>
      <c r="BV361" s="224"/>
      <c r="BW361" s="224"/>
      <c r="BX361" s="224"/>
      <c r="BY361" s="224"/>
      <c r="BZ361" s="224"/>
      <c r="CA361" s="224"/>
      <c r="CB361" s="224"/>
      <c r="CC361" s="224"/>
      <c r="CD361" s="224"/>
      <c r="CE361" s="224"/>
      <c r="CF361" s="224"/>
      <c r="CG361" s="224"/>
      <c r="CH361" s="224"/>
      <c r="CI361" s="224"/>
      <c r="CJ361" s="224"/>
      <c r="CK361" s="224"/>
      <c r="CL361" s="224"/>
      <c r="CM361" s="224"/>
      <c r="CN361" s="224"/>
      <c r="CO361" s="224"/>
      <c r="CP361" s="224"/>
      <c r="CQ361" s="224"/>
      <c r="CR361" s="224"/>
      <c r="CS361" s="224"/>
      <c r="CT361" s="224"/>
      <c r="CU361" s="224"/>
      <c r="CV361" s="224"/>
      <c r="CW361" s="224"/>
      <c r="CX361" s="224"/>
      <c r="CY361" s="224"/>
      <c r="CZ361" s="224"/>
      <c r="DA361" s="224"/>
      <c r="DB361" s="224"/>
      <c r="DC361" s="224"/>
      <c r="DD361" s="224"/>
      <c r="DE361" s="224"/>
      <c r="DF361" s="224"/>
      <c r="DG361" s="224"/>
      <c r="DH361" s="224"/>
      <c r="DI361" s="224"/>
      <c r="DJ361" s="224"/>
      <c r="DK361" s="224"/>
      <c r="DL361" s="224"/>
      <c r="DM361" s="224"/>
      <c r="DN361" s="224"/>
      <c r="DO361" s="224"/>
      <c r="DP361" s="224"/>
      <c r="DQ361" s="224"/>
      <c r="DR361" s="224"/>
      <c r="DS361" s="224"/>
      <c r="DT361" s="224"/>
      <c r="DU361" s="224"/>
      <c r="DV361" s="224"/>
      <c r="DW361" s="224"/>
      <c r="DX361" s="224"/>
      <c r="DY361" s="224"/>
      <c r="DZ361" s="224"/>
      <c r="EA361" s="224"/>
      <c r="EB361" s="224"/>
      <c r="EC361" s="224"/>
      <c r="ED361" s="224"/>
      <c r="EE361" s="224"/>
      <c r="EF361" s="224"/>
      <c r="EG361" s="224"/>
      <c r="EH361" s="224"/>
      <c r="EI361" s="224"/>
      <c r="EJ361" s="224"/>
      <c r="EK361" s="224"/>
      <c r="EL361" s="224"/>
      <c r="EM361" s="224"/>
      <c r="EN361" s="224"/>
      <c r="EO361" s="224"/>
      <c r="EP361" s="224"/>
      <c r="EQ361" s="224"/>
      <c r="ER361" s="224"/>
      <c r="ES361" s="224"/>
      <c r="ET361" s="224"/>
      <c r="EU361" s="224"/>
      <c r="EV361" s="224"/>
      <c r="EW361" s="224"/>
      <c r="EX361" s="224"/>
      <c r="EY361" s="224"/>
      <c r="EZ361" s="224"/>
      <c r="FA361" s="224"/>
      <c r="FB361" s="224"/>
      <c r="FC361" s="224"/>
      <c r="FD361" s="224"/>
      <c r="FE361" s="224"/>
      <c r="FF361" s="224"/>
      <c r="FG361" s="224"/>
      <c r="FH361" s="224"/>
      <c r="FI361" s="224"/>
      <c r="FJ361" s="224"/>
      <c r="FK361" s="224"/>
      <c r="FL361" s="224"/>
      <c r="FM361" s="224"/>
      <c r="FN361" s="224"/>
      <c r="FO361" s="224"/>
      <c r="FP361" s="224"/>
      <c r="FQ361" s="224"/>
      <c r="FR361" s="224"/>
      <c r="FS361" s="224"/>
      <c r="FT361" s="224"/>
      <c r="FU361" s="224"/>
      <c r="FV361" s="224"/>
      <c r="FW361" s="224"/>
      <c r="FX361" s="224"/>
      <c r="FY361" s="224"/>
      <c r="FZ361" s="224"/>
      <c r="GA361" s="224"/>
      <c r="GB361" s="224"/>
      <c r="GC361" s="224"/>
      <c r="GD361" s="224"/>
      <c r="GE361" s="224"/>
      <c r="GF361" s="224"/>
      <c r="GG361" s="224"/>
      <c r="GH361" s="224"/>
      <c r="GI361" s="224"/>
      <c r="GJ361" s="224"/>
      <c r="GK361" s="224"/>
      <c r="GL361" s="224"/>
      <c r="GM361" s="224"/>
      <c r="GN361" s="224"/>
      <c r="GO361" s="224"/>
      <c r="GP361" s="224"/>
      <c r="GQ361" s="224"/>
      <c r="GR361" s="224"/>
      <c r="GS361" s="224"/>
      <c r="GT361" s="224"/>
      <c r="GU361" s="224"/>
      <c r="GV361" s="224"/>
      <c r="GW361" s="224"/>
      <c r="GX361" s="224"/>
      <c r="GY361" s="224"/>
      <c r="GZ361" s="224"/>
      <c r="HA361" s="224"/>
      <c r="HB361" s="224"/>
      <c r="HC361" s="224"/>
      <c r="HD361" s="224"/>
      <c r="HE361" s="224"/>
      <c r="HF361" s="224"/>
      <c r="HG361" s="224"/>
      <c r="HH361" s="224"/>
      <c r="HI361" s="224"/>
      <c r="HJ361" s="224"/>
      <c r="HK361" s="224"/>
      <c r="HL361" s="224"/>
      <c r="HM361" s="224"/>
      <c r="HN361" s="224"/>
      <c r="HO361" s="224"/>
      <c r="HP361" s="224"/>
      <c r="HQ361" s="224"/>
      <c r="HR361" s="224"/>
      <c r="HS361" s="224"/>
      <c r="HT361" s="224"/>
      <c r="HU361" s="224"/>
      <c r="HV361" s="224"/>
      <c r="HW361" s="224"/>
      <c r="HX361" s="224"/>
      <c r="HY361" s="224"/>
      <c r="HZ361" s="224"/>
      <c r="IA361" s="224"/>
      <c r="IB361" s="224"/>
      <c r="IC361" s="224"/>
      <c r="ID361" s="224"/>
      <c r="IE361" s="224"/>
      <c r="IF361" s="224"/>
      <c r="IG361" s="224"/>
      <c r="IH361" s="224"/>
      <c r="II361" s="224"/>
      <c r="IJ361" s="224"/>
    </row>
    <row r="362" spans="4:244" s="186" customFormat="1" x14ac:dyDescent="0.2">
      <c r="D362" s="223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  <c r="P362" s="224"/>
      <c r="Q362" s="224"/>
      <c r="R362" s="224"/>
      <c r="S362" s="224"/>
      <c r="T362" s="224"/>
      <c r="U362" s="224"/>
      <c r="V362" s="224"/>
      <c r="W362" s="224"/>
      <c r="X362" s="224"/>
      <c r="Y362" s="224"/>
      <c r="Z362" s="224"/>
      <c r="AA362" s="224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4"/>
      <c r="BN362" s="224"/>
      <c r="BO362" s="224"/>
      <c r="BP362" s="224"/>
      <c r="BQ362" s="224"/>
      <c r="BR362" s="224"/>
      <c r="BS362" s="224"/>
      <c r="BT362" s="224"/>
      <c r="BU362" s="224"/>
      <c r="BV362" s="224"/>
      <c r="BW362" s="224"/>
      <c r="BX362" s="224"/>
      <c r="BY362" s="224"/>
      <c r="BZ362" s="224"/>
      <c r="CA362" s="224"/>
      <c r="CB362" s="224"/>
      <c r="CC362" s="224"/>
      <c r="CD362" s="224"/>
      <c r="CE362" s="224"/>
      <c r="CF362" s="224"/>
      <c r="CG362" s="224"/>
      <c r="CH362" s="224"/>
      <c r="CI362" s="224"/>
      <c r="CJ362" s="224"/>
      <c r="CK362" s="224"/>
      <c r="CL362" s="224"/>
      <c r="CM362" s="224"/>
      <c r="CN362" s="224"/>
      <c r="CO362" s="224"/>
      <c r="CP362" s="224"/>
      <c r="CQ362" s="224"/>
      <c r="CR362" s="224"/>
      <c r="CS362" s="224"/>
      <c r="CT362" s="224"/>
      <c r="CU362" s="224"/>
      <c r="CV362" s="224"/>
      <c r="CW362" s="224"/>
      <c r="CX362" s="224"/>
      <c r="CY362" s="224"/>
      <c r="CZ362" s="224"/>
      <c r="DA362" s="224"/>
      <c r="DB362" s="224"/>
      <c r="DC362" s="224"/>
      <c r="DD362" s="224"/>
      <c r="DE362" s="224"/>
      <c r="DF362" s="224"/>
      <c r="DG362" s="224"/>
      <c r="DH362" s="224"/>
      <c r="DI362" s="224"/>
      <c r="DJ362" s="224"/>
      <c r="DK362" s="224"/>
      <c r="DL362" s="224"/>
      <c r="DM362" s="224"/>
      <c r="DN362" s="224"/>
      <c r="DO362" s="224"/>
      <c r="DP362" s="224"/>
      <c r="DQ362" s="224"/>
      <c r="DR362" s="224"/>
      <c r="DS362" s="224"/>
      <c r="DT362" s="224"/>
      <c r="DU362" s="224"/>
      <c r="DV362" s="224"/>
      <c r="DW362" s="224"/>
      <c r="DX362" s="224"/>
      <c r="DY362" s="224"/>
      <c r="DZ362" s="224"/>
      <c r="EA362" s="224"/>
      <c r="EB362" s="224"/>
      <c r="EC362" s="224"/>
      <c r="ED362" s="224"/>
      <c r="EE362" s="224"/>
      <c r="EF362" s="224"/>
      <c r="EG362" s="224"/>
      <c r="EH362" s="224"/>
      <c r="EI362" s="224"/>
      <c r="EJ362" s="224"/>
      <c r="EK362" s="224"/>
      <c r="EL362" s="224"/>
      <c r="EM362" s="224"/>
      <c r="EN362" s="224"/>
      <c r="EO362" s="224"/>
      <c r="EP362" s="224"/>
      <c r="EQ362" s="224"/>
      <c r="ER362" s="224"/>
      <c r="ES362" s="224"/>
      <c r="ET362" s="224"/>
      <c r="EU362" s="224"/>
      <c r="EV362" s="224"/>
      <c r="EW362" s="224"/>
      <c r="EX362" s="224"/>
      <c r="EY362" s="224"/>
      <c r="EZ362" s="224"/>
      <c r="FA362" s="224"/>
      <c r="FB362" s="224"/>
      <c r="FC362" s="224"/>
      <c r="FD362" s="224"/>
      <c r="FE362" s="224"/>
      <c r="FF362" s="224"/>
      <c r="FG362" s="224"/>
      <c r="FH362" s="224"/>
      <c r="FI362" s="224"/>
      <c r="FJ362" s="224"/>
      <c r="FK362" s="224"/>
      <c r="FL362" s="224"/>
      <c r="FM362" s="224"/>
      <c r="FN362" s="224"/>
      <c r="FO362" s="224"/>
      <c r="FP362" s="224"/>
      <c r="FQ362" s="224"/>
      <c r="FR362" s="224"/>
      <c r="FS362" s="224"/>
      <c r="FT362" s="224"/>
      <c r="FU362" s="224"/>
      <c r="FV362" s="224"/>
      <c r="FW362" s="224"/>
      <c r="FX362" s="224"/>
      <c r="FY362" s="224"/>
      <c r="FZ362" s="224"/>
      <c r="GA362" s="224"/>
      <c r="GB362" s="224"/>
      <c r="GC362" s="224"/>
      <c r="GD362" s="224"/>
      <c r="GE362" s="224"/>
      <c r="GF362" s="224"/>
      <c r="GG362" s="224"/>
      <c r="GH362" s="224"/>
      <c r="GI362" s="224"/>
      <c r="GJ362" s="224"/>
      <c r="GK362" s="224"/>
      <c r="GL362" s="224"/>
      <c r="GM362" s="224"/>
      <c r="GN362" s="224"/>
      <c r="GO362" s="224"/>
      <c r="GP362" s="224"/>
      <c r="GQ362" s="224"/>
      <c r="GR362" s="224"/>
      <c r="GS362" s="224"/>
      <c r="GT362" s="224"/>
      <c r="GU362" s="224"/>
      <c r="GV362" s="224"/>
      <c r="GW362" s="224"/>
      <c r="GX362" s="224"/>
      <c r="GY362" s="224"/>
      <c r="GZ362" s="224"/>
      <c r="HA362" s="224"/>
      <c r="HB362" s="224"/>
      <c r="HC362" s="224"/>
      <c r="HD362" s="224"/>
      <c r="HE362" s="224"/>
      <c r="HF362" s="224"/>
      <c r="HG362" s="224"/>
      <c r="HH362" s="224"/>
      <c r="HI362" s="224"/>
      <c r="HJ362" s="224"/>
      <c r="HK362" s="224"/>
      <c r="HL362" s="224"/>
      <c r="HM362" s="224"/>
      <c r="HN362" s="224"/>
      <c r="HO362" s="224"/>
      <c r="HP362" s="224"/>
      <c r="HQ362" s="224"/>
      <c r="HR362" s="224"/>
      <c r="HS362" s="224"/>
      <c r="HT362" s="224"/>
      <c r="HU362" s="224"/>
      <c r="HV362" s="224"/>
      <c r="HW362" s="224"/>
      <c r="HX362" s="224"/>
      <c r="HY362" s="224"/>
      <c r="HZ362" s="224"/>
      <c r="IA362" s="224"/>
      <c r="IB362" s="224"/>
      <c r="IC362" s="224"/>
      <c r="ID362" s="224"/>
      <c r="IE362" s="224"/>
      <c r="IF362" s="224"/>
      <c r="IG362" s="224"/>
      <c r="IH362" s="224"/>
      <c r="II362" s="224"/>
      <c r="IJ362" s="224"/>
    </row>
    <row r="363" spans="4:244" s="186" customFormat="1" x14ac:dyDescent="0.2">
      <c r="D363" s="223"/>
      <c r="E363" s="224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  <c r="P363" s="224"/>
      <c r="Q363" s="224"/>
      <c r="R363" s="224"/>
      <c r="S363" s="224"/>
      <c r="T363" s="224"/>
      <c r="U363" s="224"/>
      <c r="V363" s="224"/>
      <c r="W363" s="224"/>
      <c r="X363" s="224"/>
      <c r="Y363" s="224"/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224"/>
      <c r="BN363" s="224"/>
      <c r="BO363" s="224"/>
      <c r="BP363" s="224"/>
      <c r="BQ363" s="224"/>
      <c r="BR363" s="224"/>
      <c r="BS363" s="224"/>
      <c r="BT363" s="224"/>
      <c r="BU363" s="224"/>
      <c r="BV363" s="224"/>
      <c r="BW363" s="224"/>
      <c r="BX363" s="224"/>
      <c r="BY363" s="224"/>
      <c r="BZ363" s="224"/>
      <c r="CA363" s="224"/>
      <c r="CB363" s="224"/>
      <c r="CC363" s="224"/>
      <c r="CD363" s="224"/>
      <c r="CE363" s="224"/>
      <c r="CF363" s="224"/>
      <c r="CG363" s="224"/>
      <c r="CH363" s="224"/>
      <c r="CI363" s="224"/>
      <c r="CJ363" s="224"/>
      <c r="CK363" s="224"/>
      <c r="CL363" s="224"/>
      <c r="CM363" s="224"/>
      <c r="CN363" s="224"/>
      <c r="CO363" s="224"/>
      <c r="CP363" s="224"/>
      <c r="CQ363" s="224"/>
      <c r="CR363" s="224"/>
      <c r="CS363" s="224"/>
      <c r="CT363" s="224"/>
      <c r="CU363" s="224"/>
      <c r="CV363" s="224"/>
      <c r="CW363" s="224"/>
      <c r="CX363" s="224"/>
      <c r="CY363" s="224"/>
      <c r="CZ363" s="224"/>
      <c r="DA363" s="224"/>
      <c r="DB363" s="224"/>
      <c r="DC363" s="224"/>
      <c r="DD363" s="224"/>
      <c r="DE363" s="224"/>
      <c r="DF363" s="224"/>
      <c r="DG363" s="224"/>
      <c r="DH363" s="224"/>
      <c r="DI363" s="224"/>
      <c r="DJ363" s="224"/>
      <c r="DK363" s="224"/>
      <c r="DL363" s="224"/>
      <c r="DM363" s="224"/>
      <c r="DN363" s="224"/>
      <c r="DO363" s="224"/>
      <c r="DP363" s="224"/>
      <c r="DQ363" s="224"/>
      <c r="DR363" s="224"/>
      <c r="DS363" s="224"/>
      <c r="DT363" s="224"/>
      <c r="DU363" s="224"/>
      <c r="DV363" s="224"/>
      <c r="DW363" s="224"/>
      <c r="DX363" s="224"/>
      <c r="DY363" s="224"/>
      <c r="DZ363" s="224"/>
      <c r="EA363" s="224"/>
      <c r="EB363" s="224"/>
      <c r="EC363" s="224"/>
      <c r="ED363" s="224"/>
      <c r="EE363" s="224"/>
      <c r="EF363" s="224"/>
      <c r="EG363" s="224"/>
      <c r="EH363" s="224"/>
      <c r="EI363" s="224"/>
      <c r="EJ363" s="224"/>
      <c r="EK363" s="224"/>
      <c r="EL363" s="224"/>
      <c r="EM363" s="224"/>
      <c r="EN363" s="224"/>
      <c r="EO363" s="224"/>
      <c r="EP363" s="224"/>
      <c r="EQ363" s="224"/>
      <c r="ER363" s="224"/>
      <c r="ES363" s="224"/>
      <c r="ET363" s="224"/>
      <c r="EU363" s="224"/>
      <c r="EV363" s="224"/>
      <c r="EW363" s="224"/>
      <c r="EX363" s="224"/>
      <c r="EY363" s="224"/>
      <c r="EZ363" s="224"/>
      <c r="FA363" s="224"/>
      <c r="FB363" s="224"/>
      <c r="FC363" s="224"/>
      <c r="FD363" s="224"/>
      <c r="FE363" s="224"/>
      <c r="FF363" s="224"/>
      <c r="FG363" s="224"/>
      <c r="FH363" s="224"/>
      <c r="FI363" s="224"/>
      <c r="FJ363" s="224"/>
      <c r="FK363" s="224"/>
      <c r="FL363" s="224"/>
      <c r="FM363" s="224"/>
      <c r="FN363" s="224"/>
      <c r="FO363" s="224"/>
      <c r="FP363" s="224"/>
      <c r="FQ363" s="224"/>
      <c r="FR363" s="224"/>
      <c r="FS363" s="224"/>
      <c r="FT363" s="224"/>
      <c r="FU363" s="224"/>
      <c r="FV363" s="224"/>
      <c r="FW363" s="224"/>
      <c r="FX363" s="224"/>
      <c r="FY363" s="224"/>
      <c r="FZ363" s="224"/>
      <c r="GA363" s="224"/>
      <c r="GB363" s="224"/>
      <c r="GC363" s="224"/>
      <c r="GD363" s="224"/>
      <c r="GE363" s="224"/>
      <c r="GF363" s="224"/>
      <c r="GG363" s="224"/>
      <c r="GH363" s="224"/>
      <c r="GI363" s="224"/>
      <c r="GJ363" s="224"/>
      <c r="GK363" s="224"/>
      <c r="GL363" s="224"/>
      <c r="GM363" s="224"/>
      <c r="GN363" s="224"/>
      <c r="GO363" s="224"/>
      <c r="GP363" s="224"/>
      <c r="GQ363" s="224"/>
      <c r="GR363" s="224"/>
      <c r="GS363" s="224"/>
      <c r="GT363" s="224"/>
      <c r="GU363" s="224"/>
      <c r="GV363" s="224"/>
      <c r="GW363" s="224"/>
      <c r="GX363" s="224"/>
      <c r="GY363" s="224"/>
      <c r="GZ363" s="224"/>
      <c r="HA363" s="224"/>
      <c r="HB363" s="224"/>
      <c r="HC363" s="224"/>
      <c r="HD363" s="224"/>
      <c r="HE363" s="224"/>
      <c r="HF363" s="224"/>
      <c r="HG363" s="224"/>
      <c r="HH363" s="224"/>
      <c r="HI363" s="224"/>
      <c r="HJ363" s="224"/>
      <c r="HK363" s="224"/>
      <c r="HL363" s="224"/>
      <c r="HM363" s="224"/>
      <c r="HN363" s="224"/>
      <c r="HO363" s="224"/>
      <c r="HP363" s="224"/>
      <c r="HQ363" s="224"/>
      <c r="HR363" s="224"/>
      <c r="HS363" s="224"/>
      <c r="HT363" s="224"/>
      <c r="HU363" s="224"/>
      <c r="HV363" s="224"/>
      <c r="HW363" s="224"/>
      <c r="HX363" s="224"/>
      <c r="HY363" s="224"/>
      <c r="HZ363" s="224"/>
      <c r="IA363" s="224"/>
      <c r="IB363" s="224"/>
      <c r="IC363" s="224"/>
      <c r="ID363" s="224"/>
      <c r="IE363" s="224"/>
      <c r="IF363" s="224"/>
      <c r="IG363" s="224"/>
      <c r="IH363" s="224"/>
      <c r="II363" s="224"/>
      <c r="IJ363" s="224"/>
    </row>
    <row r="364" spans="4:244" s="186" customFormat="1" x14ac:dyDescent="0.2">
      <c r="D364" s="223"/>
      <c r="E364" s="224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  <c r="P364" s="224"/>
      <c r="Q364" s="224"/>
      <c r="R364" s="224"/>
      <c r="S364" s="224"/>
      <c r="T364" s="224"/>
      <c r="U364" s="224"/>
      <c r="V364" s="224"/>
      <c r="W364" s="224"/>
      <c r="X364" s="224"/>
      <c r="Y364" s="224"/>
      <c r="Z364" s="224"/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24"/>
      <c r="AK364" s="224"/>
      <c r="AL364" s="224"/>
      <c r="AM364" s="224"/>
      <c r="AN364" s="224"/>
      <c r="AO364" s="224"/>
      <c r="AP364" s="224"/>
      <c r="AQ364" s="224"/>
      <c r="AR364" s="224"/>
      <c r="AS364" s="224"/>
      <c r="AT364" s="224"/>
      <c r="AU364" s="224"/>
      <c r="AV364" s="224"/>
      <c r="AW364" s="224"/>
      <c r="AX364" s="224"/>
      <c r="AY364" s="224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4"/>
      <c r="BN364" s="224"/>
      <c r="BO364" s="224"/>
      <c r="BP364" s="224"/>
      <c r="BQ364" s="224"/>
      <c r="BR364" s="224"/>
      <c r="BS364" s="224"/>
      <c r="BT364" s="224"/>
      <c r="BU364" s="224"/>
      <c r="BV364" s="224"/>
      <c r="BW364" s="224"/>
      <c r="BX364" s="224"/>
      <c r="BY364" s="224"/>
      <c r="BZ364" s="224"/>
      <c r="CA364" s="224"/>
      <c r="CB364" s="224"/>
      <c r="CC364" s="224"/>
      <c r="CD364" s="224"/>
      <c r="CE364" s="224"/>
      <c r="CF364" s="224"/>
      <c r="CG364" s="224"/>
      <c r="CH364" s="224"/>
      <c r="CI364" s="224"/>
      <c r="CJ364" s="224"/>
      <c r="CK364" s="224"/>
      <c r="CL364" s="224"/>
      <c r="CM364" s="224"/>
      <c r="CN364" s="224"/>
      <c r="CO364" s="224"/>
      <c r="CP364" s="224"/>
      <c r="CQ364" s="224"/>
      <c r="CR364" s="224"/>
      <c r="CS364" s="224"/>
      <c r="CT364" s="224"/>
      <c r="CU364" s="224"/>
      <c r="CV364" s="224"/>
      <c r="CW364" s="224"/>
      <c r="CX364" s="224"/>
      <c r="CY364" s="224"/>
      <c r="CZ364" s="224"/>
      <c r="DA364" s="224"/>
      <c r="DB364" s="224"/>
      <c r="DC364" s="224"/>
      <c r="DD364" s="224"/>
      <c r="DE364" s="224"/>
      <c r="DF364" s="224"/>
      <c r="DG364" s="224"/>
      <c r="DH364" s="224"/>
      <c r="DI364" s="224"/>
      <c r="DJ364" s="224"/>
      <c r="DK364" s="224"/>
      <c r="DL364" s="224"/>
      <c r="DM364" s="224"/>
      <c r="DN364" s="224"/>
      <c r="DO364" s="224"/>
      <c r="DP364" s="224"/>
      <c r="DQ364" s="224"/>
      <c r="DR364" s="224"/>
      <c r="DS364" s="224"/>
      <c r="DT364" s="224"/>
      <c r="DU364" s="224"/>
      <c r="DV364" s="224"/>
      <c r="DW364" s="224"/>
      <c r="DX364" s="224"/>
      <c r="DY364" s="224"/>
      <c r="DZ364" s="224"/>
      <c r="EA364" s="224"/>
      <c r="EB364" s="224"/>
      <c r="EC364" s="224"/>
      <c r="ED364" s="224"/>
      <c r="EE364" s="224"/>
      <c r="EF364" s="224"/>
      <c r="EG364" s="224"/>
      <c r="EH364" s="224"/>
      <c r="EI364" s="224"/>
      <c r="EJ364" s="224"/>
      <c r="EK364" s="224"/>
      <c r="EL364" s="224"/>
      <c r="EM364" s="224"/>
      <c r="EN364" s="224"/>
      <c r="EO364" s="224"/>
      <c r="EP364" s="224"/>
      <c r="EQ364" s="224"/>
      <c r="ER364" s="224"/>
      <c r="ES364" s="224"/>
      <c r="ET364" s="224"/>
      <c r="EU364" s="224"/>
      <c r="EV364" s="224"/>
      <c r="EW364" s="224"/>
      <c r="EX364" s="224"/>
      <c r="EY364" s="224"/>
      <c r="EZ364" s="224"/>
      <c r="FA364" s="224"/>
      <c r="FB364" s="224"/>
      <c r="FC364" s="224"/>
      <c r="FD364" s="224"/>
      <c r="FE364" s="224"/>
      <c r="FF364" s="224"/>
      <c r="FG364" s="224"/>
      <c r="FH364" s="224"/>
      <c r="FI364" s="224"/>
      <c r="FJ364" s="224"/>
      <c r="FK364" s="224"/>
      <c r="FL364" s="224"/>
      <c r="FM364" s="224"/>
      <c r="FN364" s="224"/>
      <c r="FO364" s="224"/>
      <c r="FP364" s="224"/>
      <c r="FQ364" s="224"/>
      <c r="FR364" s="224"/>
      <c r="FS364" s="224"/>
      <c r="FT364" s="224"/>
      <c r="FU364" s="224"/>
      <c r="FV364" s="224"/>
      <c r="FW364" s="224"/>
      <c r="FX364" s="224"/>
      <c r="FY364" s="224"/>
      <c r="FZ364" s="224"/>
      <c r="GA364" s="224"/>
      <c r="GB364" s="224"/>
      <c r="GC364" s="224"/>
      <c r="GD364" s="224"/>
      <c r="GE364" s="224"/>
      <c r="GF364" s="224"/>
      <c r="GG364" s="224"/>
      <c r="GH364" s="224"/>
      <c r="GI364" s="224"/>
      <c r="GJ364" s="224"/>
      <c r="GK364" s="224"/>
      <c r="GL364" s="224"/>
      <c r="GM364" s="224"/>
      <c r="GN364" s="224"/>
      <c r="GO364" s="224"/>
      <c r="GP364" s="224"/>
      <c r="GQ364" s="224"/>
      <c r="GR364" s="224"/>
      <c r="GS364" s="224"/>
      <c r="GT364" s="224"/>
      <c r="GU364" s="224"/>
      <c r="GV364" s="224"/>
      <c r="GW364" s="224"/>
      <c r="GX364" s="224"/>
      <c r="GY364" s="224"/>
      <c r="GZ364" s="224"/>
      <c r="HA364" s="224"/>
      <c r="HB364" s="224"/>
      <c r="HC364" s="224"/>
      <c r="HD364" s="224"/>
      <c r="HE364" s="224"/>
      <c r="HF364" s="224"/>
      <c r="HG364" s="224"/>
      <c r="HH364" s="224"/>
      <c r="HI364" s="224"/>
      <c r="HJ364" s="224"/>
      <c r="HK364" s="224"/>
      <c r="HL364" s="224"/>
      <c r="HM364" s="224"/>
      <c r="HN364" s="224"/>
      <c r="HO364" s="224"/>
      <c r="HP364" s="224"/>
      <c r="HQ364" s="224"/>
      <c r="HR364" s="224"/>
      <c r="HS364" s="224"/>
      <c r="HT364" s="224"/>
      <c r="HU364" s="224"/>
      <c r="HV364" s="224"/>
      <c r="HW364" s="224"/>
      <c r="HX364" s="224"/>
      <c r="HY364" s="224"/>
      <c r="HZ364" s="224"/>
      <c r="IA364" s="224"/>
      <c r="IB364" s="224"/>
      <c r="IC364" s="224"/>
      <c r="ID364" s="224"/>
      <c r="IE364" s="224"/>
      <c r="IF364" s="224"/>
      <c r="IG364" s="224"/>
      <c r="IH364" s="224"/>
      <c r="II364" s="224"/>
      <c r="IJ364" s="224"/>
    </row>
    <row r="365" spans="4:244" s="186" customFormat="1" x14ac:dyDescent="0.2">
      <c r="D365" s="223"/>
      <c r="E365" s="224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  <c r="P365" s="224"/>
      <c r="Q365" s="224"/>
      <c r="R365" s="224"/>
      <c r="S365" s="224"/>
      <c r="T365" s="224"/>
      <c r="U365" s="224"/>
      <c r="V365" s="224"/>
      <c r="W365" s="224"/>
      <c r="X365" s="224"/>
      <c r="Y365" s="224"/>
      <c r="Z365" s="224"/>
      <c r="AA365" s="224"/>
      <c r="AB365" s="224"/>
      <c r="AC365" s="224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  <c r="AP365" s="224"/>
      <c r="AQ365" s="224"/>
      <c r="AR365" s="224"/>
      <c r="AS365" s="224"/>
      <c r="AT365" s="224"/>
      <c r="AU365" s="224"/>
      <c r="AV365" s="224"/>
      <c r="AW365" s="224"/>
      <c r="AX365" s="224"/>
      <c r="AY365" s="224"/>
      <c r="AZ365" s="224"/>
      <c r="BA365" s="224"/>
      <c r="BB365" s="224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4"/>
      <c r="BN365" s="224"/>
      <c r="BO365" s="224"/>
      <c r="BP365" s="224"/>
      <c r="BQ365" s="224"/>
      <c r="BR365" s="224"/>
      <c r="BS365" s="224"/>
      <c r="BT365" s="224"/>
      <c r="BU365" s="224"/>
      <c r="BV365" s="224"/>
      <c r="BW365" s="224"/>
      <c r="BX365" s="224"/>
      <c r="BY365" s="224"/>
      <c r="BZ365" s="224"/>
      <c r="CA365" s="224"/>
      <c r="CB365" s="224"/>
      <c r="CC365" s="224"/>
      <c r="CD365" s="224"/>
      <c r="CE365" s="224"/>
      <c r="CF365" s="224"/>
      <c r="CG365" s="224"/>
      <c r="CH365" s="224"/>
      <c r="CI365" s="224"/>
      <c r="CJ365" s="224"/>
      <c r="CK365" s="224"/>
      <c r="CL365" s="224"/>
      <c r="CM365" s="224"/>
      <c r="CN365" s="224"/>
      <c r="CO365" s="224"/>
      <c r="CP365" s="224"/>
      <c r="CQ365" s="224"/>
      <c r="CR365" s="224"/>
      <c r="CS365" s="224"/>
      <c r="CT365" s="224"/>
      <c r="CU365" s="224"/>
      <c r="CV365" s="224"/>
      <c r="CW365" s="224"/>
      <c r="CX365" s="224"/>
      <c r="CY365" s="224"/>
      <c r="CZ365" s="224"/>
      <c r="DA365" s="224"/>
      <c r="DB365" s="224"/>
      <c r="DC365" s="224"/>
      <c r="DD365" s="224"/>
      <c r="DE365" s="224"/>
      <c r="DF365" s="224"/>
      <c r="DG365" s="224"/>
      <c r="DH365" s="224"/>
      <c r="DI365" s="224"/>
      <c r="DJ365" s="224"/>
      <c r="DK365" s="224"/>
      <c r="DL365" s="224"/>
      <c r="DM365" s="224"/>
      <c r="DN365" s="224"/>
      <c r="DO365" s="224"/>
      <c r="DP365" s="224"/>
      <c r="DQ365" s="224"/>
      <c r="DR365" s="224"/>
      <c r="DS365" s="224"/>
      <c r="DT365" s="224"/>
      <c r="DU365" s="224"/>
      <c r="DV365" s="224"/>
      <c r="DW365" s="224"/>
      <c r="DX365" s="224"/>
      <c r="DY365" s="224"/>
      <c r="DZ365" s="224"/>
      <c r="EA365" s="224"/>
      <c r="EB365" s="224"/>
      <c r="EC365" s="224"/>
      <c r="ED365" s="224"/>
      <c r="EE365" s="224"/>
      <c r="EF365" s="224"/>
      <c r="EG365" s="224"/>
      <c r="EH365" s="224"/>
      <c r="EI365" s="224"/>
      <c r="EJ365" s="224"/>
      <c r="EK365" s="224"/>
      <c r="EL365" s="224"/>
      <c r="EM365" s="224"/>
      <c r="EN365" s="224"/>
      <c r="EO365" s="224"/>
      <c r="EP365" s="224"/>
      <c r="EQ365" s="224"/>
      <c r="ER365" s="224"/>
      <c r="ES365" s="224"/>
      <c r="ET365" s="224"/>
      <c r="EU365" s="224"/>
      <c r="EV365" s="224"/>
      <c r="EW365" s="224"/>
      <c r="EX365" s="224"/>
      <c r="EY365" s="224"/>
      <c r="EZ365" s="224"/>
      <c r="FA365" s="224"/>
      <c r="FB365" s="224"/>
      <c r="FC365" s="224"/>
      <c r="FD365" s="224"/>
      <c r="FE365" s="224"/>
      <c r="FF365" s="224"/>
      <c r="FG365" s="224"/>
      <c r="FH365" s="224"/>
      <c r="FI365" s="224"/>
      <c r="FJ365" s="224"/>
      <c r="FK365" s="224"/>
      <c r="FL365" s="224"/>
      <c r="FM365" s="224"/>
      <c r="FN365" s="224"/>
      <c r="FO365" s="224"/>
      <c r="FP365" s="224"/>
      <c r="FQ365" s="224"/>
      <c r="FR365" s="224"/>
      <c r="FS365" s="224"/>
      <c r="FT365" s="224"/>
      <c r="FU365" s="224"/>
      <c r="FV365" s="224"/>
      <c r="FW365" s="224"/>
      <c r="FX365" s="224"/>
      <c r="FY365" s="224"/>
      <c r="FZ365" s="224"/>
      <c r="GA365" s="224"/>
      <c r="GB365" s="224"/>
      <c r="GC365" s="224"/>
      <c r="GD365" s="224"/>
      <c r="GE365" s="224"/>
      <c r="GF365" s="224"/>
      <c r="GG365" s="224"/>
      <c r="GH365" s="224"/>
      <c r="GI365" s="224"/>
      <c r="GJ365" s="224"/>
      <c r="GK365" s="224"/>
      <c r="GL365" s="224"/>
      <c r="GM365" s="224"/>
      <c r="GN365" s="224"/>
      <c r="GO365" s="224"/>
      <c r="GP365" s="224"/>
      <c r="GQ365" s="224"/>
      <c r="GR365" s="224"/>
      <c r="GS365" s="224"/>
      <c r="GT365" s="224"/>
      <c r="GU365" s="224"/>
      <c r="GV365" s="224"/>
      <c r="GW365" s="224"/>
      <c r="GX365" s="224"/>
      <c r="GY365" s="224"/>
      <c r="GZ365" s="224"/>
      <c r="HA365" s="224"/>
      <c r="HB365" s="224"/>
      <c r="HC365" s="224"/>
      <c r="HD365" s="224"/>
      <c r="HE365" s="224"/>
      <c r="HF365" s="224"/>
      <c r="HG365" s="224"/>
      <c r="HH365" s="224"/>
      <c r="HI365" s="224"/>
      <c r="HJ365" s="224"/>
      <c r="HK365" s="224"/>
      <c r="HL365" s="224"/>
      <c r="HM365" s="224"/>
      <c r="HN365" s="224"/>
      <c r="HO365" s="224"/>
      <c r="HP365" s="224"/>
      <c r="HQ365" s="224"/>
      <c r="HR365" s="224"/>
      <c r="HS365" s="224"/>
      <c r="HT365" s="224"/>
      <c r="HU365" s="224"/>
      <c r="HV365" s="224"/>
      <c r="HW365" s="224"/>
      <c r="HX365" s="224"/>
      <c r="HY365" s="224"/>
      <c r="HZ365" s="224"/>
      <c r="IA365" s="224"/>
      <c r="IB365" s="224"/>
      <c r="IC365" s="224"/>
      <c r="ID365" s="224"/>
      <c r="IE365" s="224"/>
      <c r="IF365" s="224"/>
      <c r="IG365" s="224"/>
      <c r="IH365" s="224"/>
      <c r="II365" s="224"/>
      <c r="IJ365" s="224"/>
    </row>
    <row r="366" spans="4:244" s="186" customFormat="1" x14ac:dyDescent="0.2">
      <c r="D366" s="223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24"/>
      <c r="S366" s="224"/>
      <c r="T366" s="224"/>
      <c r="U366" s="224"/>
      <c r="V366" s="224"/>
      <c r="W366" s="224"/>
      <c r="X366" s="224"/>
      <c r="Y366" s="224"/>
      <c r="Z366" s="224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  <c r="BT366" s="224"/>
      <c r="BU366" s="224"/>
      <c r="BV366" s="224"/>
      <c r="BW366" s="224"/>
      <c r="BX366" s="224"/>
      <c r="BY366" s="224"/>
      <c r="BZ366" s="224"/>
      <c r="CA366" s="224"/>
      <c r="CB366" s="224"/>
      <c r="CC366" s="224"/>
      <c r="CD366" s="224"/>
      <c r="CE366" s="224"/>
      <c r="CF366" s="224"/>
      <c r="CG366" s="224"/>
      <c r="CH366" s="224"/>
      <c r="CI366" s="224"/>
      <c r="CJ366" s="224"/>
      <c r="CK366" s="224"/>
      <c r="CL366" s="224"/>
      <c r="CM366" s="224"/>
      <c r="CN366" s="224"/>
      <c r="CO366" s="224"/>
      <c r="CP366" s="224"/>
      <c r="CQ366" s="224"/>
      <c r="CR366" s="224"/>
      <c r="CS366" s="224"/>
      <c r="CT366" s="224"/>
      <c r="CU366" s="224"/>
      <c r="CV366" s="224"/>
      <c r="CW366" s="224"/>
      <c r="CX366" s="224"/>
      <c r="CY366" s="224"/>
      <c r="CZ366" s="224"/>
      <c r="DA366" s="224"/>
      <c r="DB366" s="224"/>
      <c r="DC366" s="224"/>
      <c r="DD366" s="224"/>
      <c r="DE366" s="224"/>
      <c r="DF366" s="224"/>
      <c r="DG366" s="224"/>
      <c r="DH366" s="224"/>
      <c r="DI366" s="224"/>
      <c r="DJ366" s="224"/>
      <c r="DK366" s="224"/>
      <c r="DL366" s="224"/>
      <c r="DM366" s="224"/>
      <c r="DN366" s="224"/>
      <c r="DO366" s="224"/>
      <c r="DP366" s="224"/>
      <c r="DQ366" s="224"/>
      <c r="DR366" s="224"/>
      <c r="DS366" s="224"/>
      <c r="DT366" s="224"/>
      <c r="DU366" s="224"/>
      <c r="DV366" s="224"/>
      <c r="DW366" s="224"/>
      <c r="DX366" s="224"/>
      <c r="DY366" s="224"/>
      <c r="DZ366" s="224"/>
      <c r="EA366" s="224"/>
      <c r="EB366" s="224"/>
      <c r="EC366" s="224"/>
      <c r="ED366" s="224"/>
      <c r="EE366" s="224"/>
      <c r="EF366" s="224"/>
      <c r="EG366" s="224"/>
      <c r="EH366" s="224"/>
      <c r="EI366" s="224"/>
      <c r="EJ366" s="224"/>
      <c r="EK366" s="224"/>
      <c r="EL366" s="224"/>
      <c r="EM366" s="224"/>
      <c r="EN366" s="224"/>
      <c r="EO366" s="224"/>
      <c r="EP366" s="224"/>
      <c r="EQ366" s="224"/>
      <c r="ER366" s="224"/>
      <c r="ES366" s="224"/>
      <c r="ET366" s="224"/>
      <c r="EU366" s="224"/>
      <c r="EV366" s="224"/>
      <c r="EW366" s="224"/>
      <c r="EX366" s="224"/>
      <c r="EY366" s="224"/>
      <c r="EZ366" s="224"/>
      <c r="FA366" s="224"/>
      <c r="FB366" s="224"/>
      <c r="FC366" s="224"/>
      <c r="FD366" s="224"/>
      <c r="FE366" s="224"/>
      <c r="FF366" s="224"/>
      <c r="FG366" s="224"/>
      <c r="FH366" s="224"/>
      <c r="FI366" s="224"/>
      <c r="FJ366" s="224"/>
      <c r="FK366" s="224"/>
      <c r="FL366" s="224"/>
      <c r="FM366" s="224"/>
      <c r="FN366" s="224"/>
      <c r="FO366" s="224"/>
      <c r="FP366" s="224"/>
      <c r="FQ366" s="224"/>
      <c r="FR366" s="224"/>
      <c r="FS366" s="224"/>
      <c r="FT366" s="224"/>
      <c r="FU366" s="224"/>
      <c r="FV366" s="224"/>
      <c r="FW366" s="224"/>
      <c r="FX366" s="224"/>
      <c r="FY366" s="224"/>
      <c r="FZ366" s="224"/>
      <c r="GA366" s="224"/>
      <c r="GB366" s="224"/>
      <c r="GC366" s="224"/>
      <c r="GD366" s="224"/>
      <c r="GE366" s="224"/>
      <c r="GF366" s="224"/>
      <c r="GG366" s="224"/>
      <c r="GH366" s="224"/>
      <c r="GI366" s="224"/>
      <c r="GJ366" s="224"/>
      <c r="GK366" s="224"/>
      <c r="GL366" s="224"/>
      <c r="GM366" s="224"/>
      <c r="GN366" s="224"/>
      <c r="GO366" s="224"/>
      <c r="GP366" s="224"/>
      <c r="GQ366" s="224"/>
      <c r="GR366" s="224"/>
      <c r="GS366" s="224"/>
      <c r="GT366" s="224"/>
      <c r="GU366" s="224"/>
      <c r="GV366" s="224"/>
      <c r="GW366" s="224"/>
      <c r="GX366" s="224"/>
      <c r="GY366" s="224"/>
      <c r="GZ366" s="224"/>
      <c r="HA366" s="224"/>
      <c r="HB366" s="224"/>
      <c r="HC366" s="224"/>
      <c r="HD366" s="224"/>
      <c r="HE366" s="224"/>
      <c r="HF366" s="224"/>
      <c r="HG366" s="224"/>
      <c r="HH366" s="224"/>
      <c r="HI366" s="224"/>
      <c r="HJ366" s="224"/>
      <c r="HK366" s="224"/>
      <c r="HL366" s="224"/>
      <c r="HM366" s="224"/>
      <c r="HN366" s="224"/>
      <c r="HO366" s="224"/>
      <c r="HP366" s="224"/>
      <c r="HQ366" s="224"/>
      <c r="HR366" s="224"/>
      <c r="HS366" s="224"/>
      <c r="HT366" s="224"/>
      <c r="HU366" s="224"/>
      <c r="HV366" s="224"/>
      <c r="HW366" s="224"/>
      <c r="HX366" s="224"/>
      <c r="HY366" s="224"/>
      <c r="HZ366" s="224"/>
      <c r="IA366" s="224"/>
      <c r="IB366" s="224"/>
      <c r="IC366" s="224"/>
      <c r="ID366" s="224"/>
      <c r="IE366" s="224"/>
      <c r="IF366" s="224"/>
      <c r="IG366" s="224"/>
      <c r="IH366" s="224"/>
      <c r="II366" s="224"/>
      <c r="IJ366" s="224"/>
    </row>
    <row r="367" spans="4:244" s="186" customFormat="1" x14ac:dyDescent="0.2">
      <c r="D367" s="223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  <c r="W367" s="224"/>
      <c r="X367" s="224"/>
      <c r="Y367" s="224"/>
      <c r="Z367" s="224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24"/>
      <c r="AK367" s="224"/>
      <c r="AL367" s="224"/>
      <c r="AM367" s="224"/>
      <c r="AN367" s="224"/>
      <c r="AO367" s="224"/>
      <c r="AP367" s="224"/>
      <c r="AQ367" s="224"/>
      <c r="AR367" s="224"/>
      <c r="AS367" s="224"/>
      <c r="AT367" s="224"/>
      <c r="AU367" s="224"/>
      <c r="AV367" s="224"/>
      <c r="AW367" s="224"/>
      <c r="AX367" s="224"/>
      <c r="AY367" s="224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4"/>
      <c r="BN367" s="224"/>
      <c r="BO367" s="224"/>
      <c r="BP367" s="224"/>
      <c r="BQ367" s="224"/>
      <c r="BR367" s="224"/>
      <c r="BS367" s="224"/>
      <c r="BT367" s="224"/>
      <c r="BU367" s="224"/>
      <c r="BV367" s="224"/>
      <c r="BW367" s="224"/>
      <c r="BX367" s="224"/>
      <c r="BY367" s="224"/>
      <c r="BZ367" s="224"/>
      <c r="CA367" s="224"/>
      <c r="CB367" s="224"/>
      <c r="CC367" s="224"/>
      <c r="CD367" s="224"/>
      <c r="CE367" s="224"/>
      <c r="CF367" s="224"/>
      <c r="CG367" s="224"/>
      <c r="CH367" s="224"/>
      <c r="CI367" s="224"/>
      <c r="CJ367" s="224"/>
      <c r="CK367" s="224"/>
      <c r="CL367" s="224"/>
      <c r="CM367" s="224"/>
      <c r="CN367" s="224"/>
      <c r="CO367" s="224"/>
      <c r="CP367" s="224"/>
      <c r="CQ367" s="224"/>
      <c r="CR367" s="224"/>
      <c r="CS367" s="224"/>
      <c r="CT367" s="224"/>
      <c r="CU367" s="224"/>
      <c r="CV367" s="224"/>
      <c r="CW367" s="224"/>
      <c r="CX367" s="224"/>
      <c r="CY367" s="224"/>
      <c r="CZ367" s="224"/>
      <c r="DA367" s="224"/>
      <c r="DB367" s="224"/>
      <c r="DC367" s="224"/>
      <c r="DD367" s="224"/>
      <c r="DE367" s="224"/>
      <c r="DF367" s="224"/>
      <c r="DG367" s="224"/>
      <c r="DH367" s="224"/>
      <c r="DI367" s="224"/>
      <c r="DJ367" s="224"/>
      <c r="DK367" s="224"/>
      <c r="DL367" s="224"/>
      <c r="DM367" s="224"/>
      <c r="DN367" s="224"/>
      <c r="DO367" s="224"/>
      <c r="DP367" s="224"/>
      <c r="DQ367" s="224"/>
      <c r="DR367" s="224"/>
      <c r="DS367" s="224"/>
      <c r="DT367" s="224"/>
      <c r="DU367" s="224"/>
      <c r="DV367" s="224"/>
      <c r="DW367" s="224"/>
      <c r="DX367" s="224"/>
      <c r="DY367" s="224"/>
      <c r="DZ367" s="224"/>
      <c r="EA367" s="224"/>
      <c r="EB367" s="224"/>
      <c r="EC367" s="224"/>
      <c r="ED367" s="224"/>
      <c r="EE367" s="224"/>
      <c r="EF367" s="224"/>
      <c r="EG367" s="224"/>
      <c r="EH367" s="224"/>
      <c r="EI367" s="224"/>
      <c r="EJ367" s="224"/>
      <c r="EK367" s="224"/>
      <c r="EL367" s="224"/>
      <c r="EM367" s="224"/>
      <c r="EN367" s="224"/>
      <c r="EO367" s="224"/>
      <c r="EP367" s="224"/>
      <c r="EQ367" s="224"/>
      <c r="ER367" s="224"/>
      <c r="ES367" s="224"/>
      <c r="ET367" s="224"/>
      <c r="EU367" s="224"/>
      <c r="EV367" s="224"/>
      <c r="EW367" s="224"/>
      <c r="EX367" s="224"/>
      <c r="EY367" s="224"/>
      <c r="EZ367" s="224"/>
      <c r="FA367" s="224"/>
      <c r="FB367" s="224"/>
      <c r="FC367" s="224"/>
      <c r="FD367" s="224"/>
      <c r="FE367" s="224"/>
      <c r="FF367" s="224"/>
      <c r="FG367" s="224"/>
      <c r="FH367" s="224"/>
      <c r="FI367" s="224"/>
      <c r="FJ367" s="224"/>
      <c r="FK367" s="224"/>
      <c r="FL367" s="224"/>
      <c r="FM367" s="224"/>
      <c r="FN367" s="224"/>
      <c r="FO367" s="224"/>
      <c r="FP367" s="224"/>
      <c r="FQ367" s="224"/>
      <c r="FR367" s="224"/>
      <c r="FS367" s="224"/>
      <c r="FT367" s="224"/>
      <c r="FU367" s="224"/>
      <c r="FV367" s="224"/>
      <c r="FW367" s="224"/>
      <c r="FX367" s="224"/>
      <c r="FY367" s="224"/>
      <c r="FZ367" s="224"/>
      <c r="GA367" s="224"/>
      <c r="GB367" s="224"/>
      <c r="GC367" s="224"/>
      <c r="GD367" s="224"/>
      <c r="GE367" s="224"/>
      <c r="GF367" s="224"/>
      <c r="GG367" s="224"/>
      <c r="GH367" s="224"/>
      <c r="GI367" s="224"/>
      <c r="GJ367" s="224"/>
      <c r="GK367" s="224"/>
      <c r="GL367" s="224"/>
      <c r="GM367" s="224"/>
      <c r="GN367" s="224"/>
      <c r="GO367" s="224"/>
      <c r="GP367" s="224"/>
      <c r="GQ367" s="224"/>
      <c r="GR367" s="224"/>
      <c r="GS367" s="224"/>
      <c r="GT367" s="224"/>
      <c r="GU367" s="224"/>
      <c r="GV367" s="224"/>
      <c r="GW367" s="224"/>
      <c r="GX367" s="224"/>
      <c r="GY367" s="224"/>
      <c r="GZ367" s="224"/>
      <c r="HA367" s="224"/>
      <c r="HB367" s="224"/>
      <c r="HC367" s="224"/>
      <c r="HD367" s="224"/>
      <c r="HE367" s="224"/>
      <c r="HF367" s="224"/>
      <c r="HG367" s="224"/>
      <c r="HH367" s="224"/>
      <c r="HI367" s="224"/>
      <c r="HJ367" s="224"/>
      <c r="HK367" s="224"/>
      <c r="HL367" s="224"/>
      <c r="HM367" s="224"/>
      <c r="HN367" s="224"/>
      <c r="HO367" s="224"/>
      <c r="HP367" s="224"/>
      <c r="HQ367" s="224"/>
      <c r="HR367" s="224"/>
      <c r="HS367" s="224"/>
      <c r="HT367" s="224"/>
      <c r="HU367" s="224"/>
      <c r="HV367" s="224"/>
      <c r="HW367" s="224"/>
      <c r="HX367" s="224"/>
      <c r="HY367" s="224"/>
      <c r="HZ367" s="224"/>
      <c r="IA367" s="224"/>
      <c r="IB367" s="224"/>
      <c r="IC367" s="224"/>
      <c r="ID367" s="224"/>
      <c r="IE367" s="224"/>
      <c r="IF367" s="224"/>
      <c r="IG367" s="224"/>
      <c r="IH367" s="224"/>
      <c r="II367" s="224"/>
      <c r="IJ367" s="224"/>
    </row>
    <row r="368" spans="4:244" s="186" customFormat="1" x14ac:dyDescent="0.2">
      <c r="D368" s="223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4"/>
      <c r="BN368" s="224"/>
      <c r="BO368" s="224"/>
      <c r="BP368" s="224"/>
      <c r="BQ368" s="224"/>
      <c r="BR368" s="224"/>
      <c r="BS368" s="224"/>
      <c r="BT368" s="224"/>
      <c r="BU368" s="224"/>
      <c r="BV368" s="224"/>
      <c r="BW368" s="224"/>
      <c r="BX368" s="224"/>
      <c r="BY368" s="224"/>
      <c r="BZ368" s="224"/>
      <c r="CA368" s="224"/>
      <c r="CB368" s="224"/>
      <c r="CC368" s="224"/>
      <c r="CD368" s="224"/>
      <c r="CE368" s="224"/>
      <c r="CF368" s="224"/>
      <c r="CG368" s="224"/>
      <c r="CH368" s="224"/>
      <c r="CI368" s="224"/>
      <c r="CJ368" s="224"/>
      <c r="CK368" s="224"/>
      <c r="CL368" s="224"/>
      <c r="CM368" s="224"/>
      <c r="CN368" s="224"/>
      <c r="CO368" s="224"/>
      <c r="CP368" s="224"/>
      <c r="CQ368" s="224"/>
      <c r="CR368" s="224"/>
      <c r="CS368" s="224"/>
      <c r="CT368" s="224"/>
      <c r="CU368" s="224"/>
      <c r="CV368" s="224"/>
      <c r="CW368" s="224"/>
      <c r="CX368" s="224"/>
      <c r="CY368" s="224"/>
      <c r="CZ368" s="224"/>
      <c r="DA368" s="224"/>
      <c r="DB368" s="224"/>
      <c r="DC368" s="224"/>
      <c r="DD368" s="224"/>
      <c r="DE368" s="224"/>
      <c r="DF368" s="224"/>
      <c r="DG368" s="224"/>
      <c r="DH368" s="224"/>
      <c r="DI368" s="224"/>
      <c r="DJ368" s="224"/>
      <c r="DK368" s="224"/>
      <c r="DL368" s="224"/>
      <c r="DM368" s="224"/>
      <c r="DN368" s="224"/>
      <c r="DO368" s="224"/>
      <c r="DP368" s="224"/>
      <c r="DQ368" s="224"/>
      <c r="DR368" s="224"/>
      <c r="DS368" s="224"/>
      <c r="DT368" s="224"/>
      <c r="DU368" s="224"/>
      <c r="DV368" s="224"/>
      <c r="DW368" s="224"/>
      <c r="DX368" s="224"/>
      <c r="DY368" s="224"/>
      <c r="DZ368" s="224"/>
      <c r="EA368" s="224"/>
      <c r="EB368" s="224"/>
      <c r="EC368" s="224"/>
      <c r="ED368" s="224"/>
      <c r="EE368" s="224"/>
      <c r="EF368" s="224"/>
      <c r="EG368" s="224"/>
      <c r="EH368" s="224"/>
      <c r="EI368" s="224"/>
      <c r="EJ368" s="224"/>
      <c r="EK368" s="224"/>
      <c r="EL368" s="224"/>
      <c r="EM368" s="224"/>
      <c r="EN368" s="224"/>
      <c r="EO368" s="224"/>
      <c r="EP368" s="224"/>
      <c r="EQ368" s="224"/>
      <c r="ER368" s="224"/>
      <c r="ES368" s="224"/>
      <c r="ET368" s="224"/>
      <c r="EU368" s="224"/>
      <c r="EV368" s="224"/>
      <c r="EW368" s="224"/>
      <c r="EX368" s="224"/>
      <c r="EY368" s="224"/>
      <c r="EZ368" s="224"/>
      <c r="FA368" s="224"/>
      <c r="FB368" s="224"/>
      <c r="FC368" s="224"/>
      <c r="FD368" s="224"/>
      <c r="FE368" s="224"/>
      <c r="FF368" s="224"/>
      <c r="FG368" s="224"/>
      <c r="FH368" s="224"/>
      <c r="FI368" s="224"/>
      <c r="FJ368" s="224"/>
      <c r="FK368" s="224"/>
      <c r="FL368" s="224"/>
      <c r="FM368" s="224"/>
      <c r="FN368" s="224"/>
      <c r="FO368" s="224"/>
      <c r="FP368" s="224"/>
      <c r="FQ368" s="224"/>
      <c r="FR368" s="224"/>
      <c r="FS368" s="224"/>
      <c r="FT368" s="224"/>
      <c r="FU368" s="224"/>
      <c r="FV368" s="224"/>
      <c r="FW368" s="224"/>
      <c r="FX368" s="224"/>
      <c r="FY368" s="224"/>
      <c r="FZ368" s="224"/>
      <c r="GA368" s="224"/>
      <c r="GB368" s="224"/>
      <c r="GC368" s="224"/>
      <c r="GD368" s="224"/>
      <c r="GE368" s="224"/>
      <c r="GF368" s="224"/>
      <c r="GG368" s="224"/>
      <c r="GH368" s="224"/>
      <c r="GI368" s="224"/>
      <c r="GJ368" s="224"/>
      <c r="GK368" s="224"/>
      <c r="GL368" s="224"/>
      <c r="GM368" s="224"/>
      <c r="GN368" s="224"/>
      <c r="GO368" s="224"/>
      <c r="GP368" s="224"/>
      <c r="GQ368" s="224"/>
      <c r="GR368" s="224"/>
      <c r="GS368" s="224"/>
      <c r="GT368" s="224"/>
      <c r="GU368" s="224"/>
      <c r="GV368" s="224"/>
      <c r="GW368" s="224"/>
      <c r="GX368" s="224"/>
      <c r="GY368" s="224"/>
      <c r="GZ368" s="224"/>
      <c r="HA368" s="224"/>
      <c r="HB368" s="224"/>
      <c r="HC368" s="224"/>
      <c r="HD368" s="224"/>
      <c r="HE368" s="224"/>
      <c r="HF368" s="224"/>
      <c r="HG368" s="224"/>
      <c r="HH368" s="224"/>
      <c r="HI368" s="224"/>
      <c r="HJ368" s="224"/>
      <c r="HK368" s="224"/>
      <c r="HL368" s="224"/>
      <c r="HM368" s="224"/>
      <c r="HN368" s="224"/>
      <c r="HO368" s="224"/>
      <c r="HP368" s="224"/>
      <c r="HQ368" s="224"/>
      <c r="HR368" s="224"/>
      <c r="HS368" s="224"/>
      <c r="HT368" s="224"/>
      <c r="HU368" s="224"/>
      <c r="HV368" s="224"/>
      <c r="HW368" s="224"/>
      <c r="HX368" s="224"/>
      <c r="HY368" s="224"/>
      <c r="HZ368" s="224"/>
      <c r="IA368" s="224"/>
      <c r="IB368" s="224"/>
      <c r="IC368" s="224"/>
      <c r="ID368" s="224"/>
      <c r="IE368" s="224"/>
      <c r="IF368" s="224"/>
      <c r="IG368" s="224"/>
      <c r="IH368" s="224"/>
      <c r="II368" s="224"/>
      <c r="IJ368" s="224"/>
    </row>
    <row r="369" spans="4:4" s="186" customFormat="1" x14ac:dyDescent="0.2">
      <c r="D369" s="223"/>
    </row>
    <row r="370" spans="4:4" s="186" customFormat="1" x14ac:dyDescent="0.2">
      <c r="D370" s="223"/>
    </row>
    <row r="371" spans="4:4" s="186" customFormat="1" x14ac:dyDescent="0.2">
      <c r="D371" s="223"/>
    </row>
    <row r="372" spans="4:4" s="186" customFormat="1" x14ac:dyDescent="0.2">
      <c r="D372" s="223"/>
    </row>
    <row r="373" spans="4:4" s="186" customFormat="1" x14ac:dyDescent="0.2">
      <c r="D373" s="223"/>
    </row>
    <row r="374" spans="4:4" s="186" customFormat="1" x14ac:dyDescent="0.2">
      <c r="D374" s="223"/>
    </row>
    <row r="375" spans="4:4" s="186" customFormat="1" x14ac:dyDescent="0.2">
      <c r="D375" s="223"/>
    </row>
    <row r="376" spans="4:4" s="186" customFormat="1" x14ac:dyDescent="0.2">
      <c r="D376" s="223"/>
    </row>
    <row r="377" spans="4:4" s="186" customFormat="1" x14ac:dyDescent="0.2">
      <c r="D377" s="223"/>
    </row>
    <row r="378" spans="4:4" s="186" customFormat="1" x14ac:dyDescent="0.2">
      <c r="D378" s="223"/>
    </row>
    <row r="379" spans="4:4" s="186" customFormat="1" x14ac:dyDescent="0.2">
      <c r="D379" s="223"/>
    </row>
    <row r="380" spans="4:4" s="186" customFormat="1" x14ac:dyDescent="0.2">
      <c r="D380" s="223"/>
    </row>
    <row r="381" spans="4:4" s="186" customFormat="1" x14ac:dyDescent="0.2">
      <c r="D381" s="223"/>
    </row>
    <row r="382" spans="4:4" s="186" customFormat="1" x14ac:dyDescent="0.2">
      <c r="D382" s="223"/>
    </row>
    <row r="383" spans="4:4" s="186" customFormat="1" x14ac:dyDescent="0.2">
      <c r="D383" s="223"/>
    </row>
    <row r="384" spans="4:4" s="186" customFormat="1" x14ac:dyDescent="0.2">
      <c r="D384" s="223"/>
    </row>
    <row r="385" spans="4:4" s="186" customFormat="1" x14ac:dyDescent="0.2">
      <c r="D385" s="223"/>
    </row>
    <row r="386" spans="4:4" s="186" customFormat="1" x14ac:dyDescent="0.2">
      <c r="D386" s="223"/>
    </row>
    <row r="387" spans="4:4" s="186" customFormat="1" x14ac:dyDescent="0.2">
      <c r="D387" s="223"/>
    </row>
    <row r="388" spans="4:4" s="186" customFormat="1" x14ac:dyDescent="0.2">
      <c r="D388" s="223"/>
    </row>
    <row r="389" spans="4:4" s="186" customFormat="1" x14ac:dyDescent="0.2">
      <c r="D389" s="223"/>
    </row>
    <row r="390" spans="4:4" s="186" customFormat="1" x14ac:dyDescent="0.2">
      <c r="D390" s="223"/>
    </row>
    <row r="391" spans="4:4" s="186" customFormat="1" x14ac:dyDescent="0.2">
      <c r="D391" s="223"/>
    </row>
    <row r="392" spans="4:4" s="186" customFormat="1" x14ac:dyDescent="0.2">
      <c r="D392" s="223"/>
    </row>
    <row r="393" spans="4:4" s="186" customFormat="1" x14ac:dyDescent="0.2">
      <c r="D393" s="223"/>
    </row>
    <row r="394" spans="4:4" s="186" customFormat="1" x14ac:dyDescent="0.2">
      <c r="D394" s="223"/>
    </row>
    <row r="395" spans="4:4" s="186" customFormat="1" x14ac:dyDescent="0.2">
      <c r="D395" s="223"/>
    </row>
    <row r="396" spans="4:4" s="186" customFormat="1" x14ac:dyDescent="0.2">
      <c r="D396" s="223"/>
    </row>
    <row r="397" spans="4:4" s="186" customFormat="1" x14ac:dyDescent="0.2">
      <c r="D397" s="223"/>
    </row>
    <row r="398" spans="4:4" s="186" customFormat="1" x14ac:dyDescent="0.2">
      <c r="D398" s="223"/>
    </row>
    <row r="399" spans="4:4" s="186" customFormat="1" x14ac:dyDescent="0.2">
      <c r="D399" s="223"/>
    </row>
    <row r="400" spans="4:4" s="186" customFormat="1" x14ac:dyDescent="0.2">
      <c r="D400" s="223"/>
    </row>
    <row r="401" spans="4:4" s="186" customFormat="1" x14ac:dyDescent="0.2">
      <c r="D401" s="223"/>
    </row>
    <row r="402" spans="4:4" s="186" customFormat="1" x14ac:dyDescent="0.2">
      <c r="D402" s="223"/>
    </row>
    <row r="403" spans="4:4" s="186" customFormat="1" x14ac:dyDescent="0.2">
      <c r="D403" s="223"/>
    </row>
    <row r="404" spans="4:4" s="186" customFormat="1" x14ac:dyDescent="0.2">
      <c r="D404" s="223"/>
    </row>
    <row r="405" spans="4:4" s="186" customFormat="1" x14ac:dyDescent="0.2">
      <c r="D405" s="223"/>
    </row>
    <row r="406" spans="4:4" s="186" customFormat="1" x14ac:dyDescent="0.2">
      <c r="D406" s="223"/>
    </row>
    <row r="407" spans="4:4" s="186" customFormat="1" x14ac:dyDescent="0.2">
      <c r="D407" s="223"/>
    </row>
    <row r="408" spans="4:4" s="186" customFormat="1" x14ac:dyDescent="0.2">
      <c r="D408" s="223"/>
    </row>
    <row r="409" spans="4:4" s="186" customFormat="1" x14ac:dyDescent="0.2">
      <c r="D409" s="223"/>
    </row>
    <row r="410" spans="4:4" s="186" customFormat="1" x14ac:dyDescent="0.2">
      <c r="D410" s="223"/>
    </row>
    <row r="411" spans="4:4" s="186" customFormat="1" x14ac:dyDescent="0.2">
      <c r="D411" s="223"/>
    </row>
    <row r="412" spans="4:4" s="186" customFormat="1" x14ac:dyDescent="0.2">
      <c r="D412" s="223"/>
    </row>
    <row r="413" spans="4:4" s="186" customFormat="1" x14ac:dyDescent="0.2">
      <c r="D413" s="223"/>
    </row>
    <row r="414" spans="4:4" s="186" customFormat="1" x14ac:dyDescent="0.2">
      <c r="D414" s="223"/>
    </row>
    <row r="415" spans="4:4" s="186" customFormat="1" x14ac:dyDescent="0.2">
      <c r="D415" s="223"/>
    </row>
    <row r="416" spans="4:4" s="186" customFormat="1" x14ac:dyDescent="0.2">
      <c r="D416" s="223"/>
    </row>
    <row r="417" spans="4:4" s="186" customFormat="1" x14ac:dyDescent="0.2">
      <c r="D417" s="223"/>
    </row>
    <row r="418" spans="4:4" s="186" customFormat="1" x14ac:dyDescent="0.2">
      <c r="D418" s="223"/>
    </row>
    <row r="419" spans="4:4" s="186" customFormat="1" x14ac:dyDescent="0.2">
      <c r="D419" s="223"/>
    </row>
    <row r="420" spans="4:4" s="186" customFormat="1" x14ac:dyDescent="0.2">
      <c r="D420" s="223"/>
    </row>
    <row r="421" spans="4:4" s="186" customFormat="1" x14ac:dyDescent="0.2">
      <c r="D421" s="223"/>
    </row>
    <row r="422" spans="4:4" s="186" customFormat="1" x14ac:dyDescent="0.2">
      <c r="D422" s="223"/>
    </row>
    <row r="423" spans="4:4" s="186" customFormat="1" x14ac:dyDescent="0.2">
      <c r="D423" s="223"/>
    </row>
    <row r="424" spans="4:4" s="186" customFormat="1" x14ac:dyDescent="0.2">
      <c r="D424" s="223"/>
    </row>
    <row r="425" spans="4:4" s="186" customFormat="1" x14ac:dyDescent="0.2">
      <c r="D425" s="223"/>
    </row>
    <row r="426" spans="4:4" s="186" customFormat="1" x14ac:dyDescent="0.2">
      <c r="D426" s="223"/>
    </row>
    <row r="427" spans="4:4" s="186" customFormat="1" x14ac:dyDescent="0.2">
      <c r="D427" s="223"/>
    </row>
    <row r="428" spans="4:4" s="186" customFormat="1" x14ac:dyDescent="0.2">
      <c r="D428" s="223"/>
    </row>
    <row r="429" spans="4:4" s="186" customFormat="1" x14ac:dyDescent="0.2">
      <c r="D429" s="223"/>
    </row>
    <row r="430" spans="4:4" s="186" customFormat="1" x14ac:dyDescent="0.2">
      <c r="D430" s="223"/>
    </row>
    <row r="431" spans="4:4" s="186" customFormat="1" x14ac:dyDescent="0.2">
      <c r="D431" s="223"/>
    </row>
    <row r="432" spans="4:4" s="186" customFormat="1" x14ac:dyDescent="0.2">
      <c r="D432" s="223"/>
    </row>
    <row r="433" spans="4:4" s="186" customFormat="1" x14ac:dyDescent="0.2">
      <c r="D433" s="223"/>
    </row>
    <row r="434" spans="4:4" s="186" customFormat="1" x14ac:dyDescent="0.2">
      <c r="D434" s="223"/>
    </row>
    <row r="435" spans="4:4" s="186" customFormat="1" x14ac:dyDescent="0.2">
      <c r="D435" s="223"/>
    </row>
    <row r="436" spans="4:4" s="186" customFormat="1" x14ac:dyDescent="0.2">
      <c r="D436" s="223"/>
    </row>
    <row r="437" spans="4:4" s="186" customFormat="1" x14ac:dyDescent="0.2">
      <c r="D437" s="223"/>
    </row>
    <row r="438" spans="4:4" s="186" customFormat="1" x14ac:dyDescent="0.2">
      <c r="D438" s="223"/>
    </row>
    <row r="439" spans="4:4" s="186" customFormat="1" x14ac:dyDescent="0.2">
      <c r="D439" s="223"/>
    </row>
    <row r="440" spans="4:4" s="186" customFormat="1" x14ac:dyDescent="0.2">
      <c r="D440" s="223"/>
    </row>
    <row r="441" spans="4:4" s="186" customFormat="1" x14ac:dyDescent="0.2">
      <c r="D441" s="223"/>
    </row>
    <row r="442" spans="4:4" s="186" customFormat="1" x14ac:dyDescent="0.2">
      <c r="D442" s="223"/>
    </row>
    <row r="443" spans="4:4" s="186" customFormat="1" x14ac:dyDescent="0.2">
      <c r="D443" s="223"/>
    </row>
    <row r="444" spans="4:4" s="186" customFormat="1" x14ac:dyDescent="0.2">
      <c r="D444" s="223"/>
    </row>
    <row r="445" spans="4:4" s="186" customFormat="1" x14ac:dyDescent="0.2">
      <c r="D445" s="223"/>
    </row>
    <row r="446" spans="4:4" s="186" customFormat="1" x14ac:dyDescent="0.2">
      <c r="D446" s="223"/>
    </row>
    <row r="447" spans="4:4" s="186" customFormat="1" x14ac:dyDescent="0.2">
      <c r="D447" s="223"/>
    </row>
    <row r="448" spans="4:4" s="186" customFormat="1" x14ac:dyDescent="0.2">
      <c r="D448" s="223"/>
    </row>
    <row r="449" spans="4:4" s="186" customFormat="1" x14ac:dyDescent="0.2">
      <c r="D449" s="223"/>
    </row>
    <row r="450" spans="4:4" s="186" customFormat="1" x14ac:dyDescent="0.2">
      <c r="D450" s="223"/>
    </row>
    <row r="451" spans="4:4" s="186" customFormat="1" x14ac:dyDescent="0.2">
      <c r="D451" s="223"/>
    </row>
    <row r="452" spans="4:4" s="186" customFormat="1" x14ac:dyDescent="0.2">
      <c r="D452" s="223"/>
    </row>
    <row r="453" spans="4:4" s="186" customFormat="1" x14ac:dyDescent="0.2">
      <c r="D453" s="223"/>
    </row>
    <row r="454" spans="4:4" s="186" customFormat="1" x14ac:dyDescent="0.2">
      <c r="D454" s="223"/>
    </row>
    <row r="455" spans="4:4" s="186" customFormat="1" x14ac:dyDescent="0.2">
      <c r="D455" s="223"/>
    </row>
    <row r="456" spans="4:4" s="186" customFormat="1" x14ac:dyDescent="0.2">
      <c r="D456" s="223"/>
    </row>
    <row r="457" spans="4:4" s="186" customFormat="1" x14ac:dyDescent="0.2">
      <c r="D457" s="223"/>
    </row>
    <row r="458" spans="4:4" s="186" customFormat="1" x14ac:dyDescent="0.2">
      <c r="D458" s="223"/>
    </row>
    <row r="459" spans="4:4" s="186" customFormat="1" x14ac:dyDescent="0.2">
      <c r="D459" s="223"/>
    </row>
    <row r="460" spans="4:4" s="186" customFormat="1" x14ac:dyDescent="0.2">
      <c r="D460" s="223"/>
    </row>
    <row r="461" spans="4:4" s="186" customFormat="1" x14ac:dyDescent="0.2">
      <c r="D461" s="223"/>
    </row>
    <row r="462" spans="4:4" s="186" customFormat="1" x14ac:dyDescent="0.2">
      <c r="D462" s="223"/>
    </row>
    <row r="463" spans="4:4" s="186" customFormat="1" x14ac:dyDescent="0.2">
      <c r="D463" s="223"/>
    </row>
    <row r="464" spans="4:4" s="186" customFormat="1" x14ac:dyDescent="0.2">
      <c r="D464" s="223"/>
    </row>
    <row r="465" spans="4:4" s="186" customFormat="1" x14ac:dyDescent="0.2">
      <c r="D465" s="223"/>
    </row>
    <row r="466" spans="4:4" s="186" customFormat="1" x14ac:dyDescent="0.2">
      <c r="D466" s="223"/>
    </row>
    <row r="467" spans="4:4" s="186" customFormat="1" x14ac:dyDescent="0.2">
      <c r="D467" s="223"/>
    </row>
    <row r="468" spans="4:4" s="186" customFormat="1" x14ac:dyDescent="0.2">
      <c r="D468" s="223"/>
    </row>
    <row r="469" spans="4:4" s="186" customFormat="1" x14ac:dyDescent="0.2">
      <c r="D469" s="223"/>
    </row>
    <row r="470" spans="4:4" s="186" customFormat="1" x14ac:dyDescent="0.2">
      <c r="D470" s="223"/>
    </row>
    <row r="471" spans="4:4" s="186" customFormat="1" x14ac:dyDescent="0.2">
      <c r="D471" s="223"/>
    </row>
    <row r="472" spans="4:4" s="186" customFormat="1" x14ac:dyDescent="0.2">
      <c r="D472" s="223"/>
    </row>
    <row r="473" spans="4:4" s="186" customFormat="1" x14ac:dyDescent="0.2">
      <c r="D473" s="223"/>
    </row>
    <row r="474" spans="4:4" s="186" customFormat="1" x14ac:dyDescent="0.2">
      <c r="D474" s="223"/>
    </row>
    <row r="475" spans="4:4" s="186" customFormat="1" x14ac:dyDescent="0.2">
      <c r="D475" s="223"/>
    </row>
    <row r="476" spans="4:4" s="186" customFormat="1" x14ac:dyDescent="0.2">
      <c r="D476" s="223"/>
    </row>
    <row r="477" spans="4:4" s="186" customFormat="1" x14ac:dyDescent="0.2">
      <c r="D477" s="223"/>
    </row>
    <row r="478" spans="4:4" s="186" customFormat="1" x14ac:dyDescent="0.2">
      <c r="D478" s="223"/>
    </row>
    <row r="479" spans="4:4" s="186" customFormat="1" x14ac:dyDescent="0.2">
      <c r="D479" s="223"/>
    </row>
    <row r="480" spans="4:4" s="186" customFormat="1" x14ac:dyDescent="0.2">
      <c r="D480" s="223"/>
    </row>
    <row r="481" spans="4:4" s="186" customFormat="1" x14ac:dyDescent="0.2">
      <c r="D481" s="223"/>
    </row>
  </sheetData>
  <phoneticPr fontId="0" type="noConversion"/>
  <printOptions horizontalCentered="1"/>
  <pageMargins left="0.5" right="0.5" top="0.25" bottom="0.25" header="0.25" footer="0.125"/>
  <pageSetup scale="57" fitToWidth="3" fitToHeight="0" orientation="landscape" r:id="rId1"/>
  <headerFooter alignWithMargins="0">
    <oddFooter>&amp;C&amp;F</oddFooter>
  </headerFooter>
  <rowBreaks count="5" manualBreakCount="5">
    <brk id="89" max="243" man="1"/>
    <brk id="123" max="16383" man="1"/>
    <brk id="170" max="16383" man="1"/>
    <brk id="259" max="243" man="1"/>
    <brk id="293" max="16383" man="1"/>
  </rowBreaks>
  <colBreaks count="11" manualBreakCount="11">
    <brk id="125" max="302" man="1"/>
    <brk id="135" max="302" man="1"/>
    <brk id="145" max="302" man="1"/>
    <brk id="155" max="302" man="1"/>
    <brk id="165" max="302" man="1"/>
    <brk id="175" max="302" man="1"/>
    <brk id="185" max="302" man="1"/>
    <brk id="205" max="302" man="1"/>
    <brk id="215" max="302" man="1"/>
    <brk id="225" max="301" man="1"/>
    <brk id="235" max="30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Y144"/>
  <sheetViews>
    <sheetView topLeftCell="A88" zoomScaleNormal="100" zoomScaleSheetLayoutView="100" workbookViewId="0">
      <selection activeCell="C127" sqref="C127"/>
    </sheetView>
  </sheetViews>
  <sheetFormatPr defaultColWidth="9.140625" defaultRowHeight="12.75" x14ac:dyDescent="0.2"/>
  <cols>
    <col min="1" max="1" width="4.7109375" style="64" customWidth="1"/>
    <col min="2" max="2" width="42.5703125" style="64" bestFit="1" customWidth="1"/>
    <col min="3" max="5" width="14.7109375" style="67" customWidth="1"/>
    <col min="6" max="6" width="9.140625" style="67"/>
    <col min="7" max="7" width="10.5703125" style="67" customWidth="1"/>
    <col min="8" max="8" width="4.7109375" style="62" customWidth="1"/>
    <col min="9" max="10" width="16.7109375" style="69" bestFit="1" customWidth="1"/>
    <col min="11" max="11" width="14.28515625" style="69" bestFit="1" customWidth="1"/>
    <col min="12" max="46" width="9.140625" style="69"/>
    <col min="47" max="16384" width="9.140625" style="67"/>
  </cols>
  <sheetData>
    <row r="1" spans="1:51" s="64" customFormat="1" x14ac:dyDescent="0.2">
      <c r="A1" s="304" t="s">
        <v>196</v>
      </c>
      <c r="B1" s="304"/>
      <c r="C1" s="18"/>
      <c r="D1" s="18"/>
      <c r="E1" s="18"/>
      <c r="F1" s="29"/>
      <c r="G1" s="29"/>
      <c r="H1" s="62"/>
      <c r="I1" s="62"/>
      <c r="J1" s="62"/>
      <c r="K1" s="18"/>
      <c r="L1" s="18"/>
      <c r="M1" s="18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</row>
    <row r="2" spans="1:51" s="64" customFormat="1" x14ac:dyDescent="0.2">
      <c r="A2" s="304" t="s">
        <v>174</v>
      </c>
      <c r="B2" s="304"/>
      <c r="C2" s="18"/>
      <c r="D2" s="18"/>
      <c r="E2" s="18"/>
      <c r="F2" s="29"/>
      <c r="G2" s="29"/>
      <c r="H2" s="62"/>
      <c r="I2" s="62"/>
      <c r="J2" s="62"/>
      <c r="K2" s="18"/>
      <c r="L2" s="18"/>
      <c r="M2" s="18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</row>
    <row r="3" spans="1:51" s="64" customFormat="1" x14ac:dyDescent="0.2">
      <c r="A3" s="305" t="s">
        <v>310</v>
      </c>
      <c r="B3" s="304"/>
      <c r="C3" s="18"/>
      <c r="D3" s="18"/>
      <c r="E3" s="18"/>
      <c r="F3" s="29"/>
      <c r="G3" s="29"/>
      <c r="H3" s="62"/>
      <c r="I3" s="65"/>
      <c r="J3" s="62"/>
      <c r="K3" s="18"/>
      <c r="L3" s="18"/>
      <c r="M3" s="18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64" customFormat="1" x14ac:dyDescent="0.2">
      <c r="A4" s="304"/>
      <c r="B4" s="304"/>
      <c r="C4" s="306" t="s">
        <v>175</v>
      </c>
      <c r="D4" s="306" t="s">
        <v>176</v>
      </c>
      <c r="E4" s="306" t="s">
        <v>177</v>
      </c>
      <c r="F4" s="29"/>
      <c r="G4" s="29"/>
      <c r="H4" s="65"/>
      <c r="I4" s="62"/>
      <c r="J4" s="62"/>
      <c r="K4" s="66"/>
      <c r="L4" s="66"/>
      <c r="M4" s="66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</row>
    <row r="5" spans="1:51" s="64" customFormat="1" x14ac:dyDescent="0.2">
      <c r="A5" s="304" t="s">
        <v>33</v>
      </c>
      <c r="B5" s="304"/>
      <c r="C5" s="116"/>
      <c r="D5" s="116"/>
      <c r="E5" s="116"/>
      <c r="G5" s="29"/>
      <c r="H5" s="62"/>
      <c r="I5" s="62"/>
      <c r="J5" s="62"/>
      <c r="K5" s="19"/>
      <c r="L5" s="19"/>
      <c r="M5" s="19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</row>
    <row r="6" spans="1:51" x14ac:dyDescent="0.2">
      <c r="A6" s="304"/>
      <c r="B6" s="304"/>
      <c r="C6" s="307"/>
      <c r="D6" s="117"/>
      <c r="E6" s="117"/>
      <c r="G6" s="30"/>
      <c r="I6" s="62"/>
      <c r="J6" s="62"/>
      <c r="K6" s="68"/>
      <c r="L6" s="68"/>
      <c r="M6" s="68"/>
      <c r="AU6" s="69"/>
      <c r="AV6" s="69"/>
      <c r="AW6" s="69"/>
      <c r="AX6" s="69"/>
      <c r="AY6" s="69"/>
    </row>
    <row r="7" spans="1:51" x14ac:dyDescent="0.2">
      <c r="A7" s="304"/>
      <c r="B7" s="304" t="s">
        <v>34</v>
      </c>
      <c r="C7" s="116"/>
      <c r="D7" s="116"/>
      <c r="E7" s="116"/>
      <c r="G7" s="30"/>
      <c r="I7" s="62"/>
      <c r="J7" s="62"/>
      <c r="K7" s="19"/>
      <c r="L7" s="19"/>
      <c r="M7" s="19"/>
      <c r="AU7" s="69"/>
      <c r="AV7" s="69"/>
      <c r="AW7" s="69"/>
      <c r="AX7" s="69"/>
      <c r="AY7" s="69"/>
    </row>
    <row r="8" spans="1:51" x14ac:dyDescent="0.2">
      <c r="A8" s="304"/>
      <c r="B8" s="308" t="s">
        <v>263</v>
      </c>
      <c r="C8" s="309">
        <f>D8+E8</f>
        <v>725146</v>
      </c>
      <c r="D8" s="310">
        <v>79263</v>
      </c>
      <c r="E8" s="310">
        <v>645883</v>
      </c>
      <c r="G8" s="30"/>
      <c r="I8" s="62"/>
      <c r="J8" s="71"/>
      <c r="K8" s="70"/>
      <c r="L8" s="21"/>
      <c r="M8" s="21"/>
      <c r="AU8" s="69"/>
      <c r="AV8" s="69"/>
      <c r="AW8" s="69"/>
      <c r="AX8" s="69"/>
      <c r="AY8" s="69"/>
    </row>
    <row r="9" spans="1:51" x14ac:dyDescent="0.2">
      <c r="A9" s="304"/>
      <c r="B9" s="308" t="s">
        <v>251</v>
      </c>
      <c r="C9" s="311">
        <f>D9+E9</f>
        <v>714428</v>
      </c>
      <c r="D9" s="155">
        <v>77026</v>
      </c>
      <c r="E9" s="155">
        <v>637402</v>
      </c>
      <c r="G9" s="30"/>
      <c r="I9" s="62"/>
      <c r="J9" s="71"/>
      <c r="K9" s="70"/>
      <c r="L9" s="21"/>
      <c r="M9" s="21"/>
      <c r="AU9" s="69"/>
      <c r="AV9" s="69"/>
      <c r="AW9" s="69"/>
      <c r="AX9" s="69"/>
      <c r="AY9" s="69"/>
    </row>
    <row r="10" spans="1:51" x14ac:dyDescent="0.2">
      <c r="A10" s="304"/>
      <c r="B10" s="304" t="s">
        <v>35</v>
      </c>
      <c r="C10" s="312">
        <f>AVERAGE(C8:C9)</f>
        <v>719787</v>
      </c>
      <c r="D10" s="140">
        <f>AVERAGE(D8:D9)</f>
        <v>78144.5</v>
      </c>
      <c r="E10" s="140">
        <f>AVERAGE(E8:E9)</f>
        <v>641642.5</v>
      </c>
      <c r="G10" s="30"/>
      <c r="I10" s="62"/>
      <c r="J10" s="62"/>
      <c r="K10" s="70"/>
      <c r="L10" s="70"/>
      <c r="M10" s="70"/>
      <c r="AU10" s="69"/>
      <c r="AV10" s="69"/>
      <c r="AW10" s="69"/>
      <c r="AX10" s="69"/>
      <c r="AY10" s="69"/>
    </row>
    <row r="11" spans="1:51" x14ac:dyDescent="0.2">
      <c r="A11" s="304"/>
      <c r="B11" s="304" t="s">
        <v>36</v>
      </c>
      <c r="C11" s="118"/>
      <c r="D11" s="313">
        <f>ROUND(D10/C10,4)</f>
        <v>0.1086</v>
      </c>
      <c r="E11" s="313">
        <f>1-D11</f>
        <v>0.89139999999999997</v>
      </c>
      <c r="G11" s="30"/>
      <c r="I11" s="62"/>
      <c r="J11" s="62"/>
      <c r="K11" s="20"/>
      <c r="L11" s="72"/>
      <c r="M11" s="72"/>
      <c r="AU11" s="69"/>
      <c r="AV11" s="69"/>
      <c r="AW11" s="69"/>
      <c r="AX11" s="69"/>
      <c r="AY11" s="69"/>
    </row>
    <row r="12" spans="1:51" x14ac:dyDescent="0.2">
      <c r="A12" s="304"/>
      <c r="B12" s="304"/>
      <c r="C12" s="116"/>
      <c r="D12" s="314"/>
      <c r="E12" s="314"/>
      <c r="G12" s="30"/>
      <c r="I12" s="62"/>
      <c r="J12" s="62"/>
      <c r="K12" s="19"/>
      <c r="L12" s="73"/>
      <c r="M12" s="73"/>
      <c r="AU12" s="69"/>
      <c r="AV12" s="69"/>
      <c r="AW12" s="69"/>
      <c r="AX12" s="69"/>
      <c r="AY12" s="69"/>
    </row>
    <row r="13" spans="1:51" x14ac:dyDescent="0.2">
      <c r="A13" s="304"/>
      <c r="B13" s="315" t="s">
        <v>37</v>
      </c>
      <c r="C13" s="116"/>
      <c r="D13" s="314"/>
      <c r="E13" s="314"/>
      <c r="G13" s="30"/>
      <c r="I13" s="62"/>
      <c r="J13" s="74"/>
      <c r="K13" s="19"/>
      <c r="L13" s="73"/>
      <c r="M13" s="73"/>
      <c r="AU13" s="69"/>
      <c r="AV13" s="69"/>
      <c r="AW13" s="69"/>
      <c r="AX13" s="69"/>
      <c r="AY13" s="69"/>
    </row>
    <row r="14" spans="1:51" x14ac:dyDescent="0.2">
      <c r="A14" s="304"/>
      <c r="B14" s="316" t="str">
        <f>B$8</f>
        <v>December 2016</v>
      </c>
      <c r="C14" s="309">
        <f>D14+E14</f>
        <v>656855</v>
      </c>
      <c r="D14" s="310">
        <v>72566</v>
      </c>
      <c r="E14" s="310">
        <v>584289</v>
      </c>
      <c r="G14" s="30"/>
      <c r="I14" s="62"/>
      <c r="J14" s="62"/>
      <c r="K14" s="70"/>
      <c r="L14" s="21"/>
      <c r="M14" s="21"/>
      <c r="AU14" s="69"/>
      <c r="AV14" s="69"/>
      <c r="AW14" s="69"/>
      <c r="AX14" s="69"/>
      <c r="AY14" s="69"/>
    </row>
    <row r="15" spans="1:51" x14ac:dyDescent="0.2">
      <c r="A15" s="304"/>
      <c r="B15" s="316" t="str">
        <f>+B9</f>
        <v>December 2015</v>
      </c>
      <c r="C15" s="311">
        <f>D15+E15</f>
        <v>646841</v>
      </c>
      <c r="D15" s="317">
        <v>70592</v>
      </c>
      <c r="E15" s="317">
        <v>576249</v>
      </c>
      <c r="G15" s="30"/>
      <c r="I15" s="62"/>
      <c r="J15" s="62"/>
      <c r="K15" s="70"/>
      <c r="L15" s="21"/>
      <c r="M15" s="21"/>
      <c r="AU15" s="69"/>
      <c r="AV15" s="69"/>
      <c r="AW15" s="69"/>
      <c r="AX15" s="69"/>
      <c r="AY15" s="69"/>
    </row>
    <row r="16" spans="1:51" x14ac:dyDescent="0.2">
      <c r="A16" s="304"/>
      <c r="B16" s="304" t="s">
        <v>35</v>
      </c>
      <c r="C16" s="312">
        <f>AVERAGE(C14:C15)</f>
        <v>651848</v>
      </c>
      <c r="D16" s="119">
        <f>+AVERAGE(D14:D15)</f>
        <v>71579</v>
      </c>
      <c r="E16" s="119">
        <f>+AVERAGE(E14:E15)</f>
        <v>580269</v>
      </c>
      <c r="G16" s="30"/>
      <c r="I16" s="62"/>
      <c r="J16" s="62"/>
      <c r="K16" s="70"/>
      <c r="L16" s="75"/>
      <c r="M16" s="75"/>
      <c r="AU16" s="69"/>
      <c r="AV16" s="69"/>
      <c r="AW16" s="69"/>
      <c r="AX16" s="69"/>
      <c r="AY16" s="69"/>
    </row>
    <row r="17" spans="1:51" x14ac:dyDescent="0.2">
      <c r="A17" s="304"/>
      <c r="B17" s="304" t="s">
        <v>38</v>
      </c>
      <c r="C17" s="309"/>
      <c r="D17" s="313">
        <f>ROUND(D16/C16,4)</f>
        <v>0.10979999999999999</v>
      </c>
      <c r="E17" s="313">
        <f>1-D17</f>
        <v>0.89019999999999999</v>
      </c>
      <c r="G17" s="30"/>
      <c r="I17" s="62"/>
      <c r="J17" s="62"/>
      <c r="K17" s="70"/>
      <c r="L17" s="72"/>
      <c r="M17" s="72"/>
      <c r="AU17" s="69"/>
      <c r="AV17" s="69"/>
      <c r="AW17" s="69"/>
      <c r="AX17" s="69"/>
      <c r="AY17" s="69"/>
    </row>
    <row r="18" spans="1:51" x14ac:dyDescent="0.2">
      <c r="A18" s="304"/>
      <c r="B18" s="304"/>
      <c r="C18" s="116"/>
      <c r="D18" s="314"/>
      <c r="E18" s="314"/>
      <c r="G18" s="30"/>
      <c r="I18" s="62"/>
      <c r="J18" s="62"/>
      <c r="K18" s="19"/>
      <c r="L18" s="73"/>
      <c r="M18" s="73"/>
      <c r="AU18" s="69"/>
      <c r="AV18" s="69"/>
      <c r="AW18" s="69"/>
      <c r="AX18" s="69"/>
      <c r="AY18" s="69"/>
    </row>
    <row r="19" spans="1:51" x14ac:dyDescent="0.2">
      <c r="A19" s="304"/>
      <c r="B19" s="315" t="s">
        <v>39</v>
      </c>
      <c r="C19" s="116"/>
      <c r="D19" s="314"/>
      <c r="E19" s="314"/>
      <c r="G19" s="30"/>
      <c r="I19" s="62"/>
      <c r="J19" s="74"/>
      <c r="K19" s="19"/>
      <c r="L19" s="73"/>
      <c r="M19" s="73"/>
      <c r="AU19" s="69"/>
      <c r="AV19" s="69"/>
      <c r="AW19" s="69"/>
      <c r="AX19" s="69"/>
      <c r="AY19" s="69"/>
    </row>
    <row r="20" spans="1:51" x14ac:dyDescent="0.2">
      <c r="A20" s="304"/>
      <c r="B20" s="316" t="str">
        <f>B$8</f>
        <v>December 2016</v>
      </c>
      <c r="C20" s="309">
        <f>D20+E20</f>
        <v>67278</v>
      </c>
      <c r="D20" s="310">
        <v>6621</v>
      </c>
      <c r="E20" s="310">
        <v>60657</v>
      </c>
      <c r="G20" s="30"/>
      <c r="I20" s="62"/>
      <c r="J20" s="62"/>
      <c r="K20" s="70"/>
      <c r="L20" s="21"/>
      <c r="M20" s="21"/>
      <c r="AU20" s="69"/>
      <c r="AV20" s="69"/>
      <c r="AW20" s="69"/>
      <c r="AX20" s="69"/>
      <c r="AY20" s="69"/>
    </row>
    <row r="21" spans="1:51" x14ac:dyDescent="0.2">
      <c r="A21" s="304"/>
      <c r="B21" s="316" t="str">
        <f>+B9</f>
        <v>December 2015</v>
      </c>
      <c r="C21" s="311">
        <f>D21+E21</f>
        <v>66421</v>
      </c>
      <c r="D21" s="317">
        <v>6342</v>
      </c>
      <c r="E21" s="317">
        <v>60079</v>
      </c>
      <c r="G21" s="30"/>
      <c r="I21" s="62"/>
      <c r="J21" s="62"/>
      <c r="K21" s="70"/>
      <c r="L21" s="21"/>
      <c r="M21" s="21"/>
      <c r="AU21" s="69"/>
      <c r="AV21" s="69"/>
      <c r="AW21" s="69"/>
      <c r="AX21" s="69"/>
      <c r="AY21" s="69"/>
    </row>
    <row r="22" spans="1:51" x14ac:dyDescent="0.2">
      <c r="A22" s="304"/>
      <c r="B22" s="304" t="s">
        <v>35</v>
      </c>
      <c r="C22" s="312">
        <f>AVERAGE(C20:C21)</f>
        <v>66849.5</v>
      </c>
      <c r="D22" s="119">
        <f>+AVERAGE(D20:D21)</f>
        <v>6481.5</v>
      </c>
      <c r="E22" s="119">
        <f>+AVERAGE(E20:E21)</f>
        <v>60368</v>
      </c>
      <c r="G22" s="30"/>
      <c r="I22" s="62"/>
      <c r="J22" s="62"/>
      <c r="K22" s="70"/>
      <c r="L22" s="75"/>
      <c r="M22" s="75"/>
      <c r="AU22" s="69"/>
      <c r="AV22" s="69"/>
      <c r="AW22" s="69"/>
      <c r="AX22" s="69"/>
      <c r="AY22" s="69"/>
    </row>
    <row r="23" spans="1:51" x14ac:dyDescent="0.2">
      <c r="A23" s="304"/>
      <c r="B23" s="304" t="s">
        <v>38</v>
      </c>
      <c r="C23" s="116"/>
      <c r="D23" s="313">
        <f>ROUND(D22/C22,4)</f>
        <v>9.7000000000000003E-2</v>
      </c>
      <c r="E23" s="313">
        <f>1-D23</f>
        <v>0.90300000000000002</v>
      </c>
      <c r="G23" s="30"/>
      <c r="I23" s="62"/>
      <c r="J23" s="62"/>
      <c r="K23" s="19"/>
      <c r="L23" s="72"/>
      <c r="M23" s="72"/>
      <c r="AU23" s="69"/>
      <c r="AV23" s="69"/>
      <c r="AW23" s="69"/>
      <c r="AX23" s="69"/>
      <c r="AY23" s="69"/>
    </row>
    <row r="24" spans="1:51" x14ac:dyDescent="0.2">
      <c r="A24" s="304"/>
      <c r="B24" s="304"/>
      <c r="C24" s="116"/>
      <c r="D24" s="314"/>
      <c r="E24" s="314"/>
      <c r="G24" s="30"/>
      <c r="I24" s="62"/>
      <c r="J24" s="62"/>
      <c r="K24" s="19"/>
      <c r="L24" s="73"/>
      <c r="M24" s="73"/>
      <c r="AU24" s="69"/>
      <c r="AV24" s="69"/>
      <c r="AW24" s="69"/>
      <c r="AX24" s="69"/>
      <c r="AY24" s="69"/>
    </row>
    <row r="25" spans="1:51" x14ac:dyDescent="0.2">
      <c r="A25" s="304"/>
      <c r="B25" s="304" t="s">
        <v>40</v>
      </c>
      <c r="C25" s="116"/>
      <c r="D25" s="314"/>
      <c r="E25" s="314"/>
      <c r="G25" s="30"/>
      <c r="I25" s="62"/>
      <c r="J25" s="62"/>
      <c r="K25" s="19"/>
      <c r="L25" s="73"/>
      <c r="M25" s="73"/>
      <c r="AU25" s="69"/>
      <c r="AV25" s="69"/>
      <c r="AW25" s="69"/>
      <c r="AX25" s="69"/>
      <c r="AY25" s="69"/>
    </row>
    <row r="26" spans="1:51" x14ac:dyDescent="0.2">
      <c r="A26" s="304"/>
      <c r="B26" s="316" t="str">
        <f>B$8</f>
        <v>December 2016</v>
      </c>
      <c r="C26" s="309">
        <f>D26+E26</f>
        <v>1013</v>
      </c>
      <c r="D26" s="140">
        <f>D8-D14-D20</f>
        <v>76</v>
      </c>
      <c r="E26" s="140">
        <f>E8-E14-E20</f>
        <v>937</v>
      </c>
      <c r="G26" s="30"/>
      <c r="I26" s="62"/>
      <c r="J26" s="62"/>
      <c r="K26" s="70"/>
      <c r="L26" s="70"/>
      <c r="M26" s="70"/>
      <c r="AU26" s="69"/>
      <c r="AV26" s="69"/>
      <c r="AW26" s="69"/>
      <c r="AX26" s="69"/>
      <c r="AY26" s="69"/>
    </row>
    <row r="27" spans="1:51" x14ac:dyDescent="0.2">
      <c r="A27" s="304"/>
      <c r="B27" s="316" t="str">
        <f>+B21</f>
        <v>December 2015</v>
      </c>
      <c r="C27" s="311">
        <f>D27+E27</f>
        <v>1166</v>
      </c>
      <c r="D27" s="120">
        <f>D9-D15-D21</f>
        <v>92</v>
      </c>
      <c r="E27" s="120">
        <f>E9-E15-E21</f>
        <v>1074</v>
      </c>
      <c r="G27" s="30"/>
      <c r="I27" s="62"/>
      <c r="J27" s="62"/>
      <c r="K27" s="70"/>
      <c r="L27" s="70"/>
      <c r="M27" s="70"/>
      <c r="AU27" s="69"/>
      <c r="AV27" s="69"/>
      <c r="AW27" s="69"/>
      <c r="AX27" s="69"/>
      <c r="AY27" s="69"/>
    </row>
    <row r="28" spans="1:51" x14ac:dyDescent="0.2">
      <c r="A28" s="304"/>
      <c r="B28" s="304" t="s">
        <v>35</v>
      </c>
      <c r="C28" s="312">
        <f>D28+E28</f>
        <v>1089.5</v>
      </c>
      <c r="D28" s="119">
        <f>+AVERAGE(D26:D27)</f>
        <v>84</v>
      </c>
      <c r="E28" s="119">
        <f>+AVERAGE(E26:E27)</f>
        <v>1005.5</v>
      </c>
      <c r="G28" s="30"/>
      <c r="I28" s="62"/>
      <c r="J28" s="62"/>
      <c r="K28" s="70"/>
      <c r="L28" s="75"/>
      <c r="M28" s="75"/>
      <c r="AU28" s="69"/>
      <c r="AV28" s="69"/>
      <c r="AW28" s="69"/>
      <c r="AX28" s="69"/>
      <c r="AY28" s="69"/>
    </row>
    <row r="29" spans="1:51" x14ac:dyDescent="0.2">
      <c r="A29" s="315"/>
      <c r="B29" s="304" t="s">
        <v>38</v>
      </c>
      <c r="C29" s="309"/>
      <c r="D29" s="313">
        <f>ROUND(D28/C28,4)</f>
        <v>7.7100000000000002E-2</v>
      </c>
      <c r="E29" s="313">
        <f>1-D29</f>
        <v>0.92290000000000005</v>
      </c>
      <c r="G29" s="30"/>
      <c r="H29" s="74"/>
      <c r="I29" s="74"/>
      <c r="J29" s="62"/>
      <c r="K29" s="70"/>
      <c r="L29" s="72"/>
      <c r="M29" s="72"/>
      <c r="AU29" s="69"/>
      <c r="AV29" s="69"/>
      <c r="AW29" s="69"/>
      <c r="AX29" s="69"/>
      <c r="AY29" s="69"/>
    </row>
    <row r="30" spans="1:51" x14ac:dyDescent="0.2">
      <c r="A30" s="315"/>
      <c r="B30" s="304"/>
      <c r="C30" s="309"/>
      <c r="D30" s="121"/>
      <c r="E30" s="121"/>
      <c r="G30" s="30"/>
      <c r="H30" s="74"/>
      <c r="I30" s="74"/>
      <c r="J30" s="62"/>
      <c r="K30" s="70"/>
      <c r="L30" s="76"/>
      <c r="M30" s="76"/>
      <c r="AU30" s="69"/>
      <c r="AV30" s="69"/>
      <c r="AW30" s="69"/>
      <c r="AX30" s="69"/>
      <c r="AY30" s="69"/>
    </row>
    <row r="31" spans="1:51" x14ac:dyDescent="0.2">
      <c r="A31" s="304"/>
      <c r="B31" s="315" t="s">
        <v>1</v>
      </c>
      <c r="C31" s="307"/>
      <c r="D31" s="117"/>
      <c r="E31" s="117"/>
      <c r="G31" s="30"/>
      <c r="I31" s="62"/>
      <c r="J31" s="74"/>
      <c r="K31" s="68"/>
      <c r="L31" s="68"/>
      <c r="M31" s="68"/>
      <c r="AU31" s="69"/>
      <c r="AV31" s="69"/>
      <c r="AW31" s="69"/>
      <c r="AX31" s="69"/>
      <c r="AY31" s="69"/>
    </row>
    <row r="32" spans="1:51" x14ac:dyDescent="0.2">
      <c r="A32" s="304"/>
      <c r="B32" s="316" t="str">
        <f>B$8</f>
        <v>December 2016</v>
      </c>
      <c r="C32" s="309">
        <f>D32+E32</f>
        <v>7930</v>
      </c>
      <c r="D32" s="310">
        <v>2000</v>
      </c>
      <c r="E32" s="318">
        <v>5930</v>
      </c>
      <c r="G32" s="30"/>
      <c r="I32" s="62"/>
      <c r="J32" s="62"/>
      <c r="K32" s="70"/>
      <c r="L32" s="21"/>
      <c r="M32" s="21"/>
      <c r="AU32" s="69"/>
      <c r="AV32" s="69"/>
      <c r="AW32" s="69"/>
      <c r="AX32" s="69"/>
      <c r="AY32" s="69"/>
    </row>
    <row r="33" spans="1:51" x14ac:dyDescent="0.2">
      <c r="A33" s="304"/>
      <c r="B33" s="316" t="str">
        <f>+B27</f>
        <v>December 2015</v>
      </c>
      <c r="C33" s="311">
        <f>D33+E33</f>
        <v>7815</v>
      </c>
      <c r="D33" s="317">
        <v>1992</v>
      </c>
      <c r="E33" s="317">
        <v>5823</v>
      </c>
      <c r="G33" s="30"/>
      <c r="I33" s="62"/>
      <c r="J33" s="62"/>
      <c r="K33" s="70"/>
      <c r="L33" s="21"/>
      <c r="M33" s="21"/>
      <c r="AU33" s="69"/>
      <c r="AV33" s="69"/>
      <c r="AW33" s="69"/>
      <c r="AX33" s="69"/>
      <c r="AY33" s="69"/>
    </row>
    <row r="34" spans="1:51" x14ac:dyDescent="0.2">
      <c r="A34" s="304"/>
      <c r="B34" s="304" t="s">
        <v>35</v>
      </c>
      <c r="C34" s="312">
        <f>D34+E34</f>
        <v>7872.5</v>
      </c>
      <c r="D34" s="119">
        <f>+AVERAGE(D32:D33)</f>
        <v>1996</v>
      </c>
      <c r="E34" s="119">
        <f>+AVERAGE(E32:E33)</f>
        <v>5876.5</v>
      </c>
      <c r="G34" s="30"/>
      <c r="I34" s="62"/>
      <c r="J34" s="62"/>
      <c r="K34" s="70"/>
      <c r="L34" s="75"/>
      <c r="M34" s="75"/>
      <c r="AU34" s="69"/>
      <c r="AV34" s="69"/>
      <c r="AW34" s="69"/>
      <c r="AX34" s="69"/>
      <c r="AY34" s="69"/>
    </row>
    <row r="35" spans="1:51" x14ac:dyDescent="0.2">
      <c r="A35" s="315"/>
      <c r="B35" s="304" t="s">
        <v>38</v>
      </c>
      <c r="C35" s="309"/>
      <c r="D35" s="313">
        <f>ROUND(D34/C34,4)</f>
        <v>0.2535</v>
      </c>
      <c r="E35" s="313">
        <f>1-D35</f>
        <v>0.74649999999999994</v>
      </c>
      <c r="G35" s="30"/>
      <c r="H35" s="74"/>
      <c r="I35" s="74"/>
      <c r="J35" s="62"/>
      <c r="K35" s="70"/>
      <c r="L35" s="72"/>
      <c r="M35" s="72"/>
      <c r="AU35" s="69"/>
      <c r="AV35" s="69"/>
      <c r="AW35" s="69"/>
      <c r="AX35" s="69"/>
      <c r="AY35" s="69"/>
    </row>
    <row r="36" spans="1:51" x14ac:dyDescent="0.2">
      <c r="A36" s="315"/>
      <c r="B36" s="304"/>
      <c r="C36" s="309"/>
      <c r="D36" s="140"/>
      <c r="E36" s="140"/>
      <c r="G36" s="30"/>
      <c r="H36" s="74"/>
      <c r="I36" s="74"/>
      <c r="J36" s="62"/>
      <c r="K36" s="70"/>
      <c r="L36" s="70"/>
      <c r="M36" s="70"/>
      <c r="AU36" s="69"/>
      <c r="AV36" s="69"/>
      <c r="AW36" s="69"/>
      <c r="AX36" s="69"/>
      <c r="AY36" s="69"/>
    </row>
    <row r="37" spans="1:51" x14ac:dyDescent="0.2">
      <c r="A37" s="304"/>
      <c r="B37" s="315" t="s">
        <v>2</v>
      </c>
      <c r="C37" s="307"/>
      <c r="D37" s="117"/>
      <c r="E37" s="117"/>
      <c r="G37" s="30"/>
      <c r="I37" s="62"/>
      <c r="J37" s="74"/>
      <c r="K37" s="68"/>
      <c r="L37" s="68"/>
      <c r="M37" s="68"/>
      <c r="AU37" s="69"/>
      <c r="AV37" s="69"/>
      <c r="AW37" s="69"/>
      <c r="AX37" s="69"/>
      <c r="AY37" s="69"/>
    </row>
    <row r="38" spans="1:51" x14ac:dyDescent="0.2">
      <c r="A38" s="304"/>
      <c r="B38" s="316" t="str">
        <f>B$8</f>
        <v>December 2016</v>
      </c>
      <c r="C38" s="309">
        <f>D38+E38</f>
        <v>516011</v>
      </c>
      <c r="D38" s="310">
        <v>77263</v>
      </c>
      <c r="E38" s="318">
        <v>438748</v>
      </c>
      <c r="G38" s="30"/>
      <c r="I38" s="62"/>
      <c r="J38" s="62"/>
      <c r="K38" s="70"/>
      <c r="L38" s="21"/>
      <c r="M38" s="21"/>
      <c r="AU38" s="69"/>
      <c r="AV38" s="69"/>
      <c r="AW38" s="69"/>
      <c r="AX38" s="69"/>
      <c r="AY38" s="69"/>
    </row>
    <row r="39" spans="1:51" x14ac:dyDescent="0.2">
      <c r="A39" s="304"/>
      <c r="B39" s="316" t="str">
        <f>+B33</f>
        <v>December 2015</v>
      </c>
      <c r="C39" s="311">
        <f>D39+E39</f>
        <v>508149</v>
      </c>
      <c r="D39" s="317">
        <v>75034</v>
      </c>
      <c r="E39" s="317">
        <v>433115</v>
      </c>
      <c r="G39" s="30"/>
      <c r="I39" s="62"/>
      <c r="J39" s="62"/>
      <c r="K39" s="70"/>
      <c r="L39" s="21"/>
      <c r="M39" s="21"/>
      <c r="AU39" s="69"/>
      <c r="AV39" s="69"/>
      <c r="AW39" s="69"/>
      <c r="AX39" s="69"/>
      <c r="AY39" s="69"/>
    </row>
    <row r="40" spans="1:51" x14ac:dyDescent="0.2">
      <c r="A40" s="304"/>
      <c r="B40" s="304" t="s">
        <v>35</v>
      </c>
      <c r="C40" s="312">
        <f>D40+E40</f>
        <v>512080</v>
      </c>
      <c r="D40" s="119">
        <f>+AVERAGE(D38:D39)</f>
        <v>76148.5</v>
      </c>
      <c r="E40" s="119">
        <f>+AVERAGE(E38:E39)</f>
        <v>435931.5</v>
      </c>
      <c r="G40" s="30"/>
      <c r="I40" s="62"/>
      <c r="J40" s="62"/>
      <c r="K40" s="70"/>
      <c r="L40" s="75"/>
      <c r="M40" s="75"/>
      <c r="AU40" s="69"/>
      <c r="AV40" s="69"/>
      <c r="AW40" s="69"/>
      <c r="AX40" s="69"/>
      <c r="AY40" s="69"/>
    </row>
    <row r="41" spans="1:51" x14ac:dyDescent="0.2">
      <c r="A41" s="315"/>
      <c r="B41" s="304" t="s">
        <v>38</v>
      </c>
      <c r="C41" s="309"/>
      <c r="D41" s="313">
        <f>ROUND(D40/C40,4)</f>
        <v>0.1487</v>
      </c>
      <c r="E41" s="313">
        <f>1-D41</f>
        <v>0.85129999999999995</v>
      </c>
      <c r="G41" s="30"/>
      <c r="H41" s="74"/>
      <c r="I41" s="74"/>
      <c r="J41" s="62"/>
      <c r="K41" s="70"/>
      <c r="L41" s="72"/>
      <c r="M41" s="72"/>
      <c r="AU41" s="69"/>
      <c r="AV41" s="69"/>
      <c r="AW41" s="69"/>
      <c r="AX41" s="69"/>
      <c r="AY41" s="69"/>
    </row>
    <row r="42" spans="1:51" x14ac:dyDescent="0.2">
      <c r="A42" s="315"/>
      <c r="B42" s="304"/>
      <c r="C42" s="309"/>
      <c r="D42" s="314"/>
      <c r="E42" s="314"/>
      <c r="G42" s="30"/>
      <c r="H42" s="74"/>
      <c r="I42" s="74"/>
      <c r="J42" s="62"/>
      <c r="K42" s="70"/>
      <c r="L42" s="73"/>
      <c r="M42" s="73"/>
      <c r="AU42" s="69"/>
      <c r="AV42" s="69"/>
      <c r="AW42" s="69"/>
      <c r="AX42" s="69"/>
      <c r="AY42" s="69"/>
    </row>
    <row r="43" spans="1:51" x14ac:dyDescent="0.2">
      <c r="A43" s="304"/>
      <c r="B43" s="315" t="s">
        <v>3</v>
      </c>
      <c r="C43" s="307"/>
      <c r="D43" s="122"/>
      <c r="E43" s="122"/>
      <c r="G43" s="30"/>
      <c r="I43" s="62"/>
      <c r="J43" s="74"/>
      <c r="K43" s="68"/>
      <c r="L43" s="68"/>
      <c r="M43" s="68"/>
      <c r="AU43" s="69"/>
      <c r="AV43" s="69"/>
      <c r="AW43" s="69"/>
      <c r="AX43" s="69"/>
      <c r="AY43" s="69"/>
    </row>
    <row r="44" spans="1:51" x14ac:dyDescent="0.2">
      <c r="A44" s="304"/>
      <c r="B44" s="316" t="str">
        <f>B$8</f>
        <v>December 2016</v>
      </c>
      <c r="C44" s="309">
        <f>D44+E44</f>
        <v>44041</v>
      </c>
      <c r="D44" s="310">
        <v>6406</v>
      </c>
      <c r="E44" s="318">
        <v>37635</v>
      </c>
      <c r="G44" s="30"/>
      <c r="I44" s="62"/>
      <c r="J44" s="62"/>
      <c r="K44" s="70"/>
      <c r="L44" s="21"/>
      <c r="M44" s="21"/>
      <c r="AU44" s="69"/>
      <c r="AV44" s="69"/>
      <c r="AW44" s="69"/>
      <c r="AX44" s="69"/>
      <c r="AY44" s="69"/>
    </row>
    <row r="45" spans="1:51" x14ac:dyDescent="0.2">
      <c r="A45" s="304"/>
      <c r="B45" s="316" t="str">
        <f>+B39</f>
        <v>December 2015</v>
      </c>
      <c r="C45" s="311">
        <f>D45+E45</f>
        <v>43356</v>
      </c>
      <c r="D45" s="317">
        <v>6128</v>
      </c>
      <c r="E45" s="317">
        <v>37228</v>
      </c>
      <c r="G45" s="30"/>
      <c r="I45" s="62"/>
      <c r="J45" s="62"/>
      <c r="K45" s="70"/>
      <c r="L45" s="21"/>
      <c r="M45" s="21"/>
      <c r="AU45" s="69"/>
      <c r="AV45" s="69"/>
      <c r="AW45" s="69"/>
      <c r="AX45" s="69"/>
      <c r="AY45" s="69"/>
    </row>
    <row r="46" spans="1:51" x14ac:dyDescent="0.2">
      <c r="A46" s="304"/>
      <c r="B46" s="304" t="s">
        <v>35</v>
      </c>
      <c r="C46" s="312">
        <f>D46+E46</f>
        <v>43698.5</v>
      </c>
      <c r="D46" s="119">
        <f>+AVERAGE(D44:D45)</f>
        <v>6267</v>
      </c>
      <c r="E46" s="119">
        <f>+AVERAGE(E44:E45)</f>
        <v>37431.5</v>
      </c>
      <c r="G46" s="30"/>
      <c r="I46" s="62"/>
      <c r="J46" s="62"/>
      <c r="K46" s="70"/>
      <c r="L46" s="75"/>
      <c r="M46" s="75"/>
      <c r="AU46" s="69"/>
      <c r="AV46" s="69"/>
      <c r="AW46" s="69"/>
      <c r="AX46" s="69"/>
      <c r="AY46" s="69"/>
    </row>
    <row r="47" spans="1:51" x14ac:dyDescent="0.2">
      <c r="A47" s="304"/>
      <c r="B47" s="304" t="s">
        <v>38</v>
      </c>
      <c r="C47" s="307"/>
      <c r="D47" s="313">
        <f>ROUND(D46/C46,4)</f>
        <v>0.1434</v>
      </c>
      <c r="E47" s="313">
        <f>1-D47</f>
        <v>0.85660000000000003</v>
      </c>
      <c r="G47" s="30"/>
      <c r="I47" s="62"/>
      <c r="J47" s="62"/>
      <c r="K47" s="68"/>
      <c r="L47" s="72"/>
      <c r="M47" s="72"/>
      <c r="AU47" s="69"/>
      <c r="AV47" s="69"/>
      <c r="AW47" s="69"/>
      <c r="AX47" s="69"/>
      <c r="AY47" s="69"/>
    </row>
    <row r="48" spans="1:51" x14ac:dyDescent="0.2">
      <c r="A48" s="304"/>
      <c r="B48" s="304"/>
      <c r="C48" s="307"/>
      <c r="D48" s="314"/>
      <c r="E48" s="117"/>
      <c r="G48" s="30"/>
      <c r="I48" s="62"/>
      <c r="J48" s="62"/>
      <c r="K48" s="68"/>
      <c r="L48" s="73"/>
      <c r="M48" s="68"/>
      <c r="AU48" s="69"/>
      <c r="AV48" s="69"/>
      <c r="AW48" s="69"/>
      <c r="AX48" s="69"/>
      <c r="AY48" s="69"/>
    </row>
    <row r="49" spans="1:51" x14ac:dyDescent="0.2">
      <c r="A49" s="304"/>
      <c r="B49" s="304"/>
      <c r="C49" s="307"/>
      <c r="D49" s="314"/>
      <c r="E49" s="117"/>
      <c r="G49" s="30"/>
      <c r="I49" s="62"/>
      <c r="J49" s="62"/>
      <c r="K49" s="68"/>
      <c r="L49" s="73"/>
      <c r="M49" s="68"/>
      <c r="AU49" s="69"/>
      <c r="AV49" s="69"/>
      <c r="AW49" s="69"/>
      <c r="AX49" s="69"/>
      <c r="AY49" s="69"/>
    </row>
    <row r="50" spans="1:51" x14ac:dyDescent="0.2">
      <c r="A50" s="319" t="s">
        <v>311</v>
      </c>
      <c r="B50" s="304"/>
      <c r="C50" s="118"/>
      <c r="D50" s="116"/>
      <c r="E50" s="116"/>
      <c r="G50" s="30"/>
      <c r="H50" s="71"/>
      <c r="I50" s="71"/>
      <c r="J50" s="62"/>
      <c r="K50" s="20"/>
      <c r="L50" s="19"/>
      <c r="M50" s="19"/>
      <c r="AU50" s="69"/>
      <c r="AV50" s="69"/>
      <c r="AW50" s="69"/>
      <c r="AX50" s="69"/>
      <c r="AY50" s="69"/>
    </row>
    <row r="51" spans="1:51" x14ac:dyDescent="0.2">
      <c r="A51" s="304"/>
      <c r="B51" s="304"/>
      <c r="C51" s="116"/>
      <c r="D51" s="116"/>
      <c r="E51" s="116"/>
      <c r="G51" s="30"/>
      <c r="H51" s="71"/>
      <c r="I51" s="71"/>
      <c r="J51" s="62"/>
      <c r="K51" s="20"/>
      <c r="L51" s="19"/>
      <c r="M51" s="19"/>
      <c r="AU51" s="69"/>
      <c r="AV51" s="69"/>
      <c r="AW51" s="69"/>
      <c r="AX51" s="69"/>
      <c r="AY51" s="69"/>
    </row>
    <row r="52" spans="1:51" x14ac:dyDescent="0.2">
      <c r="A52" s="304"/>
      <c r="B52" s="304" t="s">
        <v>4</v>
      </c>
      <c r="C52" s="309">
        <f>D52+E52</f>
        <v>784281575</v>
      </c>
      <c r="D52" s="310">
        <v>73037645</v>
      </c>
      <c r="E52" s="310">
        <v>711243930</v>
      </c>
      <c r="F52" s="133"/>
      <c r="G52" s="30"/>
      <c r="I52" s="134"/>
      <c r="J52" s="134"/>
      <c r="K52" s="135"/>
      <c r="L52" s="19"/>
      <c r="M52" s="19"/>
      <c r="AU52" s="69"/>
      <c r="AV52" s="69"/>
      <c r="AW52" s="69"/>
      <c r="AX52" s="69"/>
      <c r="AY52" s="69"/>
    </row>
    <row r="53" spans="1:51" x14ac:dyDescent="0.2">
      <c r="A53" s="304"/>
      <c r="B53" s="304" t="s">
        <v>38</v>
      </c>
      <c r="C53" s="116"/>
      <c r="D53" s="313">
        <f>ROUND(D52/C52,4)</f>
        <v>9.3100000000000002E-2</v>
      </c>
      <c r="E53" s="313">
        <f>1-D53</f>
        <v>0.90690000000000004</v>
      </c>
      <c r="G53" s="30"/>
      <c r="I53" s="136"/>
      <c r="J53" s="136"/>
      <c r="K53" s="137"/>
      <c r="L53" s="21"/>
      <c r="M53" s="21"/>
      <c r="AU53" s="69"/>
      <c r="AV53" s="69"/>
      <c r="AW53" s="69"/>
      <c r="AX53" s="69"/>
      <c r="AY53" s="69"/>
    </row>
    <row r="54" spans="1:51" x14ac:dyDescent="0.2">
      <c r="A54" s="304"/>
      <c r="B54" s="304"/>
      <c r="C54" s="116"/>
      <c r="D54" s="116"/>
      <c r="E54" s="116"/>
      <c r="G54" s="30"/>
      <c r="I54" s="62"/>
      <c r="J54" s="62"/>
      <c r="K54" s="19"/>
      <c r="L54" s="72"/>
      <c r="M54" s="72"/>
      <c r="AU54" s="69"/>
      <c r="AV54" s="69"/>
      <c r="AW54" s="69"/>
      <c r="AX54" s="69"/>
      <c r="AY54" s="69"/>
    </row>
    <row r="55" spans="1:51" x14ac:dyDescent="0.2">
      <c r="A55" s="304"/>
      <c r="B55" s="304" t="s">
        <v>5</v>
      </c>
      <c r="C55" s="309">
        <f>D55+E55</f>
        <v>677696235</v>
      </c>
      <c r="D55" s="310">
        <v>65241398</v>
      </c>
      <c r="E55" s="310">
        <v>612454837</v>
      </c>
      <c r="F55" s="133"/>
      <c r="G55" s="30"/>
      <c r="I55" s="62"/>
      <c r="J55" s="62"/>
      <c r="K55" s="19"/>
      <c r="L55" s="19"/>
      <c r="M55" s="19"/>
      <c r="AU55" s="69"/>
      <c r="AV55" s="69"/>
      <c r="AW55" s="69"/>
      <c r="AX55" s="69"/>
      <c r="AY55" s="69"/>
    </row>
    <row r="56" spans="1:51" x14ac:dyDescent="0.2">
      <c r="A56" s="304"/>
      <c r="B56" s="304" t="s">
        <v>38</v>
      </c>
      <c r="C56" s="307"/>
      <c r="D56" s="313">
        <f>ROUND(D55/C55,4)</f>
        <v>9.6299999999999997E-2</v>
      </c>
      <c r="E56" s="313">
        <f>1-D56</f>
        <v>0.90369999999999995</v>
      </c>
      <c r="G56" s="30"/>
      <c r="I56" s="62"/>
      <c r="J56" s="62"/>
      <c r="K56" s="70"/>
      <c r="L56" s="21"/>
      <c r="M56" s="21"/>
      <c r="AU56" s="69"/>
      <c r="AV56" s="69"/>
      <c r="AW56" s="69"/>
      <c r="AX56" s="69"/>
      <c r="AY56" s="69"/>
    </row>
    <row r="57" spans="1:51" x14ac:dyDescent="0.2">
      <c r="A57" s="304"/>
      <c r="B57" s="304"/>
      <c r="C57" s="320"/>
      <c r="D57" s="117"/>
      <c r="E57" s="117"/>
      <c r="G57" s="30"/>
      <c r="I57" s="62"/>
      <c r="J57" s="62"/>
      <c r="K57" s="68"/>
      <c r="L57" s="72"/>
      <c r="M57" s="72"/>
      <c r="AU57" s="69"/>
      <c r="AV57" s="69"/>
      <c r="AW57" s="69"/>
      <c r="AX57" s="69"/>
      <c r="AY57" s="69"/>
    </row>
    <row r="58" spans="1:51" x14ac:dyDescent="0.2">
      <c r="A58" s="304"/>
      <c r="B58" s="304" t="s">
        <v>6</v>
      </c>
      <c r="C58" s="309">
        <f>D58+E58</f>
        <v>1084997214</v>
      </c>
      <c r="D58" s="310">
        <v>86499412</v>
      </c>
      <c r="E58" s="310">
        <v>998497802</v>
      </c>
      <c r="F58" s="133"/>
      <c r="G58" s="30"/>
      <c r="I58" s="62"/>
      <c r="J58" s="62"/>
      <c r="K58" s="60"/>
      <c r="L58" s="68"/>
      <c r="M58" s="68"/>
      <c r="AU58" s="69"/>
      <c r="AV58" s="69"/>
      <c r="AW58" s="69"/>
      <c r="AX58" s="69"/>
      <c r="AY58" s="69"/>
    </row>
    <row r="59" spans="1:51" x14ac:dyDescent="0.2">
      <c r="A59" s="304"/>
      <c r="B59" s="304" t="s">
        <v>38</v>
      </c>
      <c r="C59" s="307"/>
      <c r="D59" s="313">
        <f>ROUND(D58/C58,4)</f>
        <v>7.9699999999999993E-2</v>
      </c>
      <c r="E59" s="313">
        <f>1-D59</f>
        <v>0.92030000000000001</v>
      </c>
      <c r="G59" s="30"/>
      <c r="I59" s="62"/>
      <c r="J59" s="62"/>
      <c r="K59" s="70"/>
      <c r="L59" s="21"/>
      <c r="M59" s="21"/>
      <c r="AU59" s="69"/>
      <c r="AV59" s="69"/>
      <c r="AW59" s="69"/>
      <c r="AX59" s="69"/>
      <c r="AY59" s="69"/>
    </row>
    <row r="60" spans="1:51" hidden="1" x14ac:dyDescent="0.2">
      <c r="A60" s="304"/>
      <c r="B60" s="304"/>
      <c r="C60" s="116"/>
      <c r="D60" s="116"/>
      <c r="E60" s="116"/>
      <c r="G60" s="30"/>
      <c r="I60" s="62"/>
      <c r="J60" s="62"/>
      <c r="K60" s="68"/>
      <c r="L60" s="72"/>
      <c r="M60" s="72"/>
      <c r="AU60" s="69"/>
      <c r="AV60" s="69"/>
      <c r="AW60" s="69"/>
      <c r="AX60" s="69"/>
      <c r="AY60" s="69"/>
    </row>
    <row r="61" spans="1:51" hidden="1" x14ac:dyDescent="0.2">
      <c r="A61" s="304"/>
      <c r="B61" s="304"/>
      <c r="C61" s="116"/>
      <c r="D61" s="116"/>
      <c r="E61" s="116"/>
      <c r="G61" s="30"/>
      <c r="I61" s="62"/>
      <c r="J61" s="62"/>
      <c r="K61" s="19"/>
      <c r="L61" s="19"/>
      <c r="M61" s="19"/>
      <c r="AU61" s="69"/>
      <c r="AV61" s="69"/>
      <c r="AW61" s="69"/>
      <c r="AX61" s="69"/>
      <c r="AY61" s="69"/>
    </row>
    <row r="62" spans="1:51" hidden="1" x14ac:dyDescent="0.2">
      <c r="A62" s="304"/>
      <c r="B62" s="304"/>
      <c r="C62" s="116"/>
      <c r="D62" s="116"/>
      <c r="E62" s="116"/>
      <c r="G62" s="30"/>
      <c r="I62" s="62"/>
      <c r="J62" s="62"/>
      <c r="K62" s="19"/>
      <c r="L62" s="19"/>
      <c r="M62" s="19"/>
      <c r="AU62" s="69"/>
      <c r="AV62" s="69"/>
      <c r="AW62" s="69"/>
      <c r="AX62" s="69"/>
      <c r="AY62" s="69"/>
    </row>
    <row r="63" spans="1:51" hidden="1" x14ac:dyDescent="0.2">
      <c r="A63" s="304"/>
      <c r="B63" s="304"/>
      <c r="C63" s="116"/>
      <c r="D63" s="116"/>
      <c r="E63" s="116"/>
      <c r="G63" s="30"/>
      <c r="I63" s="62"/>
      <c r="J63" s="62"/>
      <c r="K63" s="19"/>
      <c r="L63" s="19"/>
      <c r="M63" s="19"/>
      <c r="AU63" s="69"/>
      <c r="AV63" s="69"/>
      <c r="AW63" s="69"/>
      <c r="AX63" s="69"/>
      <c r="AY63" s="69"/>
    </row>
    <row r="64" spans="1:51" x14ac:dyDescent="0.2">
      <c r="A64" s="304"/>
      <c r="B64" s="304"/>
      <c r="C64" s="116"/>
      <c r="D64" s="116"/>
      <c r="E64" s="116"/>
      <c r="G64" s="30"/>
      <c r="I64" s="62"/>
      <c r="J64" s="62"/>
      <c r="K64" s="19"/>
      <c r="L64" s="19"/>
      <c r="M64" s="19"/>
      <c r="AU64" s="69"/>
      <c r="AV64" s="69"/>
      <c r="AW64" s="69"/>
      <c r="AX64" s="69"/>
      <c r="AY64" s="69"/>
    </row>
    <row r="65" spans="1:51" x14ac:dyDescent="0.2">
      <c r="A65" s="304" t="s">
        <v>7</v>
      </c>
      <c r="B65" s="304"/>
      <c r="C65" s="116"/>
      <c r="D65" s="116"/>
      <c r="E65" s="116"/>
      <c r="G65" s="30"/>
      <c r="I65" s="62"/>
      <c r="J65" s="62"/>
      <c r="K65" s="19"/>
      <c r="L65" s="19"/>
      <c r="M65" s="19"/>
      <c r="AU65" s="69"/>
      <c r="AV65" s="69"/>
      <c r="AW65" s="69"/>
      <c r="AX65" s="69"/>
      <c r="AY65" s="69"/>
    </row>
    <row r="66" spans="1:51" x14ac:dyDescent="0.2">
      <c r="A66" s="304"/>
      <c r="B66" s="304" t="s">
        <v>13</v>
      </c>
      <c r="C66" s="116"/>
      <c r="D66" s="123">
        <f>D97</f>
        <v>0.1094</v>
      </c>
      <c r="E66" s="313">
        <f>1-D66</f>
        <v>0.89060000000000006</v>
      </c>
      <c r="G66" s="30"/>
      <c r="I66" s="62"/>
      <c r="J66" s="62"/>
      <c r="K66" s="19"/>
      <c r="L66" s="77"/>
      <c r="M66" s="72"/>
      <c r="AU66" s="69"/>
      <c r="AV66" s="69"/>
      <c r="AW66" s="69"/>
      <c r="AX66" s="69"/>
      <c r="AY66" s="69"/>
    </row>
    <row r="67" spans="1:51" x14ac:dyDescent="0.2">
      <c r="A67" s="304"/>
      <c r="B67" s="304" t="s">
        <v>14</v>
      </c>
      <c r="C67" s="116"/>
      <c r="D67" s="156">
        <v>8.5999999999999965E-2</v>
      </c>
      <c r="E67" s="313">
        <f>1-D67</f>
        <v>0.91400000000000003</v>
      </c>
      <c r="G67" s="30"/>
      <c r="I67" s="62"/>
      <c r="J67" s="62"/>
      <c r="K67" s="19"/>
      <c r="L67" s="78"/>
      <c r="M67" s="72"/>
      <c r="AU67" s="69"/>
      <c r="AV67" s="69"/>
      <c r="AW67" s="69"/>
      <c r="AX67" s="69"/>
      <c r="AY67" s="69"/>
    </row>
    <row r="68" spans="1:51" x14ac:dyDescent="0.2">
      <c r="A68" s="304"/>
      <c r="B68" s="304" t="s">
        <v>15</v>
      </c>
      <c r="C68" s="321"/>
      <c r="D68" s="124">
        <f>D11</f>
        <v>0.1086</v>
      </c>
      <c r="E68" s="322">
        <f>1-D68</f>
        <v>0.89139999999999997</v>
      </c>
      <c r="G68" s="30"/>
      <c r="I68" s="62"/>
      <c r="J68" s="62"/>
      <c r="K68" s="77"/>
      <c r="L68" s="77"/>
      <c r="M68" s="72"/>
      <c r="AU68" s="69"/>
      <c r="AV68" s="69"/>
      <c r="AW68" s="69"/>
      <c r="AX68" s="69"/>
      <c r="AY68" s="69"/>
    </row>
    <row r="69" spans="1:51" x14ac:dyDescent="0.2">
      <c r="A69" s="304"/>
      <c r="B69" s="304"/>
      <c r="C69" s="116"/>
      <c r="D69" s="123"/>
      <c r="E69" s="116"/>
      <c r="G69" s="30"/>
      <c r="I69" s="62"/>
      <c r="J69" s="62"/>
      <c r="K69" s="19"/>
      <c r="L69" s="77"/>
      <c r="M69" s="19"/>
      <c r="AU69" s="69"/>
      <c r="AV69" s="69"/>
      <c r="AW69" s="69"/>
      <c r="AX69" s="69"/>
      <c r="AY69" s="69"/>
    </row>
    <row r="70" spans="1:51" x14ac:dyDescent="0.2">
      <c r="A70" s="304"/>
      <c r="B70" s="304" t="s">
        <v>16</v>
      </c>
      <c r="C70" s="116"/>
      <c r="D70" s="123">
        <f>ROUND(AVERAGE(D66:D68),4)</f>
        <v>0.1013</v>
      </c>
      <c r="E70" s="123">
        <f>ROUND(AVERAGE(E66:E68),4)</f>
        <v>0.89870000000000005</v>
      </c>
      <c r="G70" s="30"/>
      <c r="I70" s="62"/>
      <c r="J70" s="62"/>
      <c r="K70" s="19"/>
      <c r="L70" s="77"/>
      <c r="M70" s="77"/>
      <c r="AU70" s="69"/>
      <c r="AV70" s="69"/>
      <c r="AW70" s="69"/>
      <c r="AX70" s="69"/>
      <c r="AY70" s="69"/>
    </row>
    <row r="71" spans="1:51" x14ac:dyDescent="0.2">
      <c r="A71" s="304"/>
      <c r="B71" s="304"/>
      <c r="C71" s="116"/>
      <c r="D71" s="116"/>
      <c r="E71" s="116"/>
      <c r="G71" s="30"/>
      <c r="I71" s="62"/>
      <c r="J71" s="62"/>
      <c r="K71" s="19"/>
      <c r="L71" s="77"/>
      <c r="M71" s="77"/>
      <c r="AU71" s="69"/>
      <c r="AV71" s="69"/>
      <c r="AW71" s="69"/>
      <c r="AX71" s="69"/>
      <c r="AY71" s="69"/>
    </row>
    <row r="72" spans="1:51" x14ac:dyDescent="0.2">
      <c r="A72" s="304"/>
      <c r="B72" s="304"/>
      <c r="C72" s="116"/>
      <c r="D72" s="116"/>
      <c r="E72" s="307"/>
      <c r="G72" s="30"/>
      <c r="I72" s="62"/>
      <c r="J72" s="62"/>
      <c r="K72" s="19"/>
      <c r="L72" s="19"/>
      <c r="M72" s="19"/>
      <c r="AU72" s="69"/>
      <c r="AV72" s="69"/>
      <c r="AW72" s="69"/>
      <c r="AX72" s="69"/>
      <c r="AY72" s="69"/>
    </row>
    <row r="73" spans="1:51" x14ac:dyDescent="0.2">
      <c r="A73" s="323" t="s">
        <v>117</v>
      </c>
      <c r="B73" s="323"/>
      <c r="C73" s="309"/>
      <c r="D73" s="309"/>
      <c r="E73" s="309"/>
      <c r="G73" s="30"/>
      <c r="H73" s="80"/>
      <c r="I73" s="80"/>
      <c r="J73" s="80"/>
      <c r="K73" s="81"/>
      <c r="L73" s="70"/>
      <c r="M73" s="70"/>
      <c r="AU73" s="69"/>
      <c r="AV73" s="69"/>
      <c r="AW73" s="69"/>
      <c r="AX73" s="69"/>
      <c r="AY73" s="69"/>
    </row>
    <row r="74" spans="1:51" x14ac:dyDescent="0.2">
      <c r="A74" s="323"/>
      <c r="B74" s="323"/>
      <c r="C74" s="309"/>
      <c r="D74" s="309"/>
      <c r="E74" s="309"/>
      <c r="F74" s="30"/>
      <c r="G74" s="30"/>
      <c r="H74" s="80"/>
      <c r="I74" s="80"/>
      <c r="J74" s="80"/>
      <c r="K74" s="81"/>
      <c r="L74" s="70"/>
      <c r="M74" s="70"/>
      <c r="AU74" s="69"/>
      <c r="AV74" s="69"/>
      <c r="AW74" s="69"/>
      <c r="AX74" s="69"/>
      <c r="AY74" s="69"/>
    </row>
    <row r="75" spans="1:51" x14ac:dyDescent="0.2">
      <c r="A75" s="324" t="s">
        <v>312</v>
      </c>
      <c r="B75" s="323"/>
      <c r="C75" s="325" t="s">
        <v>175</v>
      </c>
      <c r="D75" s="325" t="s">
        <v>176</v>
      </c>
      <c r="E75" s="325" t="s">
        <v>177</v>
      </c>
      <c r="F75" s="79"/>
      <c r="G75" s="79"/>
      <c r="H75" s="82"/>
      <c r="I75" s="82"/>
      <c r="J75" s="80"/>
      <c r="K75" s="83"/>
      <c r="L75" s="83"/>
      <c r="M75" s="83"/>
      <c r="AU75" s="69"/>
      <c r="AV75" s="69"/>
      <c r="AW75" s="69"/>
      <c r="AX75" s="69"/>
      <c r="AY75" s="69"/>
    </row>
    <row r="76" spans="1:51" x14ac:dyDescent="0.2">
      <c r="A76" s="304"/>
      <c r="B76" s="323"/>
      <c r="C76" s="309"/>
      <c r="D76" s="309"/>
      <c r="E76" s="309"/>
      <c r="F76" s="79"/>
      <c r="G76" s="79"/>
      <c r="I76" s="62"/>
      <c r="J76" s="80"/>
      <c r="K76" s="70"/>
      <c r="L76" s="70"/>
      <c r="M76" s="70"/>
      <c r="AU76" s="69"/>
      <c r="AV76" s="69"/>
      <c r="AW76" s="69"/>
      <c r="AX76" s="69"/>
      <c r="AY76" s="69"/>
    </row>
    <row r="77" spans="1:51" x14ac:dyDescent="0.2">
      <c r="A77" s="304"/>
      <c r="B77" s="323" t="s">
        <v>118</v>
      </c>
      <c r="C77" s="309">
        <f>D77+E77</f>
        <v>84795.27</v>
      </c>
      <c r="D77" s="326">
        <v>447</v>
      </c>
      <c r="E77" s="326">
        <v>84348.27</v>
      </c>
      <c r="I77" s="62"/>
      <c r="J77" s="80"/>
      <c r="K77" s="70"/>
      <c r="L77" s="21"/>
      <c r="M77" s="21"/>
      <c r="AU77" s="69"/>
      <c r="AV77" s="69"/>
      <c r="AW77" s="69"/>
      <c r="AX77" s="69"/>
      <c r="AY77" s="69"/>
    </row>
    <row r="78" spans="1:51" x14ac:dyDescent="0.2">
      <c r="A78" s="304"/>
      <c r="B78" s="323" t="s">
        <v>119</v>
      </c>
      <c r="C78" s="309">
        <f>D78+E78</f>
        <v>675198</v>
      </c>
      <c r="D78" s="310"/>
      <c r="E78" s="310">
        <v>675198</v>
      </c>
      <c r="I78" s="62"/>
      <c r="J78" s="80"/>
      <c r="K78" s="70"/>
      <c r="L78" s="21"/>
      <c r="M78" s="21"/>
      <c r="AU78" s="69"/>
      <c r="AV78" s="69"/>
      <c r="AW78" s="69"/>
      <c r="AX78" s="69"/>
      <c r="AY78" s="69"/>
    </row>
    <row r="79" spans="1:51" x14ac:dyDescent="0.2">
      <c r="A79" s="304"/>
      <c r="B79" s="323" t="s">
        <v>120</v>
      </c>
      <c r="C79" s="309">
        <f>D79+E79</f>
        <v>163396889</v>
      </c>
      <c r="D79" s="310">
        <v>1054794.9999999998</v>
      </c>
      <c r="E79" s="310">
        <v>162342094</v>
      </c>
      <c r="F79" s="133"/>
      <c r="I79" s="62"/>
      <c r="J79" s="80"/>
      <c r="K79" s="70"/>
      <c r="L79" s="21"/>
      <c r="M79" s="84"/>
      <c r="AU79" s="69"/>
      <c r="AV79" s="69"/>
      <c r="AW79" s="69"/>
      <c r="AX79" s="69"/>
      <c r="AY79" s="69"/>
    </row>
    <row r="80" spans="1:51" x14ac:dyDescent="0.2">
      <c r="A80" s="304"/>
      <c r="B80" s="323" t="s">
        <v>121</v>
      </c>
      <c r="C80" s="309">
        <f>D80+E80</f>
        <v>2078201641.03</v>
      </c>
      <c r="D80" s="310">
        <v>248211544.03000003</v>
      </c>
      <c r="E80" s="310">
        <v>1829990097</v>
      </c>
      <c r="I80" s="62"/>
      <c r="J80" s="80"/>
      <c r="K80" s="70"/>
      <c r="L80" s="21"/>
      <c r="M80" s="21"/>
      <c r="AU80" s="69"/>
      <c r="AV80" s="69"/>
      <c r="AW80" s="69"/>
      <c r="AX80" s="69"/>
      <c r="AY80" s="69"/>
    </row>
    <row r="81" spans="1:51" x14ac:dyDescent="0.2">
      <c r="A81" s="323"/>
      <c r="B81" s="323"/>
      <c r="C81" s="309"/>
      <c r="D81" s="309"/>
      <c r="E81" s="309"/>
      <c r="H81" s="80"/>
      <c r="I81" s="80"/>
      <c r="J81" s="80"/>
      <c r="K81" s="70"/>
      <c r="L81" s="70"/>
      <c r="M81" s="70"/>
      <c r="AU81" s="69"/>
      <c r="AV81" s="69"/>
      <c r="AW81" s="69"/>
      <c r="AX81" s="69"/>
      <c r="AY81" s="69"/>
    </row>
    <row r="82" spans="1:51" x14ac:dyDescent="0.2">
      <c r="A82" s="324" t="s">
        <v>265</v>
      </c>
      <c r="B82" s="323"/>
      <c r="C82" s="325" t="s">
        <v>175</v>
      </c>
      <c r="D82" s="325" t="s">
        <v>176</v>
      </c>
      <c r="E82" s="325" t="s">
        <v>177</v>
      </c>
      <c r="H82" s="85"/>
      <c r="I82" s="85"/>
      <c r="J82" s="80"/>
      <c r="K82" s="83"/>
      <c r="L82" s="83"/>
      <c r="M82" s="83"/>
      <c r="AU82" s="69"/>
      <c r="AV82" s="69"/>
      <c r="AW82" s="69"/>
      <c r="AX82" s="69"/>
      <c r="AY82" s="69"/>
    </row>
    <row r="83" spans="1:51" x14ac:dyDescent="0.2">
      <c r="A83" s="324"/>
      <c r="B83" s="323"/>
      <c r="C83" s="309"/>
      <c r="D83" s="309"/>
      <c r="E83" s="309"/>
      <c r="I83" s="62"/>
      <c r="J83" s="80"/>
      <c r="K83" s="70"/>
      <c r="L83" s="70"/>
      <c r="M83" s="70"/>
      <c r="AU83" s="69"/>
      <c r="AV83" s="69"/>
      <c r="AW83" s="69"/>
      <c r="AX83" s="69"/>
      <c r="AY83" s="69"/>
    </row>
    <row r="84" spans="1:51" x14ac:dyDescent="0.2">
      <c r="A84" s="304"/>
      <c r="B84" s="323" t="s">
        <v>122</v>
      </c>
      <c r="C84" s="309">
        <f>D84+E84</f>
        <v>84795.27</v>
      </c>
      <c r="D84" s="326">
        <v>447</v>
      </c>
      <c r="E84" s="326">
        <v>84348.27</v>
      </c>
      <c r="F84" s="133"/>
      <c r="I84" s="62"/>
      <c r="J84" s="80"/>
      <c r="K84" s="70"/>
      <c r="L84" s="21"/>
      <c r="M84" s="21"/>
      <c r="AU84" s="69"/>
      <c r="AV84" s="69"/>
      <c r="AW84" s="69"/>
      <c r="AX84" s="69"/>
      <c r="AY84" s="69"/>
    </row>
    <row r="85" spans="1:51" x14ac:dyDescent="0.2">
      <c r="A85" s="304"/>
      <c r="B85" s="323" t="s">
        <v>119</v>
      </c>
      <c r="C85" s="309">
        <f>D85+E85</f>
        <v>675198</v>
      </c>
      <c r="D85" s="310">
        <v>0</v>
      </c>
      <c r="E85" s="310">
        <v>675198</v>
      </c>
      <c r="I85" s="62"/>
      <c r="J85" s="80"/>
      <c r="K85" s="70"/>
      <c r="L85" s="21"/>
      <c r="M85" s="21"/>
      <c r="AU85" s="69"/>
      <c r="AV85" s="69"/>
      <c r="AW85" s="69"/>
      <c r="AX85" s="69"/>
      <c r="AY85" s="69"/>
    </row>
    <row r="86" spans="1:51" x14ac:dyDescent="0.2">
      <c r="A86" s="304"/>
      <c r="B86" s="323" t="s">
        <v>120</v>
      </c>
      <c r="C86" s="309">
        <f>D86+E86</f>
        <v>157894271</v>
      </c>
      <c r="D86" s="310">
        <v>1015489</v>
      </c>
      <c r="E86" s="310">
        <v>156878782</v>
      </c>
      <c r="F86" s="133"/>
      <c r="I86" s="62"/>
      <c r="J86" s="80"/>
      <c r="K86" s="70"/>
      <c r="L86" s="21"/>
      <c r="M86" s="21"/>
      <c r="AU86" s="69"/>
      <c r="AV86" s="69"/>
      <c r="AW86" s="69"/>
      <c r="AX86" s="69"/>
      <c r="AY86" s="69"/>
    </row>
    <row r="87" spans="1:51" x14ac:dyDescent="0.2">
      <c r="A87" s="304"/>
      <c r="B87" s="323" t="s">
        <v>121</v>
      </c>
      <c r="C87" s="309">
        <f>D87+E87</f>
        <v>2005888596</v>
      </c>
      <c r="D87" s="310">
        <v>231807252</v>
      </c>
      <c r="E87" s="310">
        <v>1774081344</v>
      </c>
      <c r="I87" s="62"/>
      <c r="J87" s="80"/>
      <c r="K87" s="70"/>
      <c r="L87" s="21"/>
      <c r="M87" s="21"/>
      <c r="AU87" s="69"/>
      <c r="AV87" s="69"/>
      <c r="AW87" s="69"/>
      <c r="AX87" s="69"/>
      <c r="AY87" s="69"/>
    </row>
    <row r="88" spans="1:51" x14ac:dyDescent="0.2">
      <c r="A88" s="323"/>
      <c r="B88" s="323"/>
      <c r="C88" s="309"/>
      <c r="D88" s="309"/>
      <c r="E88" s="309"/>
      <c r="H88" s="80"/>
      <c r="I88" s="80"/>
      <c r="J88" s="80"/>
      <c r="K88" s="70"/>
      <c r="L88" s="70"/>
      <c r="M88" s="70"/>
      <c r="AU88" s="69"/>
      <c r="AV88" s="69"/>
      <c r="AW88" s="69"/>
      <c r="AX88" s="69"/>
      <c r="AY88" s="69"/>
    </row>
    <row r="89" spans="1:51" x14ac:dyDescent="0.2">
      <c r="A89" s="327" t="s">
        <v>0</v>
      </c>
      <c r="B89" s="323"/>
      <c r="C89" s="325" t="s">
        <v>175</v>
      </c>
      <c r="D89" s="325" t="s">
        <v>176</v>
      </c>
      <c r="E89" s="325" t="s">
        <v>177</v>
      </c>
      <c r="H89" s="85"/>
      <c r="I89" s="85"/>
      <c r="J89" s="80"/>
      <c r="K89" s="83"/>
      <c r="L89" s="83"/>
      <c r="M89" s="83"/>
      <c r="AU89" s="69"/>
      <c r="AV89" s="69"/>
      <c r="AW89" s="69"/>
      <c r="AX89" s="69"/>
      <c r="AY89" s="69"/>
    </row>
    <row r="90" spans="1:51" x14ac:dyDescent="0.2">
      <c r="A90" s="304"/>
      <c r="B90" s="323"/>
      <c r="C90" s="309"/>
      <c r="D90" s="309"/>
      <c r="E90" s="309"/>
      <c r="I90" s="62"/>
      <c r="J90" s="80"/>
      <c r="K90" s="70"/>
      <c r="L90" s="70"/>
      <c r="M90" s="70"/>
      <c r="AU90" s="69"/>
      <c r="AV90" s="69"/>
      <c r="AW90" s="69"/>
      <c r="AX90" s="69"/>
      <c r="AY90" s="69"/>
    </row>
    <row r="91" spans="1:51" x14ac:dyDescent="0.2">
      <c r="A91" s="304"/>
      <c r="B91" s="323" t="s">
        <v>118</v>
      </c>
      <c r="C91" s="309">
        <f>+E91+D91</f>
        <v>84795.27</v>
      </c>
      <c r="D91" s="309">
        <f t="shared" ref="D91:E94" si="0">(+D84+D77)/2</f>
        <v>447</v>
      </c>
      <c r="E91" s="309">
        <f t="shared" si="0"/>
        <v>84348.27</v>
      </c>
      <c r="I91" s="62"/>
      <c r="J91" s="80"/>
      <c r="K91" s="70"/>
      <c r="L91" s="70"/>
      <c r="M91" s="70"/>
      <c r="AU91" s="69"/>
      <c r="AV91" s="69"/>
      <c r="AW91" s="69"/>
      <c r="AX91" s="69"/>
      <c r="AY91" s="69"/>
    </row>
    <row r="92" spans="1:51" x14ac:dyDescent="0.2">
      <c r="A92" s="304"/>
      <c r="B92" s="323" t="s">
        <v>119</v>
      </c>
      <c r="C92" s="309">
        <f>+E92+D92</f>
        <v>675198</v>
      </c>
      <c r="D92" s="309">
        <f t="shared" si="0"/>
        <v>0</v>
      </c>
      <c r="E92" s="309">
        <f t="shared" si="0"/>
        <v>675198</v>
      </c>
      <c r="I92" s="62"/>
      <c r="J92" s="80"/>
      <c r="K92" s="70"/>
      <c r="L92" s="70"/>
      <c r="M92" s="70"/>
      <c r="AU92" s="69"/>
      <c r="AV92" s="69"/>
      <c r="AW92" s="69"/>
      <c r="AX92" s="69"/>
      <c r="AY92" s="69"/>
    </row>
    <row r="93" spans="1:51" x14ac:dyDescent="0.2">
      <c r="A93" s="304"/>
      <c r="B93" s="323" t="s">
        <v>120</v>
      </c>
      <c r="C93" s="309">
        <f>+E93+D93</f>
        <v>160645580</v>
      </c>
      <c r="D93" s="309">
        <f t="shared" si="0"/>
        <v>1035141.9999999999</v>
      </c>
      <c r="E93" s="309">
        <f t="shared" si="0"/>
        <v>159610438</v>
      </c>
      <c r="I93" s="62"/>
      <c r="J93" s="80"/>
      <c r="K93" s="70"/>
      <c r="L93" s="70"/>
      <c r="M93" s="70"/>
      <c r="AU93" s="69"/>
      <c r="AV93" s="69"/>
      <c r="AW93" s="69"/>
      <c r="AX93" s="69"/>
      <c r="AY93" s="69"/>
    </row>
    <row r="94" spans="1:51" x14ac:dyDescent="0.2">
      <c r="A94" s="304"/>
      <c r="B94" s="323" t="s">
        <v>121</v>
      </c>
      <c r="C94" s="309">
        <f>+E94+D94</f>
        <v>2042045118.5150001</v>
      </c>
      <c r="D94" s="309">
        <f t="shared" si="0"/>
        <v>240009398.01500002</v>
      </c>
      <c r="E94" s="309">
        <f t="shared" si="0"/>
        <v>1802035720.5</v>
      </c>
      <c r="I94" s="62"/>
      <c r="J94" s="80"/>
      <c r="K94" s="70"/>
      <c r="L94" s="70"/>
      <c r="M94" s="70"/>
      <c r="AU94" s="69"/>
      <c r="AV94" s="69"/>
      <c r="AW94" s="69"/>
      <c r="AX94" s="69"/>
      <c r="AY94" s="69"/>
    </row>
    <row r="95" spans="1:51" x14ac:dyDescent="0.2">
      <c r="A95" s="323"/>
      <c r="B95" s="323"/>
      <c r="C95" s="309"/>
      <c r="D95" s="309"/>
      <c r="E95" s="309"/>
      <c r="H95" s="80"/>
      <c r="I95" s="80"/>
      <c r="J95" s="80"/>
      <c r="K95" s="70"/>
      <c r="L95" s="70"/>
      <c r="M95" s="70"/>
      <c r="AU95" s="69"/>
      <c r="AV95" s="69"/>
      <c r="AW95" s="69"/>
      <c r="AX95" s="69"/>
      <c r="AY95" s="69"/>
    </row>
    <row r="96" spans="1:51" x14ac:dyDescent="0.2">
      <c r="A96" s="323" t="s">
        <v>13</v>
      </c>
      <c r="B96" s="323"/>
      <c r="C96" s="309">
        <f>SUM(C91:C95)</f>
        <v>2203450691.7850003</v>
      </c>
      <c r="D96" s="309">
        <f>SUM(D91:D95)</f>
        <v>241044987.01500002</v>
      </c>
      <c r="E96" s="309">
        <f>SUM(E91:E95)</f>
        <v>1962405704.77</v>
      </c>
      <c r="H96" s="80"/>
      <c r="I96" s="80"/>
      <c r="J96" s="80"/>
      <c r="K96" s="70"/>
      <c r="L96" s="70"/>
      <c r="M96" s="70"/>
      <c r="AU96" s="69"/>
      <c r="AV96" s="69"/>
      <c r="AW96" s="69"/>
      <c r="AX96" s="69"/>
      <c r="AY96" s="69"/>
    </row>
    <row r="97" spans="1:51" x14ac:dyDescent="0.2">
      <c r="A97" s="304"/>
      <c r="B97" s="304" t="s">
        <v>38</v>
      </c>
      <c r="C97" s="309"/>
      <c r="D97" s="328">
        <f>ROUND(D96/C96,4)</f>
        <v>0.1094</v>
      </c>
      <c r="E97" s="328">
        <f>1-D97</f>
        <v>0.89060000000000006</v>
      </c>
      <c r="I97" s="62"/>
      <c r="J97" s="62"/>
      <c r="K97" s="70"/>
      <c r="L97" s="72"/>
      <c r="M97" s="72"/>
      <c r="AU97" s="69"/>
      <c r="AV97" s="69"/>
      <c r="AW97" s="69"/>
      <c r="AX97" s="69"/>
      <c r="AY97" s="69"/>
    </row>
    <row r="98" spans="1:51" x14ac:dyDescent="0.2">
      <c r="A98" s="304"/>
      <c r="B98" s="304"/>
      <c r="C98" s="309"/>
      <c r="D98" s="328"/>
      <c r="E98" s="328"/>
      <c r="I98" s="62"/>
      <c r="J98" s="62"/>
      <c r="K98" s="70"/>
      <c r="L98" s="72"/>
      <c r="M98" s="72"/>
      <c r="AU98" s="69"/>
      <c r="AV98" s="69"/>
      <c r="AW98" s="69"/>
      <c r="AX98" s="69"/>
      <c r="AY98" s="69"/>
    </row>
    <row r="99" spans="1:51" hidden="1" x14ac:dyDescent="0.2">
      <c r="A99" s="304"/>
      <c r="B99" s="304"/>
      <c r="C99" s="309"/>
      <c r="D99" s="328"/>
      <c r="E99" s="328"/>
      <c r="I99" s="62"/>
      <c r="J99" s="62"/>
      <c r="K99" s="70"/>
      <c r="L99" s="72"/>
      <c r="M99" s="72"/>
      <c r="AU99" s="69"/>
      <c r="AV99" s="69"/>
      <c r="AW99" s="69"/>
      <c r="AX99" s="69"/>
      <c r="AY99" s="69"/>
    </row>
    <row r="100" spans="1:51" hidden="1" x14ac:dyDescent="0.2">
      <c r="A100" s="304"/>
      <c r="B100" s="304"/>
      <c r="C100" s="309"/>
      <c r="D100" s="328"/>
      <c r="E100" s="328"/>
      <c r="I100" s="62"/>
      <c r="J100" s="62"/>
      <c r="K100" s="70"/>
      <c r="L100" s="72"/>
      <c r="M100" s="72"/>
      <c r="AU100" s="69"/>
      <c r="AV100" s="69"/>
      <c r="AW100" s="69"/>
      <c r="AX100" s="69"/>
      <c r="AY100" s="69"/>
    </row>
    <row r="101" spans="1:51" hidden="1" x14ac:dyDescent="0.2">
      <c r="A101" s="304"/>
      <c r="B101" s="304"/>
      <c r="C101" s="309"/>
      <c r="D101" s="328"/>
      <c r="E101" s="328"/>
      <c r="I101" s="62"/>
      <c r="J101" s="62"/>
      <c r="K101" s="70"/>
      <c r="L101" s="72"/>
      <c r="M101" s="72"/>
      <c r="AU101" s="69"/>
      <c r="AV101" s="69"/>
      <c r="AW101" s="69"/>
      <c r="AX101" s="69"/>
      <c r="AY101" s="69"/>
    </row>
    <row r="102" spans="1:51" x14ac:dyDescent="0.2">
      <c r="A102" s="304"/>
      <c r="B102" s="323"/>
      <c r="C102" s="309"/>
      <c r="D102" s="309"/>
      <c r="E102" s="309"/>
      <c r="I102" s="62"/>
      <c r="J102" s="62"/>
      <c r="K102" s="70"/>
      <c r="L102" s="72"/>
      <c r="M102" s="72"/>
      <c r="AU102" s="69"/>
      <c r="AV102" s="69"/>
      <c r="AW102" s="69"/>
      <c r="AX102" s="69"/>
      <c r="AY102" s="69"/>
    </row>
    <row r="103" spans="1:51" x14ac:dyDescent="0.2">
      <c r="A103" s="329" t="s">
        <v>41</v>
      </c>
      <c r="B103" s="330"/>
      <c r="C103" s="306" t="s">
        <v>176</v>
      </c>
      <c r="D103" s="125" t="s">
        <v>177</v>
      </c>
      <c r="E103" s="126"/>
      <c r="G103" s="69"/>
      <c r="H103" s="80"/>
      <c r="I103" s="62"/>
      <c r="J103" s="62"/>
      <c r="K103" s="70"/>
      <c r="L103" s="72"/>
      <c r="M103" s="72"/>
      <c r="AU103" s="69"/>
      <c r="AV103" s="69"/>
      <c r="AW103" s="69"/>
      <c r="AX103" s="69"/>
      <c r="AY103" s="69"/>
    </row>
    <row r="104" spans="1:51" x14ac:dyDescent="0.2">
      <c r="A104" s="331"/>
      <c r="B104" s="18"/>
      <c r="C104" s="332"/>
      <c r="D104" s="116"/>
      <c r="E104" s="116"/>
      <c r="G104" s="69"/>
      <c r="H104" s="71"/>
      <c r="I104" s="71"/>
      <c r="J104" s="62"/>
      <c r="K104" s="66"/>
      <c r="L104" s="31"/>
      <c r="M104" s="72"/>
      <c r="AU104" s="69"/>
      <c r="AV104" s="69"/>
      <c r="AW104" s="69"/>
      <c r="AX104" s="69"/>
      <c r="AY104" s="69"/>
    </row>
    <row r="105" spans="1:51" x14ac:dyDescent="0.2">
      <c r="A105" s="331"/>
      <c r="B105" s="315" t="s">
        <v>123</v>
      </c>
      <c r="C105" s="333">
        <f>ROUND(D11,4)</f>
        <v>0.1086</v>
      </c>
      <c r="D105" s="333">
        <f t="shared" ref="D105:D115" si="1">1-C105</f>
        <v>0.89139999999999997</v>
      </c>
      <c r="E105" s="334"/>
      <c r="G105" s="69"/>
      <c r="H105" s="66"/>
      <c r="I105" s="66"/>
      <c r="J105" s="18"/>
      <c r="K105" s="86"/>
      <c r="L105" s="19"/>
      <c r="M105" s="72"/>
      <c r="AU105" s="69"/>
      <c r="AV105" s="69"/>
      <c r="AW105" s="69"/>
      <c r="AX105" s="69"/>
      <c r="AY105" s="69"/>
    </row>
    <row r="106" spans="1:51" x14ac:dyDescent="0.2">
      <c r="A106" s="331"/>
      <c r="B106" s="315" t="s">
        <v>98</v>
      </c>
      <c r="C106" s="333">
        <f>ROUND(D17,4)</f>
        <v>0.10979999999999999</v>
      </c>
      <c r="D106" s="333">
        <f t="shared" si="1"/>
        <v>0.89019999999999999</v>
      </c>
      <c r="E106" s="334"/>
      <c r="G106" s="69"/>
      <c r="H106" s="66"/>
      <c r="I106" s="66"/>
      <c r="J106" s="74"/>
      <c r="K106" s="87"/>
      <c r="L106" s="87"/>
      <c r="M106" s="72"/>
      <c r="AU106" s="69"/>
      <c r="AV106" s="69"/>
      <c r="AW106" s="69"/>
      <c r="AX106" s="69"/>
      <c r="AY106" s="69"/>
    </row>
    <row r="107" spans="1:51" x14ac:dyDescent="0.2">
      <c r="A107" s="331"/>
      <c r="B107" s="315" t="s">
        <v>99</v>
      </c>
      <c r="C107" s="333">
        <f>ROUND(D23,4)</f>
        <v>9.7000000000000003E-2</v>
      </c>
      <c r="D107" s="333">
        <f t="shared" si="1"/>
        <v>0.90300000000000002</v>
      </c>
      <c r="E107" s="334"/>
      <c r="H107" s="66"/>
      <c r="I107" s="66"/>
      <c r="J107" s="74"/>
      <c r="K107" s="87"/>
      <c r="L107" s="87"/>
      <c r="M107" s="70"/>
      <c r="AU107" s="69"/>
      <c r="AV107" s="69"/>
      <c r="AW107" s="69"/>
      <c r="AX107" s="69"/>
      <c r="AY107" s="69"/>
    </row>
    <row r="108" spans="1:51" x14ac:dyDescent="0.2">
      <c r="A108" s="331"/>
      <c r="B108" s="315" t="s">
        <v>100</v>
      </c>
      <c r="C108" s="333">
        <f>ROUND(D29,4)</f>
        <v>7.7100000000000002E-2</v>
      </c>
      <c r="D108" s="333">
        <f t="shared" si="1"/>
        <v>0.92290000000000005</v>
      </c>
      <c r="E108" s="334"/>
      <c r="F108" s="30"/>
      <c r="G108" s="30"/>
      <c r="H108" s="66"/>
      <c r="I108" s="66"/>
      <c r="J108" s="74"/>
      <c r="K108" s="87"/>
      <c r="L108" s="87"/>
      <c r="M108" s="19"/>
      <c r="AU108" s="69"/>
      <c r="AV108" s="69"/>
      <c r="AW108" s="69"/>
      <c r="AX108" s="69"/>
      <c r="AY108" s="69"/>
    </row>
    <row r="109" spans="1:51" x14ac:dyDescent="0.2">
      <c r="A109" s="331"/>
      <c r="B109" s="315" t="s">
        <v>124</v>
      </c>
      <c r="C109" s="333">
        <f>ROUND(D35,4)</f>
        <v>0.2535</v>
      </c>
      <c r="D109" s="333">
        <f t="shared" si="1"/>
        <v>0.74649999999999994</v>
      </c>
      <c r="E109" s="334"/>
      <c r="F109" s="30"/>
      <c r="G109" s="30"/>
      <c r="H109" s="66"/>
      <c r="I109" s="66"/>
      <c r="J109" s="74"/>
      <c r="K109" s="87"/>
      <c r="L109" s="87"/>
      <c r="M109" s="22"/>
      <c r="AU109" s="69"/>
      <c r="AV109" s="69"/>
      <c r="AW109" s="69"/>
      <c r="AX109" s="69"/>
      <c r="AY109" s="69"/>
    </row>
    <row r="110" spans="1:51" x14ac:dyDescent="0.2">
      <c r="A110" s="331"/>
      <c r="B110" s="315" t="s">
        <v>125</v>
      </c>
      <c r="C110" s="333">
        <f>ROUND(D70,4)</f>
        <v>0.1013</v>
      </c>
      <c r="D110" s="333">
        <f t="shared" si="1"/>
        <v>0.89870000000000005</v>
      </c>
      <c r="E110" s="334"/>
      <c r="F110" s="30"/>
      <c r="G110" s="30"/>
      <c r="H110" s="66"/>
      <c r="I110" s="66"/>
      <c r="J110" s="74"/>
      <c r="K110" s="87"/>
      <c r="L110" s="87"/>
      <c r="M110" s="19"/>
      <c r="AU110" s="69"/>
      <c r="AV110" s="69"/>
      <c r="AW110" s="69"/>
      <c r="AX110" s="69"/>
      <c r="AY110" s="69"/>
    </row>
    <row r="111" spans="1:51" x14ac:dyDescent="0.2">
      <c r="A111" s="331"/>
      <c r="B111" s="315" t="s">
        <v>126</v>
      </c>
      <c r="C111" s="333">
        <f>ROUND(D53,4)</f>
        <v>9.3100000000000002E-2</v>
      </c>
      <c r="D111" s="333">
        <f t="shared" si="1"/>
        <v>0.90690000000000004</v>
      </c>
      <c r="E111" s="334"/>
      <c r="F111" s="30"/>
      <c r="G111" s="30"/>
      <c r="H111" s="66"/>
      <c r="I111" s="66"/>
      <c r="J111" s="74"/>
      <c r="K111" s="87"/>
      <c r="L111" s="87"/>
      <c r="M111" s="23"/>
      <c r="AU111" s="69"/>
      <c r="AV111" s="69"/>
      <c r="AW111" s="69"/>
      <c r="AX111" s="69"/>
      <c r="AY111" s="69"/>
    </row>
    <row r="112" spans="1:51" x14ac:dyDescent="0.2">
      <c r="A112" s="331"/>
      <c r="B112" s="315" t="s">
        <v>127</v>
      </c>
      <c r="C112" s="333">
        <f>ROUND(D56,4)</f>
        <v>9.6299999999999997E-2</v>
      </c>
      <c r="D112" s="333">
        <f t="shared" si="1"/>
        <v>0.90369999999999995</v>
      </c>
      <c r="E112" s="334"/>
      <c r="F112" s="30"/>
      <c r="G112" s="30"/>
      <c r="H112" s="66"/>
      <c r="I112" s="66"/>
      <c r="J112" s="74"/>
      <c r="K112" s="87"/>
      <c r="L112" s="87"/>
      <c r="M112" s="23"/>
      <c r="AU112" s="69"/>
      <c r="AV112" s="69"/>
      <c r="AW112" s="69"/>
      <c r="AX112" s="69"/>
      <c r="AY112" s="69"/>
    </row>
    <row r="113" spans="1:51" x14ac:dyDescent="0.2">
      <c r="A113" s="331"/>
      <c r="B113" s="315" t="s">
        <v>128</v>
      </c>
      <c r="C113" s="333">
        <f>ROUND(D59,4)</f>
        <v>7.9699999999999993E-2</v>
      </c>
      <c r="D113" s="333">
        <f t="shared" si="1"/>
        <v>0.92030000000000001</v>
      </c>
      <c r="E113" s="334"/>
      <c r="F113" s="30"/>
      <c r="G113" s="30"/>
      <c r="H113" s="66"/>
      <c r="I113" s="66"/>
      <c r="J113" s="74"/>
      <c r="K113" s="87"/>
      <c r="L113" s="87"/>
      <c r="M113" s="23"/>
      <c r="AU113" s="69"/>
      <c r="AV113" s="69"/>
      <c r="AW113" s="69"/>
      <c r="AX113" s="69"/>
      <c r="AY113" s="69"/>
    </row>
    <row r="114" spans="1:51" x14ac:dyDescent="0.2">
      <c r="A114" s="331"/>
      <c r="B114" s="315" t="s">
        <v>129</v>
      </c>
      <c r="C114" s="333">
        <f>ROUND((+C112+C113)/2,4)</f>
        <v>8.7999999999999995E-2</v>
      </c>
      <c r="D114" s="335">
        <f t="shared" si="1"/>
        <v>0.91200000000000003</v>
      </c>
      <c r="E114" s="334"/>
      <c r="F114" s="30"/>
      <c r="G114" s="30"/>
      <c r="H114" s="66"/>
      <c r="I114" s="66"/>
      <c r="J114" s="74"/>
      <c r="K114" s="87"/>
      <c r="L114" s="87"/>
      <c r="M114" s="23"/>
      <c r="AU114" s="69"/>
      <c r="AV114" s="69"/>
      <c r="AW114" s="69"/>
      <c r="AX114" s="69"/>
      <c r="AY114" s="69"/>
    </row>
    <row r="115" spans="1:51" x14ac:dyDescent="0.2">
      <c r="A115" s="331"/>
      <c r="B115" s="315" t="s">
        <v>101</v>
      </c>
      <c r="C115" s="333">
        <f>D41</f>
        <v>0.1487</v>
      </c>
      <c r="D115" s="333">
        <f t="shared" si="1"/>
        <v>0.85129999999999995</v>
      </c>
      <c r="E115" s="334"/>
      <c r="F115" s="30"/>
      <c r="G115" s="30"/>
      <c r="H115" s="66"/>
      <c r="I115" s="66"/>
      <c r="J115" s="74"/>
      <c r="K115" s="87"/>
      <c r="L115" s="87"/>
      <c r="M115" s="23"/>
      <c r="AU115" s="69"/>
      <c r="AV115" s="69"/>
      <c r="AW115" s="69"/>
      <c r="AX115" s="69"/>
      <c r="AY115" s="69"/>
    </row>
    <row r="116" spans="1:51" x14ac:dyDescent="0.2">
      <c r="A116" s="331"/>
      <c r="B116" s="315" t="s">
        <v>102</v>
      </c>
      <c r="C116" s="333">
        <f>ROUND(C115*0.8,5)</f>
        <v>0.11896</v>
      </c>
      <c r="D116" s="333">
        <f>ROUND(0.2+D115*0.8,4)</f>
        <v>0.88100000000000001</v>
      </c>
      <c r="E116" s="334"/>
      <c r="F116" s="30"/>
      <c r="G116" s="30"/>
      <c r="H116" s="66"/>
      <c r="I116" s="66"/>
      <c r="J116" s="74"/>
      <c r="K116" s="87"/>
      <c r="L116" s="87"/>
      <c r="M116" s="23"/>
      <c r="AU116" s="69"/>
      <c r="AV116" s="69"/>
      <c r="AW116" s="69"/>
      <c r="AX116" s="69"/>
      <c r="AY116" s="69"/>
    </row>
    <row r="117" spans="1:51" x14ac:dyDescent="0.2">
      <c r="A117" s="331"/>
      <c r="B117" s="315" t="s">
        <v>103</v>
      </c>
      <c r="C117" s="333">
        <f>D47</f>
        <v>0.1434</v>
      </c>
      <c r="D117" s="333">
        <f>1-C117</f>
        <v>0.85660000000000003</v>
      </c>
      <c r="E117" s="334"/>
      <c r="F117" s="30"/>
      <c r="G117" s="30"/>
      <c r="H117" s="66"/>
      <c r="I117" s="66"/>
      <c r="J117" s="74"/>
      <c r="K117" s="87"/>
      <c r="L117" s="87"/>
      <c r="M117" s="23"/>
      <c r="AU117" s="69"/>
      <c r="AV117" s="69"/>
      <c r="AW117" s="69"/>
      <c r="AX117" s="69"/>
      <c r="AY117" s="69"/>
    </row>
    <row r="118" spans="1:51" x14ac:dyDescent="0.2">
      <c r="A118" s="331"/>
      <c r="B118" s="315" t="s">
        <v>92</v>
      </c>
      <c r="C118" s="336">
        <v>9.9709999999999993E-2</v>
      </c>
      <c r="D118" s="333">
        <f t="shared" ref="D118:D125" si="2">1-C118</f>
        <v>0.90029000000000003</v>
      </c>
      <c r="E118" s="334"/>
      <c r="F118" s="30"/>
      <c r="G118" s="30"/>
      <c r="H118" s="66"/>
      <c r="I118" s="66"/>
      <c r="J118" s="74"/>
      <c r="K118" s="87"/>
      <c r="L118" s="87"/>
      <c r="M118" s="23"/>
      <c r="AU118" s="69"/>
      <c r="AV118" s="69"/>
      <c r="AW118" s="69"/>
      <c r="AX118" s="69"/>
      <c r="AY118" s="69"/>
    </row>
    <row r="119" spans="1:51" x14ac:dyDescent="0.2">
      <c r="A119" s="331"/>
      <c r="B119" s="315" t="s">
        <v>104</v>
      </c>
      <c r="C119" s="336">
        <v>0.10602</v>
      </c>
      <c r="D119" s="333">
        <f t="shared" si="2"/>
        <v>0.89398</v>
      </c>
      <c r="E119" s="334"/>
      <c r="F119" s="138"/>
      <c r="G119" s="30"/>
      <c r="H119" s="66"/>
      <c r="I119" s="66"/>
      <c r="J119" s="74"/>
      <c r="K119" s="24"/>
      <c r="L119" s="87"/>
      <c r="M119" s="23"/>
      <c r="AU119" s="69"/>
      <c r="AV119" s="69"/>
      <c r="AW119" s="69"/>
      <c r="AX119" s="69"/>
      <c r="AY119" s="69"/>
    </row>
    <row r="120" spans="1:51" x14ac:dyDescent="0.2">
      <c r="A120" s="331"/>
      <c r="B120" s="304" t="s">
        <v>130</v>
      </c>
      <c r="C120" s="336">
        <v>9.9400000000000002E-2</v>
      </c>
      <c r="D120" s="333">
        <f t="shared" si="2"/>
        <v>0.90059999999999996</v>
      </c>
      <c r="E120" s="334"/>
      <c r="F120" s="30"/>
      <c r="G120" s="30"/>
      <c r="H120" s="66"/>
      <c r="I120" s="66"/>
      <c r="J120" s="74"/>
      <c r="K120" s="24"/>
      <c r="L120" s="87"/>
      <c r="M120" s="23"/>
      <c r="AU120" s="69"/>
      <c r="AV120" s="69"/>
      <c r="AW120" s="69"/>
      <c r="AX120" s="69"/>
      <c r="AY120" s="69"/>
    </row>
    <row r="121" spans="1:51" x14ac:dyDescent="0.2">
      <c r="A121" s="331"/>
      <c r="B121" s="18" t="s">
        <v>94</v>
      </c>
      <c r="C121" s="337">
        <v>0.3</v>
      </c>
      <c r="D121" s="333">
        <f t="shared" si="2"/>
        <v>0.7</v>
      </c>
      <c r="E121" s="334"/>
      <c r="H121" s="66"/>
      <c r="I121" s="66"/>
      <c r="J121" s="62"/>
      <c r="K121" s="24"/>
      <c r="L121" s="87"/>
      <c r="M121" s="23"/>
      <c r="AU121" s="69"/>
      <c r="AV121" s="69"/>
      <c r="AW121" s="69"/>
      <c r="AX121" s="69"/>
      <c r="AY121" s="69"/>
    </row>
    <row r="122" spans="1:51" x14ac:dyDescent="0.2">
      <c r="A122" s="331"/>
      <c r="B122" s="18" t="s">
        <v>131</v>
      </c>
      <c r="C122" s="337">
        <v>0.1077</v>
      </c>
      <c r="D122" s="333">
        <f t="shared" si="2"/>
        <v>0.89229999999999998</v>
      </c>
      <c r="E122" s="334"/>
      <c r="H122" s="66"/>
      <c r="I122" s="66"/>
      <c r="J122" s="18"/>
      <c r="K122" s="88"/>
      <c r="L122" s="87"/>
      <c r="M122" s="23"/>
      <c r="AU122" s="69"/>
      <c r="AV122" s="69"/>
      <c r="AW122" s="69"/>
      <c r="AX122" s="69"/>
      <c r="AY122" s="69"/>
    </row>
    <row r="123" spans="1:51" x14ac:dyDescent="0.2">
      <c r="A123" s="331"/>
      <c r="B123" s="315" t="s">
        <v>132</v>
      </c>
      <c r="C123" s="335">
        <v>1</v>
      </c>
      <c r="D123" s="333">
        <f t="shared" si="2"/>
        <v>0</v>
      </c>
      <c r="E123" s="334"/>
      <c r="H123" s="66"/>
      <c r="I123" s="66"/>
      <c r="J123" s="18"/>
      <c r="K123" s="88"/>
      <c r="L123" s="87"/>
      <c r="M123" s="23"/>
      <c r="AU123" s="69"/>
      <c r="AV123" s="69"/>
      <c r="AW123" s="69"/>
      <c r="AX123" s="69"/>
      <c r="AY123" s="69"/>
    </row>
    <row r="124" spans="1:51" x14ac:dyDescent="0.2">
      <c r="A124" s="331"/>
      <c r="B124" s="315" t="s">
        <v>133</v>
      </c>
      <c r="C124" s="335">
        <v>0</v>
      </c>
      <c r="D124" s="333">
        <f t="shared" si="2"/>
        <v>1</v>
      </c>
      <c r="E124" s="334"/>
      <c r="H124" s="66"/>
      <c r="I124" s="66"/>
      <c r="J124" s="74"/>
      <c r="K124" s="88"/>
      <c r="L124" s="87"/>
      <c r="M124" s="25"/>
      <c r="AU124" s="69"/>
      <c r="AV124" s="69"/>
      <c r="AW124" s="69"/>
      <c r="AX124" s="69"/>
      <c r="AY124" s="69"/>
    </row>
    <row r="125" spans="1:51" x14ac:dyDescent="0.2">
      <c r="A125" s="331"/>
      <c r="B125" s="18" t="s">
        <v>134</v>
      </c>
      <c r="C125" s="333">
        <f>D97</f>
        <v>0.1094</v>
      </c>
      <c r="D125" s="333">
        <f t="shared" si="2"/>
        <v>0.89060000000000006</v>
      </c>
      <c r="E125" s="334"/>
      <c r="H125" s="66"/>
      <c r="I125" s="66"/>
      <c r="J125" s="74"/>
      <c r="K125" s="88"/>
      <c r="L125" s="87"/>
      <c r="M125" s="25"/>
      <c r="AU125" s="69"/>
      <c r="AV125" s="69"/>
      <c r="AW125" s="69"/>
      <c r="AX125" s="69"/>
      <c r="AY125" s="69"/>
    </row>
    <row r="126" spans="1:51" x14ac:dyDescent="0.2">
      <c r="A126" s="331"/>
      <c r="B126" s="18"/>
      <c r="C126" s="338"/>
      <c r="D126" s="116"/>
      <c r="E126" s="334"/>
      <c r="H126" s="66"/>
      <c r="I126" s="66"/>
      <c r="J126" s="18"/>
      <c r="K126" s="87"/>
      <c r="L126" s="87"/>
      <c r="M126" s="25"/>
      <c r="AU126" s="69"/>
      <c r="AV126" s="69"/>
      <c r="AW126" s="69"/>
      <c r="AX126" s="69"/>
      <c r="AY126" s="69"/>
    </row>
    <row r="127" spans="1:51" x14ac:dyDescent="0.2">
      <c r="A127" s="339"/>
      <c r="B127" s="340" t="s">
        <v>202</v>
      </c>
      <c r="C127" s="341">
        <v>0.10299999999999999</v>
      </c>
      <c r="D127" s="342">
        <f>1-C127</f>
        <v>0.89700000000000002</v>
      </c>
      <c r="E127" s="334"/>
      <c r="H127" s="66"/>
      <c r="I127" s="66"/>
      <c r="J127" s="18"/>
      <c r="K127" s="89"/>
      <c r="L127" s="26"/>
      <c r="M127" s="23"/>
      <c r="AU127" s="69"/>
      <c r="AV127" s="69"/>
      <c r="AW127" s="69"/>
      <c r="AX127" s="69"/>
      <c r="AY127" s="69"/>
    </row>
    <row r="128" spans="1:51" x14ac:dyDescent="0.2">
      <c r="A128" s="339"/>
      <c r="B128" s="340" t="s">
        <v>207</v>
      </c>
      <c r="C128" s="333">
        <v>0.10680000000000001</v>
      </c>
      <c r="D128" s="341">
        <f>1-C128</f>
        <v>0.89319999999999999</v>
      </c>
      <c r="E128" s="334"/>
      <c r="H128" s="90"/>
      <c r="I128" s="90"/>
      <c r="J128" s="91"/>
      <c r="K128" s="92"/>
      <c r="L128" s="27"/>
      <c r="M128" s="23"/>
      <c r="AU128" s="69"/>
      <c r="AV128" s="69"/>
      <c r="AW128" s="69"/>
      <c r="AX128" s="69"/>
      <c r="AY128" s="69"/>
    </row>
    <row r="129" spans="1:51" x14ac:dyDescent="0.2">
      <c r="A129" s="158"/>
      <c r="B129" s="159"/>
      <c r="C129" s="157"/>
      <c r="D129" s="160"/>
      <c r="E129" s="127"/>
      <c r="H129" s="90"/>
      <c r="I129" s="90"/>
      <c r="J129" s="91"/>
      <c r="K129" s="93"/>
      <c r="L129" s="28"/>
      <c r="M129" s="23"/>
      <c r="AU129" s="69"/>
      <c r="AV129" s="69"/>
      <c r="AW129" s="69"/>
      <c r="AX129" s="69"/>
      <c r="AY129" s="69"/>
    </row>
    <row r="130" spans="1:51" x14ac:dyDescent="0.2">
      <c r="E130" s="30"/>
      <c r="I130" s="62"/>
      <c r="J130" s="62"/>
      <c r="K130" s="94"/>
      <c r="L130" s="94"/>
      <c r="M130" s="23"/>
      <c r="AU130" s="69"/>
      <c r="AV130" s="69"/>
      <c r="AW130" s="69"/>
      <c r="AX130" s="69"/>
      <c r="AY130" s="69"/>
    </row>
    <row r="131" spans="1:51" x14ac:dyDescent="0.2">
      <c r="E131" s="30"/>
      <c r="I131" s="62"/>
      <c r="J131" s="62"/>
      <c r="K131" s="94"/>
      <c r="L131" s="94"/>
      <c r="M131" s="23"/>
      <c r="AU131" s="69"/>
      <c r="AV131" s="69"/>
      <c r="AW131" s="69"/>
      <c r="AX131" s="69"/>
      <c r="AY131" s="69"/>
    </row>
    <row r="132" spans="1:51" x14ac:dyDescent="0.2">
      <c r="E132" s="30"/>
      <c r="I132" s="62"/>
      <c r="J132" s="62"/>
      <c r="K132" s="94"/>
      <c r="L132" s="94"/>
      <c r="M132" s="26"/>
      <c r="AU132" s="69"/>
      <c r="AV132" s="69"/>
      <c r="AW132" s="69"/>
      <c r="AX132" s="69"/>
      <c r="AY132" s="69"/>
    </row>
    <row r="133" spans="1:51" x14ac:dyDescent="0.2">
      <c r="I133" s="62"/>
      <c r="J133" s="62"/>
      <c r="K133" s="94"/>
      <c r="L133" s="94"/>
      <c r="M133" s="26"/>
      <c r="AU133" s="69"/>
      <c r="AV133" s="69"/>
      <c r="AW133" s="69"/>
      <c r="AX133" s="69"/>
      <c r="AY133" s="69"/>
    </row>
    <row r="134" spans="1:51" x14ac:dyDescent="0.2">
      <c r="M134" s="26"/>
      <c r="AU134" s="69"/>
      <c r="AV134" s="69"/>
      <c r="AW134" s="69"/>
      <c r="AX134" s="69"/>
      <c r="AY134" s="69"/>
    </row>
    <row r="135" spans="1:51" x14ac:dyDescent="0.2">
      <c r="M135" s="94"/>
      <c r="AU135" s="69"/>
      <c r="AV135" s="69"/>
      <c r="AW135" s="69"/>
      <c r="AX135" s="69"/>
      <c r="AY135" s="69"/>
    </row>
    <row r="136" spans="1:51" x14ac:dyDescent="0.2">
      <c r="I136" s="62"/>
      <c r="J136" s="62"/>
      <c r="K136" s="94"/>
      <c r="L136" s="94"/>
      <c r="M136" s="94"/>
      <c r="AU136" s="69"/>
      <c r="AV136" s="69"/>
      <c r="AW136" s="69"/>
      <c r="AX136" s="69"/>
      <c r="AY136" s="69"/>
    </row>
    <row r="137" spans="1:51" x14ac:dyDescent="0.2">
      <c r="I137" s="62"/>
      <c r="J137" s="62"/>
      <c r="K137" s="94"/>
      <c r="L137" s="94"/>
      <c r="M137" s="94"/>
      <c r="AU137" s="69"/>
      <c r="AV137" s="69"/>
      <c r="AW137" s="69"/>
      <c r="AX137" s="69"/>
      <c r="AY137" s="69"/>
    </row>
    <row r="138" spans="1:51" x14ac:dyDescent="0.2">
      <c r="I138" s="62"/>
      <c r="J138" s="62"/>
      <c r="K138" s="94"/>
      <c r="L138" s="94"/>
      <c r="M138" s="94"/>
      <c r="AU138" s="69"/>
      <c r="AV138" s="69"/>
      <c r="AW138" s="69"/>
      <c r="AX138" s="69"/>
      <c r="AY138" s="69"/>
    </row>
    <row r="141" spans="1:51" x14ac:dyDescent="0.2">
      <c r="M141" s="94"/>
    </row>
    <row r="142" spans="1:51" x14ac:dyDescent="0.2">
      <c r="M142" s="94"/>
    </row>
    <row r="143" spans="1:51" x14ac:dyDescent="0.2">
      <c r="M143" s="94"/>
    </row>
    <row r="144" spans="1:51" x14ac:dyDescent="0.2">
      <c r="I144" s="62"/>
      <c r="J144" s="62"/>
      <c r="K144" s="94"/>
      <c r="L144" s="94"/>
      <c r="M144" s="94"/>
    </row>
  </sheetData>
  <phoneticPr fontId="32" type="noConversion"/>
  <printOptions horizontalCentered="1"/>
  <pageMargins left="0.5" right="0.5" top="0.5" bottom="0.5" header="0.5" footer="0.25"/>
  <pageSetup scale="59" fitToHeight="0" orientation="portrait" r:id="rId1"/>
  <headerFooter alignWithMargins="0"/>
  <rowBreaks count="2" manualBreakCount="2">
    <brk id="102" max="4" man="1"/>
    <brk id="129" max="4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0CEA002A60634A9AE0F05FE24EA351" ma:contentTypeVersion="92" ma:contentTypeDescription="" ma:contentTypeScope="" ma:versionID="d687c457a40af1adf1cf560517ab849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2017-05-15T07:00:00+00:00</OpenedDate>
    <Date1 xmlns="dc463f71-b30c-4ab2-9473-d307f9d35888">2017-05-15T07:00:00+00:00</Date1>
    <IsDocumentOrder xmlns="dc463f71-b30c-4ab2-9473-d307f9d35888" xsi:nil="true"/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170380</DocketNumber>
    <DelegatedOrder xmlns="dc463f71-b30c-4ab2-9473-d307f9d35888">false</DelegatedOrder>
    <SignificantOrder xmlns="dc463f71-b30c-4ab2-9473-d307f9d35888">false</Significant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14DEA2C-B90D-438C-9917-F1AB20B17D2D}"/>
</file>

<file path=customXml/itemProps2.xml><?xml version="1.0" encoding="utf-8"?>
<ds:datastoreItem xmlns:ds="http://schemas.openxmlformats.org/officeDocument/2006/customXml" ds:itemID="{68CF997A-DDBA-4568-9AA3-5128B95D9A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FB4782-4E4C-4F73-B0D2-1EC999A06193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6a7bd91e-004b-490a-8704-e368d63d59a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95B7E7EE-CAC1-4ADA-9C1A-E4C2FB2688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WA 2017 Data</vt:lpstr>
      <vt:lpstr>Customer &amp; Vols Report</vt:lpstr>
      <vt:lpstr>Rate Base</vt:lpstr>
      <vt:lpstr>Filed Reports</vt:lpstr>
      <vt:lpstr>Factors</vt:lpstr>
      <vt:lpstr>'Customer &amp; Vols Report'!Print_Area</vt:lpstr>
      <vt:lpstr>Factors!Print_Area</vt:lpstr>
      <vt:lpstr>'Filed Reports'!Print_Area</vt:lpstr>
      <vt:lpstr>'Rate Base'!Print_Area</vt:lpstr>
      <vt:lpstr>'WA 2017 Data'!Print_Area</vt:lpstr>
      <vt:lpstr>'Customer &amp; Vols Report'!Print_Titles</vt:lpstr>
      <vt:lpstr>'Filed Reports'!Print_Titles</vt:lpstr>
      <vt:lpstr>'Rate Base'!Print_Titles</vt:lpstr>
      <vt:lpstr>'WA 2017 Data'!Print_Titles</vt:lpstr>
    </vt:vector>
  </TitlesOfParts>
  <Company>Northwest Natural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NWN User</dc:creator>
  <cp:lastModifiedBy>Huff, Ashley (UTC)</cp:lastModifiedBy>
  <cp:lastPrinted>2017-05-15T15:05:52Z</cp:lastPrinted>
  <dcterms:created xsi:type="dcterms:W3CDTF">2002-12-10T22:20:03Z</dcterms:created>
  <dcterms:modified xsi:type="dcterms:W3CDTF">2017-05-17T15:33:11Z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0x0101006E56B4D1795A2E4DB2F0B01679ED314A004D0CEA002A60634A9AE0F05FE24EA351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