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22695" windowHeight="10590"/>
  </bookViews>
  <sheets>
    <sheet name="SOG 07-2016" sheetId="1" r:id="rId1"/>
    <sheet name="SOG 08-2016" sheetId="2" r:id="rId2"/>
    <sheet name="SOG 09-2016" sheetId="3" r:id="rId3"/>
    <sheet name="SOG 12ME 09-2016" sheetId="4" r:id="rId4"/>
  </sheets>
  <definedNames>
    <definedName name="_xlnm.Print_Area" localSheetId="0">'SOG 07-2016'!$A$1:$W$70</definedName>
    <definedName name="_xlnm.Print_Area" localSheetId="1">'SOG 08-2016'!$A$1:$W$70</definedName>
    <definedName name="_xlnm.Print_Area" localSheetId="2">'SOG 09-2016'!$A$1:$W$70</definedName>
    <definedName name="_xlnm.Print_Area" localSheetId="3">'SOG 12ME 09-2016'!$A$1:$W$70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O64" i="4" l="1"/>
  <c r="Q64" i="4"/>
  <c r="K64" i="4"/>
  <c r="I64" i="4"/>
  <c r="M66" i="4"/>
  <c r="G66" i="4"/>
  <c r="E66" i="4"/>
  <c r="O56" i="4"/>
  <c r="Q56" i="4"/>
  <c r="G58" i="4"/>
  <c r="I56" i="4"/>
  <c r="M58" i="4"/>
  <c r="E58" i="4"/>
  <c r="Q50" i="4"/>
  <c r="O50" i="4"/>
  <c r="I50" i="4"/>
  <c r="K50" i="4"/>
  <c r="O49" i="4"/>
  <c r="Q49" i="4"/>
  <c r="K49" i="4"/>
  <c r="I49" i="4"/>
  <c r="K48" i="4"/>
  <c r="G52" i="4"/>
  <c r="I48" i="4"/>
  <c r="Q33" i="4"/>
  <c r="O33" i="4"/>
  <c r="I33" i="4"/>
  <c r="K33" i="4"/>
  <c r="O32" i="4"/>
  <c r="Q32" i="4"/>
  <c r="I32" i="4"/>
  <c r="W26" i="4"/>
  <c r="S26" i="4"/>
  <c r="Q26" i="4"/>
  <c r="O26" i="4"/>
  <c r="K26" i="4"/>
  <c r="I26" i="4"/>
  <c r="W25" i="4"/>
  <c r="O25" i="4"/>
  <c r="M28" i="4"/>
  <c r="U25" i="4"/>
  <c r="E28" i="4"/>
  <c r="S18" i="4"/>
  <c r="W18" i="4"/>
  <c r="K18" i="4"/>
  <c r="I18" i="4"/>
  <c r="O18" i="4"/>
  <c r="Q18" i="4" s="1"/>
  <c r="W17" i="4"/>
  <c r="O17" i="4"/>
  <c r="M20" i="4"/>
  <c r="U17" i="4"/>
  <c r="E20" i="4"/>
  <c r="W12" i="4"/>
  <c r="U12" i="4"/>
  <c r="O12" i="4"/>
  <c r="Q12" i="4"/>
  <c r="S12" i="4"/>
  <c r="S11" i="4"/>
  <c r="W11" i="4"/>
  <c r="K11" i="4"/>
  <c r="I11" i="4"/>
  <c r="O11" i="4"/>
  <c r="Q11" i="4" s="1"/>
  <c r="W10" i="4"/>
  <c r="U10" i="4"/>
  <c r="O10" i="4"/>
  <c r="M14" i="4"/>
  <c r="G14" i="4"/>
  <c r="E14" i="4"/>
  <c r="M66" i="3"/>
  <c r="E66" i="3"/>
  <c r="O66" i="3" s="1"/>
  <c r="O64" i="3"/>
  <c r="Q64" i="3"/>
  <c r="G66" i="3"/>
  <c r="I64" i="3"/>
  <c r="K64" i="3" s="1"/>
  <c r="I63" i="3"/>
  <c r="K63" i="3" s="1"/>
  <c r="O63" i="3"/>
  <c r="Q63" i="3" s="1"/>
  <c r="M58" i="3"/>
  <c r="E58" i="3"/>
  <c r="O58" i="3" s="1"/>
  <c r="O56" i="3"/>
  <c r="Q56" i="3"/>
  <c r="G58" i="3"/>
  <c r="I56" i="3"/>
  <c r="K56" i="3" s="1"/>
  <c r="I55" i="3"/>
  <c r="K55" i="3" s="1"/>
  <c r="O55" i="3"/>
  <c r="Q55" i="3" s="1"/>
  <c r="G52" i="3"/>
  <c r="Q50" i="3"/>
  <c r="O50" i="3"/>
  <c r="O49" i="3"/>
  <c r="Q49" i="3"/>
  <c r="I49" i="3"/>
  <c r="K49" i="3" s="1"/>
  <c r="M52" i="3"/>
  <c r="I48" i="3"/>
  <c r="K48" i="3" s="1"/>
  <c r="E52" i="3"/>
  <c r="Q33" i="3"/>
  <c r="O33" i="3"/>
  <c r="O32" i="3"/>
  <c r="Q32" i="3"/>
  <c r="I32" i="3"/>
  <c r="K32" i="3" s="1"/>
  <c r="W26" i="3"/>
  <c r="S26" i="3"/>
  <c r="O26" i="3"/>
  <c r="Q26" i="3" s="1"/>
  <c r="W25" i="3"/>
  <c r="S25" i="3"/>
  <c r="O25" i="3"/>
  <c r="M28" i="3"/>
  <c r="U25" i="3"/>
  <c r="E28" i="3"/>
  <c r="S20" i="3"/>
  <c r="W18" i="3"/>
  <c r="S18" i="3"/>
  <c r="O18" i="3"/>
  <c r="Q18" i="3" s="1"/>
  <c r="W17" i="3"/>
  <c r="S17" i="3"/>
  <c r="O17" i="3"/>
  <c r="M20" i="3"/>
  <c r="U17" i="3"/>
  <c r="E20" i="3"/>
  <c r="G14" i="3"/>
  <c r="S12" i="3"/>
  <c r="O12" i="3"/>
  <c r="Q12" i="3"/>
  <c r="K12" i="3"/>
  <c r="U12" i="3"/>
  <c r="I12" i="3"/>
  <c r="W11" i="3"/>
  <c r="S11" i="3"/>
  <c r="O11" i="3"/>
  <c r="Q11" i="3" s="1"/>
  <c r="W10" i="3"/>
  <c r="S10" i="3"/>
  <c r="O10" i="3"/>
  <c r="M14" i="3"/>
  <c r="U10" i="3"/>
  <c r="E14" i="3"/>
  <c r="W8" i="3"/>
  <c r="M8" i="3"/>
  <c r="S8" i="3"/>
  <c r="O28" i="4" l="1"/>
  <c r="Q28" i="4" s="1"/>
  <c r="W20" i="4"/>
  <c r="Q14" i="4"/>
  <c r="M22" i="4"/>
  <c r="O20" i="4"/>
  <c r="G60" i="4"/>
  <c r="K52" i="4"/>
  <c r="U14" i="4"/>
  <c r="O66" i="4"/>
  <c r="I66" i="4"/>
  <c r="K66" i="4" s="1"/>
  <c r="S28" i="4"/>
  <c r="O58" i="4"/>
  <c r="Q58" i="4" s="1"/>
  <c r="I58" i="4"/>
  <c r="K58" i="4" s="1"/>
  <c r="S20" i="4"/>
  <c r="U28" i="4"/>
  <c r="I14" i="4"/>
  <c r="K14" i="4" s="1"/>
  <c r="O14" i="4"/>
  <c r="E22" i="4"/>
  <c r="Q20" i="4"/>
  <c r="K32" i="4"/>
  <c r="Q66" i="4"/>
  <c r="W28" i="4"/>
  <c r="I10" i="4"/>
  <c r="K10" i="4" s="1"/>
  <c r="Q10" i="4"/>
  <c r="U11" i="4"/>
  <c r="I12" i="4"/>
  <c r="K12" i="4" s="1"/>
  <c r="I17" i="4"/>
  <c r="Q17" i="4"/>
  <c r="U18" i="4"/>
  <c r="I25" i="4"/>
  <c r="Q25" i="4"/>
  <c r="U26" i="4"/>
  <c r="O48" i="4"/>
  <c r="Q48" i="4" s="1"/>
  <c r="E52" i="4"/>
  <c r="M52" i="4"/>
  <c r="O55" i="4"/>
  <c r="O63" i="4"/>
  <c r="Q63" i="4" s="1"/>
  <c r="S10" i="4"/>
  <c r="K17" i="4"/>
  <c r="S17" i="4"/>
  <c r="K25" i="4"/>
  <c r="S25" i="4"/>
  <c r="I55" i="4"/>
  <c r="K55" i="4" s="1"/>
  <c r="Q55" i="4"/>
  <c r="K56" i="4"/>
  <c r="I63" i="4"/>
  <c r="K63" i="4" s="1"/>
  <c r="G20" i="4"/>
  <c r="G28" i="4"/>
  <c r="G22" i="3"/>
  <c r="M22" i="3"/>
  <c r="K33" i="3"/>
  <c r="I14" i="3"/>
  <c r="K14" i="3" s="1"/>
  <c r="E22" i="3"/>
  <c r="I11" i="3"/>
  <c r="K11" i="3"/>
  <c r="O14" i="3"/>
  <c r="Q14" i="3" s="1"/>
  <c r="O28" i="3"/>
  <c r="Q28" i="3" s="1"/>
  <c r="I26" i="3"/>
  <c r="K26" i="3"/>
  <c r="M60" i="3"/>
  <c r="U14" i="3"/>
  <c r="Q66" i="3"/>
  <c r="W14" i="3"/>
  <c r="Q20" i="3"/>
  <c r="S28" i="3"/>
  <c r="I52" i="3"/>
  <c r="O52" i="3"/>
  <c r="Q52" i="3" s="1"/>
  <c r="E60" i="3"/>
  <c r="S14" i="3"/>
  <c r="O20" i="3"/>
  <c r="I18" i="3"/>
  <c r="K18" i="3" s="1"/>
  <c r="U11" i="3"/>
  <c r="U20" i="3"/>
  <c r="Q58" i="3"/>
  <c r="G60" i="3"/>
  <c r="W12" i="3"/>
  <c r="G20" i="3"/>
  <c r="W20" i="3"/>
  <c r="G28" i="3"/>
  <c r="W28" i="3"/>
  <c r="I33" i="3"/>
  <c r="I50" i="3"/>
  <c r="K50" i="3" s="1"/>
  <c r="K52" i="3"/>
  <c r="I58" i="3"/>
  <c r="K58" i="3" s="1"/>
  <c r="I66" i="3"/>
  <c r="K66" i="3" s="1"/>
  <c r="I10" i="3"/>
  <c r="K10" i="3" s="1"/>
  <c r="Q10" i="3"/>
  <c r="I17" i="3"/>
  <c r="K17" i="3" s="1"/>
  <c r="Q17" i="3"/>
  <c r="U18" i="3"/>
  <c r="I25" i="3"/>
  <c r="K25" i="3" s="1"/>
  <c r="Q25" i="3"/>
  <c r="U26" i="3"/>
  <c r="O48" i="3"/>
  <c r="Q48" i="3" s="1"/>
  <c r="O22" i="4" l="1"/>
  <c r="E30" i="4"/>
  <c r="Q52" i="4"/>
  <c r="W14" i="4"/>
  <c r="M60" i="4"/>
  <c r="U20" i="4"/>
  <c r="I20" i="4"/>
  <c r="K20" i="4" s="1"/>
  <c r="G68" i="4"/>
  <c r="K28" i="4"/>
  <c r="I52" i="4"/>
  <c r="O52" i="4"/>
  <c r="S14" i="4"/>
  <c r="E60" i="4"/>
  <c r="Q22" i="4"/>
  <c r="M30" i="4"/>
  <c r="I28" i="4"/>
  <c r="G22" i="4"/>
  <c r="U22" i="3"/>
  <c r="G68" i="3"/>
  <c r="I60" i="3"/>
  <c r="K60" i="3" s="1"/>
  <c r="O60" i="3"/>
  <c r="E68" i="3"/>
  <c r="S22" i="3"/>
  <c r="U28" i="3"/>
  <c r="G30" i="3"/>
  <c r="K22" i="3"/>
  <c r="I20" i="3"/>
  <c r="K20" i="3" s="1"/>
  <c r="Q60" i="3"/>
  <c r="M68" i="3"/>
  <c r="W22" i="3"/>
  <c r="I28" i="3"/>
  <c r="K28" i="3" s="1"/>
  <c r="I22" i="3"/>
  <c r="E30" i="3"/>
  <c r="O22" i="3"/>
  <c r="Q22" i="3"/>
  <c r="M30" i="3"/>
  <c r="I30" i="4" l="1"/>
  <c r="O30" i="4"/>
  <c r="E35" i="4"/>
  <c r="Q30" i="4"/>
  <c r="M35" i="4"/>
  <c r="W22" i="4"/>
  <c r="M68" i="4"/>
  <c r="K22" i="4"/>
  <c r="G30" i="4"/>
  <c r="I60" i="4"/>
  <c r="K60" i="4" s="1"/>
  <c r="S22" i="4"/>
  <c r="O60" i="4"/>
  <c r="Q60" i="4" s="1"/>
  <c r="E68" i="4"/>
  <c r="U22" i="4"/>
  <c r="U30" i="4"/>
  <c r="I22" i="4"/>
  <c r="U30" i="3"/>
  <c r="I30" i="3"/>
  <c r="K30" i="3" s="1"/>
  <c r="E35" i="3"/>
  <c r="O30" i="3"/>
  <c r="Q30" i="3" s="1"/>
  <c r="W30" i="3"/>
  <c r="I68" i="3"/>
  <c r="K68" i="3" s="1"/>
  <c r="O68" i="3"/>
  <c r="Q68" i="3" s="1"/>
  <c r="S30" i="3"/>
  <c r="M35" i="3"/>
  <c r="G35" i="3"/>
  <c r="O35" i="4" l="1"/>
  <c r="W30" i="4"/>
  <c r="I68" i="4"/>
  <c r="K68" i="4" s="1"/>
  <c r="S30" i="4"/>
  <c r="O68" i="4"/>
  <c r="Q68" i="4" s="1"/>
  <c r="G35" i="4"/>
  <c r="K30" i="4"/>
  <c r="Q35" i="4"/>
  <c r="K35" i="3"/>
  <c r="I35" i="3"/>
  <c r="O35" i="3"/>
  <c r="Q35" i="3" s="1"/>
  <c r="I35" i="4" l="1"/>
  <c r="K35" i="4" s="1"/>
  <c r="M66" i="2" l="1"/>
  <c r="E66" i="2"/>
  <c r="O66" i="2" s="1"/>
  <c r="O64" i="2"/>
  <c r="Q64" i="2"/>
  <c r="G66" i="2"/>
  <c r="I64" i="2"/>
  <c r="K64" i="2" s="1"/>
  <c r="I63" i="2"/>
  <c r="K63" i="2" s="1"/>
  <c r="O63" i="2"/>
  <c r="Q63" i="2" s="1"/>
  <c r="M58" i="2"/>
  <c r="E58" i="2"/>
  <c r="O58" i="2" s="1"/>
  <c r="O56" i="2"/>
  <c r="Q56" i="2"/>
  <c r="G58" i="2"/>
  <c r="I56" i="2"/>
  <c r="K56" i="2" s="1"/>
  <c r="I55" i="2"/>
  <c r="K55" i="2" s="1"/>
  <c r="O55" i="2"/>
  <c r="Q55" i="2" s="1"/>
  <c r="G52" i="2"/>
  <c r="G60" i="2" s="1"/>
  <c r="Q50" i="2"/>
  <c r="O50" i="2"/>
  <c r="O49" i="2"/>
  <c r="Q49" i="2"/>
  <c r="I49" i="2"/>
  <c r="K49" i="2" s="1"/>
  <c r="M52" i="2"/>
  <c r="I48" i="2"/>
  <c r="K48" i="2" s="1"/>
  <c r="E52" i="2"/>
  <c r="Q33" i="2"/>
  <c r="O33" i="2"/>
  <c r="O32" i="2"/>
  <c r="Q32" i="2"/>
  <c r="I32" i="2"/>
  <c r="K32" i="2" s="1"/>
  <c r="W26" i="2"/>
  <c r="S26" i="2"/>
  <c r="O26" i="2"/>
  <c r="Q26" i="2" s="1"/>
  <c r="I26" i="2"/>
  <c r="W25" i="2"/>
  <c r="S25" i="2"/>
  <c r="O25" i="2"/>
  <c r="M28" i="2"/>
  <c r="U25" i="2"/>
  <c r="E28" i="2"/>
  <c r="W18" i="2"/>
  <c r="S18" i="2"/>
  <c r="O18" i="2"/>
  <c r="Q18" i="2" s="1"/>
  <c r="I18" i="2"/>
  <c r="W17" i="2"/>
  <c r="S17" i="2"/>
  <c r="O17" i="2"/>
  <c r="M20" i="2"/>
  <c r="U17" i="2"/>
  <c r="E20" i="2"/>
  <c r="G14" i="2"/>
  <c r="S12" i="2"/>
  <c r="O12" i="2"/>
  <c r="Q12" i="2"/>
  <c r="K12" i="2"/>
  <c r="U12" i="2"/>
  <c r="I12" i="2"/>
  <c r="W11" i="2"/>
  <c r="S11" i="2"/>
  <c r="O11" i="2"/>
  <c r="Q11" i="2" s="1"/>
  <c r="W10" i="2"/>
  <c r="S10" i="2"/>
  <c r="O10" i="2"/>
  <c r="M14" i="2"/>
  <c r="U10" i="2"/>
  <c r="E14" i="2"/>
  <c r="W8" i="2"/>
  <c r="M8" i="2"/>
  <c r="S8" i="2"/>
  <c r="Q14" i="2" l="1"/>
  <c r="M22" i="2"/>
  <c r="G22" i="2"/>
  <c r="U22" i="2" s="1"/>
  <c r="Q20" i="2"/>
  <c r="Q52" i="2"/>
  <c r="W14" i="2"/>
  <c r="M60" i="2"/>
  <c r="G68" i="2"/>
  <c r="Q66" i="2"/>
  <c r="I14" i="2"/>
  <c r="K14" i="2" s="1"/>
  <c r="E22" i="2"/>
  <c r="I11" i="2"/>
  <c r="K11" i="2"/>
  <c r="O14" i="2"/>
  <c r="I52" i="2"/>
  <c r="O52" i="2"/>
  <c r="E60" i="2"/>
  <c r="S14" i="2"/>
  <c r="S20" i="2"/>
  <c r="O20" i="2"/>
  <c r="O28" i="2"/>
  <c r="Q28" i="2" s="1"/>
  <c r="S28" i="2"/>
  <c r="U11" i="2"/>
  <c r="U20" i="2"/>
  <c r="Q58" i="2"/>
  <c r="W12" i="2"/>
  <c r="K18" i="2"/>
  <c r="G20" i="2"/>
  <c r="W20" i="2"/>
  <c r="K26" i="2"/>
  <c r="G28" i="2"/>
  <c r="U28" i="2" s="1"/>
  <c r="W28" i="2"/>
  <c r="I33" i="2"/>
  <c r="K33" i="2" s="1"/>
  <c r="I50" i="2"/>
  <c r="K50" i="2" s="1"/>
  <c r="K52" i="2"/>
  <c r="I58" i="2"/>
  <c r="K58" i="2" s="1"/>
  <c r="I66" i="2"/>
  <c r="K66" i="2" s="1"/>
  <c r="I10" i="2"/>
  <c r="K10" i="2" s="1"/>
  <c r="Q10" i="2"/>
  <c r="U14" i="2"/>
  <c r="I17" i="2"/>
  <c r="K17" i="2" s="1"/>
  <c r="Q17" i="2"/>
  <c r="U18" i="2"/>
  <c r="I25" i="2"/>
  <c r="K25" i="2" s="1"/>
  <c r="Q25" i="2"/>
  <c r="U26" i="2"/>
  <c r="O48" i="2"/>
  <c r="Q48" i="2" s="1"/>
  <c r="I22" i="2" l="1"/>
  <c r="K22" i="2" s="1"/>
  <c r="O22" i="2"/>
  <c r="Q22" i="2" s="1"/>
  <c r="E30" i="2"/>
  <c r="M68" i="2"/>
  <c r="W22" i="2"/>
  <c r="I60" i="2"/>
  <c r="K60" i="2" s="1"/>
  <c r="O60" i="2"/>
  <c r="Q60" i="2" s="1"/>
  <c r="E68" i="2"/>
  <c r="S22" i="2"/>
  <c r="I20" i="2"/>
  <c r="K20" i="2" s="1"/>
  <c r="U30" i="2"/>
  <c r="M30" i="2"/>
  <c r="I28" i="2"/>
  <c r="K28" i="2" s="1"/>
  <c r="G30" i="2"/>
  <c r="I68" i="2" l="1"/>
  <c r="K68" i="2" s="1"/>
  <c r="O68" i="2"/>
  <c r="S30" i="2"/>
  <c r="Q68" i="2"/>
  <c r="W30" i="2"/>
  <c r="M35" i="2"/>
  <c r="K30" i="2"/>
  <c r="G35" i="2"/>
  <c r="I30" i="2"/>
  <c r="E35" i="2"/>
  <c r="O30" i="2"/>
  <c r="Q30" i="2" s="1"/>
  <c r="I35" i="2" l="1"/>
  <c r="K35" i="2" s="1"/>
  <c r="O35" i="2"/>
  <c r="Q35" i="2" s="1"/>
  <c r="O64" i="1" l="1"/>
  <c r="Q64" i="1"/>
  <c r="G66" i="1"/>
  <c r="I64" i="1"/>
  <c r="M66" i="1"/>
  <c r="E66" i="1"/>
  <c r="O56" i="1"/>
  <c r="Q56" i="1"/>
  <c r="G58" i="1"/>
  <c r="I56" i="1"/>
  <c r="M58" i="1"/>
  <c r="E58" i="1"/>
  <c r="Q50" i="1"/>
  <c r="O50" i="1"/>
  <c r="I50" i="1"/>
  <c r="K50" i="1"/>
  <c r="O49" i="1"/>
  <c r="Q49" i="1"/>
  <c r="I49" i="1"/>
  <c r="G52" i="1"/>
  <c r="I48" i="1"/>
  <c r="K48" i="1" s="1"/>
  <c r="Q33" i="1"/>
  <c r="O33" i="1"/>
  <c r="I33" i="1"/>
  <c r="K33" i="1"/>
  <c r="O32" i="1"/>
  <c r="Q32" i="1"/>
  <c r="K32" i="1"/>
  <c r="I32" i="1"/>
  <c r="S26" i="1"/>
  <c r="W26" i="1"/>
  <c r="K26" i="1"/>
  <c r="I26" i="1"/>
  <c r="O26" i="1"/>
  <c r="Q26" i="1" s="1"/>
  <c r="W25" i="1"/>
  <c r="O25" i="1"/>
  <c r="M28" i="1"/>
  <c r="U25" i="1"/>
  <c r="E28" i="1"/>
  <c r="S18" i="1"/>
  <c r="W18" i="1"/>
  <c r="K18" i="1"/>
  <c r="I18" i="1"/>
  <c r="O18" i="1"/>
  <c r="Q18" i="1" s="1"/>
  <c r="W17" i="1"/>
  <c r="O17" i="1"/>
  <c r="M20" i="1"/>
  <c r="U17" i="1"/>
  <c r="E20" i="1"/>
  <c r="W12" i="1"/>
  <c r="O12" i="1"/>
  <c r="Q12" i="1"/>
  <c r="U12" i="1"/>
  <c r="S12" i="1"/>
  <c r="S11" i="1"/>
  <c r="W11" i="1"/>
  <c r="K11" i="1"/>
  <c r="I11" i="1"/>
  <c r="O11" i="1"/>
  <c r="Q11" i="1" s="1"/>
  <c r="W10" i="1"/>
  <c r="O10" i="1"/>
  <c r="M14" i="1"/>
  <c r="U10" i="1"/>
  <c r="E14" i="1"/>
  <c r="M8" i="1"/>
  <c r="W8" i="1" s="1"/>
  <c r="S8" i="1"/>
  <c r="O28" i="1" l="1"/>
  <c r="W20" i="1"/>
  <c r="O14" i="1"/>
  <c r="E22" i="1"/>
  <c r="O20" i="1"/>
  <c r="Q20" i="1" s="1"/>
  <c r="Q28" i="1"/>
  <c r="G60" i="1"/>
  <c r="O58" i="1"/>
  <c r="Q58" i="1" s="1"/>
  <c r="S20" i="1"/>
  <c r="I58" i="1"/>
  <c r="K58" i="1"/>
  <c r="K49" i="1"/>
  <c r="O66" i="1"/>
  <c r="S28" i="1"/>
  <c r="I66" i="1"/>
  <c r="K66" i="1" s="1"/>
  <c r="Q14" i="1"/>
  <c r="M22" i="1"/>
  <c r="Q48" i="1"/>
  <c r="W28" i="1"/>
  <c r="Q66" i="1"/>
  <c r="G20" i="1"/>
  <c r="I10" i="1"/>
  <c r="Q10" i="1"/>
  <c r="U11" i="1"/>
  <c r="I12" i="1"/>
  <c r="K12" i="1" s="1"/>
  <c r="I17" i="1"/>
  <c r="Q17" i="1"/>
  <c r="U18" i="1"/>
  <c r="I25" i="1"/>
  <c r="K25" i="1" s="1"/>
  <c r="Q25" i="1"/>
  <c r="U26" i="1"/>
  <c r="O48" i="1"/>
  <c r="E52" i="1"/>
  <c r="M52" i="1"/>
  <c r="O55" i="1"/>
  <c r="O63" i="1"/>
  <c r="G28" i="1"/>
  <c r="K10" i="1"/>
  <c r="S10" i="1"/>
  <c r="G14" i="1"/>
  <c r="U14" i="1" s="1"/>
  <c r="K17" i="1"/>
  <c r="S17" i="1"/>
  <c r="S25" i="1"/>
  <c r="I55" i="1"/>
  <c r="K55" i="1" s="1"/>
  <c r="Q55" i="1"/>
  <c r="K56" i="1"/>
  <c r="I63" i="1"/>
  <c r="K63" i="1" s="1"/>
  <c r="Q63" i="1"/>
  <c r="K64" i="1"/>
  <c r="U20" i="1" l="1"/>
  <c r="O22" i="1"/>
  <c r="E30" i="1"/>
  <c r="Q22" i="1"/>
  <c r="M30" i="1"/>
  <c r="G68" i="1"/>
  <c r="U28" i="1"/>
  <c r="W14" i="1"/>
  <c r="M60" i="1"/>
  <c r="G22" i="1"/>
  <c r="I52" i="1"/>
  <c r="K52" i="1" s="1"/>
  <c r="O52" i="1"/>
  <c r="Q52" i="1" s="1"/>
  <c r="S14" i="1"/>
  <c r="E60" i="1"/>
  <c r="I20" i="1"/>
  <c r="K20" i="1" s="1"/>
  <c r="I14" i="1"/>
  <c r="K14" i="1" s="1"/>
  <c r="I28" i="1"/>
  <c r="K28" i="1" s="1"/>
  <c r="G30" i="1" l="1"/>
  <c r="I30" i="1" s="1"/>
  <c r="M35" i="1"/>
  <c r="I22" i="1"/>
  <c r="K22" i="1" s="1"/>
  <c r="W22" i="1"/>
  <c r="M68" i="1"/>
  <c r="U22" i="1"/>
  <c r="O30" i="1"/>
  <c r="Q30" i="1" s="1"/>
  <c r="E35" i="1"/>
  <c r="I60" i="1"/>
  <c r="K60" i="1" s="1"/>
  <c r="S22" i="1"/>
  <c r="O60" i="1"/>
  <c r="Q60" i="1" s="1"/>
  <c r="E68" i="1"/>
  <c r="U30" i="1"/>
  <c r="I68" i="1" l="1"/>
  <c r="K68" i="1" s="1"/>
  <c r="O68" i="1"/>
  <c r="S30" i="1"/>
  <c r="I35" i="1"/>
  <c r="O35" i="1"/>
  <c r="Q68" i="1"/>
  <c r="W30" i="1"/>
  <c r="Q35" i="1"/>
  <c r="G35" i="1"/>
  <c r="K30" i="1"/>
  <c r="K35" i="1" l="1"/>
</calcChain>
</file>

<file path=xl/sharedStrings.xml><?xml version="1.0" encoding="utf-8"?>
<sst xmlns="http://schemas.openxmlformats.org/spreadsheetml/2006/main" count="304" uniqueCount="49">
  <si>
    <t>PUGET SOUND ENERGY</t>
  </si>
  <si>
    <t>SUMMARY OF GAS OPERATING REVENUE &amp; THERM SALES</t>
  </si>
  <si>
    <t>INCREASE (DECREASE)</t>
  </si>
  <si>
    <t/>
  </si>
  <si>
    <t>VARIANCE FROM BUDGET</t>
  </si>
  <si>
    <t>VARIANCE FROM 2015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</si>
  <si>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</si>
  <si>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</si>
  <si>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</si>
  <si>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</si>
  <si>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</si>
  <si>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</si>
  <si>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</si>
  <si>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</si>
  <si>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</si>
  <si>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</si>
  <si>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</si>
  <si>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</si>
  <si>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</si>
  <si>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</si>
  <si>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</si>
  <si>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</si>
  <si>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</si>
  <si>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</si>
  <si>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</si>
  <si>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</si>
  <si>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</si>
  <si>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</si>
  <si>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</si>
  <si>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</si>
  <si>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</si>
  <si>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</si>
  <si>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</si>
  <si>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</si>
  <si>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</si>
  <si>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</si>
  <si>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</si>
  <si>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</si>
  <si>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</si>
  <si>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</si>
  <si>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</si>
  <si>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</si>
  <si>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</si>
  <si>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</si>
  <si>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</si>
  <si>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JULY 2016</t>
  </si>
  <si>
    <t>MONTH OF AUGUST 2016</t>
  </si>
  <si>
    <t>MONTH OF SEPTEMBER 2016</t>
  </si>
  <si>
    <t>TWELVE MONTHS ENDED SEPTEMBER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</si>
</sst>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#,##0.000_);\(#,##0.000\)"/>
    <numFmt numFmtId="174" formatCode="0.000"/>
    <numFmt numFmtId="175" formatCode="_(* #,##0.00_);_(* \(#,##0.00\);_(* &quot;-&quot;_);_(@_)"/>
    <numFmt numFmtId="176" formatCode="00000"/>
    <numFmt numFmtId="177" formatCode="0.00_)"/>
    <numFmt numFmtId="178" formatCode="###,000"/>
    <numFmt numFmtId="179" formatCode="_-* #,##0\ _D_M_-;\-* #,##0\ _D_M_-;_-* &quot;-&quot;??\ _D_M_-;_-@_-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1">
    <xf numFmtId="0" fontId="0" fillId="0" borderId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6" fontId="1" fillId="0" borderId="0"/>
    <xf numFmtId="38" fontId="10" fillId="16" borderId="0" applyNumberFormat="0" applyBorder="0" applyAlignment="0" applyProtection="0"/>
    <xf numFmtId="10" fontId="10" fillId="17" borderId="3" applyNumberFormat="0" applyBorder="0" applyAlignment="0" applyProtection="0"/>
    <xf numFmtId="177" fontId="11" fillId="0" borderId="0"/>
    <xf numFmtId="10" fontId="1" fillId="0" borderId="0" applyFont="0" applyFill="0" applyBorder="0" applyAlignment="0" applyProtection="0"/>
    <xf numFmtId="4" fontId="12" fillId="18" borderId="4" applyNumberFormat="0" applyProtection="0">
      <alignment vertical="center"/>
    </xf>
    <xf numFmtId="4" fontId="13" fillId="18" borderId="4" applyNumberFormat="0" applyProtection="0">
      <alignment vertical="center"/>
    </xf>
    <xf numFmtId="4" fontId="12" fillId="18" borderId="4" applyNumberFormat="0" applyProtection="0">
      <alignment horizontal="left" vertical="center" indent="1"/>
    </xf>
    <xf numFmtId="0" fontId="12" fillId="18" borderId="4" applyNumberFormat="0" applyProtection="0">
      <alignment horizontal="left" vertical="top" indent="1"/>
    </xf>
    <xf numFmtId="4" fontId="12" fillId="19" borderId="0" applyNumberFormat="0" applyProtection="0">
      <alignment horizontal="left" vertical="center" indent="1"/>
    </xf>
    <xf numFmtId="4" fontId="14" fillId="20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2" borderId="4" applyNumberFormat="0" applyProtection="0">
      <alignment horizontal="right" vertical="center"/>
    </xf>
    <xf numFmtId="4" fontId="14" fillId="23" borderId="4" applyNumberFormat="0" applyProtection="0">
      <alignment horizontal="right" vertical="center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2" fillId="29" borderId="5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4" fillId="19" borderId="4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top" indent="1"/>
    </xf>
    <xf numFmtId="0" fontId="1" fillId="19" borderId="4" applyNumberFormat="0" applyProtection="0">
      <alignment horizontal="left" vertical="center" indent="1"/>
    </xf>
    <xf numFmtId="0" fontId="1" fillId="19" borderId="4" applyNumberFormat="0" applyProtection="0">
      <alignment horizontal="left" vertical="top" indent="1"/>
    </xf>
    <xf numFmtId="0" fontId="1" fillId="32" borderId="4" applyNumberFormat="0" applyProtection="0">
      <alignment horizontal="left" vertical="center" indent="1"/>
    </xf>
    <xf numFmtId="0" fontId="1" fillId="32" borderId="4" applyNumberFormat="0" applyProtection="0">
      <alignment horizontal="left" vertical="top" indent="1"/>
    </xf>
    <xf numFmtId="0" fontId="1" fillId="30" borderId="4" applyNumberFormat="0" applyProtection="0">
      <alignment horizontal="left" vertical="center" indent="1"/>
    </xf>
    <xf numFmtId="0" fontId="1" fillId="30" borderId="4" applyNumberFormat="0" applyProtection="0">
      <alignment horizontal="left" vertical="top" indent="1"/>
    </xf>
    <xf numFmtId="0" fontId="1" fillId="33" borderId="3" applyNumberFormat="0">
      <protection locked="0"/>
    </xf>
    <xf numFmtId="0" fontId="16" fillId="31" borderId="6" applyBorder="0"/>
    <xf numFmtId="4" fontId="14" fillId="34" borderId="4" applyNumberFormat="0" applyProtection="0">
      <alignment vertical="center"/>
    </xf>
    <xf numFmtId="4" fontId="17" fillId="34" borderId="4" applyNumberFormat="0" applyProtection="0">
      <alignment vertical="center"/>
    </xf>
    <xf numFmtId="4" fontId="14" fillId="34" borderId="4" applyNumberFormat="0" applyProtection="0">
      <alignment horizontal="left" vertical="center" indent="1"/>
    </xf>
    <xf numFmtId="0" fontId="14" fillId="34" borderId="4" applyNumberFormat="0" applyProtection="0">
      <alignment horizontal="left" vertical="top" indent="1"/>
    </xf>
    <xf numFmtId="4" fontId="14" fillId="30" borderId="4" applyNumberFormat="0" applyProtection="0">
      <alignment horizontal="right" vertical="center"/>
    </xf>
    <xf numFmtId="4" fontId="17" fillId="30" borderId="4" applyNumberFormat="0" applyProtection="0">
      <alignment horizontal="right" vertical="center"/>
    </xf>
    <xf numFmtId="4" fontId="14" fillId="19" borderId="4" applyNumberFormat="0" applyProtection="0">
      <alignment horizontal="left" vertical="center" indent="1"/>
    </xf>
    <xf numFmtId="0" fontId="14" fillId="19" borderId="4" applyNumberFormat="0" applyProtection="0">
      <alignment horizontal="left" vertical="top" indent="1"/>
    </xf>
    <xf numFmtId="4" fontId="18" fillId="35" borderId="0" applyNumberFormat="0" applyProtection="0">
      <alignment horizontal="left" vertical="center" indent="1"/>
    </xf>
    <xf numFmtId="0" fontId="10" fillId="36" borderId="3"/>
    <xf numFmtId="4" fontId="19" fillId="30" borderId="4" applyNumberFormat="0" applyProtection="0">
      <alignment horizontal="right" vertical="center"/>
    </xf>
    <xf numFmtId="0" fontId="20" fillId="0" borderId="7" applyNumberFormat="0" applyFont="0" applyFill="0" applyAlignment="0" applyProtection="0"/>
    <xf numFmtId="178" fontId="21" fillId="0" borderId="8" applyNumberFormat="0" applyProtection="0">
      <alignment horizontal="right" vertical="center"/>
    </xf>
    <xf numFmtId="178" fontId="22" fillId="0" borderId="9" applyNumberFormat="0" applyProtection="0">
      <alignment horizontal="right" vertical="center"/>
    </xf>
    <xf numFmtId="0" fontId="22" fillId="37" borderId="7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4" fillId="0" borderId="10" applyNumberFormat="0" applyFill="0" applyBorder="0" applyAlignment="0" applyProtection="0"/>
    <xf numFmtId="0" fontId="25" fillId="0" borderId="10" applyBorder="0" applyAlignment="0" applyProtection="0"/>
    <xf numFmtId="178" fontId="26" fillId="39" borderId="11" applyNumberFormat="0" applyBorder="0" applyAlignment="0" applyProtection="0">
      <alignment horizontal="right" vertical="center" indent="1"/>
    </xf>
    <xf numFmtId="178" fontId="27" fillId="40" borderId="11" applyNumberFormat="0" applyBorder="0" applyAlignment="0" applyProtection="0">
      <alignment horizontal="right" vertical="center" indent="1"/>
    </xf>
    <xf numFmtId="178" fontId="27" fillId="41" borderId="11" applyNumberFormat="0" applyBorder="0" applyAlignment="0" applyProtection="0">
      <alignment horizontal="right" vertical="center" indent="1"/>
    </xf>
    <xf numFmtId="178" fontId="28" fillId="42" borderId="11" applyNumberFormat="0" applyBorder="0" applyAlignment="0" applyProtection="0">
      <alignment horizontal="right" vertical="center" indent="1"/>
    </xf>
    <xf numFmtId="178" fontId="28" fillId="43" borderId="11" applyNumberFormat="0" applyBorder="0" applyAlignment="0" applyProtection="0">
      <alignment horizontal="right" vertical="center" indent="1"/>
    </xf>
    <xf numFmtId="178" fontId="28" fillId="44" borderId="11" applyNumberFormat="0" applyBorder="0" applyAlignment="0" applyProtection="0">
      <alignment horizontal="right" vertical="center" indent="1"/>
    </xf>
    <xf numFmtId="178" fontId="29" fillId="45" borderId="11" applyNumberFormat="0" applyBorder="0" applyAlignment="0" applyProtection="0">
      <alignment horizontal="right" vertical="center" indent="1"/>
    </xf>
    <xf numFmtId="178" fontId="29" fillId="46" borderId="11" applyNumberFormat="0" applyBorder="0" applyAlignment="0" applyProtection="0">
      <alignment horizontal="right" vertical="center" indent="1"/>
    </xf>
    <xf numFmtId="178" fontId="29" fillId="47" borderId="11" applyNumberFormat="0" applyBorder="0" applyAlignment="0" applyProtection="0">
      <alignment horizontal="right" vertical="center" indent="1"/>
    </xf>
    <xf numFmtId="0" fontId="23" fillId="48" borderId="7" applyNumberFormat="0" applyAlignment="0" applyProtection="0">
      <alignment horizontal="left" vertical="center" indent="1"/>
    </xf>
    <xf numFmtId="0" fontId="23" fillId="49" borderId="7" applyNumberFormat="0" applyAlignment="0" applyProtection="0">
      <alignment horizontal="left" vertical="center" indent="1"/>
    </xf>
    <xf numFmtId="0" fontId="23" fillId="50" borderId="7" applyNumberFormat="0" applyAlignment="0" applyProtection="0">
      <alignment horizontal="left" vertical="center" indent="1"/>
    </xf>
    <xf numFmtId="0" fontId="23" fillId="51" borderId="7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8" fontId="21" fillId="51" borderId="8" applyNumberFormat="0" applyBorder="0" applyProtection="0">
      <alignment horizontal="right" vertical="center"/>
    </xf>
    <xf numFmtId="178" fontId="22" fillId="51" borderId="9" applyNumberFormat="0" applyBorder="0" applyProtection="0">
      <alignment horizontal="right" vertical="center"/>
    </xf>
    <xf numFmtId="178" fontId="21" fillId="53" borderId="7" applyNumberFormat="0" applyAlignment="0" applyProtection="0">
      <alignment horizontal="left" vertical="center" indent="1"/>
    </xf>
    <xf numFmtId="0" fontId="22" fillId="37" borderId="9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8" fontId="22" fillId="52" borderId="9" applyNumberFormat="0" applyProtection="0">
      <alignment horizontal="right" vertical="center"/>
    </xf>
    <xf numFmtId="0" fontId="30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0" applyNumberFormat="1" applyFont="1" applyProtection="1"/>
    <xf numFmtId="165" fontId="4" fillId="0" borderId="0" xfId="0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0" applyNumberFormat="1" applyFont="1" applyFill="1" applyProtection="1"/>
    <xf numFmtId="171" fontId="4" fillId="0" borderId="0" xfId="1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67" fontId="4" fillId="0" borderId="1" xfId="4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3" applyNumberFormat="1" applyFont="1" applyFill="1" applyProtection="1"/>
    <xf numFmtId="166" fontId="4" fillId="0" borderId="0" xfId="1" applyNumberFormat="1" applyFont="1" applyBorder="1" applyAlignment="1" applyProtection="1">
      <alignment horizontal="right"/>
    </xf>
    <xf numFmtId="166" fontId="4" fillId="0" borderId="0" xfId="4" applyNumberFormat="1" applyFont="1" applyFill="1" applyBorder="1" applyAlignment="1" applyProtection="1">
      <alignment horizontal="right"/>
    </xf>
    <xf numFmtId="39" fontId="4" fillId="0" borderId="0" xfId="1" applyNumberFormat="1" applyFont="1" applyBorder="1" applyAlignment="1" applyProtection="1">
      <alignment horizontal="right"/>
    </xf>
    <xf numFmtId="173" fontId="4" fillId="0" borderId="0" xfId="2" applyNumberFormat="1" applyFont="1" applyFill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0" applyNumberFormat="1" applyFont="1" applyBorder="1" applyProtection="1"/>
    <xf numFmtId="0" fontId="4" fillId="0" borderId="0" xfId="0" applyFont="1" applyBorder="1" applyProtection="1"/>
    <xf numFmtId="174" fontId="4" fillId="0" borderId="0" xfId="0" applyNumberFormat="1" applyFont="1" applyFill="1" applyProtection="1"/>
    <xf numFmtId="166" fontId="4" fillId="0" borderId="0" xfId="1" applyNumberFormat="1" applyFont="1" applyAlignment="1" applyProtection="1">
      <alignment horizontal="right"/>
    </xf>
    <xf numFmtId="172" fontId="4" fillId="0" borderId="0" xfId="3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4" applyNumberFormat="1" applyFont="1" applyFill="1" applyBorder="1" applyAlignment="1" applyProtection="1">
      <alignment horizontal="right"/>
    </xf>
    <xf numFmtId="44" fontId="4" fillId="0" borderId="0" xfId="0" applyNumberFormat="1" applyFont="1" applyProtection="1"/>
    <xf numFmtId="44" fontId="4" fillId="0" borderId="0" xfId="1" applyNumberFormat="1" applyFont="1" applyAlignment="1" applyProtection="1">
      <alignment horizontal="right"/>
    </xf>
    <xf numFmtId="44" fontId="4" fillId="0" borderId="0" xfId="0" applyNumberFormat="1" applyFont="1" applyFill="1" applyProtection="1"/>
    <xf numFmtId="43" fontId="4" fillId="0" borderId="0" xfId="1" applyNumberFormat="1" applyFont="1" applyAlignment="1" applyProtection="1">
      <alignment horizontal="right"/>
    </xf>
    <xf numFmtId="41" fontId="4" fillId="0" borderId="0" xfId="2" applyNumberFormat="1" applyFont="1" applyAlignment="1" applyProtection="1">
      <alignment horizontal="right"/>
    </xf>
    <xf numFmtId="175" fontId="4" fillId="0" borderId="0" xfId="2" applyNumberFormat="1" applyFont="1" applyAlignment="1" applyProtection="1">
      <alignment horizontal="right"/>
    </xf>
    <xf numFmtId="166" fontId="4" fillId="0" borderId="0" xfId="1" applyNumberFormat="1" applyFont="1" applyAlignment="1" applyProtection="1"/>
    <xf numFmtId="166" fontId="4" fillId="0" borderId="0" xfId="1" applyNumberFormat="1" applyFont="1" applyProtection="1"/>
    <xf numFmtId="166" fontId="4" fillId="0" borderId="1" xfId="1" applyNumberFormat="1" applyFont="1" applyBorder="1" applyAlignment="1" applyProtection="1"/>
    <xf numFmtId="166" fontId="4" fillId="0" borderId="2" xfId="1" applyNumberFormat="1" applyFont="1" applyBorder="1" applyAlignment="1" applyProtection="1"/>
    <xf numFmtId="44" fontId="4" fillId="0" borderId="0" xfId="4" applyNumberFormat="1" applyFont="1" applyFill="1" applyAlignment="1" applyProtection="1">
      <alignment horizontal="right"/>
    </xf>
    <xf numFmtId="43" fontId="4" fillId="0" borderId="0" xfId="0" applyNumberFormat="1" applyFont="1" applyProtection="1"/>
    <xf numFmtId="43" fontId="4" fillId="0" borderId="0" xfId="4" applyNumberFormat="1" applyFont="1" applyFill="1" applyAlignment="1" applyProtection="1">
      <alignment horizontal="right"/>
    </xf>
    <xf numFmtId="43" fontId="4" fillId="0" borderId="1" xfId="1" applyNumberFormat="1" applyFont="1" applyBorder="1" applyAlignment="1" applyProtection="1">
      <alignment horizontal="right"/>
    </xf>
    <xf numFmtId="43" fontId="4" fillId="0" borderId="1" xfId="4" applyNumberFormat="1" applyFont="1" applyFill="1" applyBorder="1" applyAlignment="1" applyProtection="1">
      <alignment horizontal="right"/>
    </xf>
    <xf numFmtId="43" fontId="4" fillId="0" borderId="0" xfId="3" applyNumberFormat="1" applyFont="1" applyFill="1" applyProtection="1"/>
    <xf numFmtId="43" fontId="4" fillId="0" borderId="0" xfId="1" applyNumberFormat="1" applyFont="1" applyBorder="1" applyAlignment="1" applyProtection="1">
      <alignment horizontal="right"/>
    </xf>
    <xf numFmtId="43" fontId="4" fillId="0" borderId="0" xfId="4" applyNumberFormat="1" applyFont="1" applyFill="1" applyBorder="1" applyAlignment="1" applyProtection="1">
      <alignment horizontal="right"/>
    </xf>
    <xf numFmtId="43" fontId="4" fillId="0" borderId="0" xfId="2" applyNumberFormat="1" applyFont="1" applyFill="1" applyBorder="1" applyAlignment="1" applyProtection="1">
      <alignment horizontal="right"/>
    </xf>
    <xf numFmtId="43" fontId="4" fillId="0" borderId="0" xfId="0" applyNumberFormat="1" applyFont="1" applyBorder="1" applyProtection="1"/>
    <xf numFmtId="44" fontId="4" fillId="0" borderId="2" xfId="1" applyNumberFormat="1" applyFont="1" applyBorder="1" applyAlignment="1" applyProtection="1">
      <alignment horizontal="right"/>
    </xf>
    <xf numFmtId="44" fontId="4" fillId="0" borderId="0" xfId="0" applyNumberFormat="1" applyFont="1" applyBorder="1" applyProtection="1"/>
    <xf numFmtId="44" fontId="4" fillId="0" borderId="2" xfId="4" applyNumberFormat="1" applyFont="1" applyFill="1" applyBorder="1" applyAlignment="1" applyProtection="1">
      <alignment horizontal="right"/>
    </xf>
    <xf numFmtId="165" fontId="4" fillId="0" borderId="0" xfId="1" applyNumberFormat="1" applyFont="1" applyAlignment="1" applyProtection="1">
      <alignment horizontal="right"/>
    </xf>
    <xf numFmtId="165" fontId="4" fillId="0" borderId="0" xfId="0" applyNumberFormat="1" applyFont="1" applyBorder="1" applyProtection="1"/>
    <xf numFmtId="165" fontId="4" fillId="0" borderId="0" xfId="0" applyNumberFormat="1" applyFont="1" applyFill="1" applyProtection="1"/>
    <xf numFmtId="43" fontId="4" fillId="0" borderId="0" xfId="0" applyNumberFormat="1" applyFont="1" applyFill="1" applyProtection="1"/>
    <xf numFmtId="39" fontId="4" fillId="0" borderId="0" xfId="1" applyNumberFormat="1" applyFont="1" applyAlignment="1" applyProtection="1">
      <alignment horizontal="right"/>
    </xf>
    <xf numFmtId="170" fontId="4" fillId="0" borderId="0" xfId="1" applyFont="1" applyAlignment="1" applyProtection="1"/>
    <xf numFmtId="166" fontId="4" fillId="0" borderId="0" xfId="1" applyNumberFormat="1" applyFont="1" applyBorder="1" applyAlignment="1" applyProtection="1"/>
    <xf numFmtId="179" fontId="4" fillId="0" borderId="0" xfId="1" applyNumberFormat="1" applyFont="1" applyProtection="1"/>
    <xf numFmtId="0" fontId="1" fillId="0" borderId="1" xfId="0" applyFont="1" applyFill="1" applyBorder="1" applyAlignment="1" applyProtection="1">
      <alignment horizontal="center"/>
    </xf>
    <xf numFmtId="39" fontId="1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</cellXfs>
  <cellStyles count="101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Comma" xfId="1" builtinId="3"/>
    <cellStyle name="Currency" xfId="2" builtinId="4"/>
    <cellStyle name="Emphasis 1" xfId="23"/>
    <cellStyle name="Emphasis 2" xfId="24"/>
    <cellStyle name="Emphasis 3" xfId="25"/>
    <cellStyle name="Entered" xfId="26"/>
    <cellStyle name="Grey" xfId="27"/>
    <cellStyle name="Input [yellow]" xfId="28"/>
    <cellStyle name="Normal" xfId="0" builtinId="0"/>
    <cellStyle name="Normal - Style1" xfId="29"/>
    <cellStyle name="Normal_Monthly" xfId="4"/>
    <cellStyle name="Percent" xfId="3" builtinId="5"/>
    <cellStyle name="Percent [2]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7.7109375" style="6" customWidth="1"/>
    <col min="20" max="20" width="0.85546875" style="6" customWidth="1"/>
    <col min="21" max="21" width="7.7109375" style="6" customWidth="1"/>
    <col min="22" max="22" width="0.85546875" style="6" customWidth="1"/>
    <col min="23" max="23" width="7.7109375" style="6" customWidth="1"/>
    <col min="24" max="16384" width="9.140625" style="5"/>
  </cols>
  <sheetData>
    <row r="1" spans="1:23" s="1" customFormat="1" ht="15" x14ac:dyDescent="0.25">
      <c r="E1" s="74" t="s">
        <v>0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S1" s="2"/>
      <c r="T1" s="2"/>
      <c r="U1" s="2"/>
      <c r="V1" s="2"/>
      <c r="W1" s="2"/>
    </row>
    <row r="2" spans="1:23" s="1" customFormat="1" ht="15" x14ac:dyDescent="0.25">
      <c r="E2" s="74" t="s">
        <v>1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2"/>
      <c r="T2" s="2"/>
      <c r="U2" s="2"/>
      <c r="V2" s="2"/>
      <c r="W2" s="2"/>
    </row>
    <row r="3" spans="1:23" s="1" customFormat="1" ht="15" x14ac:dyDescent="0.25">
      <c r="E3" s="74" t="s">
        <v>45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S3" s="2"/>
      <c r="T3" s="2"/>
      <c r="U3" s="2"/>
      <c r="V3" s="2"/>
      <c r="W3" s="2"/>
    </row>
    <row r="4" spans="1:23" s="3" customFormat="1" ht="12.75" x14ac:dyDescent="0.2"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6" t="s">
        <v>4</v>
      </c>
      <c r="J6" s="76"/>
      <c r="K6" s="76"/>
      <c r="O6" s="76" t="s">
        <v>5</v>
      </c>
      <c r="P6" s="76"/>
      <c r="Q6" s="76"/>
      <c r="S6" s="71" t="s">
        <v>6</v>
      </c>
      <c r="T6" s="71"/>
      <c r="U6" s="71"/>
      <c r="V6" s="71"/>
      <c r="W6" s="71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2016</v>
      </c>
      <c r="G8" s="11" t="s">
        <v>9</v>
      </c>
      <c r="I8" s="11" t="s">
        <v>10</v>
      </c>
      <c r="K8" s="12" t="s">
        <v>11</v>
      </c>
      <c r="M8" s="11">
        <f>E8-1</f>
        <v>2015</v>
      </c>
      <c r="O8" s="11" t="s">
        <v>10</v>
      </c>
      <c r="Q8" s="12" t="s">
        <v>11</v>
      </c>
      <c r="S8" s="12">
        <f>E8</f>
        <v>2016</v>
      </c>
      <c r="T8" s="10"/>
      <c r="U8" s="12" t="s">
        <v>9</v>
      </c>
      <c r="V8" s="10"/>
      <c r="W8" s="12">
        <f>M8</f>
        <v>2015</v>
      </c>
    </row>
    <row r="9" spans="1:23" x14ac:dyDescent="0.2">
      <c r="B9" s="13" t="s">
        <v>12</v>
      </c>
    </row>
    <row r="10" spans="1:23" x14ac:dyDescent="0.2">
      <c r="C10" s="5" t="s">
        <v>13</v>
      </c>
      <c r="E10" s="14">
        <v>21657894.899999999</v>
      </c>
      <c r="F10" s="15"/>
      <c r="G10" s="14">
        <v>18561000</v>
      </c>
      <c r="H10" s="16"/>
      <c r="I10" s="14">
        <f>E10-G10</f>
        <v>3096894.8999999985</v>
      </c>
      <c r="J10" s="17"/>
      <c r="K10" s="18">
        <f>IF(G10=0,"n/a",IF(AND(I10/G10&lt;1,I10/G10&gt;-1),I10/G10,"n/a"))</f>
        <v>0.16684957168256012</v>
      </c>
      <c r="M10" s="14">
        <v>20610621.859999999</v>
      </c>
      <c r="N10" s="16"/>
      <c r="O10" s="14">
        <f>E10-M10</f>
        <v>1047273.0399999991</v>
      </c>
      <c r="Q10" s="18">
        <f>IF(M10=0,"n/a",IF(AND(O10/M10&lt;1,O10/M10&gt;-1),O10/M10,"n/a"))</f>
        <v>5.0812297033719832E-2</v>
      </c>
      <c r="S10" s="19">
        <f>IF(E48=0,"n/a",E10/E48)</f>
        <v>1.5114704540567769</v>
      </c>
      <c r="T10" s="20"/>
      <c r="U10" s="19">
        <f>IF(G48=0,"n/a",G10/G48)</f>
        <v>1.7983722507508961</v>
      </c>
      <c r="V10" s="20"/>
      <c r="W10" s="19">
        <f>IF(M48=0,"n/a",M10/M48)</f>
        <v>1.7990601926778103</v>
      </c>
    </row>
    <row r="11" spans="1:23" x14ac:dyDescent="0.2">
      <c r="C11" s="5" t="s">
        <v>14</v>
      </c>
      <c r="E11" s="21">
        <v>11105643.380000001</v>
      </c>
      <c r="F11" s="16"/>
      <c r="G11" s="21">
        <v>8038000</v>
      </c>
      <c r="H11" s="16"/>
      <c r="I11" s="21">
        <f>E11-G11</f>
        <v>3067643.3800000008</v>
      </c>
      <c r="K11" s="18">
        <f>IF(G11=0,"n/a",IF(AND(I11/G11&lt;1,I11/G11&gt;-1),I11/G11,"n/a"))</f>
        <v>0.38164262005474009</v>
      </c>
      <c r="M11" s="21">
        <v>11214741.220000001</v>
      </c>
      <c r="N11" s="16"/>
      <c r="O11" s="21">
        <f>E11-M11</f>
        <v>-109097.83999999985</v>
      </c>
      <c r="Q11" s="18">
        <f>IF(M11=0,"n/a",IF(AND(O11/M11&lt;1,O11/M11&gt;-1),O11/M11,"n/a"))</f>
        <v>-9.7280746706342493E-3</v>
      </c>
      <c r="S11" s="22">
        <f>IF(E49=0,"n/a",E11/E49)</f>
        <v>1.0251599064495394</v>
      </c>
      <c r="T11" s="20"/>
      <c r="U11" s="22">
        <f>IF(G49=0,"n/a",G11/G49)</f>
        <v>1.1139135254988914</v>
      </c>
      <c r="V11" s="20"/>
      <c r="W11" s="22">
        <f>IF(M49=0,"n/a",M11/M49)</f>
        <v>1.2650262666797816</v>
      </c>
    </row>
    <row r="12" spans="1:23" x14ac:dyDescent="0.2">
      <c r="C12" s="5" t="s">
        <v>15</v>
      </c>
      <c r="E12" s="23">
        <v>898631.33</v>
      </c>
      <c r="F12" s="16"/>
      <c r="G12" s="23">
        <v>902000</v>
      </c>
      <c r="H12" s="16"/>
      <c r="I12" s="23">
        <f>E12-G12</f>
        <v>-3368.6700000000419</v>
      </c>
      <c r="K12" s="24">
        <f>IF(G12=0,"n/a",IF(AND(I12/G12&lt;1,I12/G12&gt;-1),I12/G12,"n/a"))</f>
        <v>-3.7346674057650133E-3</v>
      </c>
      <c r="M12" s="23">
        <v>1199467.8799999999</v>
      </c>
      <c r="N12" s="16"/>
      <c r="O12" s="23">
        <f>E12-M12</f>
        <v>-300836.54999999993</v>
      </c>
      <c r="Q12" s="24">
        <f>IF(M12=0,"n/a",IF(AND(O12/M12&lt;1,O12/M12&gt;-1),O12/M12,"n/a"))</f>
        <v>-0.25080834177902284</v>
      </c>
      <c r="S12" s="25">
        <f>IF(E50=0,"n/a",E12/E50)</f>
        <v>0.81146974206528366</v>
      </c>
      <c r="T12" s="20"/>
      <c r="U12" s="25">
        <f>IF(G50=0,"n/a",G12/G50)</f>
        <v>0.93860561914672214</v>
      </c>
      <c r="V12" s="20"/>
      <c r="W12" s="25">
        <f>IF(M50=0,"n/a",M12/M50)</f>
        <v>0.9840746128204686</v>
      </c>
    </row>
    <row r="13" spans="1:23" ht="6.95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33662169.609999999</v>
      </c>
      <c r="F14" s="16"/>
      <c r="G14" s="21">
        <f>SUM(G10:G12)</f>
        <v>27501000</v>
      </c>
      <c r="H14" s="16"/>
      <c r="I14" s="21">
        <f>E14-G14</f>
        <v>6161169.6099999994</v>
      </c>
      <c r="K14" s="18">
        <f>IF(G14=0,"n/a",IF(AND(I14/G14&lt;1,I14/G14&gt;-1),I14/G14,"n/a"))</f>
        <v>0.22403438456783387</v>
      </c>
      <c r="M14" s="21">
        <f>SUM(M10:M12)</f>
        <v>33024830.959999997</v>
      </c>
      <c r="N14" s="16"/>
      <c r="O14" s="21">
        <f>E14-M14</f>
        <v>637338.65000000224</v>
      </c>
      <c r="Q14" s="18">
        <f>IF(M14=0,"n/a",IF(AND(O14/M14&lt;1,O14/M14&gt;-1),O14/M14,"n/a"))</f>
        <v>1.9298770999674551E-2</v>
      </c>
      <c r="S14" s="22">
        <f>IF(E52=0,"n/a",E14/E52)</f>
        <v>1.281415529915108</v>
      </c>
      <c r="T14" s="20"/>
      <c r="U14" s="22">
        <f>IF(G52=0,"n/a",G14/G52)</f>
        <v>1.4867012650016218</v>
      </c>
      <c r="V14" s="20"/>
      <c r="W14" s="22">
        <f>IF(M52=0,"n/a",M14/M52)</f>
        <v>1.5331556036717928</v>
      </c>
    </row>
    <row r="15" spans="1:23" ht="6.95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1882104.04</v>
      </c>
      <c r="F17" s="16"/>
      <c r="G17" s="21">
        <v>904000</v>
      </c>
      <c r="H17" s="16"/>
      <c r="I17" s="21">
        <f>E17-G17</f>
        <v>978104.04</v>
      </c>
      <c r="K17" s="18" t="str">
        <f>IF(G17=0,"n/a",IF(AND(I17/G17&lt;1,I17/G17&gt;-1),I17/G17,"n/a"))</f>
        <v>n/a</v>
      </c>
      <c r="M17" s="21">
        <v>1603427.63</v>
      </c>
      <c r="N17" s="16"/>
      <c r="O17" s="21">
        <f>E17-M17</f>
        <v>278676.41000000015</v>
      </c>
      <c r="Q17" s="18">
        <f>IF(M17=0,"n/a",IF(AND(O17/M17&lt;1,O17/M17&gt;-1),O17/M17,"n/a"))</f>
        <v>0.17380042902216933</v>
      </c>
      <c r="S17" s="22">
        <f>IF(E55=0,"n/a",E17/E55)</f>
        <v>0.49149901000544743</v>
      </c>
      <c r="T17" s="20"/>
      <c r="U17" s="22">
        <f>IF(G55=0,"n/a",G17/G55)</f>
        <v>0.49023861171366595</v>
      </c>
      <c r="V17" s="20"/>
      <c r="W17" s="22">
        <f>IF(M55=0,"n/a",M17/M55)</f>
        <v>0.72625089964512424</v>
      </c>
    </row>
    <row r="18" spans="2:23" x14ac:dyDescent="0.2">
      <c r="C18" s="5" t="s">
        <v>19</v>
      </c>
      <c r="E18" s="23">
        <v>165732.42000000001</v>
      </c>
      <c r="F18" s="27"/>
      <c r="G18" s="23">
        <v>82000</v>
      </c>
      <c r="H18" s="28"/>
      <c r="I18" s="23">
        <f>E18-G18</f>
        <v>83732.420000000013</v>
      </c>
      <c r="J18" s="29"/>
      <c r="K18" s="24" t="str">
        <f>IF(G18=0,"n/a",IF(AND(I18/G18&lt;1,I18/G18&gt;-1),I18/G18,"n/a"))</f>
        <v>n/a</v>
      </c>
      <c r="L18" s="30"/>
      <c r="M18" s="23">
        <v>38076.43</v>
      </c>
      <c r="N18" s="31"/>
      <c r="O18" s="23">
        <f>E18-M18</f>
        <v>127655.99000000002</v>
      </c>
      <c r="Q18" s="24" t="str">
        <f>IF(M18=0,"n/a",IF(AND(O18/M18&lt;1,O18/M18&gt;-1),O18/M18,"n/a"))</f>
        <v>n/a</v>
      </c>
      <c r="S18" s="25">
        <f>IF(E56=0,"n/a",E18/E56)</f>
        <v>0.48873337540474071</v>
      </c>
      <c r="T18" s="20"/>
      <c r="U18" s="25">
        <f>IF(G56=0,"n/a",G18/G56)</f>
        <v>0.51572327044025157</v>
      </c>
      <c r="V18" s="20"/>
      <c r="W18" s="25">
        <f>IF(M56=0,"n/a",M18/M56)</f>
        <v>1.007179738129877</v>
      </c>
    </row>
    <row r="19" spans="2:23" ht="6.95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2047836.46</v>
      </c>
      <c r="F20" s="27"/>
      <c r="G20" s="23">
        <f>SUM(G17:G18)</f>
        <v>986000</v>
      </c>
      <c r="H20" s="28"/>
      <c r="I20" s="23">
        <f>E20-G20</f>
        <v>1061836.46</v>
      </c>
      <c r="J20" s="29"/>
      <c r="K20" s="24" t="str">
        <f>IF(G20=0,"n/a",IF(AND(I20/G20&lt;1,I20/G20&gt;-1),I20/G20,"n/a"))</f>
        <v>n/a</v>
      </c>
      <c r="L20" s="30"/>
      <c r="M20" s="23">
        <f>SUM(M17:M18)</f>
        <v>1641504.0599999998</v>
      </c>
      <c r="N20" s="31"/>
      <c r="O20" s="23">
        <f>E20-M20</f>
        <v>406332.40000000014</v>
      </c>
      <c r="Q20" s="24">
        <f>IF(M20=0,"n/a",IF(AND(O20/M20&lt;1,O20/M20&gt;-1),O20/M20,"n/a"))</f>
        <v>0.24753664026880334</v>
      </c>
      <c r="S20" s="25">
        <f>IF(E58=0,"n/a",E20/E58)</f>
        <v>0.49127402229141975</v>
      </c>
      <c r="T20" s="20"/>
      <c r="U20" s="25">
        <f>IF(G58=0,"n/a",G20/G58)</f>
        <v>0.49226160758861709</v>
      </c>
      <c r="V20" s="20"/>
      <c r="W20" s="25">
        <f>IF(M58=0,"n/a",M20/M58)</f>
        <v>0.73098033505223492</v>
      </c>
    </row>
    <row r="21" spans="2:23" ht="6.95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35710006.07</v>
      </c>
      <c r="F22" s="32"/>
      <c r="G22" s="21">
        <f>G14+G20</f>
        <v>28487000</v>
      </c>
      <c r="H22" s="32"/>
      <c r="I22" s="21">
        <f>E22-G22</f>
        <v>7223006.0700000003</v>
      </c>
      <c r="J22" s="33"/>
      <c r="K22" s="18">
        <f>IF(G22=0,"n/a",IF(AND(I22/G22&lt;1,I22/G22&gt;-1),I22/G22,"n/a"))</f>
        <v>0.25355446589672481</v>
      </c>
      <c r="L22" s="33"/>
      <c r="M22" s="21">
        <f>M14+M20</f>
        <v>34666335.019999996</v>
      </c>
      <c r="N22" s="32"/>
      <c r="O22" s="21">
        <f>E22-M22</f>
        <v>1043671.0500000045</v>
      </c>
      <c r="Q22" s="18">
        <f>IF(M22=0,"n/a",IF(AND(O22/M22&lt;1,O22/M22&gt;-1),O22/M22,"n/a"))</f>
        <v>3.0106183690830915E-2</v>
      </c>
      <c r="S22" s="22">
        <f>IF(E60=0,"n/a",E22/E60)</f>
        <v>1.1732070975633402</v>
      </c>
      <c r="T22" s="20"/>
      <c r="U22" s="22">
        <f>IF(G60=0,"n/a",G22/G60)</f>
        <v>1.3895419735622652</v>
      </c>
      <c r="V22" s="20"/>
      <c r="W22" s="22">
        <f>IF(M60=0,"n/a",M22/M60)</f>
        <v>1.4574229441206084</v>
      </c>
    </row>
    <row r="23" spans="2:23" ht="6.95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498904.79</v>
      </c>
      <c r="F25" s="32"/>
      <c r="G25" s="21">
        <v>449000</v>
      </c>
      <c r="H25" s="32"/>
      <c r="I25" s="21">
        <f>E25-G25</f>
        <v>49904.789999999979</v>
      </c>
      <c r="J25" s="33"/>
      <c r="K25" s="18">
        <f>IF(G25=0,"n/a",IF(AND(I25/G25&lt;1,I25/G25&gt;-1),I25/G25,"n/a"))</f>
        <v>0.11114652561247211</v>
      </c>
      <c r="L25" s="33"/>
      <c r="M25" s="21">
        <v>455504.08</v>
      </c>
      <c r="N25" s="32"/>
      <c r="O25" s="21">
        <f>E25-M25</f>
        <v>43400.709999999963</v>
      </c>
      <c r="Q25" s="18">
        <f>IF(M25=0,"n/a",IF(AND(O25/M25&lt;1,O25/M25&gt;-1),O25/M25,"n/a"))</f>
        <v>9.5280617464502101E-2</v>
      </c>
      <c r="S25" s="22">
        <f>IF(E63=0,"n/a",E25/E63)</f>
        <v>0.14166465013937748</v>
      </c>
      <c r="T25" s="20"/>
      <c r="U25" s="22">
        <f>IF(G63=0,"n/a",G25/G63)</f>
        <v>0.10006685981724983</v>
      </c>
      <c r="V25" s="20"/>
      <c r="W25" s="22">
        <f>IF(M63=0,"n/a",M25/M63)</f>
        <v>0.13321232128359961</v>
      </c>
    </row>
    <row r="26" spans="2:23" x14ac:dyDescent="0.2">
      <c r="C26" s="5" t="s">
        <v>24</v>
      </c>
      <c r="E26" s="23">
        <v>1107874.0900000001</v>
      </c>
      <c r="F26" s="27"/>
      <c r="G26" s="23">
        <v>964000</v>
      </c>
      <c r="H26" s="28"/>
      <c r="I26" s="23">
        <f>E26-G26</f>
        <v>143874.09000000008</v>
      </c>
      <c r="J26" s="29"/>
      <c r="K26" s="24">
        <f>IF(G26=0,"n/a",IF(AND(I26/G26&lt;1,I26/G26&gt;-1),I26/G26,"n/a"))</f>
        <v>0.14924698132780093</v>
      </c>
      <c r="L26" s="30"/>
      <c r="M26" s="23">
        <v>1019986.45</v>
      </c>
      <c r="N26" s="31"/>
      <c r="O26" s="23">
        <f>E26-M26</f>
        <v>87887.64000000013</v>
      </c>
      <c r="Q26" s="24">
        <f>IF(M26=0,"n/a",IF(AND(O26/M26&lt;1,O26/M26&gt;-1),O26/M26,"n/a"))</f>
        <v>8.6165497590678916E-2</v>
      </c>
      <c r="S26" s="25">
        <f>IF(E64=0,"n/a",E26/E64)</f>
        <v>7.8549355375407207E-2</v>
      </c>
      <c r="T26" s="20"/>
      <c r="U26" s="25">
        <f>IF(G64=0,"n/a",G26/G64)</f>
        <v>8.037352009338003E-2</v>
      </c>
      <c r="V26" s="20"/>
      <c r="W26" s="25">
        <f>IF(M64=0,"n/a",M26/M64)</f>
        <v>8.0717832428345154E-2</v>
      </c>
    </row>
    <row r="27" spans="2:23" ht="6.95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1606778.8800000001</v>
      </c>
      <c r="F28" s="27"/>
      <c r="G28" s="23">
        <f>SUM(G25:G26)</f>
        <v>1413000</v>
      </c>
      <c r="H28" s="28"/>
      <c r="I28" s="23">
        <f>E28-G28</f>
        <v>193778.88000000012</v>
      </c>
      <c r="J28" s="29"/>
      <c r="K28" s="24">
        <f>IF(G28=0,"n/a",IF(AND(I28/G28&lt;1,I28/G28&gt;-1),I28/G28,"n/a"))</f>
        <v>0.13714004246284509</v>
      </c>
      <c r="L28" s="30"/>
      <c r="M28" s="23">
        <f>SUM(M25:M26)</f>
        <v>1475490.53</v>
      </c>
      <c r="N28" s="31"/>
      <c r="O28" s="23">
        <f>E28-M28</f>
        <v>131288.35000000009</v>
      </c>
      <c r="Q28" s="24">
        <f>IF(M28=0,"n/a",IF(AND(O28/M28&lt;1,O28/M28&gt;-1),O28/M28,"n/a"))</f>
        <v>8.8979459597073859E-2</v>
      </c>
      <c r="S28" s="25">
        <f>IF(E66=0,"n/a",E28/E66)</f>
        <v>9.1160057617453952E-2</v>
      </c>
      <c r="T28" s="20"/>
      <c r="U28" s="25">
        <f>IF(G66=0,"n/a",G28/G66)</f>
        <v>8.5735088890237246E-2</v>
      </c>
      <c r="V28" s="20"/>
      <c r="W28" s="25">
        <f>IF(M66=0,"n/a",M28/M66)</f>
        <v>9.1897499032905741E-2</v>
      </c>
    </row>
    <row r="29" spans="2:23" ht="6.95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37316784.950000003</v>
      </c>
      <c r="F30" s="32"/>
      <c r="G30" s="21">
        <f>G22+G28</f>
        <v>29900000</v>
      </c>
      <c r="H30" s="32"/>
      <c r="I30" s="21">
        <f>E30-G30</f>
        <v>7416784.950000003</v>
      </c>
      <c r="J30" s="33"/>
      <c r="K30" s="18">
        <f>IF(G30=0,"n/a",IF(AND(I30/G30&lt;1,I30/G30&gt;-1),I30/G30,"n/a"))</f>
        <v>0.24805300836120411</v>
      </c>
      <c r="L30" s="33"/>
      <c r="M30" s="21">
        <f>M22+M28</f>
        <v>36141825.549999997</v>
      </c>
      <c r="N30" s="32"/>
      <c r="O30" s="21">
        <f>E30-M30</f>
        <v>1174959.400000006</v>
      </c>
      <c r="Q30" s="18">
        <f>IF(M30=0,"n/a",IF(AND(O30/M30&lt;1,O30/M30&gt;-1),O30/M30,"n/a"))</f>
        <v>3.2509685997308621E-2</v>
      </c>
      <c r="S30" s="19">
        <f>IF(E68=0,"n/a",E30/E68)</f>
        <v>0.7764002780218513</v>
      </c>
      <c r="T30" s="20"/>
      <c r="U30" s="19">
        <f>IF(G68=0,"n/a",G30/G68)</f>
        <v>0.80850143312963063</v>
      </c>
      <c r="V30" s="20"/>
      <c r="W30" s="19">
        <f>IF(M68=0,"n/a",M30/M68)</f>
        <v>0.90713155245514387</v>
      </c>
    </row>
    <row r="31" spans="2:23" ht="6.95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-528276.4</v>
      </c>
      <c r="F32" s="32"/>
      <c r="G32" s="21">
        <v>2271000</v>
      </c>
      <c r="H32" s="32"/>
      <c r="I32" s="21">
        <f>E32-G32</f>
        <v>-2799276.4</v>
      </c>
      <c r="J32" s="33"/>
      <c r="K32" s="18" t="str">
        <f>IF(G32=0,"n/a",IF(AND(I32/G32&lt;1,I32/G32&gt;-1),I32/G32,"n/a"))</f>
        <v>n/a</v>
      </c>
      <c r="L32" s="33"/>
      <c r="M32" s="21">
        <v>1798999.98</v>
      </c>
      <c r="N32" s="32"/>
      <c r="O32" s="21">
        <f>E32-M32</f>
        <v>-2327276.38</v>
      </c>
      <c r="Q32" s="18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1079896.6000000001</v>
      </c>
      <c r="F33" s="27"/>
      <c r="G33" s="23">
        <v>859000</v>
      </c>
      <c r="H33" s="28"/>
      <c r="I33" s="23">
        <f>E33-G33</f>
        <v>220896.60000000009</v>
      </c>
      <c r="J33" s="29"/>
      <c r="K33" s="24">
        <f>IF(G33=0,"n/a",IF(AND(I33/G33&lt;1,I33/G33&gt;-1),I33/G33,"n/a"))</f>
        <v>0.25715552968568112</v>
      </c>
      <c r="L33" s="30"/>
      <c r="M33" s="23">
        <v>992211.74</v>
      </c>
      <c r="N33" s="31"/>
      <c r="O33" s="23">
        <f>E33-M33</f>
        <v>87684.860000000102</v>
      </c>
      <c r="Q33" s="24">
        <f>IF(M33=0,"n/a",IF(AND(O33/M33&lt;1,O33/M33&gt;-1),O33/M33,"n/a"))</f>
        <v>8.8373132936322749E-2</v>
      </c>
    </row>
    <row r="34" spans="1:23" ht="6.95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37">
        <f>SUM(E30:E33)</f>
        <v>37868405.150000006</v>
      </c>
      <c r="F35" s="38"/>
      <c r="G35" s="37">
        <f>SUM(G30:G33)</f>
        <v>33030000</v>
      </c>
      <c r="H35" s="32"/>
      <c r="I35" s="37">
        <f>E35-G35</f>
        <v>4838405.150000006</v>
      </c>
      <c r="J35" s="33"/>
      <c r="K35" s="39">
        <f>IF(G35=0,"n/a",IF(AND(I35/G35&lt;1,I35/G35&gt;-1),I35/G35,"n/a"))</f>
        <v>0.14648516954284002</v>
      </c>
      <c r="L35" s="33"/>
      <c r="M35" s="37">
        <f>SUM(M30:M33)</f>
        <v>38933037.269999996</v>
      </c>
      <c r="N35" s="32"/>
      <c r="O35" s="37">
        <f>E35-M35</f>
        <v>-1064632.1199999899</v>
      </c>
      <c r="Q35" s="39">
        <f>IF(M35=0,"n/a",IF(AND(O35/M35&lt;1,O35/M35&gt;-1),O35/M35,"n/a"))</f>
        <v>-2.7345211025196492E-2</v>
      </c>
    </row>
    <row r="36" spans="1:23" ht="12.75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1806233.44</v>
      </c>
      <c r="F37" s="14"/>
      <c r="G37" s="14">
        <v>1212172.665</v>
      </c>
      <c r="H37" s="40"/>
      <c r="I37" s="41"/>
      <c r="J37" s="40"/>
      <c r="K37" s="42"/>
      <c r="L37" s="40"/>
      <c r="M37" s="14">
        <v>1181610.5</v>
      </c>
      <c r="N37" s="16"/>
      <c r="O37" s="35"/>
    </row>
    <row r="38" spans="1:23" x14ac:dyDescent="0.2">
      <c r="C38" s="5" t="s">
        <v>31</v>
      </c>
      <c r="E38" s="21">
        <v>537012.16</v>
      </c>
      <c r="F38" s="35"/>
      <c r="G38" s="21">
        <v>-193838.49299999999</v>
      </c>
      <c r="H38" s="16"/>
      <c r="I38" s="35"/>
      <c r="M38" s="21">
        <v>353935.9</v>
      </c>
      <c r="N38" s="16"/>
      <c r="O38" s="35"/>
    </row>
    <row r="39" spans="1:23" x14ac:dyDescent="0.2">
      <c r="C39" s="5" t="s">
        <v>32</v>
      </c>
      <c r="E39" s="21">
        <v>203717.94</v>
      </c>
      <c r="F39" s="16"/>
      <c r="G39" s="21">
        <v>116771.447</v>
      </c>
      <c r="H39" s="16"/>
      <c r="I39" s="35"/>
      <c r="M39" s="21">
        <v>139436.54999999999</v>
      </c>
      <c r="N39" s="16"/>
      <c r="O39" s="35"/>
    </row>
    <row r="40" spans="1:23" x14ac:dyDescent="0.2">
      <c r="C40" s="5" t="s">
        <v>33</v>
      </c>
      <c r="E40" s="21">
        <v>-98935.28</v>
      </c>
      <c r="F40" s="16"/>
      <c r="G40" s="21">
        <v>-62718.571000000004</v>
      </c>
      <c r="H40" s="16"/>
      <c r="I40" s="35"/>
      <c r="M40" s="21">
        <v>-75707.350000000006</v>
      </c>
      <c r="N40" s="16"/>
      <c r="O40" s="35"/>
    </row>
    <row r="41" spans="1:23" x14ac:dyDescent="0.2">
      <c r="C41" s="5" t="s">
        <v>34</v>
      </c>
      <c r="E41" s="21">
        <v>807956.99</v>
      </c>
      <c r="F41" s="16"/>
      <c r="G41" s="21">
        <v>84159.267999999996</v>
      </c>
      <c r="H41" s="16"/>
      <c r="I41" s="35"/>
      <c r="K41" s="43"/>
      <c r="M41" s="21">
        <v>579294.94999999995</v>
      </c>
      <c r="N41" s="16"/>
      <c r="O41" s="35"/>
    </row>
    <row r="42" spans="1:23" x14ac:dyDescent="0.2">
      <c r="C42" s="5" t="s">
        <v>35</v>
      </c>
      <c r="E42" s="21">
        <v>-51143.83</v>
      </c>
      <c r="F42" s="16"/>
      <c r="G42" s="44">
        <v>0</v>
      </c>
      <c r="H42" s="16"/>
      <c r="I42" s="35"/>
      <c r="K42" s="43"/>
      <c r="M42" s="44">
        <v>49418.28</v>
      </c>
      <c r="N42" s="16"/>
      <c r="O42" s="35"/>
    </row>
    <row r="43" spans="1:23" x14ac:dyDescent="0.2">
      <c r="C43" s="5" t="s">
        <v>36</v>
      </c>
      <c r="E43" s="21">
        <v>1733507.08</v>
      </c>
      <c r="F43" s="16"/>
      <c r="G43" s="44">
        <v>0</v>
      </c>
      <c r="H43" s="16"/>
      <c r="I43" s="35"/>
      <c r="K43" s="43"/>
      <c r="M43" s="44">
        <v>832612.9</v>
      </c>
      <c r="N43" s="16"/>
      <c r="O43" s="35"/>
    </row>
    <row r="44" spans="1:23" x14ac:dyDescent="0.2">
      <c r="C44" s="5" t="s">
        <v>37</v>
      </c>
      <c r="E44" s="21">
        <v>240604.82</v>
      </c>
      <c r="F44" s="16"/>
      <c r="G44" s="21">
        <v>296259</v>
      </c>
      <c r="H44" s="16"/>
      <c r="I44" s="35"/>
      <c r="K44" s="43"/>
      <c r="M44" s="45">
        <v>60637.55</v>
      </c>
      <c r="N44" s="16"/>
      <c r="O44" s="35"/>
    </row>
    <row r="45" spans="1:23" x14ac:dyDescent="0.2">
      <c r="E45" s="46"/>
      <c r="F45" s="16"/>
      <c r="G45" s="16"/>
      <c r="H45" s="16"/>
      <c r="I45" s="16"/>
      <c r="M45" s="16"/>
      <c r="N45" s="16"/>
      <c r="O45" s="16"/>
    </row>
    <row r="46" spans="1:23" ht="12.75" x14ac:dyDescent="0.2">
      <c r="A46" s="3" t="s">
        <v>38</v>
      </c>
      <c r="E46" s="46"/>
      <c r="F46" s="16"/>
      <c r="G46" s="16"/>
      <c r="H46" s="16"/>
      <c r="I46" s="16"/>
      <c r="M46" s="16"/>
      <c r="N46" s="16"/>
      <c r="O46" s="16"/>
    </row>
    <row r="47" spans="1:23" x14ac:dyDescent="0.2">
      <c r="B47" s="13" t="s">
        <v>39</v>
      </c>
      <c r="E47" s="46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6">
        <v>14329023</v>
      </c>
      <c r="F48" s="16"/>
      <c r="G48" s="46">
        <v>10321000</v>
      </c>
      <c r="H48" s="47"/>
      <c r="I48" s="46">
        <f>E48-G48</f>
        <v>4008023</v>
      </c>
      <c r="K48" s="18">
        <f>IF(G48=0,"n/a",IF(AND(I48/G48&lt;1,I48/G48&gt;-1),I48/G48,"n/a"))</f>
        <v>0.38833669218099021</v>
      </c>
      <c r="M48" s="46">
        <v>11456327</v>
      </c>
      <c r="N48" s="47"/>
      <c r="O48" s="46">
        <f>E48-M48</f>
        <v>2872696</v>
      </c>
      <c r="Q48" s="18">
        <f>IF(M48=0,"n/a",IF(AND(O48/M48&lt;1,O48/M48&gt;-1),O48/M48,"n/a"))</f>
        <v>0.25075192075086544</v>
      </c>
    </row>
    <row r="49" spans="2:23" x14ac:dyDescent="0.2">
      <c r="C49" s="5" t="s">
        <v>14</v>
      </c>
      <c r="E49" s="46">
        <v>10833084</v>
      </c>
      <c r="F49" s="16"/>
      <c r="G49" s="46">
        <v>7216000</v>
      </c>
      <c r="H49" s="47"/>
      <c r="I49" s="46">
        <f>E49-G49</f>
        <v>3617084</v>
      </c>
      <c r="K49" s="18">
        <f>IF(G49=0,"n/a",IF(AND(I49/G49&lt;1,I49/G49&gt;-1),I49/G49,"n/a"))</f>
        <v>0.50125886917960094</v>
      </c>
      <c r="M49" s="46">
        <v>8865224</v>
      </c>
      <c r="N49" s="47"/>
      <c r="O49" s="46">
        <f>E49-M49</f>
        <v>1967860</v>
      </c>
      <c r="Q49" s="18">
        <f>IF(M49=0,"n/a",IF(AND(O49/M49&lt;1,O49/M49&gt;-1),O49/M49,"n/a"))</f>
        <v>0.22197521461386649</v>
      </c>
    </row>
    <row r="50" spans="2:23" x14ac:dyDescent="0.2">
      <c r="C50" s="5" t="s">
        <v>15</v>
      </c>
      <c r="E50" s="48">
        <v>1107412</v>
      </c>
      <c r="F50" s="16"/>
      <c r="G50" s="48">
        <v>961000</v>
      </c>
      <c r="H50" s="47"/>
      <c r="I50" s="48">
        <f>E50-G50</f>
        <v>146412</v>
      </c>
      <c r="K50" s="24">
        <f>IF(G50=0,"n/a",IF(AND(I50/G50&lt;1,I50/G50&gt;-1),I50/G50,"n/a"))</f>
        <v>0.1523537981269511</v>
      </c>
      <c r="M50" s="48">
        <v>1218879</v>
      </c>
      <c r="N50" s="47"/>
      <c r="O50" s="48">
        <f>E50-M50</f>
        <v>-111467</v>
      </c>
      <c r="Q50" s="24">
        <f>IF(M50=0,"n/a",IF(AND(O50/M50&lt;1,O50/M50&gt;-1),O50/M50,"n/a"))</f>
        <v>-9.1450422888572205E-2</v>
      </c>
    </row>
    <row r="51" spans="2:23" ht="6.95" customHeight="1" x14ac:dyDescent="0.2">
      <c r="E51" s="46"/>
      <c r="F51" s="16"/>
      <c r="G51" s="46"/>
      <c r="H51" s="16"/>
      <c r="I51" s="46"/>
      <c r="K51" s="26"/>
      <c r="M51" s="46"/>
      <c r="N51" s="16"/>
      <c r="O51" s="46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6">
        <f>SUM(E48:E50)</f>
        <v>26269519</v>
      </c>
      <c r="F52" s="16"/>
      <c r="G52" s="46">
        <f>SUM(G48:G50)</f>
        <v>18498000</v>
      </c>
      <c r="H52" s="47"/>
      <c r="I52" s="46">
        <f>E52-G52</f>
        <v>7771519</v>
      </c>
      <c r="K52" s="18">
        <f>IF(G52=0,"n/a",IF(AND(I52/G52&lt;1,I52/G52&gt;-1),I52/G52,"n/a"))</f>
        <v>0.42012752730024866</v>
      </c>
      <c r="M52" s="46">
        <f>SUM(M48:M50)</f>
        <v>21540430</v>
      </c>
      <c r="N52" s="47"/>
      <c r="O52" s="46">
        <f>E52-M52</f>
        <v>4729089</v>
      </c>
      <c r="Q52" s="18">
        <f>IF(M52=0,"n/a",IF(AND(O52/M52&lt;1,O52/M52&gt;-1),O52/M52,"n/a"))</f>
        <v>0.21954478160370985</v>
      </c>
    </row>
    <row r="53" spans="2:23" ht="6.95" customHeight="1" x14ac:dyDescent="0.2">
      <c r="E53" s="46"/>
      <c r="F53" s="16"/>
      <c r="G53" s="46"/>
      <c r="H53" s="16"/>
      <c r="I53" s="46"/>
      <c r="K53" s="26"/>
      <c r="M53" s="46"/>
      <c r="N53" s="16"/>
      <c r="O53" s="46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6"/>
      <c r="F54" s="16"/>
      <c r="G54" s="46"/>
      <c r="H54" s="47"/>
      <c r="I54" s="46"/>
      <c r="K54" s="26"/>
      <c r="M54" s="46"/>
      <c r="N54" s="47"/>
      <c r="O54" s="46"/>
      <c r="Q54" s="26"/>
    </row>
    <row r="55" spans="2:23" x14ac:dyDescent="0.2">
      <c r="C55" s="5" t="s">
        <v>18</v>
      </c>
      <c r="E55" s="46">
        <v>3829314</v>
      </c>
      <c r="F55" s="16"/>
      <c r="G55" s="46">
        <v>1844000</v>
      </c>
      <c r="H55" s="47"/>
      <c r="I55" s="46">
        <f>E55-G55</f>
        <v>1985314</v>
      </c>
      <c r="K55" s="18" t="str">
        <f>IF(G55=0,"n/a",IF(AND(I55/G55&lt;1,I55/G55&gt;-1),I55/G55,"n/a"))</f>
        <v>n/a</v>
      </c>
      <c r="M55" s="46">
        <v>2207815</v>
      </c>
      <c r="N55" s="47"/>
      <c r="O55" s="46">
        <f t="shared" ref="O55:O60" si="0">E55-M55</f>
        <v>1621499</v>
      </c>
      <c r="Q55" s="18">
        <f>IF(M55=0,"n/a",IF(AND(O55/M55&lt;1,O55/M55&gt;-1),O55/M55,"n/a"))</f>
        <v>0.73443608273338123</v>
      </c>
    </row>
    <row r="56" spans="2:23" x14ac:dyDescent="0.2">
      <c r="C56" s="5" t="s">
        <v>19</v>
      </c>
      <c r="E56" s="48">
        <v>339106</v>
      </c>
      <c r="F56" s="16"/>
      <c r="G56" s="48">
        <v>159000</v>
      </c>
      <c r="H56" s="47"/>
      <c r="I56" s="48">
        <f>E56-G56</f>
        <v>180106</v>
      </c>
      <c r="K56" s="24" t="str">
        <f>IF(G56=0,"n/a",IF(AND(I56/G56&lt;1,I56/G56&gt;-1),I56/G56,"n/a"))</f>
        <v>n/a</v>
      </c>
      <c r="M56" s="48">
        <v>37805</v>
      </c>
      <c r="N56" s="47"/>
      <c r="O56" s="48">
        <f t="shared" si="0"/>
        <v>301301</v>
      </c>
      <c r="Q56" s="24" t="str">
        <f>IF(M56=0,"n/a",IF(AND(O56/M56&lt;1,O56/M56&gt;-1),O56/M56,"n/a"))</f>
        <v>n/a</v>
      </c>
    </row>
    <row r="57" spans="2:23" ht="6.95" customHeight="1" x14ac:dyDescent="0.2">
      <c r="E57" s="46"/>
      <c r="F57" s="16"/>
      <c r="G57" s="46"/>
      <c r="H57" s="16"/>
      <c r="I57" s="46"/>
      <c r="K57" s="26"/>
      <c r="M57" s="46"/>
      <c r="N57" s="16"/>
      <c r="O57" s="46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8">
        <f>SUM(E55:E56)</f>
        <v>4168420</v>
      </c>
      <c r="F58" s="16"/>
      <c r="G58" s="48">
        <f>SUM(G55:G56)</f>
        <v>2003000</v>
      </c>
      <c r="H58" s="47"/>
      <c r="I58" s="48">
        <f>E58-G58</f>
        <v>2165420</v>
      </c>
      <c r="K58" s="24" t="str">
        <f>IF(G58=0,"n/a",IF(AND(I58/G58&lt;1,I58/G58&gt;-1),I58/G58,"n/a"))</f>
        <v>n/a</v>
      </c>
      <c r="M58" s="48">
        <f>SUM(M55:M56)</f>
        <v>2245620</v>
      </c>
      <c r="N58" s="47"/>
      <c r="O58" s="48">
        <f t="shared" si="0"/>
        <v>1922800</v>
      </c>
      <c r="Q58" s="24">
        <f>IF(M58=0,"n/a",IF(AND(O58/M58&lt;1,O58/M58&gt;-1),O58/M58,"n/a"))</f>
        <v>0.85624460060027963</v>
      </c>
    </row>
    <row r="59" spans="2:23" ht="6.95" customHeight="1" x14ac:dyDescent="0.2">
      <c r="E59" s="46"/>
      <c r="F59" s="16"/>
      <c r="G59" s="46"/>
      <c r="H59" s="16"/>
      <c r="I59" s="46"/>
      <c r="K59" s="26"/>
      <c r="M59" s="46"/>
      <c r="N59" s="16"/>
      <c r="O59" s="46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6">
        <f>E52+E58</f>
        <v>30437939</v>
      </c>
      <c r="F60" s="16"/>
      <c r="G60" s="46">
        <f>G52+G58</f>
        <v>20501000</v>
      </c>
      <c r="H60" s="47"/>
      <c r="I60" s="46">
        <f>E60-G60</f>
        <v>9936939</v>
      </c>
      <c r="K60" s="18">
        <f>IF(G60=0,"n/a",IF(AND(I60/G60&lt;1,I60/G60&gt;-1),I60/G60,"n/a"))</f>
        <v>0.48470508755670455</v>
      </c>
      <c r="M60" s="46">
        <f>M52+M58</f>
        <v>23786050</v>
      </c>
      <c r="N60" s="47"/>
      <c r="O60" s="46">
        <f t="shared" si="0"/>
        <v>6651889</v>
      </c>
      <c r="Q60" s="18">
        <f>IF(M60=0,"n/a",IF(AND(O60/M60&lt;1,O60/M60&gt;-1),O60/M60,"n/a"))</f>
        <v>0.27965504991370993</v>
      </c>
    </row>
    <row r="61" spans="2:23" ht="6.95" customHeight="1" x14ac:dyDescent="0.2">
      <c r="E61" s="46"/>
      <c r="F61" s="16"/>
      <c r="G61" s="46"/>
      <c r="H61" s="16"/>
      <c r="I61" s="46"/>
      <c r="K61" s="26"/>
      <c r="M61" s="46"/>
      <c r="N61" s="16"/>
      <c r="O61" s="46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6"/>
      <c r="F62" s="16"/>
      <c r="G62" s="46"/>
      <c r="H62" s="47"/>
      <c r="I62" s="46"/>
      <c r="K62" s="26"/>
      <c r="M62" s="46"/>
      <c r="N62" s="47"/>
      <c r="O62" s="46"/>
      <c r="Q62" s="26"/>
    </row>
    <row r="63" spans="2:23" x14ac:dyDescent="0.2">
      <c r="C63" s="5" t="s">
        <v>23</v>
      </c>
      <c r="E63" s="46">
        <v>3521731</v>
      </c>
      <c r="F63" s="16"/>
      <c r="G63" s="46">
        <v>4487000</v>
      </c>
      <c r="H63" s="47"/>
      <c r="I63" s="46">
        <f>E63-G63</f>
        <v>-965269</v>
      </c>
      <c r="K63" s="18">
        <f>IF(G63=0,"n/a",IF(AND(I63/G63&lt;1,I63/G63&gt;-1),I63/G63,"n/a"))</f>
        <v>-0.21512569645642968</v>
      </c>
      <c r="M63" s="46">
        <v>3419384</v>
      </c>
      <c r="N63" s="47"/>
      <c r="O63" s="46">
        <f t="shared" ref="O63:O68" si="1">E63-M63</f>
        <v>102347</v>
      </c>
      <c r="Q63" s="18">
        <f>IF(M63=0,"n/a",IF(AND(O63/M63&lt;1,O63/M63&gt;-1),O63/M63,"n/a"))</f>
        <v>2.9931414547181599E-2</v>
      </c>
    </row>
    <row r="64" spans="2:23" x14ac:dyDescent="0.2">
      <c r="C64" s="5" t="s">
        <v>24</v>
      </c>
      <c r="E64" s="48">
        <v>14104178</v>
      </c>
      <c r="F64" s="16"/>
      <c r="G64" s="48">
        <v>11994000</v>
      </c>
      <c r="H64" s="47"/>
      <c r="I64" s="48">
        <f>E64-G64</f>
        <v>2110178</v>
      </c>
      <c r="K64" s="24">
        <f>IF(G64=0,"n/a",IF(AND(I64/G64&lt;1,I64/G64&gt;-1),I64/G64,"n/a"))</f>
        <v>0.17593613473403369</v>
      </c>
      <c r="M64" s="48">
        <v>12636445</v>
      </c>
      <c r="N64" s="47"/>
      <c r="O64" s="48">
        <f t="shared" si="1"/>
        <v>1467733</v>
      </c>
      <c r="Q64" s="24">
        <f>IF(M64=0,"n/a",IF(AND(O64/M64&lt;1,O64/M64&gt;-1),O64/M64,"n/a"))</f>
        <v>0.1161507844967473</v>
      </c>
    </row>
    <row r="65" spans="1:23" ht="6.95" customHeight="1" x14ac:dyDescent="0.2">
      <c r="E65" s="46"/>
      <c r="F65" s="16"/>
      <c r="G65" s="46"/>
      <c r="H65" s="16"/>
      <c r="I65" s="46"/>
      <c r="K65" s="26"/>
      <c r="M65" s="46"/>
      <c r="N65" s="16"/>
      <c r="O65" s="46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8">
        <f>SUM(E63:E64)</f>
        <v>17625909</v>
      </c>
      <c r="F66" s="16"/>
      <c r="G66" s="48">
        <f>SUM(G63:G64)</f>
        <v>16481000</v>
      </c>
      <c r="H66" s="47"/>
      <c r="I66" s="48">
        <f>E66-G66</f>
        <v>1144909</v>
      </c>
      <c r="K66" s="24">
        <f>IF(G66=0,"n/a",IF(AND(I66/G66&lt;1,I66/G66&gt;-1),I66/G66,"n/a"))</f>
        <v>6.9468418178508587E-2</v>
      </c>
      <c r="M66" s="48">
        <f>SUM(M63:M64)</f>
        <v>16055829</v>
      </c>
      <c r="N66" s="47"/>
      <c r="O66" s="48">
        <f t="shared" si="1"/>
        <v>1570080</v>
      </c>
      <c r="Q66" s="24">
        <f>IF(M66=0,"n/a",IF(AND(O66/M66&lt;1,O66/M66&gt;-1),O66/M66,"n/a"))</f>
        <v>9.7788784372329823E-2</v>
      </c>
    </row>
    <row r="67" spans="1:23" ht="6.95" customHeight="1" x14ac:dyDescent="0.2">
      <c r="E67" s="46"/>
      <c r="F67" s="16"/>
      <c r="G67" s="46"/>
      <c r="H67" s="16"/>
      <c r="I67" s="46"/>
      <c r="K67" s="26"/>
      <c r="M67" s="46"/>
      <c r="N67" s="16"/>
      <c r="O67" s="46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9">
        <f>E60+E66</f>
        <v>48063848</v>
      </c>
      <c r="F68" s="16"/>
      <c r="G68" s="49">
        <f>G60+G66</f>
        <v>36982000</v>
      </c>
      <c r="H68" s="47"/>
      <c r="I68" s="49">
        <f>E68-G68</f>
        <v>11081848</v>
      </c>
      <c r="K68" s="39">
        <f>IF(G68=0,"n/a",IF(AND(I68/G68&lt;1,I68/G68&gt;-1),I68/G68,"n/a"))</f>
        <v>0.29965518360283383</v>
      </c>
      <c r="M68" s="49">
        <f>M60+M66</f>
        <v>39841879</v>
      </c>
      <c r="N68" s="47"/>
      <c r="O68" s="49">
        <f t="shared" si="1"/>
        <v>8221969</v>
      </c>
      <c r="Q68" s="39">
        <f>IF(M68=0,"n/a",IF(AND(O68/M68&lt;1,O68/M68&gt;-1),O68/M68,"n/a"))</f>
        <v>0.20636499096842295</v>
      </c>
    </row>
    <row r="69" spans="1:23" ht="12.75" thickTop="1" x14ac:dyDescent="0.2"/>
    <row r="70" spans="1:23" ht="12.75" x14ac:dyDescent="0.2">
      <c r="A70" s="5" t="s">
        <v>3</v>
      </c>
      <c r="C70" s="72" t="s">
        <v>44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5" right="0.5" top="0.5" bottom="0.25" header="0.3" footer="0.3"/>
  <pageSetup scale="70" fitToHeight="0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zoomScaleNormal="100" zoomScaleSheetLayoutView="100" workbookViewId="0">
      <pane xSplit="4" ySplit="8" topLeftCell="E41" activePane="bottomRight" state="frozen"/>
      <selection activeCell="M42" sqref="M42"/>
      <selection pane="topRight" activeCell="M42" sqref="M42"/>
      <selection pane="bottomLeft" activeCell="M42" sqref="M42"/>
      <selection pane="bottomRight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7.7109375" style="6" customWidth="1"/>
    <col min="20" max="20" width="0.85546875" style="6" customWidth="1"/>
    <col min="21" max="21" width="7.7109375" style="6" customWidth="1"/>
    <col min="22" max="22" width="0.85546875" style="6" customWidth="1"/>
    <col min="23" max="23" width="7.7109375" style="6" customWidth="1"/>
    <col min="24" max="16384" width="9.140625" style="5"/>
  </cols>
  <sheetData>
    <row r="1" spans="1:23" s="1" customFormat="1" ht="15" x14ac:dyDescent="0.25">
      <c r="E1" s="74" t="s">
        <v>0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S1" s="2"/>
      <c r="T1" s="2"/>
      <c r="U1" s="2"/>
      <c r="V1" s="2"/>
      <c r="W1" s="2"/>
    </row>
    <row r="2" spans="1:23" s="1" customFormat="1" ht="15" x14ac:dyDescent="0.25">
      <c r="E2" s="74" t="s">
        <v>1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2"/>
      <c r="T2" s="2"/>
      <c r="U2" s="2"/>
      <c r="V2" s="2"/>
      <c r="W2" s="2"/>
    </row>
    <row r="3" spans="1:23" s="1" customFormat="1" ht="15" x14ac:dyDescent="0.25">
      <c r="E3" s="74" t="s">
        <v>46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S3" s="2"/>
      <c r="T3" s="2"/>
      <c r="U3" s="2"/>
      <c r="V3" s="2"/>
      <c r="W3" s="2"/>
    </row>
    <row r="4" spans="1:23" s="3" customFormat="1" ht="12.75" x14ac:dyDescent="0.2"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6" t="s">
        <v>4</v>
      </c>
      <c r="J6" s="76"/>
      <c r="K6" s="76"/>
      <c r="O6" s="76" t="s">
        <v>5</v>
      </c>
      <c r="P6" s="76"/>
      <c r="Q6" s="76"/>
      <c r="S6" s="71" t="s">
        <v>6</v>
      </c>
      <c r="T6" s="71"/>
      <c r="U6" s="71"/>
      <c r="V6" s="71"/>
      <c r="W6" s="71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2016</v>
      </c>
      <c r="G8" s="11" t="s">
        <v>9</v>
      </c>
      <c r="I8" s="11" t="s">
        <v>10</v>
      </c>
      <c r="K8" s="12" t="s">
        <v>11</v>
      </c>
      <c r="M8" s="11">
        <f>E8-1</f>
        <v>2015</v>
      </c>
      <c r="O8" s="11" t="s">
        <v>10</v>
      </c>
      <c r="Q8" s="12" t="s">
        <v>11</v>
      </c>
      <c r="S8" s="12">
        <f>E8</f>
        <v>2016</v>
      </c>
      <c r="T8" s="10"/>
      <c r="U8" s="12" t="s">
        <v>9</v>
      </c>
      <c r="V8" s="10"/>
      <c r="W8" s="12">
        <f>M8</f>
        <v>2015</v>
      </c>
    </row>
    <row r="9" spans="1:23" x14ac:dyDescent="0.2">
      <c r="B9" s="13" t="s">
        <v>12</v>
      </c>
    </row>
    <row r="10" spans="1:23" x14ac:dyDescent="0.2">
      <c r="C10" s="5" t="s">
        <v>13</v>
      </c>
      <c r="E10" s="14">
        <v>19794869.719999999</v>
      </c>
      <c r="F10" s="15"/>
      <c r="G10" s="14">
        <v>22704000</v>
      </c>
      <c r="H10" s="16"/>
      <c r="I10" s="14">
        <f>E10-G10</f>
        <v>-2909130.2800000012</v>
      </c>
      <c r="J10" s="17"/>
      <c r="K10" s="18">
        <f>IF(G10=0,"n/a",IF(AND(I10/G10&lt;1,I10/G10&gt;-1),I10/G10,"n/a"))</f>
        <v>-0.12813294045102189</v>
      </c>
      <c r="M10" s="14">
        <v>21362111.030000001</v>
      </c>
      <c r="N10" s="16"/>
      <c r="O10" s="14">
        <f>E10-M10</f>
        <v>-1567241.3100000024</v>
      </c>
      <c r="Q10" s="18">
        <f>IF(M10=0,"n/a",IF(AND(O10/M10&lt;1,O10/M10&gt;-1),O10/M10,"n/a"))</f>
        <v>-7.3365469723429402E-2</v>
      </c>
      <c r="S10" s="19">
        <f>IF(E48=0,"n/a",E10/E48)</f>
        <v>1.6106404776998258</v>
      </c>
      <c r="T10" s="20"/>
      <c r="U10" s="19">
        <f>IF(G48=0,"n/a",G10/G48)</f>
        <v>1.5696902654867257</v>
      </c>
      <c r="V10" s="20"/>
      <c r="W10" s="19">
        <f>IF(M48=0,"n/a",M10/M48)</f>
        <v>1.7489073503913</v>
      </c>
    </row>
    <row r="11" spans="1:23" x14ac:dyDescent="0.2">
      <c r="C11" s="5" t="s">
        <v>14</v>
      </c>
      <c r="E11" s="21">
        <v>9725245.7400000002</v>
      </c>
      <c r="F11" s="16"/>
      <c r="G11" s="21">
        <v>10639000</v>
      </c>
      <c r="H11" s="16"/>
      <c r="I11" s="21">
        <f>E11-G11</f>
        <v>-913754.25999999978</v>
      </c>
      <c r="K11" s="18">
        <f>IF(G11=0,"n/a",IF(AND(I11/G11&lt;1,I11/G11&gt;-1),I11/G11,"n/a"))</f>
        <v>-8.5887231882695717E-2</v>
      </c>
      <c r="M11" s="21">
        <v>11602538.640000001</v>
      </c>
      <c r="N11" s="16"/>
      <c r="O11" s="21">
        <f>E11-M11</f>
        <v>-1877292.9000000004</v>
      </c>
      <c r="Q11" s="18">
        <f>IF(M11=0,"n/a",IF(AND(O11/M11&lt;1,O11/M11&gt;-1),O11/M11,"n/a"))</f>
        <v>-0.16180018513603506</v>
      </c>
      <c r="S11" s="22">
        <f>IF(E49=0,"n/a",E11/E49)</f>
        <v>1.0862482480850122</v>
      </c>
      <c r="T11" s="20"/>
      <c r="U11" s="22">
        <f>IF(G49=0,"n/a",G11/G49)</f>
        <v>1.0290163458748429</v>
      </c>
      <c r="V11" s="20"/>
      <c r="W11" s="22">
        <f>IF(M49=0,"n/a",M11/M49)</f>
        <v>1.2323416612197047</v>
      </c>
    </row>
    <row r="12" spans="1:23" x14ac:dyDescent="0.2">
      <c r="C12" s="5" t="s">
        <v>15</v>
      </c>
      <c r="E12" s="23">
        <v>931637.41</v>
      </c>
      <c r="F12" s="16"/>
      <c r="G12" s="23">
        <v>1172000</v>
      </c>
      <c r="H12" s="16"/>
      <c r="I12" s="23">
        <f>E12-G12</f>
        <v>-240362.58999999997</v>
      </c>
      <c r="K12" s="24">
        <f>IF(G12=0,"n/a",IF(AND(I12/G12&lt;1,I12/G12&gt;-1),I12/G12,"n/a"))</f>
        <v>-0.2050875341296928</v>
      </c>
      <c r="M12" s="23">
        <v>1121699.68</v>
      </c>
      <c r="N12" s="16"/>
      <c r="O12" s="23">
        <f>E12-M12</f>
        <v>-190062.2699999999</v>
      </c>
      <c r="Q12" s="24">
        <f>IF(M12=0,"n/a",IF(AND(O12/M12&lt;1,O12/M12&gt;-1),O12/M12,"n/a"))</f>
        <v>-0.16944131605707502</v>
      </c>
      <c r="S12" s="25">
        <f>IF(E50=0,"n/a",E12/E50)</f>
        <v>0.79516960689506255</v>
      </c>
      <c r="T12" s="20"/>
      <c r="U12" s="25">
        <f>IF(G50=0,"n/a",G12/G50)</f>
        <v>0.81163434903047094</v>
      </c>
      <c r="V12" s="20"/>
      <c r="W12" s="25">
        <f>IF(M50=0,"n/a",M12/M50)</f>
        <v>0.9090331845426225</v>
      </c>
    </row>
    <row r="13" spans="1:23" ht="6.95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30451752.870000001</v>
      </c>
      <c r="F14" s="16"/>
      <c r="G14" s="21">
        <f>SUM(G10:G12)</f>
        <v>34515000</v>
      </c>
      <c r="H14" s="16"/>
      <c r="I14" s="21">
        <f>E14-G14</f>
        <v>-4063247.129999999</v>
      </c>
      <c r="K14" s="18">
        <f>IF(G14=0,"n/a",IF(AND(I14/G14&lt;1,I14/G14&gt;-1),I14/G14,"n/a"))</f>
        <v>-0.11772409474141675</v>
      </c>
      <c r="M14" s="21">
        <f>SUM(M10:M12)</f>
        <v>34086349.350000001</v>
      </c>
      <c r="N14" s="16"/>
      <c r="O14" s="21">
        <f>E14-M14</f>
        <v>-3634596.4800000004</v>
      </c>
      <c r="Q14" s="18">
        <f>IF(M14=0,"n/a",IF(AND(O14/M14&lt;1,O14/M14&gt;-1),O14/M14,"n/a"))</f>
        <v>-0.10662909197696174</v>
      </c>
      <c r="S14" s="22">
        <f>IF(E52=0,"n/a",E14/E52)</f>
        <v>1.3585591513834958</v>
      </c>
      <c r="T14" s="20"/>
      <c r="U14" s="22">
        <f>IF(G52=0,"n/a",G14/G52)</f>
        <v>1.3150074294205052</v>
      </c>
      <c r="V14" s="20"/>
      <c r="W14" s="22">
        <f>IF(M52=0,"n/a",M14/M52)</f>
        <v>1.4908612467480415</v>
      </c>
    </row>
    <row r="15" spans="1:23" ht="6.95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1437896.09</v>
      </c>
      <c r="F17" s="16"/>
      <c r="G17" s="21">
        <v>1024000</v>
      </c>
      <c r="H17" s="16"/>
      <c r="I17" s="21">
        <f>E17-G17</f>
        <v>413896.09000000008</v>
      </c>
      <c r="K17" s="18">
        <f>IF(G17=0,"n/a",IF(AND(I17/G17&lt;1,I17/G17&gt;-1),I17/G17,"n/a"))</f>
        <v>0.40419540039062507</v>
      </c>
      <c r="M17" s="21">
        <v>1403840.71</v>
      </c>
      <c r="N17" s="16"/>
      <c r="O17" s="21">
        <f>E17-M17</f>
        <v>34055.380000000121</v>
      </c>
      <c r="Q17" s="18">
        <f>IF(M17=0,"n/a",IF(AND(O17/M17&lt;1,O17/M17&gt;-1),O17/M17,"n/a"))</f>
        <v>2.4258720919982525E-2</v>
      </c>
      <c r="S17" s="22">
        <f>IF(E55=0,"n/a",E17/E55)</f>
        <v>0.50356604809018057</v>
      </c>
      <c r="T17" s="20"/>
      <c r="U17" s="22">
        <f>IF(G55=0,"n/a",G17/G55)</f>
        <v>0.49207111965401251</v>
      </c>
      <c r="V17" s="20"/>
      <c r="W17" s="22">
        <f>IF(M55=0,"n/a",M17/M55)</f>
        <v>0.71649091423181821</v>
      </c>
    </row>
    <row r="18" spans="2:23" x14ac:dyDescent="0.2">
      <c r="C18" s="5" t="s">
        <v>19</v>
      </c>
      <c r="E18" s="23">
        <v>133212.44</v>
      </c>
      <c r="F18" s="27"/>
      <c r="G18" s="23">
        <v>104000</v>
      </c>
      <c r="H18" s="28"/>
      <c r="I18" s="23">
        <f>E18-G18</f>
        <v>29212.440000000002</v>
      </c>
      <c r="J18" s="29"/>
      <c r="K18" s="24">
        <f>IF(G18=0,"n/a",IF(AND(I18/G18&lt;1,I18/G18&gt;-1),I18/G18,"n/a"))</f>
        <v>0.28088884615384618</v>
      </c>
      <c r="L18" s="30"/>
      <c r="M18" s="23">
        <v>36774.51</v>
      </c>
      <c r="N18" s="31"/>
      <c r="O18" s="23">
        <f>E18-M18</f>
        <v>96437.93</v>
      </c>
      <c r="Q18" s="24" t="str">
        <f>IF(M18=0,"n/a",IF(AND(O18/M18&lt;1,O18/M18&gt;-1),O18/M18,"n/a"))</f>
        <v>n/a</v>
      </c>
      <c r="S18" s="25">
        <f>IF(E56=0,"n/a",E18/E56)</f>
        <v>0.52829584977494004</v>
      </c>
      <c r="T18" s="20"/>
      <c r="U18" s="25">
        <f>IF(G56=0,"n/a",G18/G56)</f>
        <v>0.52791878172588835</v>
      </c>
      <c r="V18" s="20"/>
      <c r="W18" s="25">
        <f>IF(M56=0,"n/a",M18/M56)</f>
        <v>0.78798581499496456</v>
      </c>
    </row>
    <row r="19" spans="2:23" ht="6.95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1571108.53</v>
      </c>
      <c r="F20" s="27"/>
      <c r="G20" s="23">
        <f>SUM(G17:G18)</f>
        <v>1128000</v>
      </c>
      <c r="H20" s="28"/>
      <c r="I20" s="23">
        <f>E20-G20</f>
        <v>443108.53</v>
      </c>
      <c r="J20" s="29"/>
      <c r="K20" s="24">
        <f>IF(G20=0,"n/a",IF(AND(I20/G20&lt;1,I20/G20&gt;-1),I20/G20,"n/a"))</f>
        <v>0.39282671099290783</v>
      </c>
      <c r="L20" s="30"/>
      <c r="M20" s="23">
        <f>SUM(M17:M18)</f>
        <v>1440615.22</v>
      </c>
      <c r="N20" s="31"/>
      <c r="O20" s="23">
        <f>E20-M20</f>
        <v>130493.31000000006</v>
      </c>
      <c r="Q20" s="24">
        <f>IF(M20=0,"n/a",IF(AND(O20/M20&lt;1,O20/M20&gt;-1),O20/M20,"n/a"))</f>
        <v>9.0581654412897325E-2</v>
      </c>
      <c r="S20" s="25">
        <f>IF(E58=0,"n/a",E20/E58)</f>
        <v>0.50557267032696163</v>
      </c>
      <c r="T20" s="20"/>
      <c r="U20" s="25">
        <f>IF(G58=0,"n/a",G20/G58)</f>
        <v>0.49517120280948201</v>
      </c>
      <c r="V20" s="20"/>
      <c r="W20" s="25">
        <f>IF(M58=0,"n/a",M20/M58)</f>
        <v>0.71815422455766387</v>
      </c>
    </row>
    <row r="21" spans="2:23" ht="6.95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32022861.400000002</v>
      </c>
      <c r="F22" s="32"/>
      <c r="G22" s="21">
        <f>G14+G20</f>
        <v>35643000</v>
      </c>
      <c r="H22" s="32"/>
      <c r="I22" s="21">
        <f>E22-G22</f>
        <v>-3620138.5999999978</v>
      </c>
      <c r="J22" s="33"/>
      <c r="K22" s="18">
        <f>IF(G22=0,"n/a",IF(AND(I22/G22&lt;1,I22/G22&gt;-1),I22/G22,"n/a"))</f>
        <v>-0.10156660774906708</v>
      </c>
      <c r="L22" s="33"/>
      <c r="M22" s="21">
        <f>M14+M20</f>
        <v>35526964.57</v>
      </c>
      <c r="N22" s="32"/>
      <c r="O22" s="21">
        <f>E22-M22</f>
        <v>-3504103.1699999981</v>
      </c>
      <c r="Q22" s="18">
        <f>IF(M22=0,"n/a",IF(AND(O22/M22&lt;1,O22/M22&gt;-1),O22/M22,"n/a"))</f>
        <v>-9.8632213936987012E-2</v>
      </c>
      <c r="S22" s="22">
        <f>IF(E60=0,"n/a",E22/E60)</f>
        <v>1.2547000578787419</v>
      </c>
      <c r="T22" s="20"/>
      <c r="U22" s="22">
        <f>IF(G60=0,"n/a",G22/G60)</f>
        <v>1.2495354951796669</v>
      </c>
      <c r="V22" s="20"/>
      <c r="W22" s="22">
        <f>IF(M60=0,"n/a",M22/M60)</f>
        <v>1.4285340448386512</v>
      </c>
    </row>
    <row r="23" spans="2:23" ht="6.95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494848.43</v>
      </c>
      <c r="F25" s="32"/>
      <c r="G25" s="21">
        <v>420000</v>
      </c>
      <c r="H25" s="32"/>
      <c r="I25" s="21">
        <f>E25-G25</f>
        <v>74848.429999999993</v>
      </c>
      <c r="J25" s="33"/>
      <c r="K25" s="18">
        <f>IF(G25=0,"n/a",IF(AND(I25/G25&lt;1,I25/G25&gt;-1),I25/G25,"n/a"))</f>
        <v>0.17821054761904762</v>
      </c>
      <c r="L25" s="33"/>
      <c r="M25" s="21">
        <v>481336.29</v>
      </c>
      <c r="N25" s="32"/>
      <c r="O25" s="21">
        <f>E25-M25</f>
        <v>13512.140000000014</v>
      </c>
      <c r="Q25" s="18">
        <f>IF(M25=0,"n/a",IF(AND(O25/M25&lt;1,O25/M25&gt;-1),O25/M25,"n/a"))</f>
        <v>2.8072140581795763E-2</v>
      </c>
      <c r="S25" s="22">
        <f>IF(E63=0,"n/a",E25/E63)</f>
        <v>0.13918949182805873</v>
      </c>
      <c r="T25" s="20"/>
      <c r="U25" s="22">
        <f>IF(G63=0,"n/a",G25/G63)</f>
        <v>9.2797171895713654E-2</v>
      </c>
      <c r="V25" s="20"/>
      <c r="W25" s="22">
        <f>IF(M63=0,"n/a",M25/M63)</f>
        <v>0.13215508010525484</v>
      </c>
    </row>
    <row r="26" spans="2:23" x14ac:dyDescent="0.2">
      <c r="C26" s="5" t="s">
        <v>24</v>
      </c>
      <c r="E26" s="23">
        <v>1128269.69</v>
      </c>
      <c r="F26" s="27"/>
      <c r="G26" s="23">
        <v>855000</v>
      </c>
      <c r="H26" s="28"/>
      <c r="I26" s="23">
        <f>E26-G26</f>
        <v>273269.68999999994</v>
      </c>
      <c r="J26" s="29"/>
      <c r="K26" s="24">
        <f>IF(G26=0,"n/a",IF(AND(I26/G26&lt;1,I26/G26&gt;-1),I26/G26,"n/a"))</f>
        <v>0.31961367251461981</v>
      </c>
      <c r="L26" s="30"/>
      <c r="M26" s="23">
        <v>998746.8</v>
      </c>
      <c r="N26" s="31"/>
      <c r="O26" s="23">
        <f>E26-M26</f>
        <v>129522.8899999999</v>
      </c>
      <c r="Q26" s="24">
        <f>IF(M26=0,"n/a",IF(AND(O26/M26&lt;1,O26/M26&gt;-1),O26/M26,"n/a"))</f>
        <v>0.12968541175801504</v>
      </c>
      <c r="S26" s="25">
        <f>IF(E64=0,"n/a",E26/E64)</f>
        <v>8.1030153391910067E-2</v>
      </c>
      <c r="T26" s="20"/>
      <c r="U26" s="25">
        <f>IF(G64=0,"n/a",G26/G64)</f>
        <v>6.8614075916860612E-2</v>
      </c>
      <c r="V26" s="20"/>
      <c r="W26" s="25">
        <f>IF(M64=0,"n/a",M26/M64)</f>
        <v>7.8502345724416472E-2</v>
      </c>
    </row>
    <row r="27" spans="2:23" ht="6.95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1623118.1199999999</v>
      </c>
      <c r="F28" s="27"/>
      <c r="G28" s="23">
        <f>SUM(G25:G26)</f>
        <v>1275000</v>
      </c>
      <c r="H28" s="28"/>
      <c r="I28" s="23">
        <f>E28-G28</f>
        <v>348118.11999999988</v>
      </c>
      <c r="J28" s="29"/>
      <c r="K28" s="24">
        <f>IF(G28=0,"n/a",IF(AND(I28/G28&lt;1,I28/G28&gt;-1),I28/G28,"n/a"))</f>
        <v>0.27303381960784306</v>
      </c>
      <c r="L28" s="30"/>
      <c r="M28" s="23">
        <f>SUM(M25:M26)</f>
        <v>1480083.09</v>
      </c>
      <c r="N28" s="31"/>
      <c r="O28" s="23">
        <f>E28-M28</f>
        <v>143035.0299999998</v>
      </c>
      <c r="Q28" s="24">
        <f>IF(M28=0,"n/a",IF(AND(O28/M28&lt;1,O28/M28&gt;-1),O28/M28,"n/a"))</f>
        <v>9.6639864995687358E-2</v>
      </c>
      <c r="S28" s="25">
        <f>IF(E66=0,"n/a",E28/E66)</f>
        <v>9.2859520692092343E-2</v>
      </c>
      <c r="T28" s="20"/>
      <c r="U28" s="25">
        <f>IF(G66=0,"n/a",G28/G66)</f>
        <v>7.50573968328722E-2</v>
      </c>
      <c r="V28" s="20"/>
      <c r="W28" s="25">
        <f>IF(M66=0,"n/a",M28/M66)</f>
        <v>9.0443549375158763E-2</v>
      </c>
    </row>
    <row r="29" spans="2:23" ht="6.95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33645979.520000003</v>
      </c>
      <c r="F30" s="32"/>
      <c r="G30" s="21">
        <f>G22+G28</f>
        <v>36918000</v>
      </c>
      <c r="H30" s="32"/>
      <c r="I30" s="21">
        <f>E30-G30</f>
        <v>-3272020.4799999967</v>
      </c>
      <c r="J30" s="33"/>
      <c r="K30" s="18">
        <f>IF(G30=0,"n/a",IF(AND(I30/G30&lt;1,I30/G30&gt;-1),I30/G30,"n/a"))</f>
        <v>-8.8629407876916325E-2</v>
      </c>
      <c r="L30" s="33"/>
      <c r="M30" s="21">
        <f>M22+M28</f>
        <v>37007047.660000004</v>
      </c>
      <c r="N30" s="32"/>
      <c r="O30" s="21">
        <f>E30-M30</f>
        <v>-3361068.1400000006</v>
      </c>
      <c r="Q30" s="18">
        <f>IF(M30=0,"n/a",IF(AND(O30/M30&lt;1,O30/M30&gt;-1),O30/M30,"n/a"))</f>
        <v>-9.0822379858010005E-2</v>
      </c>
      <c r="S30" s="19">
        <f>IF(E68=0,"n/a",E30/E68)</f>
        <v>0.78243534416502092</v>
      </c>
      <c r="T30" s="20"/>
      <c r="U30" s="19">
        <f>IF(G68=0,"n/a",G30/G68)</f>
        <v>0.81117068026015116</v>
      </c>
      <c r="V30" s="20"/>
      <c r="W30" s="19">
        <f>IF(M68=0,"n/a",M30/M68)</f>
        <v>0.89748337710480108</v>
      </c>
    </row>
    <row r="31" spans="2:23" ht="6.95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68216.91</v>
      </c>
      <c r="F32" s="32"/>
      <c r="G32" s="21">
        <v>-1426000</v>
      </c>
      <c r="H32" s="32"/>
      <c r="I32" s="21">
        <f>E32-G32</f>
        <v>1494216.91</v>
      </c>
      <c r="J32" s="33"/>
      <c r="K32" s="18" t="str">
        <f>IF(G32=0,"n/a",IF(AND(I32/G32&lt;1,I32/G32&gt;-1),I32/G32,"n/a"))</f>
        <v>n/a</v>
      </c>
      <c r="L32" s="33"/>
      <c r="M32" s="21">
        <v>125530.06</v>
      </c>
      <c r="N32" s="32"/>
      <c r="O32" s="21">
        <f>E32-M32</f>
        <v>-57313.149999999994</v>
      </c>
      <c r="Q32" s="18">
        <f>IF(M32=0,"n/a",IF(AND(O32/M32&lt;1,O32/M32&gt;-1),O32/M32,"n/a"))</f>
        <v>-0.4565691277451791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1044984.17</v>
      </c>
      <c r="F33" s="27"/>
      <c r="G33" s="23">
        <v>781000</v>
      </c>
      <c r="H33" s="28"/>
      <c r="I33" s="23">
        <f>E33-G33</f>
        <v>263984.17000000004</v>
      </c>
      <c r="J33" s="29"/>
      <c r="K33" s="24">
        <f>IF(G33=0,"n/a",IF(AND(I33/G33&lt;1,I33/G33&gt;-1),I33/G33,"n/a"))</f>
        <v>0.33800790012804105</v>
      </c>
      <c r="L33" s="30"/>
      <c r="M33" s="23">
        <v>996868.64</v>
      </c>
      <c r="N33" s="31"/>
      <c r="O33" s="23">
        <f>E33-M33</f>
        <v>48115.530000000028</v>
      </c>
      <c r="Q33" s="24">
        <f>IF(M33=0,"n/a",IF(AND(O33/M33&lt;1,O33/M33&gt;-1),O33/M33,"n/a"))</f>
        <v>4.8266670320775688E-2</v>
      </c>
    </row>
    <row r="34" spans="1:23" ht="6.95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37">
        <f>SUM(E30:E33)</f>
        <v>34759180.600000001</v>
      </c>
      <c r="F35" s="38"/>
      <c r="G35" s="37">
        <f>SUM(G30:G33)</f>
        <v>36273000</v>
      </c>
      <c r="H35" s="32"/>
      <c r="I35" s="37">
        <f>E35-G35</f>
        <v>-1513819.3999999985</v>
      </c>
      <c r="J35" s="33"/>
      <c r="K35" s="39">
        <f>IF(G35=0,"n/a",IF(AND(I35/G35&lt;1,I35/G35&gt;-1),I35/G35,"n/a"))</f>
        <v>-4.1734055633666875E-2</v>
      </c>
      <c r="L35" s="33"/>
      <c r="M35" s="37">
        <f>SUM(M30:M33)</f>
        <v>38129446.360000007</v>
      </c>
      <c r="N35" s="32"/>
      <c r="O35" s="37">
        <f>E35-M35</f>
        <v>-3370265.7600000054</v>
      </c>
      <c r="Q35" s="39">
        <f>IF(M35=0,"n/a",IF(AND(O35/M35&lt;1,O35/M35&gt;-1),O35/M35,"n/a"))</f>
        <v>-8.839010480717624E-2</v>
      </c>
    </row>
    <row r="36" spans="1:23" ht="12.75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1680527.83</v>
      </c>
      <c r="F37" s="14"/>
      <c r="G37" s="14">
        <v>1488786.3540000001</v>
      </c>
      <c r="H37" s="40"/>
      <c r="I37" s="41"/>
      <c r="J37" s="40"/>
      <c r="K37" s="42"/>
      <c r="L37" s="40"/>
      <c r="M37" s="14">
        <v>1737051.21</v>
      </c>
      <c r="N37" s="16"/>
      <c r="O37" s="35"/>
    </row>
    <row r="38" spans="1:23" x14ac:dyDescent="0.2">
      <c r="C38" s="5" t="s">
        <v>31</v>
      </c>
      <c r="E38" s="21">
        <v>454636.27</v>
      </c>
      <c r="F38" s="35"/>
      <c r="G38" s="21">
        <v>11602.669</v>
      </c>
      <c r="H38" s="16"/>
      <c r="I38" s="35"/>
      <c r="M38" s="21">
        <v>370833.1</v>
      </c>
      <c r="N38" s="16"/>
      <c r="O38" s="35"/>
    </row>
    <row r="39" spans="1:23" x14ac:dyDescent="0.2">
      <c r="C39" s="5" t="s">
        <v>32</v>
      </c>
      <c r="E39" s="21">
        <v>178260.35</v>
      </c>
      <c r="F39" s="16"/>
      <c r="G39" s="21">
        <v>157028.79</v>
      </c>
      <c r="H39" s="16"/>
      <c r="I39" s="35"/>
      <c r="M39" s="21">
        <v>147514.59</v>
      </c>
      <c r="N39" s="16"/>
      <c r="O39" s="35"/>
    </row>
    <row r="40" spans="1:23" x14ac:dyDescent="0.2">
      <c r="C40" s="5" t="s">
        <v>33</v>
      </c>
      <c r="E40" s="21">
        <v>-85482.82</v>
      </c>
      <c r="F40" s="16"/>
      <c r="G40" s="21">
        <v>-85868.607999999993</v>
      </c>
      <c r="H40" s="16"/>
      <c r="I40" s="35"/>
      <c r="M40" s="21">
        <v>-79941.84</v>
      </c>
      <c r="N40" s="16"/>
      <c r="O40" s="35"/>
    </row>
    <row r="41" spans="1:23" x14ac:dyDescent="0.2">
      <c r="C41" s="5" t="s">
        <v>34</v>
      </c>
      <c r="E41" s="21">
        <v>699127.39</v>
      </c>
      <c r="F41" s="16"/>
      <c r="G41" s="21">
        <v>80585.437000000005</v>
      </c>
      <c r="H41" s="16"/>
      <c r="I41" s="35"/>
      <c r="K41" s="43"/>
      <c r="M41" s="21">
        <v>608730.46</v>
      </c>
      <c r="N41" s="16"/>
      <c r="O41" s="35"/>
    </row>
    <row r="42" spans="1:23" x14ac:dyDescent="0.2">
      <c r="C42" s="5" t="s">
        <v>35</v>
      </c>
      <c r="E42" s="21">
        <v>-44694.71</v>
      </c>
      <c r="F42" s="16"/>
      <c r="G42" s="44">
        <v>0</v>
      </c>
      <c r="H42" s="16"/>
      <c r="I42" s="35"/>
      <c r="K42" s="43"/>
      <c r="M42" s="44">
        <v>-46167.49</v>
      </c>
      <c r="N42" s="16"/>
      <c r="O42" s="35"/>
    </row>
    <row r="43" spans="1:23" x14ac:dyDescent="0.2">
      <c r="C43" s="5" t="s">
        <v>36</v>
      </c>
      <c r="E43" s="21">
        <v>1488922.96</v>
      </c>
      <c r="F43" s="16"/>
      <c r="G43" s="44">
        <v>0</v>
      </c>
      <c r="H43" s="16"/>
      <c r="I43" s="35"/>
      <c r="K43" s="43"/>
      <c r="M43" s="44">
        <v>880685.12</v>
      </c>
      <c r="N43" s="16"/>
      <c r="O43" s="35"/>
    </row>
    <row r="44" spans="1:23" x14ac:dyDescent="0.2">
      <c r="C44" s="5" t="s">
        <v>37</v>
      </c>
      <c r="E44" s="21">
        <v>208294.77</v>
      </c>
      <c r="F44" s="16"/>
      <c r="G44" s="21">
        <v>294075</v>
      </c>
      <c r="H44" s="16"/>
      <c r="I44" s="35"/>
      <c r="K44" s="43"/>
      <c r="M44" s="45">
        <v>63940.29</v>
      </c>
      <c r="N44" s="16"/>
      <c r="O44" s="35"/>
    </row>
    <row r="45" spans="1:23" x14ac:dyDescent="0.2">
      <c r="E45" s="46"/>
      <c r="F45" s="16"/>
      <c r="G45" s="16"/>
      <c r="H45" s="16"/>
      <c r="I45" s="16"/>
      <c r="M45" s="16"/>
      <c r="N45" s="16"/>
      <c r="O45" s="16"/>
    </row>
    <row r="46" spans="1:23" ht="12.75" x14ac:dyDescent="0.2">
      <c r="A46" s="3" t="s">
        <v>38</v>
      </c>
      <c r="E46" s="46"/>
      <c r="F46" s="16"/>
      <c r="G46" s="16"/>
      <c r="H46" s="16"/>
      <c r="I46" s="16"/>
      <c r="M46" s="16"/>
      <c r="N46" s="16"/>
      <c r="O46" s="16"/>
    </row>
    <row r="47" spans="1:23" x14ac:dyDescent="0.2">
      <c r="B47" s="13" t="s">
        <v>39</v>
      </c>
      <c r="E47" s="46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6">
        <v>12290061</v>
      </c>
      <c r="F48" s="16"/>
      <c r="G48" s="46">
        <v>14464000</v>
      </c>
      <c r="H48" s="47"/>
      <c r="I48" s="46">
        <f>E48-G48</f>
        <v>-2173939</v>
      </c>
      <c r="K48" s="18">
        <f>IF(G48=0,"n/a",IF(AND(I48/G48&lt;1,I48/G48&gt;-1),I48/G48,"n/a"))</f>
        <v>-0.15029998617256637</v>
      </c>
      <c r="M48" s="46">
        <v>12214547</v>
      </c>
      <c r="N48" s="47"/>
      <c r="O48" s="46">
        <f>E48-M48</f>
        <v>75514</v>
      </c>
      <c r="Q48" s="18">
        <f>IF(M48=0,"n/a",IF(AND(O48/M48&lt;1,O48/M48&gt;-1),O48/M48,"n/a"))</f>
        <v>6.1823004979226822E-3</v>
      </c>
    </row>
    <row r="49" spans="2:23" x14ac:dyDescent="0.2">
      <c r="C49" s="5" t="s">
        <v>14</v>
      </c>
      <c r="E49" s="46">
        <v>8953060</v>
      </c>
      <c r="F49" s="16"/>
      <c r="G49" s="46">
        <v>10339000</v>
      </c>
      <c r="H49" s="47"/>
      <c r="I49" s="46">
        <f>E49-G49</f>
        <v>-1385940</v>
      </c>
      <c r="K49" s="18">
        <f>IF(G49=0,"n/a",IF(AND(I49/G49&lt;1,I49/G49&gt;-1),I49/G49,"n/a"))</f>
        <v>-0.13404971467259891</v>
      </c>
      <c r="M49" s="46">
        <v>9415034</v>
      </c>
      <c r="N49" s="47"/>
      <c r="O49" s="46">
        <f>E49-M49</f>
        <v>-461974</v>
      </c>
      <c r="Q49" s="18">
        <f>IF(M49=0,"n/a",IF(AND(O49/M49&lt;1,O49/M49&gt;-1),O49/M49,"n/a"))</f>
        <v>-4.906769322341268E-2</v>
      </c>
    </row>
    <row r="50" spans="2:23" x14ac:dyDescent="0.2">
      <c r="C50" s="5" t="s">
        <v>15</v>
      </c>
      <c r="E50" s="48">
        <v>1171621</v>
      </c>
      <c r="F50" s="16"/>
      <c r="G50" s="48">
        <v>1444000</v>
      </c>
      <c r="H50" s="47"/>
      <c r="I50" s="48">
        <f>E50-G50</f>
        <v>-272379</v>
      </c>
      <c r="K50" s="24">
        <f>IF(G50=0,"n/a",IF(AND(I50/G50&lt;1,I50/G50&gt;-1),I50/G50,"n/a"))</f>
        <v>-0.1886281163434903</v>
      </c>
      <c r="M50" s="48">
        <v>1233948</v>
      </c>
      <c r="N50" s="47"/>
      <c r="O50" s="48">
        <f>E50-M50</f>
        <v>-62327</v>
      </c>
      <c r="Q50" s="24">
        <f>IF(M50=0,"n/a",IF(AND(O50/M50&lt;1,O50/M50&gt;-1),O50/M50,"n/a"))</f>
        <v>-5.0510232197791154E-2</v>
      </c>
    </row>
    <row r="51" spans="2:23" ht="6.95" customHeight="1" x14ac:dyDescent="0.2">
      <c r="E51" s="46"/>
      <c r="F51" s="16"/>
      <c r="G51" s="46"/>
      <c r="H51" s="16"/>
      <c r="I51" s="46"/>
      <c r="K51" s="26"/>
      <c r="M51" s="46"/>
      <c r="N51" s="16"/>
      <c r="O51" s="46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6">
        <f>SUM(E48:E50)</f>
        <v>22414742</v>
      </c>
      <c r="F52" s="16"/>
      <c r="G52" s="46">
        <f>SUM(G48:G50)</f>
        <v>26247000</v>
      </c>
      <c r="H52" s="47"/>
      <c r="I52" s="46">
        <f>E52-G52</f>
        <v>-3832258</v>
      </c>
      <c r="K52" s="18">
        <f>IF(G52=0,"n/a",IF(AND(I52/G52&lt;1,I52/G52&gt;-1),I52/G52,"n/a"))</f>
        <v>-0.14600746752009752</v>
      </c>
      <c r="M52" s="46">
        <f>SUM(M48:M50)</f>
        <v>22863529</v>
      </c>
      <c r="N52" s="47"/>
      <c r="O52" s="46">
        <f>E52-M52</f>
        <v>-448787</v>
      </c>
      <c r="Q52" s="18">
        <f>IF(M52=0,"n/a",IF(AND(O52/M52&lt;1,O52/M52&gt;-1),O52/M52,"n/a"))</f>
        <v>-1.9628947044876579E-2</v>
      </c>
    </row>
    <row r="53" spans="2:23" ht="6.95" customHeight="1" x14ac:dyDescent="0.2">
      <c r="E53" s="46"/>
      <c r="F53" s="16"/>
      <c r="G53" s="46"/>
      <c r="H53" s="16"/>
      <c r="I53" s="46"/>
      <c r="K53" s="26"/>
      <c r="M53" s="46"/>
      <c r="N53" s="16"/>
      <c r="O53" s="46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6"/>
      <c r="F54" s="16"/>
      <c r="G54" s="46"/>
      <c r="H54" s="47"/>
      <c r="I54" s="46"/>
      <c r="K54" s="26"/>
      <c r="M54" s="46"/>
      <c r="N54" s="47"/>
      <c r="O54" s="46"/>
      <c r="Q54" s="26"/>
    </row>
    <row r="55" spans="2:23" x14ac:dyDescent="0.2">
      <c r="C55" s="5" t="s">
        <v>18</v>
      </c>
      <c r="E55" s="46">
        <v>2855427</v>
      </c>
      <c r="F55" s="16"/>
      <c r="G55" s="46">
        <v>2081000</v>
      </c>
      <c r="H55" s="47"/>
      <c r="I55" s="46">
        <f>E55-G55</f>
        <v>774427</v>
      </c>
      <c r="K55" s="18">
        <f>IF(G55=0,"n/a",IF(AND(I55/G55&lt;1,I55/G55&gt;-1),I55/G55,"n/a"))</f>
        <v>0.3721417587698222</v>
      </c>
      <c r="M55" s="46">
        <v>1959328</v>
      </c>
      <c r="N55" s="47"/>
      <c r="O55" s="46">
        <f t="shared" ref="O55:O60" si="0">E55-M55</f>
        <v>896099</v>
      </c>
      <c r="Q55" s="18">
        <f>IF(M55=0,"n/a",IF(AND(O55/M55&lt;1,O55/M55&gt;-1),O55/M55,"n/a"))</f>
        <v>0.45735017312058013</v>
      </c>
    </row>
    <row r="56" spans="2:23" x14ac:dyDescent="0.2">
      <c r="C56" s="5" t="s">
        <v>19</v>
      </c>
      <c r="E56" s="48">
        <v>252155</v>
      </c>
      <c r="F56" s="16"/>
      <c r="G56" s="48">
        <v>197000</v>
      </c>
      <c r="H56" s="47"/>
      <c r="I56" s="48">
        <f>E56-G56</f>
        <v>55155</v>
      </c>
      <c r="K56" s="24">
        <f>IF(G56=0,"n/a",IF(AND(I56/G56&lt;1,I56/G56&gt;-1),I56/G56,"n/a"))</f>
        <v>0.27997461928934009</v>
      </c>
      <c r="M56" s="48">
        <v>46669</v>
      </c>
      <c r="N56" s="47"/>
      <c r="O56" s="48">
        <f t="shared" si="0"/>
        <v>205486</v>
      </c>
      <c r="Q56" s="24" t="str">
        <f>IF(M56=0,"n/a",IF(AND(O56/M56&lt;1,O56/M56&gt;-1),O56/M56,"n/a"))</f>
        <v>n/a</v>
      </c>
    </row>
    <row r="57" spans="2:23" ht="6.95" customHeight="1" x14ac:dyDescent="0.2">
      <c r="E57" s="46"/>
      <c r="F57" s="16"/>
      <c r="G57" s="46"/>
      <c r="H57" s="16"/>
      <c r="I57" s="46"/>
      <c r="K57" s="26"/>
      <c r="M57" s="46"/>
      <c r="N57" s="16"/>
      <c r="O57" s="46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8">
        <f>SUM(E55:E56)</f>
        <v>3107582</v>
      </c>
      <c r="F58" s="16"/>
      <c r="G58" s="48">
        <f>SUM(G55:G56)</f>
        <v>2278000</v>
      </c>
      <c r="H58" s="47"/>
      <c r="I58" s="48">
        <f>E58-G58</f>
        <v>829582</v>
      </c>
      <c r="K58" s="24">
        <f>IF(G58=0,"n/a",IF(AND(I58/G58&lt;1,I58/G58&gt;-1),I58/G58,"n/a"))</f>
        <v>0.36417120280948201</v>
      </c>
      <c r="M58" s="48">
        <f>SUM(M55:M56)</f>
        <v>2005997</v>
      </c>
      <c r="N58" s="47"/>
      <c r="O58" s="48">
        <f t="shared" si="0"/>
        <v>1101585</v>
      </c>
      <c r="Q58" s="24">
        <f>IF(M58=0,"n/a",IF(AND(O58/M58&lt;1,O58/M58&gt;-1),O58/M58,"n/a"))</f>
        <v>0.54914588606064718</v>
      </c>
    </row>
    <row r="59" spans="2:23" ht="6.95" customHeight="1" x14ac:dyDescent="0.2">
      <c r="E59" s="46"/>
      <c r="F59" s="16"/>
      <c r="G59" s="46"/>
      <c r="H59" s="16"/>
      <c r="I59" s="46"/>
      <c r="K59" s="26"/>
      <c r="M59" s="46"/>
      <c r="N59" s="16"/>
      <c r="O59" s="46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6">
        <f>E52+E58</f>
        <v>25522324</v>
      </c>
      <c r="F60" s="16"/>
      <c r="G60" s="46">
        <f>G52+G58</f>
        <v>28525000</v>
      </c>
      <c r="H60" s="47"/>
      <c r="I60" s="46">
        <f>E60-G60</f>
        <v>-3002676</v>
      </c>
      <c r="K60" s="18">
        <f>IF(G60=0,"n/a",IF(AND(I60/G60&lt;1,I60/G60&gt;-1),I60/G60,"n/a"))</f>
        <v>-0.10526471516213848</v>
      </c>
      <c r="M60" s="46">
        <f>M52+M58</f>
        <v>24869526</v>
      </c>
      <c r="N60" s="47"/>
      <c r="O60" s="46">
        <f t="shared" si="0"/>
        <v>652798</v>
      </c>
      <c r="Q60" s="18">
        <f>IF(M60=0,"n/a",IF(AND(O60/M60&lt;1,O60/M60&gt;-1),O60/M60,"n/a"))</f>
        <v>2.6248912021885742E-2</v>
      </c>
    </row>
    <row r="61" spans="2:23" ht="6.95" customHeight="1" x14ac:dyDescent="0.2">
      <c r="E61" s="46"/>
      <c r="F61" s="16"/>
      <c r="G61" s="46"/>
      <c r="H61" s="16"/>
      <c r="I61" s="46"/>
      <c r="K61" s="26"/>
      <c r="M61" s="46"/>
      <c r="N61" s="16"/>
      <c r="O61" s="46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6"/>
      <c r="F62" s="16"/>
      <c r="G62" s="46"/>
      <c r="H62" s="47"/>
      <c r="I62" s="46"/>
      <c r="K62" s="26"/>
      <c r="M62" s="46"/>
      <c r="N62" s="47"/>
      <c r="O62" s="46"/>
      <c r="Q62" s="26"/>
    </row>
    <row r="63" spans="2:23" x14ac:dyDescent="0.2">
      <c r="C63" s="5" t="s">
        <v>23</v>
      </c>
      <c r="E63" s="46">
        <v>3555214</v>
      </c>
      <c r="F63" s="16"/>
      <c r="G63" s="46">
        <v>4526000</v>
      </c>
      <c r="H63" s="47"/>
      <c r="I63" s="46">
        <f>E63-G63</f>
        <v>-970786</v>
      </c>
      <c r="K63" s="18">
        <f>IF(G63=0,"n/a",IF(AND(I63/G63&lt;1,I63/G63&gt;-1),I63/G63,"n/a"))</f>
        <v>-0.2144909412284578</v>
      </c>
      <c r="M63" s="46">
        <v>3642208</v>
      </c>
      <c r="N63" s="47"/>
      <c r="O63" s="46">
        <f t="shared" ref="O63:O68" si="1">E63-M63</f>
        <v>-86994</v>
      </c>
      <c r="Q63" s="18">
        <f>IF(M63=0,"n/a",IF(AND(O63/M63&lt;1,O63/M63&gt;-1),O63/M63,"n/a"))</f>
        <v>-2.3884962088930671E-2</v>
      </c>
    </row>
    <row r="64" spans="2:23" x14ac:dyDescent="0.2">
      <c r="C64" s="5" t="s">
        <v>24</v>
      </c>
      <c r="E64" s="48">
        <v>13924072</v>
      </c>
      <c r="F64" s="16"/>
      <c r="G64" s="48">
        <v>12461000</v>
      </c>
      <c r="H64" s="47"/>
      <c r="I64" s="48">
        <f>E64-G64</f>
        <v>1463072</v>
      </c>
      <c r="K64" s="24">
        <f>IF(G64=0,"n/a",IF(AND(I64/G64&lt;1,I64/G64&gt;-1),I64/G64,"n/a"))</f>
        <v>0.1174120857074071</v>
      </c>
      <c r="M64" s="48">
        <v>12722509</v>
      </c>
      <c r="N64" s="47"/>
      <c r="O64" s="48">
        <f t="shared" si="1"/>
        <v>1201563</v>
      </c>
      <c r="Q64" s="24">
        <f>IF(M64=0,"n/a",IF(AND(O64/M64&lt;1,O64/M64&gt;-1),O64/M64,"n/a"))</f>
        <v>9.4443871094923179E-2</v>
      </c>
    </row>
    <row r="65" spans="1:23" ht="6.95" customHeight="1" x14ac:dyDescent="0.2">
      <c r="E65" s="46"/>
      <c r="F65" s="16"/>
      <c r="G65" s="46"/>
      <c r="H65" s="16"/>
      <c r="I65" s="46"/>
      <c r="K65" s="26"/>
      <c r="M65" s="46"/>
      <c r="N65" s="16"/>
      <c r="O65" s="46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8">
        <f>SUM(E63:E64)</f>
        <v>17479286</v>
      </c>
      <c r="F66" s="16"/>
      <c r="G66" s="48">
        <f>SUM(G63:G64)</f>
        <v>16987000</v>
      </c>
      <c r="H66" s="47"/>
      <c r="I66" s="48">
        <f>E66-G66</f>
        <v>492286</v>
      </c>
      <c r="K66" s="24">
        <f>IF(G66=0,"n/a",IF(AND(I66/G66&lt;1,I66/G66&gt;-1),I66/G66,"n/a"))</f>
        <v>2.8980161299817508E-2</v>
      </c>
      <c r="M66" s="48">
        <f>SUM(M63:M64)</f>
        <v>16364717</v>
      </c>
      <c r="N66" s="47"/>
      <c r="O66" s="48">
        <f t="shared" si="1"/>
        <v>1114569</v>
      </c>
      <c r="Q66" s="24">
        <f>IF(M66=0,"n/a",IF(AND(O66/M66&lt;1,O66/M66&gt;-1),O66/M66,"n/a"))</f>
        <v>6.8108052219907012E-2</v>
      </c>
    </row>
    <row r="67" spans="1:23" ht="6.95" customHeight="1" x14ac:dyDescent="0.2">
      <c r="E67" s="46"/>
      <c r="F67" s="16"/>
      <c r="G67" s="46"/>
      <c r="H67" s="16"/>
      <c r="I67" s="46"/>
      <c r="K67" s="26"/>
      <c r="M67" s="46"/>
      <c r="N67" s="16"/>
      <c r="O67" s="46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9">
        <f>E60+E66</f>
        <v>43001610</v>
      </c>
      <c r="F68" s="16"/>
      <c r="G68" s="49">
        <f>G60+G66</f>
        <v>45512000</v>
      </c>
      <c r="H68" s="47"/>
      <c r="I68" s="49">
        <f>E68-G68</f>
        <v>-2510390</v>
      </c>
      <c r="K68" s="39">
        <f>IF(G68=0,"n/a",IF(AND(I68/G68&lt;1,I68/G68&gt;-1),I68/G68,"n/a"))</f>
        <v>-5.515885920196871E-2</v>
      </c>
      <c r="M68" s="49">
        <f>M60+M66</f>
        <v>41234243</v>
      </c>
      <c r="N68" s="47"/>
      <c r="O68" s="49">
        <f t="shared" si="1"/>
        <v>1767367</v>
      </c>
      <c r="Q68" s="39">
        <f>IF(M68=0,"n/a",IF(AND(O68/M68&lt;1,O68/M68&gt;-1),O68/M68,"n/a"))</f>
        <v>4.286163323041968E-2</v>
      </c>
    </row>
    <row r="69" spans="1:23" ht="12.75" thickTop="1" x14ac:dyDescent="0.2"/>
    <row r="70" spans="1:23" ht="12.75" x14ac:dyDescent="0.2">
      <c r="A70" s="5" t="s">
        <v>3</v>
      </c>
      <c r="C70" s="72" t="s">
        <v>44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5" right="0.5" top="0.5" bottom="0.25" header="0.3" footer="0.3"/>
  <pageSetup scale="7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7.7109375" style="6" customWidth="1"/>
    <col min="20" max="20" width="0.85546875" style="6" customWidth="1"/>
    <col min="21" max="21" width="7.7109375" style="6" customWidth="1"/>
    <col min="22" max="22" width="0.85546875" style="6" customWidth="1"/>
    <col min="23" max="23" width="7.7109375" style="6" customWidth="1"/>
    <col min="24" max="16384" width="9.140625" style="5"/>
  </cols>
  <sheetData>
    <row r="1" spans="1:23" s="1" customFormat="1" ht="15" x14ac:dyDescent="0.25">
      <c r="E1" s="74" t="s">
        <v>0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S1" s="2"/>
      <c r="T1" s="2"/>
      <c r="U1" s="2"/>
      <c r="V1" s="2"/>
      <c r="W1" s="2"/>
    </row>
    <row r="2" spans="1:23" s="1" customFormat="1" ht="15" x14ac:dyDescent="0.25">
      <c r="E2" s="74" t="s">
        <v>1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2"/>
      <c r="T2" s="2"/>
      <c r="U2" s="2"/>
      <c r="V2" s="2"/>
      <c r="W2" s="2"/>
    </row>
    <row r="3" spans="1:23" s="1" customFormat="1" ht="15" x14ac:dyDescent="0.25">
      <c r="E3" s="74" t="s">
        <v>47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S3" s="2"/>
      <c r="T3" s="2"/>
      <c r="U3" s="2"/>
      <c r="V3" s="2"/>
      <c r="W3" s="2"/>
    </row>
    <row r="4" spans="1:23" s="3" customFormat="1" ht="12.75" x14ac:dyDescent="0.2"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6" t="s">
        <v>4</v>
      </c>
      <c r="J6" s="76"/>
      <c r="K6" s="76"/>
      <c r="O6" s="76" t="s">
        <v>5</v>
      </c>
      <c r="P6" s="76"/>
      <c r="Q6" s="76"/>
      <c r="S6" s="71" t="s">
        <v>6</v>
      </c>
      <c r="T6" s="71"/>
      <c r="U6" s="71"/>
      <c r="V6" s="71"/>
      <c r="W6" s="71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2016</v>
      </c>
      <c r="G8" s="11" t="s">
        <v>9</v>
      </c>
      <c r="I8" s="11" t="s">
        <v>10</v>
      </c>
      <c r="K8" s="12" t="s">
        <v>11</v>
      </c>
      <c r="M8" s="11">
        <f>E8-1</f>
        <v>2015</v>
      </c>
      <c r="O8" s="11" t="s">
        <v>10</v>
      </c>
      <c r="Q8" s="12" t="s">
        <v>11</v>
      </c>
      <c r="S8" s="12">
        <f>E8</f>
        <v>2016</v>
      </c>
      <c r="T8" s="10"/>
      <c r="U8" s="12" t="s">
        <v>9</v>
      </c>
      <c r="V8" s="10"/>
      <c r="W8" s="12">
        <f>M8</f>
        <v>2015</v>
      </c>
    </row>
    <row r="9" spans="1:23" x14ac:dyDescent="0.2">
      <c r="B9" s="13" t="s">
        <v>12</v>
      </c>
    </row>
    <row r="10" spans="1:23" x14ac:dyDescent="0.2">
      <c r="C10" s="5" t="s">
        <v>13</v>
      </c>
      <c r="E10" s="14">
        <v>25026918.510000002</v>
      </c>
      <c r="F10" s="15"/>
      <c r="G10" s="14">
        <v>27356000</v>
      </c>
      <c r="H10" s="16"/>
      <c r="I10" s="14">
        <f>E10-G10</f>
        <v>-2329081.4899999984</v>
      </c>
      <c r="J10" s="17"/>
      <c r="K10" s="18">
        <f>IF(G10=0,"n/a",IF(AND(I10/G10&lt;1,I10/G10&gt;-1),I10/G10,"n/a"))</f>
        <v>-8.5139694765316506E-2</v>
      </c>
      <c r="M10" s="14">
        <v>27863102.789999999</v>
      </c>
      <c r="N10" s="16"/>
      <c r="O10" s="14">
        <f>E10-M10</f>
        <v>-2836184.2799999975</v>
      </c>
      <c r="Q10" s="18">
        <f>IF(M10=0,"n/a",IF(AND(O10/M10&lt;1,O10/M10&gt;-1),O10/M10,"n/a"))</f>
        <v>-0.10178996579727284</v>
      </c>
      <c r="S10" s="19">
        <f>IF(E48=0,"n/a",E10/E48)</f>
        <v>1.3880054745061936</v>
      </c>
      <c r="T10" s="20"/>
      <c r="U10" s="19">
        <f>IF(G48=0,"n/a",G10/G48)</f>
        <v>1.4340532606416438</v>
      </c>
      <c r="V10" s="20"/>
      <c r="W10" s="19">
        <f>IF(M48=0,"n/a",M10/M48)</f>
        <v>1.5197205023791394</v>
      </c>
    </row>
    <row r="11" spans="1:23" x14ac:dyDescent="0.2">
      <c r="C11" s="5" t="s">
        <v>14</v>
      </c>
      <c r="E11" s="21">
        <v>11763196.17</v>
      </c>
      <c r="F11" s="16"/>
      <c r="G11" s="21">
        <v>11567000</v>
      </c>
      <c r="H11" s="16"/>
      <c r="I11" s="21">
        <f>E11-G11</f>
        <v>196196.16999999993</v>
      </c>
      <c r="K11" s="18">
        <f>IF(G11=0,"n/a",IF(AND(I11/G11&lt;1,I11/G11&gt;-1),I11/G11,"n/a"))</f>
        <v>1.6961716088873514E-2</v>
      </c>
      <c r="M11" s="21">
        <v>13006320.41</v>
      </c>
      <c r="N11" s="16"/>
      <c r="O11" s="21">
        <f>E11-M11</f>
        <v>-1243124.2400000002</v>
      </c>
      <c r="Q11" s="18">
        <f>IF(M11=0,"n/a",IF(AND(O11/M11&lt;1,O11/M11&gt;-1),O11/M11,"n/a"))</f>
        <v>-9.5578472681959722E-2</v>
      </c>
      <c r="S11" s="22">
        <f>IF(E49=0,"n/a",E11/E49)</f>
        <v>0.99330395860871878</v>
      </c>
      <c r="T11" s="20"/>
      <c r="U11" s="22">
        <f>IF(G49=0,"n/a",G11/G49)</f>
        <v>0.99543889845094669</v>
      </c>
      <c r="V11" s="20"/>
      <c r="W11" s="22">
        <f>IF(M49=0,"n/a",M11/M49)</f>
        <v>1.1954729777922881</v>
      </c>
    </row>
    <row r="12" spans="1:23" x14ac:dyDescent="0.2">
      <c r="C12" s="5" t="s">
        <v>15</v>
      </c>
      <c r="E12" s="23">
        <v>1032587.36</v>
      </c>
      <c r="F12" s="16"/>
      <c r="G12" s="23">
        <v>1178000</v>
      </c>
      <c r="H12" s="16"/>
      <c r="I12" s="23">
        <f>E12-G12</f>
        <v>-145412.64000000001</v>
      </c>
      <c r="K12" s="24">
        <f>IF(G12=0,"n/a",IF(AND(I12/G12&lt;1,I12/G12&gt;-1),I12/G12,"n/a"))</f>
        <v>-0.1234402716468591</v>
      </c>
      <c r="M12" s="23">
        <v>1215922.24</v>
      </c>
      <c r="N12" s="16"/>
      <c r="O12" s="23">
        <f>E12-M12</f>
        <v>-183334.88</v>
      </c>
      <c r="Q12" s="24">
        <f>IF(M12=0,"n/a",IF(AND(O12/M12&lt;1,O12/M12&gt;-1),O12/M12,"n/a"))</f>
        <v>-0.1507784576750566</v>
      </c>
      <c r="S12" s="25">
        <f>IF(E50=0,"n/a",E12/E50)</f>
        <v>0.76679936433440765</v>
      </c>
      <c r="T12" s="20"/>
      <c r="U12" s="25">
        <f>IF(G50=0,"n/a",G12/G50)</f>
        <v>0.76147382029734967</v>
      </c>
      <c r="V12" s="20"/>
      <c r="W12" s="25">
        <f>IF(M50=0,"n/a",M12/M50)</f>
        <v>0.96675243432858482</v>
      </c>
    </row>
    <row r="13" spans="1:23" ht="6.95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37822702.039999999</v>
      </c>
      <c r="F14" s="16"/>
      <c r="G14" s="21">
        <f>SUM(G10:G12)</f>
        <v>40101000</v>
      </c>
      <c r="H14" s="16"/>
      <c r="I14" s="21">
        <f>E14-G14</f>
        <v>-2278297.9600000009</v>
      </c>
      <c r="K14" s="18">
        <f>IF(G14=0,"n/a",IF(AND(I14/G14&lt;1,I14/G14&gt;-1),I14/G14,"n/a"))</f>
        <v>-5.6813993665993393E-2</v>
      </c>
      <c r="M14" s="21">
        <f>SUM(M10:M12)</f>
        <v>42085345.440000005</v>
      </c>
      <c r="N14" s="16"/>
      <c r="O14" s="21">
        <f>E14-M14</f>
        <v>-4262643.400000006</v>
      </c>
      <c r="Q14" s="18">
        <f>IF(M14=0,"n/a",IF(AND(O14/M14&lt;1,O14/M14&gt;-1),O14/M14,"n/a"))</f>
        <v>-0.10128569352192077</v>
      </c>
      <c r="S14" s="22">
        <f>IF(E52=0,"n/a",E14/E52)</f>
        <v>1.2114908921739949</v>
      </c>
      <c r="T14" s="20"/>
      <c r="U14" s="22">
        <f>IF(G52=0,"n/a",G14/G52)</f>
        <v>1.2437118134168657</v>
      </c>
      <c r="V14" s="20"/>
      <c r="W14" s="22">
        <f>IF(M52=0,"n/a",M14/M52)</f>
        <v>1.3811269489900859</v>
      </c>
    </row>
    <row r="15" spans="1:23" ht="6.95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948026.06</v>
      </c>
      <c r="F17" s="16"/>
      <c r="G17" s="21">
        <v>1188000</v>
      </c>
      <c r="H17" s="16"/>
      <c r="I17" s="21">
        <f>E17-G17</f>
        <v>-239973.93999999994</v>
      </c>
      <c r="K17" s="18">
        <f>IF(G17=0,"n/a",IF(AND(I17/G17&lt;1,I17/G17&gt;-1),I17/G17,"n/a"))</f>
        <v>-0.20199826599326595</v>
      </c>
      <c r="M17" s="21">
        <v>2175163.83</v>
      </c>
      <c r="N17" s="16"/>
      <c r="O17" s="21">
        <f>E17-M17</f>
        <v>-1227137.77</v>
      </c>
      <c r="Q17" s="18">
        <f>IF(M17=0,"n/a",IF(AND(O17/M17&lt;1,O17/M17&gt;-1),O17/M17,"n/a"))</f>
        <v>-0.56415877878954979</v>
      </c>
      <c r="S17" s="22">
        <f>IF(E55=0,"n/a",E17/E55)</f>
        <v>0.51107325127993919</v>
      </c>
      <c r="T17" s="20"/>
      <c r="U17" s="22">
        <f>IF(G55=0,"n/a",G17/G55)</f>
        <v>0.49335548172757476</v>
      </c>
      <c r="V17" s="20"/>
      <c r="W17" s="22">
        <f>IF(M55=0,"n/a",M17/M55)</f>
        <v>0.71823568044980957</v>
      </c>
    </row>
    <row r="18" spans="2:23" x14ac:dyDescent="0.2">
      <c r="C18" s="5" t="s">
        <v>19</v>
      </c>
      <c r="E18" s="23">
        <v>187836.96</v>
      </c>
      <c r="F18" s="27"/>
      <c r="G18" s="23">
        <v>115000</v>
      </c>
      <c r="H18" s="28"/>
      <c r="I18" s="23">
        <f>E18-G18</f>
        <v>72836.959999999992</v>
      </c>
      <c r="J18" s="29"/>
      <c r="K18" s="24">
        <f>IF(G18=0,"n/a",IF(AND(I18/G18&lt;1,I18/G18&gt;-1),I18/G18,"n/a"))</f>
        <v>0.63336486956521731</v>
      </c>
      <c r="L18" s="30"/>
      <c r="M18" s="23">
        <v>68318</v>
      </c>
      <c r="N18" s="31"/>
      <c r="O18" s="23">
        <f>E18-M18</f>
        <v>119518.95999999999</v>
      </c>
      <c r="Q18" s="24" t="str">
        <f>IF(M18=0,"n/a",IF(AND(O18/M18&lt;1,O18/M18&gt;-1),O18/M18,"n/a"))</f>
        <v>n/a</v>
      </c>
      <c r="S18" s="25">
        <f>IF(E56=0,"n/a",E18/E56)</f>
        <v>0.58445542459581568</v>
      </c>
      <c r="T18" s="20"/>
      <c r="U18" s="25">
        <f>IF(G56=0,"n/a",G18/G56)</f>
        <v>0.51801801801801806</v>
      </c>
      <c r="V18" s="20"/>
      <c r="W18" s="25">
        <f>IF(M56=0,"n/a",M18/M56)</f>
        <v>0.76906104713338508</v>
      </c>
    </row>
    <row r="19" spans="2:23" ht="6.95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1135863.02</v>
      </c>
      <c r="F20" s="27"/>
      <c r="G20" s="23">
        <f>SUM(G17:G18)</f>
        <v>1303000</v>
      </c>
      <c r="H20" s="28"/>
      <c r="I20" s="23">
        <f>E20-G20</f>
        <v>-167136.97999999998</v>
      </c>
      <c r="J20" s="29"/>
      <c r="K20" s="24">
        <f>IF(G20=0,"n/a",IF(AND(I20/G20&lt;1,I20/G20&gt;-1),I20/G20,"n/a"))</f>
        <v>-0.12827089792785878</v>
      </c>
      <c r="L20" s="30"/>
      <c r="M20" s="23">
        <f>SUM(M17:M18)</f>
        <v>2243481.83</v>
      </c>
      <c r="N20" s="31"/>
      <c r="O20" s="23">
        <f>E20-M20</f>
        <v>-1107618.81</v>
      </c>
      <c r="Q20" s="24">
        <f>IF(M20=0,"n/a",IF(AND(O20/M20&lt;1,O20/M20&gt;-1),O20/M20,"n/a"))</f>
        <v>-0.49370527328942088</v>
      </c>
      <c r="S20" s="25">
        <f>IF(E58=0,"n/a",E20/E58)</f>
        <v>0.52190976764403296</v>
      </c>
      <c r="T20" s="20"/>
      <c r="U20" s="25">
        <f>IF(G58=0,"n/a",G20/G58)</f>
        <v>0.49543726235741448</v>
      </c>
      <c r="V20" s="20"/>
      <c r="W20" s="25">
        <f>IF(M58=0,"n/a",M20/M58)</f>
        <v>0.71968403257290325</v>
      </c>
    </row>
    <row r="21" spans="2:23" ht="6.95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38958565.060000002</v>
      </c>
      <c r="F22" s="32"/>
      <c r="G22" s="21">
        <f>G14+G20</f>
        <v>41404000</v>
      </c>
      <c r="H22" s="32"/>
      <c r="I22" s="21">
        <f>E22-G22</f>
        <v>-2445434.9399999976</v>
      </c>
      <c r="J22" s="33"/>
      <c r="K22" s="18">
        <f>IF(G22=0,"n/a",IF(AND(I22/G22&lt;1,I22/G22&gt;-1),I22/G22,"n/a"))</f>
        <v>-5.9062770263742577E-2</v>
      </c>
      <c r="L22" s="33"/>
      <c r="M22" s="21">
        <f>M14+M20</f>
        <v>44328827.270000003</v>
      </c>
      <c r="N22" s="32"/>
      <c r="O22" s="21">
        <f>E22-M22</f>
        <v>-5370262.2100000009</v>
      </c>
      <c r="Q22" s="18">
        <f>IF(M22=0,"n/a",IF(AND(O22/M22&lt;1,O22/M22&gt;-1),O22/M22,"n/a"))</f>
        <v>-0.12114604740817003</v>
      </c>
      <c r="S22" s="22">
        <f>IF(E60=0,"n/a",E22/E60)</f>
        <v>1.1665525291511885</v>
      </c>
      <c r="T22" s="20"/>
      <c r="U22" s="22">
        <f>IF(G60=0,"n/a",G22/G60)</f>
        <v>1.187279557250595</v>
      </c>
      <c r="V22" s="20"/>
      <c r="W22" s="22">
        <f>IF(M60=0,"n/a",M22/M60)</f>
        <v>1.319740115069616</v>
      </c>
    </row>
    <row r="23" spans="2:23" ht="6.95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517260.1</v>
      </c>
      <c r="F25" s="32"/>
      <c r="G25" s="21">
        <v>353000</v>
      </c>
      <c r="H25" s="32"/>
      <c r="I25" s="21">
        <f>E25-G25</f>
        <v>164260.09999999998</v>
      </c>
      <c r="J25" s="33"/>
      <c r="K25" s="18">
        <f>IF(G25=0,"n/a",IF(AND(I25/G25&lt;1,I25/G25&gt;-1),I25/G25,"n/a"))</f>
        <v>0.4653260623229461</v>
      </c>
      <c r="L25" s="33"/>
      <c r="M25" s="21">
        <v>484658.48</v>
      </c>
      <c r="N25" s="32"/>
      <c r="O25" s="21">
        <f>E25-M25</f>
        <v>32601.619999999995</v>
      </c>
      <c r="Q25" s="18">
        <f>IF(M25=0,"n/a",IF(AND(O25/M25&lt;1,O25/M25&gt;-1),O25/M25,"n/a"))</f>
        <v>6.7267202257556696E-2</v>
      </c>
      <c r="S25" s="22">
        <f>IF(E63=0,"n/a",E25/E63)</f>
        <v>0.14470202315914504</v>
      </c>
      <c r="T25" s="20"/>
      <c r="U25" s="22">
        <f>IF(G63=0,"n/a",G25/G63)</f>
        <v>7.6340830449826994E-2</v>
      </c>
      <c r="V25" s="20"/>
      <c r="W25" s="22">
        <f>IF(M63=0,"n/a",M25/M63)</f>
        <v>0.12947265360466773</v>
      </c>
    </row>
    <row r="26" spans="2:23" x14ac:dyDescent="0.2">
      <c r="C26" s="5" t="s">
        <v>24</v>
      </c>
      <c r="E26" s="23">
        <v>1149387.9099999999</v>
      </c>
      <c r="F26" s="27"/>
      <c r="G26" s="23">
        <v>892000</v>
      </c>
      <c r="H26" s="28"/>
      <c r="I26" s="23">
        <f>E26-G26</f>
        <v>257387.90999999992</v>
      </c>
      <c r="J26" s="29"/>
      <c r="K26" s="24">
        <f>IF(G26=0,"n/a",IF(AND(I26/G26&lt;1,I26/G26&gt;-1),I26/G26,"n/a"))</f>
        <v>0.28855146860986536</v>
      </c>
      <c r="L26" s="30"/>
      <c r="M26" s="23">
        <v>1037405.46</v>
      </c>
      <c r="N26" s="31"/>
      <c r="O26" s="23">
        <f>E26-M26</f>
        <v>111982.44999999995</v>
      </c>
      <c r="Q26" s="24">
        <f>IF(M26=0,"n/a",IF(AND(O26/M26&lt;1,O26/M26&gt;-1),O26/M26,"n/a"))</f>
        <v>0.10794472780199167</v>
      </c>
      <c r="S26" s="25">
        <f>IF(E64=0,"n/a",E26/E64)</f>
        <v>8.4395873678299274E-2</v>
      </c>
      <c r="T26" s="20"/>
      <c r="U26" s="25">
        <f>IF(G64=0,"n/a",G26/G64)</f>
        <v>7.3343200131557304E-2</v>
      </c>
      <c r="V26" s="20"/>
      <c r="W26" s="25">
        <f>IF(M64=0,"n/a",M26/M64)</f>
        <v>7.5493679784479559E-2</v>
      </c>
    </row>
    <row r="27" spans="2:23" ht="6.95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1666648.0099999998</v>
      </c>
      <c r="F28" s="27"/>
      <c r="G28" s="23">
        <f>SUM(G25:G26)</f>
        <v>1245000</v>
      </c>
      <c r="H28" s="28"/>
      <c r="I28" s="23">
        <f>E28-G28</f>
        <v>421648.00999999978</v>
      </c>
      <c r="J28" s="29"/>
      <c r="K28" s="24">
        <f>IF(G28=0,"n/a",IF(AND(I28/G28&lt;1,I28/G28&gt;-1),I28/G28,"n/a"))</f>
        <v>0.33867310040160625</v>
      </c>
      <c r="L28" s="30"/>
      <c r="M28" s="23">
        <f>SUM(M25:M26)</f>
        <v>1522063.94</v>
      </c>
      <c r="N28" s="31"/>
      <c r="O28" s="23">
        <f>E28-M28</f>
        <v>144584.06999999983</v>
      </c>
      <c r="Q28" s="24">
        <f>IF(M28=0,"n/a",IF(AND(O28/M28&lt;1,O28/M28&gt;-1),O28/M28,"n/a"))</f>
        <v>9.499211314342014E-2</v>
      </c>
      <c r="S28" s="25">
        <f>IF(E66=0,"n/a",E28/E66)</f>
        <v>9.6933853478458884E-2</v>
      </c>
      <c r="T28" s="20"/>
      <c r="U28" s="25">
        <f>IF(G66=0,"n/a",G28/G66)</f>
        <v>7.4168950315739307E-2</v>
      </c>
      <c r="V28" s="20"/>
      <c r="W28" s="25">
        <f>IF(M66=0,"n/a",M28/M66)</f>
        <v>8.7049960174314503E-2</v>
      </c>
    </row>
    <row r="29" spans="2:23" ht="6.95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40625213.07</v>
      </c>
      <c r="F30" s="32"/>
      <c r="G30" s="21">
        <f>G22+G28</f>
        <v>42649000</v>
      </c>
      <c r="H30" s="32"/>
      <c r="I30" s="21">
        <f>E30-G30</f>
        <v>-2023786.9299999997</v>
      </c>
      <c r="J30" s="33"/>
      <c r="K30" s="18">
        <f>IF(G30=0,"n/a",IF(AND(I30/G30&lt;1,I30/G30&gt;-1),I30/G30,"n/a"))</f>
        <v>-4.7452154329527062E-2</v>
      </c>
      <c r="L30" s="33"/>
      <c r="M30" s="21">
        <f>M22+M28</f>
        <v>45850891.210000001</v>
      </c>
      <c r="N30" s="32"/>
      <c r="O30" s="21">
        <f>E30-M30</f>
        <v>-5225678.1400000006</v>
      </c>
      <c r="Q30" s="18">
        <f>IF(M30=0,"n/a",IF(AND(O30/M30&lt;1,O30/M30&gt;-1),O30/M30,"n/a"))</f>
        <v>-0.11397113561143364</v>
      </c>
      <c r="S30" s="19">
        <f>IF(E68=0,"n/a",E30/E68)</f>
        <v>0.80302874703305904</v>
      </c>
      <c r="T30" s="20"/>
      <c r="U30" s="19">
        <f>IF(G68=0,"n/a",G30/G68)</f>
        <v>0.82558702259044892</v>
      </c>
      <c r="V30" s="20"/>
      <c r="W30" s="19">
        <f>IF(M68=0,"n/a",M30/M68)</f>
        <v>0.89773439952476808</v>
      </c>
    </row>
    <row r="31" spans="2:23" ht="6.95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264826.58</v>
      </c>
      <c r="F32" s="32"/>
      <c r="G32" s="21">
        <v>-1416000</v>
      </c>
      <c r="H32" s="32"/>
      <c r="I32" s="21">
        <f>E32-G32</f>
        <v>1680826.58</v>
      </c>
      <c r="J32" s="33"/>
      <c r="K32" s="18" t="str">
        <f>IF(G32=0,"n/a",IF(AND(I32/G32&lt;1,I32/G32&gt;-1),I32/G32,"n/a"))</f>
        <v>n/a</v>
      </c>
      <c r="L32" s="33"/>
      <c r="M32" s="21">
        <v>-4598580.83</v>
      </c>
      <c r="N32" s="32"/>
      <c r="O32" s="21">
        <f>E32-M32</f>
        <v>4863407.41</v>
      </c>
      <c r="Q32" s="18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940485.13</v>
      </c>
      <c r="F33" s="27"/>
      <c r="G33" s="23">
        <v>726000</v>
      </c>
      <c r="H33" s="28"/>
      <c r="I33" s="23">
        <f>E33-G33</f>
        <v>214485.13</v>
      </c>
      <c r="J33" s="29"/>
      <c r="K33" s="24">
        <f>IF(G33=0,"n/a",IF(AND(I33/G33&lt;1,I33/G33&gt;-1),I33/G33,"n/a"))</f>
        <v>0.29543406336088157</v>
      </c>
      <c r="L33" s="30"/>
      <c r="M33" s="23">
        <v>1267167.97</v>
      </c>
      <c r="N33" s="31"/>
      <c r="O33" s="23">
        <f>E33-M33</f>
        <v>-326682.83999999997</v>
      </c>
      <c r="Q33" s="24">
        <f>IF(M33=0,"n/a",IF(AND(O33/M33&lt;1,O33/M33&gt;-1),O33/M33,"n/a"))</f>
        <v>-0.25780547467594211</v>
      </c>
    </row>
    <row r="34" spans="1:23" ht="6.95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37">
        <f>SUM(E30:E33)</f>
        <v>41830524.780000001</v>
      </c>
      <c r="F35" s="38"/>
      <c r="G35" s="37">
        <f>SUM(G30:G33)</f>
        <v>41959000</v>
      </c>
      <c r="H35" s="32"/>
      <c r="I35" s="37">
        <f>E35-G35</f>
        <v>-128475.21999999881</v>
      </c>
      <c r="J35" s="33"/>
      <c r="K35" s="39">
        <f>IF(G35=0,"n/a",IF(AND(I35/G35&lt;1,I35/G35&gt;-1),I35/G35,"n/a"))</f>
        <v>-3.0619228294286997E-3</v>
      </c>
      <c r="L35" s="33"/>
      <c r="M35" s="37">
        <f>SUM(M30:M33)</f>
        <v>42519478.350000001</v>
      </c>
      <c r="N35" s="32"/>
      <c r="O35" s="37">
        <f>E35-M35</f>
        <v>-688953.5700000003</v>
      </c>
      <c r="Q35" s="39">
        <f>IF(M35=0,"n/a",IF(AND(O35/M35&lt;1,O35/M35&gt;-1),O35/M35,"n/a"))</f>
        <v>-1.6203246058873633E-2</v>
      </c>
    </row>
    <row r="36" spans="1:23" ht="12.75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1782199.86</v>
      </c>
      <c r="F37" s="14"/>
      <c r="G37" s="14">
        <v>1696297.098</v>
      </c>
      <c r="H37" s="40"/>
      <c r="I37" s="41"/>
      <c r="J37" s="40"/>
      <c r="K37" s="42"/>
      <c r="L37" s="40"/>
      <c r="M37" s="14">
        <v>1954678.1</v>
      </c>
      <c r="N37" s="16"/>
      <c r="O37" s="35"/>
    </row>
    <row r="38" spans="1:23" x14ac:dyDescent="0.2">
      <c r="C38" s="5" t="s">
        <v>31</v>
      </c>
      <c r="E38" s="21">
        <v>598799.37</v>
      </c>
      <c r="F38" s="35"/>
      <c r="G38" s="21">
        <v>51124.497000000003</v>
      </c>
      <c r="H38" s="16"/>
      <c r="I38" s="35"/>
      <c r="M38" s="21">
        <v>500754.12</v>
      </c>
      <c r="N38" s="16"/>
      <c r="O38" s="35"/>
    </row>
    <row r="39" spans="1:23" x14ac:dyDescent="0.2">
      <c r="C39" s="5" t="s">
        <v>32</v>
      </c>
      <c r="E39" s="21">
        <v>238238.43</v>
      </c>
      <c r="F39" s="16"/>
      <c r="G39" s="21">
        <v>187883.08900000001</v>
      </c>
      <c r="H39" s="16"/>
      <c r="I39" s="35"/>
      <c r="M39" s="21">
        <v>196594.59</v>
      </c>
      <c r="N39" s="16"/>
      <c r="O39" s="35"/>
    </row>
    <row r="40" spans="1:23" x14ac:dyDescent="0.2">
      <c r="C40" s="5" t="s">
        <v>33</v>
      </c>
      <c r="E40" s="21">
        <v>-114683.7</v>
      </c>
      <c r="F40" s="16"/>
      <c r="G40" s="21">
        <v>-104484.076</v>
      </c>
      <c r="H40" s="16"/>
      <c r="I40" s="35"/>
      <c r="M40" s="21">
        <v>-105661.99</v>
      </c>
      <c r="N40" s="16"/>
      <c r="O40" s="35"/>
    </row>
    <row r="41" spans="1:23" x14ac:dyDescent="0.2">
      <c r="C41" s="5" t="s">
        <v>34</v>
      </c>
      <c r="E41" s="21">
        <v>933869.68</v>
      </c>
      <c r="F41" s="16"/>
      <c r="G41" s="21">
        <v>83516.039000000004</v>
      </c>
      <c r="H41" s="16"/>
      <c r="I41" s="35"/>
      <c r="K41" s="43"/>
      <c r="M41" s="21">
        <v>803568.59</v>
      </c>
      <c r="N41" s="16"/>
      <c r="O41" s="35"/>
    </row>
    <row r="42" spans="1:23" x14ac:dyDescent="0.2">
      <c r="C42" s="5" t="s">
        <v>35</v>
      </c>
      <c r="E42" s="21">
        <v>-62122.95</v>
      </c>
      <c r="F42" s="16"/>
      <c r="G42" s="44">
        <v>0</v>
      </c>
      <c r="H42" s="16"/>
      <c r="I42" s="35"/>
      <c r="K42" s="43"/>
      <c r="M42" s="44">
        <v>-62023.95</v>
      </c>
      <c r="N42" s="16"/>
      <c r="O42" s="35"/>
    </row>
    <row r="43" spans="1:23" x14ac:dyDescent="0.2">
      <c r="C43" s="5" t="s">
        <v>36</v>
      </c>
      <c r="E43" s="21">
        <v>2042707.59</v>
      </c>
      <c r="F43" s="16"/>
      <c r="G43" s="44">
        <v>0</v>
      </c>
      <c r="H43" s="16"/>
      <c r="I43" s="35"/>
      <c r="K43" s="43"/>
      <c r="M43" s="44">
        <v>1173905.07</v>
      </c>
      <c r="N43" s="16"/>
      <c r="O43" s="35"/>
    </row>
    <row r="44" spans="1:23" x14ac:dyDescent="0.2">
      <c r="C44" s="5" t="s">
        <v>37</v>
      </c>
      <c r="E44" s="21">
        <v>275207.82</v>
      </c>
      <c r="F44" s="16"/>
      <c r="G44" s="21">
        <v>334090</v>
      </c>
      <c r="H44" s="16"/>
      <c r="I44" s="35"/>
      <c r="K44" s="43"/>
      <c r="M44" s="45">
        <v>84110.99</v>
      </c>
      <c r="N44" s="16"/>
      <c r="O44" s="35"/>
    </row>
    <row r="45" spans="1:23" x14ac:dyDescent="0.2">
      <c r="E45" s="46"/>
      <c r="F45" s="16"/>
      <c r="G45" s="16"/>
      <c r="H45" s="16"/>
      <c r="I45" s="16"/>
      <c r="M45" s="16"/>
      <c r="N45" s="16"/>
      <c r="O45" s="16"/>
    </row>
    <row r="46" spans="1:23" ht="12.75" x14ac:dyDescent="0.2">
      <c r="A46" s="3" t="s">
        <v>38</v>
      </c>
      <c r="E46" s="46"/>
      <c r="F46" s="16"/>
      <c r="G46" s="16"/>
      <c r="H46" s="16"/>
      <c r="I46" s="16"/>
      <c r="M46" s="16"/>
      <c r="N46" s="16"/>
      <c r="O46" s="16"/>
    </row>
    <row r="47" spans="1:23" x14ac:dyDescent="0.2">
      <c r="B47" s="13" t="s">
        <v>39</v>
      </c>
      <c r="E47" s="46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6">
        <v>18030850</v>
      </c>
      <c r="F48" s="16"/>
      <c r="G48" s="46">
        <v>19076000</v>
      </c>
      <c r="H48" s="47"/>
      <c r="I48" s="46">
        <f>E48-G48</f>
        <v>-1045150</v>
      </c>
      <c r="K48" s="18">
        <f>IF(G48=0,"n/a",IF(AND(I48/G48&lt;1,I48/G48&gt;-1),I48/G48,"n/a"))</f>
        <v>-5.4788739777731181E-2</v>
      </c>
      <c r="M48" s="46">
        <v>18334360</v>
      </c>
      <c r="N48" s="47"/>
      <c r="O48" s="46">
        <f>E48-M48</f>
        <v>-303510</v>
      </c>
      <c r="Q48" s="18">
        <f>IF(M48=0,"n/a",IF(AND(O48/M48&lt;1,O48/M48&gt;-1),O48/M48,"n/a"))</f>
        <v>-1.6554163875913859E-2</v>
      </c>
    </row>
    <row r="49" spans="2:23" x14ac:dyDescent="0.2">
      <c r="C49" s="5" t="s">
        <v>14</v>
      </c>
      <c r="E49" s="46">
        <v>11842494</v>
      </c>
      <c r="F49" s="16"/>
      <c r="G49" s="46">
        <v>11620000</v>
      </c>
      <c r="H49" s="47"/>
      <c r="I49" s="46">
        <f>E49-G49</f>
        <v>222494</v>
      </c>
      <c r="K49" s="18">
        <f>IF(G49=0,"n/a",IF(AND(I49/G49&lt;1,I49/G49&gt;-1),I49/G49,"n/a"))</f>
        <v>1.9147504302925989E-2</v>
      </c>
      <c r="M49" s="46">
        <v>10879644</v>
      </c>
      <c r="N49" s="47"/>
      <c r="O49" s="46">
        <f>E49-M49</f>
        <v>962850</v>
      </c>
      <c r="Q49" s="18">
        <f>IF(M49=0,"n/a",IF(AND(O49/M49&lt;1,O49/M49&gt;-1),O49/M49,"n/a"))</f>
        <v>8.8500138423646957E-2</v>
      </c>
    </row>
    <row r="50" spans="2:23" x14ac:dyDescent="0.2">
      <c r="C50" s="5" t="s">
        <v>15</v>
      </c>
      <c r="E50" s="48">
        <v>1346620</v>
      </c>
      <c r="F50" s="16"/>
      <c r="G50" s="48">
        <v>1547000</v>
      </c>
      <c r="H50" s="47"/>
      <c r="I50" s="48">
        <f>E50-G50</f>
        <v>-200380</v>
      </c>
      <c r="K50" s="24">
        <f>IF(G50=0,"n/a",IF(AND(I50/G50&lt;1,I50/G50&gt;-1),I50/G50,"n/a"))</f>
        <v>-0.12952811893988364</v>
      </c>
      <c r="M50" s="48">
        <v>1257739</v>
      </c>
      <c r="N50" s="47"/>
      <c r="O50" s="48">
        <f>E50-M50</f>
        <v>88881</v>
      </c>
      <c r="Q50" s="24">
        <f>IF(M50=0,"n/a",IF(AND(O50/M50&lt;1,O50/M50&gt;-1),O50/M50,"n/a"))</f>
        <v>7.0667284706922504E-2</v>
      </c>
    </row>
    <row r="51" spans="2:23" ht="6.95" customHeight="1" x14ac:dyDescent="0.2">
      <c r="E51" s="46"/>
      <c r="F51" s="16"/>
      <c r="G51" s="46"/>
      <c r="H51" s="16"/>
      <c r="I51" s="46"/>
      <c r="K51" s="26"/>
      <c r="M51" s="46"/>
      <c r="N51" s="16"/>
      <c r="O51" s="46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6">
        <f>SUM(E48:E50)</f>
        <v>31219964</v>
      </c>
      <c r="F52" s="16"/>
      <c r="G52" s="46">
        <f>SUM(G48:G50)</f>
        <v>32243000</v>
      </c>
      <c r="H52" s="47"/>
      <c r="I52" s="46">
        <f>E52-G52</f>
        <v>-1023036</v>
      </c>
      <c r="K52" s="18">
        <f>IF(G52=0,"n/a",IF(AND(I52/G52&lt;1,I52/G52&gt;-1),I52/G52,"n/a"))</f>
        <v>-3.1728933411903359E-2</v>
      </c>
      <c r="M52" s="46">
        <f>SUM(M48:M50)</f>
        <v>30471743</v>
      </c>
      <c r="N52" s="47"/>
      <c r="O52" s="46">
        <f>E52-M52</f>
        <v>748221</v>
      </c>
      <c r="Q52" s="18">
        <f>IF(M52=0,"n/a",IF(AND(O52/M52&lt;1,O52/M52&gt;-1),O52/M52,"n/a"))</f>
        <v>2.4554584882131619E-2</v>
      </c>
    </row>
    <row r="53" spans="2:23" ht="6.95" customHeight="1" x14ac:dyDescent="0.2">
      <c r="E53" s="46"/>
      <c r="F53" s="16"/>
      <c r="G53" s="46"/>
      <c r="H53" s="16"/>
      <c r="I53" s="46"/>
      <c r="K53" s="26"/>
      <c r="M53" s="46"/>
      <c r="N53" s="16"/>
      <c r="O53" s="46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6"/>
      <c r="F54" s="16"/>
      <c r="G54" s="46"/>
      <c r="H54" s="47"/>
      <c r="I54" s="46"/>
      <c r="K54" s="26"/>
      <c r="M54" s="46"/>
      <c r="N54" s="47"/>
      <c r="O54" s="46"/>
      <c r="Q54" s="26"/>
    </row>
    <row r="55" spans="2:23" x14ac:dyDescent="0.2">
      <c r="C55" s="5" t="s">
        <v>18</v>
      </c>
      <c r="E55" s="46">
        <v>1854971</v>
      </c>
      <c r="F55" s="16"/>
      <c r="G55" s="46">
        <v>2408000</v>
      </c>
      <c r="H55" s="47"/>
      <c r="I55" s="46">
        <f>E55-G55</f>
        <v>-553029</v>
      </c>
      <c r="K55" s="18">
        <f>IF(G55=0,"n/a",IF(AND(I55/G55&lt;1,I55/G55&gt;-1),I55/G55,"n/a"))</f>
        <v>-0.22966320598006645</v>
      </c>
      <c r="M55" s="46">
        <v>3028482</v>
      </c>
      <c r="N55" s="47"/>
      <c r="O55" s="46">
        <f t="shared" ref="O55:O60" si="0">E55-M55</f>
        <v>-1173511</v>
      </c>
      <c r="Q55" s="18">
        <f>IF(M55=0,"n/a",IF(AND(O55/M55&lt;1,O55/M55&gt;-1),O55/M55,"n/a"))</f>
        <v>-0.38749148913548109</v>
      </c>
    </row>
    <row r="56" spans="2:23" x14ac:dyDescent="0.2">
      <c r="C56" s="5" t="s">
        <v>19</v>
      </c>
      <c r="E56" s="48">
        <v>321388</v>
      </c>
      <c r="F56" s="16"/>
      <c r="G56" s="48">
        <v>222000</v>
      </c>
      <c r="H56" s="47"/>
      <c r="I56" s="48">
        <f>E56-G56</f>
        <v>99388</v>
      </c>
      <c r="K56" s="24">
        <f>IF(G56=0,"n/a",IF(AND(I56/G56&lt;1,I56/G56&gt;-1),I56/G56,"n/a"))</f>
        <v>0.44769369369369372</v>
      </c>
      <c r="M56" s="48">
        <v>88833</v>
      </c>
      <c r="N56" s="47"/>
      <c r="O56" s="48">
        <f t="shared" si="0"/>
        <v>232555</v>
      </c>
      <c r="Q56" s="24" t="str">
        <f>IF(M56=0,"n/a",IF(AND(O56/M56&lt;1,O56/M56&gt;-1),O56/M56,"n/a"))</f>
        <v>n/a</v>
      </c>
    </row>
    <row r="57" spans="2:23" ht="6.95" customHeight="1" x14ac:dyDescent="0.2">
      <c r="E57" s="46"/>
      <c r="F57" s="16"/>
      <c r="G57" s="46"/>
      <c r="H57" s="16"/>
      <c r="I57" s="46"/>
      <c r="K57" s="26"/>
      <c r="M57" s="46"/>
      <c r="N57" s="16"/>
      <c r="O57" s="46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8">
        <f>SUM(E55:E56)</f>
        <v>2176359</v>
      </c>
      <c r="F58" s="16"/>
      <c r="G58" s="48">
        <f>SUM(G55:G56)</f>
        <v>2630000</v>
      </c>
      <c r="H58" s="47"/>
      <c r="I58" s="48">
        <f>E58-G58</f>
        <v>-453641</v>
      </c>
      <c r="K58" s="24">
        <f>IF(G58=0,"n/a",IF(AND(I58/G58&lt;1,I58/G58&gt;-1),I58/G58,"n/a"))</f>
        <v>-0.172487072243346</v>
      </c>
      <c r="M58" s="48">
        <f>SUM(M55:M56)</f>
        <v>3117315</v>
      </c>
      <c r="N58" s="47"/>
      <c r="O58" s="48">
        <f t="shared" si="0"/>
        <v>-940956</v>
      </c>
      <c r="Q58" s="24">
        <f>IF(M58=0,"n/a",IF(AND(O58/M58&lt;1,O58/M58&gt;-1),O58/M58,"n/a"))</f>
        <v>-0.30184822515530191</v>
      </c>
    </row>
    <row r="59" spans="2:23" ht="6.95" customHeight="1" x14ac:dyDescent="0.2">
      <c r="E59" s="46"/>
      <c r="F59" s="16"/>
      <c r="G59" s="46"/>
      <c r="H59" s="16"/>
      <c r="I59" s="46"/>
      <c r="K59" s="26"/>
      <c r="M59" s="46"/>
      <c r="N59" s="16"/>
      <c r="O59" s="46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6">
        <f>E52+E58</f>
        <v>33396323</v>
      </c>
      <c r="F60" s="16"/>
      <c r="G60" s="46">
        <f>G52+G58</f>
        <v>34873000</v>
      </c>
      <c r="H60" s="47"/>
      <c r="I60" s="46">
        <f>E60-G60</f>
        <v>-1476677</v>
      </c>
      <c r="K60" s="18">
        <f>IF(G60=0,"n/a",IF(AND(I60/G60&lt;1,I60/G60&gt;-1),I60/G60,"n/a"))</f>
        <v>-4.2344421185444327E-2</v>
      </c>
      <c r="M60" s="46">
        <f>M52+M58</f>
        <v>33589058</v>
      </c>
      <c r="N60" s="47"/>
      <c r="O60" s="46">
        <f t="shared" si="0"/>
        <v>-192735</v>
      </c>
      <c r="Q60" s="18">
        <f>IF(M60=0,"n/a",IF(AND(O60/M60&lt;1,O60/M60&gt;-1),O60/M60,"n/a"))</f>
        <v>-5.7380293308612581E-3</v>
      </c>
    </row>
    <row r="61" spans="2:23" ht="6.95" customHeight="1" x14ac:dyDescent="0.2">
      <c r="E61" s="46"/>
      <c r="F61" s="16"/>
      <c r="G61" s="46"/>
      <c r="H61" s="16"/>
      <c r="I61" s="46"/>
      <c r="K61" s="26"/>
      <c r="M61" s="46"/>
      <c r="N61" s="16"/>
      <c r="O61" s="46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6"/>
      <c r="F62" s="16"/>
      <c r="G62" s="46"/>
      <c r="H62" s="47"/>
      <c r="I62" s="46"/>
      <c r="K62" s="26"/>
      <c r="M62" s="46"/>
      <c r="N62" s="47"/>
      <c r="O62" s="46"/>
      <c r="Q62" s="26"/>
    </row>
    <row r="63" spans="2:23" x14ac:dyDescent="0.2">
      <c r="C63" s="5" t="s">
        <v>23</v>
      </c>
      <c r="E63" s="46">
        <v>3574657</v>
      </c>
      <c r="F63" s="16"/>
      <c r="G63" s="46">
        <v>4624000</v>
      </c>
      <c r="H63" s="47"/>
      <c r="I63" s="46">
        <f>E63-G63</f>
        <v>-1049343</v>
      </c>
      <c r="K63" s="18">
        <f>IF(G63=0,"n/a",IF(AND(I63/G63&lt;1,I63/G63&gt;-1),I63/G63,"n/a"))</f>
        <v>-0.22693403979238755</v>
      </c>
      <c r="M63" s="46">
        <v>3743327</v>
      </c>
      <c r="N63" s="47"/>
      <c r="O63" s="46">
        <f t="shared" ref="O63:O68" si="1">E63-M63</f>
        <v>-168670</v>
      </c>
      <c r="Q63" s="18">
        <f>IF(M63=0,"n/a",IF(AND(O63/M63&lt;1,O63/M63&gt;-1),O63/M63,"n/a"))</f>
        <v>-4.505884738362425E-2</v>
      </c>
    </row>
    <row r="64" spans="2:23" x14ac:dyDescent="0.2">
      <c r="C64" s="5" t="s">
        <v>24</v>
      </c>
      <c r="E64" s="48">
        <v>13619006</v>
      </c>
      <c r="F64" s="16"/>
      <c r="G64" s="48">
        <v>12162000</v>
      </c>
      <c r="H64" s="47"/>
      <c r="I64" s="48">
        <f>E64-G64</f>
        <v>1457006</v>
      </c>
      <c r="K64" s="24">
        <f>IF(G64=0,"n/a",IF(AND(I64/G64&lt;1,I64/G64&gt;-1),I64/G64,"n/a"))</f>
        <v>0.11979986844269035</v>
      </c>
      <c r="M64" s="48">
        <v>13741620</v>
      </c>
      <c r="N64" s="47"/>
      <c r="O64" s="48">
        <f t="shared" si="1"/>
        <v>-122614</v>
      </c>
      <c r="Q64" s="24">
        <f>IF(M64=0,"n/a",IF(AND(O64/M64&lt;1,O64/M64&gt;-1),O64/M64,"n/a"))</f>
        <v>-8.922819871310661E-3</v>
      </c>
    </row>
    <row r="65" spans="1:23" ht="6.95" customHeight="1" x14ac:dyDescent="0.2">
      <c r="E65" s="46"/>
      <c r="F65" s="16"/>
      <c r="G65" s="46"/>
      <c r="H65" s="16"/>
      <c r="I65" s="46"/>
      <c r="K65" s="26"/>
      <c r="M65" s="46"/>
      <c r="N65" s="16"/>
      <c r="O65" s="46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8">
        <f>SUM(E63:E64)</f>
        <v>17193663</v>
      </c>
      <c r="F66" s="16"/>
      <c r="G66" s="48">
        <f>SUM(G63:G64)</f>
        <v>16786000</v>
      </c>
      <c r="H66" s="47"/>
      <c r="I66" s="48">
        <f>E66-G66</f>
        <v>407663</v>
      </c>
      <c r="K66" s="24">
        <f>IF(G66=0,"n/a",IF(AND(I66/G66&lt;1,I66/G66&gt;-1),I66/G66,"n/a"))</f>
        <v>2.4285893006076493E-2</v>
      </c>
      <c r="M66" s="48">
        <f>SUM(M63:M64)</f>
        <v>17484947</v>
      </c>
      <c r="N66" s="47"/>
      <c r="O66" s="48">
        <f t="shared" si="1"/>
        <v>-291284</v>
      </c>
      <c r="Q66" s="24">
        <f>IF(M66=0,"n/a",IF(AND(O66/M66&lt;1,O66/M66&gt;-1),O66/M66,"n/a"))</f>
        <v>-1.6659129707399169E-2</v>
      </c>
    </row>
    <row r="67" spans="1:23" ht="6.95" customHeight="1" x14ac:dyDescent="0.2">
      <c r="E67" s="46"/>
      <c r="F67" s="16"/>
      <c r="G67" s="46"/>
      <c r="H67" s="16"/>
      <c r="I67" s="46"/>
      <c r="K67" s="26"/>
      <c r="M67" s="46"/>
      <c r="N67" s="16"/>
      <c r="O67" s="46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9">
        <f>E60+E66</f>
        <v>50589986</v>
      </c>
      <c r="F68" s="16"/>
      <c r="G68" s="49">
        <f>G60+G66</f>
        <v>51659000</v>
      </c>
      <c r="H68" s="47"/>
      <c r="I68" s="49">
        <f>E68-G68</f>
        <v>-1069014</v>
      </c>
      <c r="K68" s="39">
        <f>IF(G68=0,"n/a",IF(AND(I68/G68&lt;1,I68/G68&gt;-1),I68/G68,"n/a"))</f>
        <v>-2.0693664221142494E-2</v>
      </c>
      <c r="M68" s="49">
        <f>M60+M66</f>
        <v>51074005</v>
      </c>
      <c r="N68" s="47"/>
      <c r="O68" s="49">
        <f t="shared" si="1"/>
        <v>-484019</v>
      </c>
      <c r="Q68" s="39">
        <f>IF(M68=0,"n/a",IF(AND(O68/M68&lt;1,O68/M68&gt;-1),O68/M68,"n/a"))</f>
        <v>-9.4768170226713182E-3</v>
      </c>
    </row>
    <row r="69" spans="1:23" ht="12.75" thickTop="1" x14ac:dyDescent="0.2"/>
    <row r="70" spans="1:23" ht="12.75" x14ac:dyDescent="0.2">
      <c r="A70" s="5" t="s">
        <v>3</v>
      </c>
      <c r="C70" s="72" t="s">
        <v>44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5" right="0.5" top="0.5" bottom="0.25" header="0.3" footer="0.3"/>
  <pageSetup scale="7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zoomScaleNormal="100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hidden="1" customWidth="1"/>
    <col min="8" max="8" width="0.85546875" style="5" hidden="1" customWidth="1"/>
    <col min="9" max="9" width="16.7109375" style="5" hidden="1" customWidth="1"/>
    <col min="10" max="10" width="0.85546875" style="5" hidden="1" customWidth="1"/>
    <col min="11" max="11" width="7.7109375" style="6" hidden="1" customWidth="1"/>
    <col min="12" max="12" width="0.85546875" style="5" hidden="1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10.7109375" style="6" customWidth="1"/>
    <col min="20" max="20" width="0.85546875" style="6" customWidth="1"/>
    <col min="21" max="21" width="7.7109375" style="6" hidden="1" customWidth="1"/>
    <col min="22" max="22" width="0.85546875" style="6" hidden="1" customWidth="1"/>
    <col min="23" max="23" width="10.7109375" style="6" customWidth="1"/>
    <col min="24" max="16384" width="9.140625" style="5"/>
  </cols>
  <sheetData>
    <row r="1" spans="1:23" s="1" customFormat="1" ht="15" x14ac:dyDescent="0.25">
      <c r="E1" s="74" t="s">
        <v>0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S1" s="2"/>
      <c r="T1" s="2"/>
      <c r="U1" s="2"/>
      <c r="V1" s="2"/>
      <c r="W1" s="2"/>
    </row>
    <row r="2" spans="1:23" s="1" customFormat="1" ht="15" x14ac:dyDescent="0.25">
      <c r="E2" s="74" t="s">
        <v>1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S2" s="2"/>
      <c r="T2" s="2"/>
      <c r="U2" s="2"/>
      <c r="V2" s="2"/>
      <c r="W2" s="2"/>
    </row>
    <row r="3" spans="1:23" s="1" customFormat="1" ht="15" x14ac:dyDescent="0.25">
      <c r="E3" s="74" t="s">
        <v>48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S3" s="2"/>
      <c r="T3" s="2"/>
      <c r="U3" s="2"/>
      <c r="V3" s="2"/>
      <c r="W3" s="2"/>
    </row>
    <row r="4" spans="1:23" s="3" customFormat="1" ht="12.75" x14ac:dyDescent="0.2"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6" t="s">
        <v>4</v>
      </c>
      <c r="J6" s="76"/>
      <c r="K6" s="76"/>
      <c r="O6" s="76" t="s">
        <v>5</v>
      </c>
      <c r="P6" s="76"/>
      <c r="Q6" s="76"/>
      <c r="S6" s="71" t="s">
        <v>6</v>
      </c>
      <c r="T6" s="71"/>
      <c r="U6" s="71"/>
      <c r="V6" s="71"/>
      <c r="W6" s="71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2016</v>
      </c>
      <c r="G8" s="11" t="s">
        <v>9</v>
      </c>
      <c r="I8" s="11" t="s">
        <v>10</v>
      </c>
      <c r="K8" s="12" t="s">
        <v>11</v>
      </c>
      <c r="M8" s="11">
        <v>2015</v>
      </c>
      <c r="O8" s="11" t="s">
        <v>10</v>
      </c>
      <c r="Q8" s="12" t="s">
        <v>11</v>
      </c>
      <c r="S8" s="11">
        <v>2016</v>
      </c>
      <c r="T8" s="10"/>
      <c r="U8" s="12" t="s">
        <v>9</v>
      </c>
      <c r="V8" s="10"/>
      <c r="W8" s="11">
        <v>2015</v>
      </c>
    </row>
    <row r="9" spans="1:23" x14ac:dyDescent="0.2">
      <c r="B9" s="13" t="s">
        <v>12</v>
      </c>
    </row>
    <row r="10" spans="1:23" x14ac:dyDescent="0.2">
      <c r="C10" s="5" t="s">
        <v>13</v>
      </c>
      <c r="E10" s="41">
        <v>575792986.84000003</v>
      </c>
      <c r="F10" s="40"/>
      <c r="G10" s="41">
        <v>660726000</v>
      </c>
      <c r="H10" s="40"/>
      <c r="I10" s="41">
        <f>E10-G10</f>
        <v>-84933013.159999967</v>
      </c>
      <c r="J10" s="40"/>
      <c r="K10" s="50">
        <f>IF(G10=0,"n/a",IF(AND(I10/G10&lt;1,I10/G10&gt;-1),I10/G10,"n/a"))</f>
        <v>-0.12854498409325493</v>
      </c>
      <c r="L10" s="40"/>
      <c r="M10" s="41">
        <v>602726026.73000002</v>
      </c>
      <c r="N10" s="40"/>
      <c r="O10" s="41">
        <f>E10-M10</f>
        <v>-26933039.889999986</v>
      </c>
      <c r="Q10" s="18">
        <f>IF(M10=0,"n/a",IF(AND(O10/M10&lt;1,O10/M10&gt;-1),O10/M10,"n/a"))</f>
        <v>-4.4685377261906488E-2</v>
      </c>
      <c r="S10" s="19">
        <f>IF(E48=0,"n/a",E10/E48)</f>
        <v>1.1073891193570398</v>
      </c>
      <c r="T10" s="20"/>
      <c r="U10" s="19" t="str">
        <f>IF(G48=0,"n/a",G10/G48)</f>
        <v>n/a</v>
      </c>
      <c r="V10" s="20"/>
      <c r="W10" s="19">
        <f>IF(M48=0,"n/a",M10/M48)</f>
        <v>1.2619275303278319</v>
      </c>
    </row>
    <row r="11" spans="1:23" x14ac:dyDescent="0.2">
      <c r="C11" s="5" t="s">
        <v>14</v>
      </c>
      <c r="E11" s="43">
        <v>219295367.72999999</v>
      </c>
      <c r="F11" s="51"/>
      <c r="G11" s="43">
        <v>242382000</v>
      </c>
      <c r="H11" s="51"/>
      <c r="I11" s="43">
        <f>E11-G11</f>
        <v>-23086632.270000011</v>
      </c>
      <c r="J11" s="51"/>
      <c r="K11" s="52">
        <f>IF(G11=0,"n/a",IF(AND(I11/G11&lt;1,I11/G11&gt;-1),I11/G11,"n/a"))</f>
        <v>-9.524895524420135E-2</v>
      </c>
      <c r="L11" s="51"/>
      <c r="M11" s="43">
        <v>242528936.52000001</v>
      </c>
      <c r="N11" s="51"/>
      <c r="O11" s="43">
        <f>E11-M11</f>
        <v>-23233568.790000021</v>
      </c>
      <c r="Q11" s="18">
        <f>IF(M11=0,"n/a",IF(AND(O11/M11&lt;1,O11/M11&gt;-1),O11/M11,"n/a"))</f>
        <v>-9.5797100021852766E-2</v>
      </c>
      <c r="S11" s="22">
        <f>IF(E49=0,"n/a",E11/E49)</f>
        <v>0.91430154685536891</v>
      </c>
      <c r="T11" s="20"/>
      <c r="U11" s="22" t="str">
        <f>IF(G49=0,"n/a",G11/G49)</f>
        <v>n/a</v>
      </c>
      <c r="V11" s="20"/>
      <c r="W11" s="22">
        <f>IF(M49=0,"n/a",M11/M49)</f>
        <v>1.0942003455825855</v>
      </c>
    </row>
    <row r="12" spans="1:23" x14ac:dyDescent="0.2">
      <c r="C12" s="5" t="s">
        <v>15</v>
      </c>
      <c r="E12" s="53">
        <v>18632603.219999999</v>
      </c>
      <c r="F12" s="51"/>
      <c r="G12" s="53">
        <v>22191000</v>
      </c>
      <c r="H12" s="51"/>
      <c r="I12" s="53">
        <f>E12-G12</f>
        <v>-3558396.7800000012</v>
      </c>
      <c r="J12" s="51"/>
      <c r="K12" s="54">
        <f>IF(G12=0,"n/a",IF(AND(I12/G12&lt;1,I12/G12&gt;-1),I12/G12,"n/a"))</f>
        <v>-0.16035315127754501</v>
      </c>
      <c r="L12" s="51"/>
      <c r="M12" s="53">
        <v>22203552.170000002</v>
      </c>
      <c r="N12" s="51"/>
      <c r="O12" s="53">
        <f>E12-M12</f>
        <v>-3570948.950000003</v>
      </c>
      <c r="Q12" s="24">
        <f>IF(M12=0,"n/a",IF(AND(O12/M12&lt;1,O12/M12&gt;-1),O12/M12,"n/a"))</f>
        <v>-0.16082782262312231</v>
      </c>
      <c r="S12" s="25">
        <f>IF(E50=0,"n/a",E12/E50)</f>
        <v>0.78589726278128857</v>
      </c>
      <c r="T12" s="20"/>
      <c r="U12" s="25" t="str">
        <f>IF(G50=0,"n/a",G12/G50)</f>
        <v>n/a</v>
      </c>
      <c r="V12" s="20"/>
      <c r="W12" s="25">
        <f>IF(M50=0,"n/a",M12/M50)</f>
        <v>0.94599775825878374</v>
      </c>
    </row>
    <row r="13" spans="1:23" ht="6.95" customHeight="1" x14ac:dyDescent="0.2">
      <c r="E13" s="43"/>
      <c r="F13" s="51"/>
      <c r="G13" s="43"/>
      <c r="H13" s="51"/>
      <c r="I13" s="43"/>
      <c r="J13" s="51"/>
      <c r="K13" s="55"/>
      <c r="L13" s="51"/>
      <c r="M13" s="43"/>
      <c r="N13" s="51"/>
      <c r="O13" s="43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43">
        <f>SUM(E10:E12)</f>
        <v>813720957.79000008</v>
      </c>
      <c r="F14" s="51"/>
      <c r="G14" s="43">
        <f>SUM(G10:G12)</f>
        <v>925299000</v>
      </c>
      <c r="H14" s="51"/>
      <c r="I14" s="43">
        <f>E14-G14</f>
        <v>-111578042.20999992</v>
      </c>
      <c r="J14" s="51"/>
      <c r="K14" s="52">
        <f>IF(G14=0,"n/a",IF(AND(I14/G14&lt;1,I14/G14&gt;-1),I14/G14,"n/a"))</f>
        <v>-0.12058593190957725</v>
      </c>
      <c r="L14" s="51"/>
      <c r="M14" s="43">
        <f>SUM(M10:M12)</f>
        <v>867458515.41999996</v>
      </c>
      <c r="N14" s="51"/>
      <c r="O14" s="43">
        <f>E14-M14</f>
        <v>-53737557.629999876</v>
      </c>
      <c r="Q14" s="18">
        <f>IF(M14=0,"n/a",IF(AND(O14/M14&lt;1,O14/M14&gt;-1),O14/M14,"n/a"))</f>
        <v>-6.1948273807631717E-2</v>
      </c>
      <c r="S14" s="22">
        <f>IF(E52=0,"n/a",E14/E52)</f>
        <v>1.0385528015138799</v>
      </c>
      <c r="T14" s="20"/>
      <c r="U14" s="22" t="str">
        <f>IF(G52=0,"n/a",G14/G52)</f>
        <v>n/a</v>
      </c>
      <c r="V14" s="20"/>
      <c r="W14" s="22">
        <f>IF(M52=0,"n/a",M14/M52)</f>
        <v>1.2002295388891362</v>
      </c>
    </row>
    <row r="15" spans="1:23" ht="6.95" customHeight="1" x14ac:dyDescent="0.2">
      <c r="E15" s="43"/>
      <c r="F15" s="51"/>
      <c r="G15" s="43"/>
      <c r="H15" s="51"/>
      <c r="I15" s="43"/>
      <c r="J15" s="51"/>
      <c r="K15" s="55"/>
      <c r="L15" s="51"/>
      <c r="M15" s="43"/>
      <c r="N15" s="51"/>
      <c r="O15" s="43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43"/>
      <c r="F16" s="51"/>
      <c r="G16" s="43"/>
      <c r="H16" s="51"/>
      <c r="I16" s="43"/>
      <c r="J16" s="51"/>
      <c r="K16" s="55"/>
      <c r="L16" s="51"/>
      <c r="M16" s="43"/>
      <c r="N16" s="51"/>
      <c r="O16" s="43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43">
        <v>22155202.190000001</v>
      </c>
      <c r="F17" s="51"/>
      <c r="G17" s="43">
        <v>23726000</v>
      </c>
      <c r="H17" s="51"/>
      <c r="I17" s="43">
        <f>E17-G17</f>
        <v>-1570797.8099999987</v>
      </c>
      <c r="J17" s="51"/>
      <c r="K17" s="52">
        <f>IF(G17=0,"n/a",IF(AND(I17/G17&lt;1,I17/G17&gt;-1),I17/G17,"n/a"))</f>
        <v>-6.6205757818426983E-2</v>
      </c>
      <c r="L17" s="51"/>
      <c r="M17" s="43">
        <v>30281475.539999999</v>
      </c>
      <c r="N17" s="51"/>
      <c r="O17" s="43">
        <f>E17-M17</f>
        <v>-8126273.3499999978</v>
      </c>
      <c r="Q17" s="18">
        <f>IF(M17=0,"n/a",IF(AND(O17/M17&lt;1,O17/M17&gt;-1),O17/M17,"n/a"))</f>
        <v>-0.2683579054549598</v>
      </c>
      <c r="S17" s="22">
        <f>IF(E55=0,"n/a",E17/E55)</f>
        <v>0.51366985044008739</v>
      </c>
      <c r="T17" s="20"/>
      <c r="U17" s="22">
        <f>IF(G55=0,"n/a",G17/G55)</f>
        <v>2.872404049404478E-2</v>
      </c>
      <c r="V17" s="20"/>
      <c r="W17" s="22">
        <f>IF(M55=0,"n/a",M17/M55)</f>
        <v>0.69475817513633042</v>
      </c>
    </row>
    <row r="18" spans="2:23" x14ac:dyDescent="0.2">
      <c r="C18" s="5" t="s">
        <v>19</v>
      </c>
      <c r="E18" s="53">
        <v>1671851.4</v>
      </c>
      <c r="F18" s="56"/>
      <c r="G18" s="53">
        <v>1469000</v>
      </c>
      <c r="H18" s="57"/>
      <c r="I18" s="53">
        <f>E18-G18</f>
        <v>202851.39999999991</v>
      </c>
      <c r="J18" s="56"/>
      <c r="K18" s="54">
        <f>IF(G18=0,"n/a",IF(AND(I18/G18&lt;1,I18/G18&gt;-1),I18/G18,"n/a"))</f>
        <v>0.13808808713410478</v>
      </c>
      <c r="L18" s="58"/>
      <c r="M18" s="53">
        <v>1148264.3400000001</v>
      </c>
      <c r="N18" s="58"/>
      <c r="O18" s="53">
        <f>E18-M18</f>
        <v>523587.05999999982</v>
      </c>
      <c r="Q18" s="24">
        <f>IF(M18=0,"n/a",IF(AND(O18/M18&lt;1,O18/M18&gt;-1),O18/M18,"n/a"))</f>
        <v>0.45598129434203261</v>
      </c>
      <c r="S18" s="25">
        <f>IF(E56=0,"n/a",E18/E56)</f>
        <v>0.5408044080770753</v>
      </c>
      <c r="T18" s="20"/>
      <c r="U18" s="25" t="str">
        <f>IF(G56=0,"n/a",G18/G56)</f>
        <v>n/a</v>
      </c>
      <c r="V18" s="20"/>
      <c r="W18" s="25">
        <f>IF(M56=0,"n/a",M18/M56)</f>
        <v>0.73238103620816009</v>
      </c>
    </row>
    <row r="19" spans="2:23" ht="6.95" customHeight="1" x14ac:dyDescent="0.2">
      <c r="E19" s="43"/>
      <c r="F19" s="59"/>
      <c r="G19" s="43"/>
      <c r="H19" s="59"/>
      <c r="I19" s="43"/>
      <c r="J19" s="59"/>
      <c r="K19" s="55"/>
      <c r="L19" s="59"/>
      <c r="M19" s="43"/>
      <c r="N19" s="59"/>
      <c r="O19" s="43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53">
        <f>SUM(E17:E18)</f>
        <v>23827053.59</v>
      </c>
      <c r="F20" s="56"/>
      <c r="G20" s="53">
        <f>SUM(G17:G18)</f>
        <v>25195000</v>
      </c>
      <c r="H20" s="57"/>
      <c r="I20" s="53">
        <f>E20-G20</f>
        <v>-1367946.4100000001</v>
      </c>
      <c r="J20" s="56"/>
      <c r="K20" s="54">
        <f>IF(G20=0,"n/a",IF(AND(I20/G20&lt;1,I20/G20&gt;-1),I20/G20,"n/a"))</f>
        <v>-5.4294360388966068E-2</v>
      </c>
      <c r="L20" s="58"/>
      <c r="M20" s="53">
        <f>SUM(M17:M18)</f>
        <v>31429739.879999999</v>
      </c>
      <c r="N20" s="58"/>
      <c r="O20" s="53">
        <f>E20-M20</f>
        <v>-7602686.2899999991</v>
      </c>
      <c r="Q20" s="24">
        <f>IF(M20=0,"n/a",IF(AND(O20/M20&lt;1,O20/M20&gt;-1),O20/M20,"n/a"))</f>
        <v>-0.2418946615220921</v>
      </c>
      <c r="S20" s="25">
        <f>IF(E58=0,"n/a",E20/E58)</f>
        <v>0.51548463711256909</v>
      </c>
      <c r="T20" s="20"/>
      <c r="U20" s="25">
        <f>IF(G58=0,"n/a",G20/G58)</f>
        <v>3.0502495163426544E-2</v>
      </c>
      <c r="V20" s="20"/>
      <c r="W20" s="25">
        <f>IF(M58=0,"n/a",M20/M58)</f>
        <v>0.69606454252645167</v>
      </c>
    </row>
    <row r="21" spans="2:23" ht="6.95" customHeight="1" x14ac:dyDescent="0.2">
      <c r="E21" s="43"/>
      <c r="F21" s="59"/>
      <c r="G21" s="43"/>
      <c r="H21" s="59"/>
      <c r="I21" s="43"/>
      <c r="J21" s="59"/>
      <c r="K21" s="55"/>
      <c r="L21" s="59"/>
      <c r="M21" s="43"/>
      <c r="N21" s="59"/>
      <c r="O21" s="43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43">
        <f>E14+E20</f>
        <v>837548011.38000011</v>
      </c>
      <c r="F22" s="59"/>
      <c r="G22" s="43">
        <f>G14+G20</f>
        <v>950494000</v>
      </c>
      <c r="H22" s="59"/>
      <c r="I22" s="43">
        <f>E22-G22</f>
        <v>-112945988.61999989</v>
      </c>
      <c r="J22" s="59"/>
      <c r="K22" s="52">
        <f>IF(G22=0,"n/a",IF(AND(I22/G22&lt;1,I22/G22&gt;-1),I22/G22,"n/a"))</f>
        <v>-0.11882872340067363</v>
      </c>
      <c r="L22" s="59"/>
      <c r="M22" s="43">
        <f>M14+M20</f>
        <v>898888255.29999995</v>
      </c>
      <c r="N22" s="59"/>
      <c r="O22" s="43">
        <f>E22-M22</f>
        <v>-61340243.919999838</v>
      </c>
      <c r="Q22" s="18">
        <f>IF(M22=0,"n/a",IF(AND(O22/M22&lt;1,O22/M22&gt;-1),O22/M22,"n/a"))</f>
        <v>-6.8240121681785462E-2</v>
      </c>
      <c r="S22" s="22">
        <f>IF(E60=0,"n/a",E22/E60)</f>
        <v>1.0094139458635849</v>
      </c>
      <c r="T22" s="20"/>
      <c r="U22" s="22">
        <f>IF(G60=0,"n/a",G22/G60)</f>
        <v>1.1507219145809069</v>
      </c>
      <c r="V22" s="20"/>
      <c r="W22" s="22">
        <f>IF(M60=0,"n/a",M22/M60)</f>
        <v>1.1705839005694267</v>
      </c>
    </row>
    <row r="23" spans="2:23" ht="6.95" customHeight="1" x14ac:dyDescent="0.2">
      <c r="E23" s="43"/>
      <c r="F23" s="59"/>
      <c r="G23" s="43"/>
      <c r="H23" s="59"/>
      <c r="I23" s="43"/>
      <c r="J23" s="59"/>
      <c r="K23" s="55"/>
      <c r="L23" s="59"/>
      <c r="M23" s="43"/>
      <c r="N23" s="59"/>
      <c r="O23" s="43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43"/>
      <c r="F24" s="59"/>
      <c r="G24" s="43"/>
      <c r="H24" s="59"/>
      <c r="I24" s="43"/>
      <c r="J24" s="59"/>
      <c r="K24" s="55"/>
      <c r="L24" s="59"/>
      <c r="M24" s="43"/>
      <c r="N24" s="59"/>
      <c r="O24" s="43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43">
        <v>6414276.5499999998</v>
      </c>
      <c r="F25" s="59"/>
      <c r="G25" s="43">
        <v>5475000</v>
      </c>
      <c r="H25" s="59"/>
      <c r="I25" s="43">
        <f>E25-G25</f>
        <v>939276.54999999981</v>
      </c>
      <c r="J25" s="59"/>
      <c r="K25" s="52">
        <f>IF(G25=0,"n/a",IF(AND(I25/G25&lt;1,I25/G25&gt;-1),I25/G25,"n/a"))</f>
        <v>0.17155736073059358</v>
      </c>
      <c r="L25" s="59"/>
      <c r="M25" s="43">
        <v>5857079.3300000001</v>
      </c>
      <c r="N25" s="59"/>
      <c r="O25" s="43">
        <f>E25-M25</f>
        <v>557197.21999999974</v>
      </c>
      <c r="Q25" s="18">
        <f>IF(M25=0,"n/a",IF(AND(O25/M25&lt;1,O25/M25&gt;-1),O25/M25,"n/a"))</f>
        <v>9.5132264496748706E-2</v>
      </c>
      <c r="S25" s="22">
        <f>IF(E63=0,"n/a",E25/E63)</f>
        <v>0.12364640207374644</v>
      </c>
      <c r="T25" s="20"/>
      <c r="U25" s="22">
        <f>IF(G63=0,"n/a",G25/G63)</f>
        <v>6.2790441631840428E-3</v>
      </c>
      <c r="V25" s="20"/>
      <c r="W25" s="22">
        <f>IF(M63=0,"n/a",M25/M63)</f>
        <v>0.11891834560163402</v>
      </c>
    </row>
    <row r="26" spans="2:23" x14ac:dyDescent="0.2">
      <c r="C26" s="5" t="s">
        <v>24</v>
      </c>
      <c r="E26" s="53">
        <v>13530168.17</v>
      </c>
      <c r="F26" s="56"/>
      <c r="G26" s="53">
        <v>11084000</v>
      </c>
      <c r="H26" s="57"/>
      <c r="I26" s="53">
        <f>E26-G26</f>
        <v>2446168.17</v>
      </c>
      <c r="J26" s="56"/>
      <c r="K26" s="54">
        <f>IF(G26=0,"n/a",IF(AND(I26/G26&lt;1,I26/G26&gt;-1),I26/G26,"n/a"))</f>
        <v>0.22069362775171417</v>
      </c>
      <c r="L26" s="58"/>
      <c r="M26" s="53">
        <v>12344966.029999999</v>
      </c>
      <c r="N26" s="58"/>
      <c r="O26" s="53">
        <f>E26-M26</f>
        <v>1185202.1400000006</v>
      </c>
      <c r="Q26" s="24">
        <f>IF(M26=0,"n/a",IF(AND(O26/M26&lt;1,O26/M26&gt;-1),O26/M26,"n/a"))</f>
        <v>9.6006917890239074E-2</v>
      </c>
      <c r="S26" s="25">
        <f>IF(E64=0,"n/a",E26/E64)</f>
        <v>7.6032548055934845E-2</v>
      </c>
      <c r="T26" s="20"/>
      <c r="U26" s="25" t="str">
        <f>IF(G64=0,"n/a",G26/G64)</f>
        <v>n/a</v>
      </c>
      <c r="V26" s="20"/>
      <c r="W26" s="25">
        <f>IF(M64=0,"n/a",M26/M64)</f>
        <v>7.3867109264205574E-2</v>
      </c>
    </row>
    <row r="27" spans="2:23" ht="6.95" customHeight="1" x14ac:dyDescent="0.2">
      <c r="E27" s="43"/>
      <c r="F27" s="59"/>
      <c r="G27" s="43"/>
      <c r="H27" s="59"/>
      <c r="I27" s="43"/>
      <c r="J27" s="59"/>
      <c r="K27" s="55"/>
      <c r="L27" s="59"/>
      <c r="M27" s="43"/>
      <c r="N27" s="59"/>
      <c r="O27" s="43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53">
        <f>SUM(E25:E26)</f>
        <v>19944444.719999999</v>
      </c>
      <c r="F28" s="56"/>
      <c r="G28" s="53">
        <f>SUM(G25:G26)</f>
        <v>16559000</v>
      </c>
      <c r="H28" s="57"/>
      <c r="I28" s="53">
        <f>E28-G28</f>
        <v>3385444.7199999988</v>
      </c>
      <c r="J28" s="56"/>
      <c r="K28" s="54">
        <f>IF(G28=0,"n/a",IF(AND(I28/G28&lt;1,I28/G28&gt;-1),I28/G28,"n/a"))</f>
        <v>0.20444741349115278</v>
      </c>
      <c r="L28" s="58"/>
      <c r="M28" s="53">
        <f>SUM(M25:M26)</f>
        <v>18202045.359999999</v>
      </c>
      <c r="N28" s="58"/>
      <c r="O28" s="53">
        <f>E28-M28</f>
        <v>1742399.3599999994</v>
      </c>
      <c r="Q28" s="24">
        <f>IF(M28=0,"n/a",IF(AND(O28/M28&lt;1,O28/M28&gt;-1),O28/M28,"n/a"))</f>
        <v>9.5725470711605753E-2</v>
      </c>
      <c r="S28" s="25">
        <f>IF(E66=0,"n/a",E28/E66)</f>
        <v>8.6779766062213645E-2</v>
      </c>
      <c r="T28" s="20"/>
      <c r="U28" s="25">
        <f>IF(G66=0,"n/a",G28/G66)</f>
        <v>1.8990811378660197E-2</v>
      </c>
      <c r="V28" s="20"/>
      <c r="W28" s="25">
        <f>IF(M66=0,"n/a",M28/M66)</f>
        <v>8.4121927965151916E-2</v>
      </c>
    </row>
    <row r="29" spans="2:23" ht="6.95" customHeight="1" x14ac:dyDescent="0.2">
      <c r="E29" s="43"/>
      <c r="F29" s="59"/>
      <c r="G29" s="43"/>
      <c r="H29" s="59"/>
      <c r="I29" s="43"/>
      <c r="J29" s="59"/>
      <c r="K29" s="55"/>
      <c r="L29" s="59"/>
      <c r="M29" s="43"/>
      <c r="N29" s="59"/>
      <c r="O29" s="43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43">
        <f>E22+E28</f>
        <v>857492456.10000014</v>
      </c>
      <c r="F30" s="59"/>
      <c r="G30" s="43">
        <f>G22+G28</f>
        <v>967053000</v>
      </c>
      <c r="H30" s="59"/>
      <c r="I30" s="43">
        <f>E30-G30</f>
        <v>-109560543.89999986</v>
      </c>
      <c r="J30" s="59"/>
      <c r="K30" s="52">
        <f>IF(G30=0,"n/a",IF(AND(I30/G30&lt;1,I30/G30&gt;-1),I30/G30,"n/a"))</f>
        <v>-0.11329321547009301</v>
      </c>
      <c r="L30" s="59"/>
      <c r="M30" s="43">
        <f>M22+M28</f>
        <v>917090300.65999997</v>
      </c>
      <c r="N30" s="59"/>
      <c r="O30" s="43">
        <f>E30-M30</f>
        <v>-59597844.559999824</v>
      </c>
      <c r="Q30" s="18">
        <f>IF(M30=0,"n/a",IF(AND(O30/M30&lt;1,O30/M30&gt;-1),O30/M30,"n/a"))</f>
        <v>-6.4985797491380295E-2</v>
      </c>
      <c r="S30" s="19">
        <f>IF(E68=0,"n/a",E30/E68)</f>
        <v>0.80928710996535325</v>
      </c>
      <c r="T30" s="20"/>
      <c r="U30" s="19">
        <f>IF(G68=0,"n/a",G30/G68)</f>
        <v>0.56954284765239882</v>
      </c>
      <c r="V30" s="20"/>
      <c r="W30" s="19">
        <f>IF(M68=0,"n/a",M30/M68)</f>
        <v>0.93174263090791964</v>
      </c>
    </row>
    <row r="31" spans="2:23" ht="6.95" customHeight="1" x14ac:dyDescent="0.2">
      <c r="E31" s="43"/>
      <c r="F31" s="59"/>
      <c r="G31" s="43"/>
      <c r="H31" s="59"/>
      <c r="I31" s="43"/>
      <c r="J31" s="59"/>
      <c r="K31" s="55"/>
      <c r="L31" s="59"/>
      <c r="M31" s="43"/>
      <c r="N31" s="59"/>
      <c r="O31" s="43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43">
        <v>24029578.809999999</v>
      </c>
      <c r="F32" s="59"/>
      <c r="G32" s="43">
        <v>-6245000</v>
      </c>
      <c r="H32" s="59"/>
      <c r="I32" s="43">
        <f>E32-G32</f>
        <v>30274578.809999999</v>
      </c>
      <c r="J32" s="59"/>
      <c r="K32" s="52" t="str">
        <f>IF(G32=0,"n/a",IF(AND(I32/G32&lt;1,I32/G32&gt;-1),I32/G32,"n/a"))</f>
        <v>n/a</v>
      </c>
      <c r="L32" s="59"/>
      <c r="M32" s="43">
        <v>43206163.340000004</v>
      </c>
      <c r="N32" s="59"/>
      <c r="O32" s="43">
        <f>E32-M32</f>
        <v>-19176584.530000005</v>
      </c>
      <c r="Q32" s="18">
        <f>IF(M32=0,"n/a",IF(AND(O32/M32&lt;1,O32/M32&gt;-1),O32/M32,"n/a"))</f>
        <v>-0.44383909719302567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53">
        <v>13950563.67</v>
      </c>
      <c r="F33" s="56"/>
      <c r="G33" s="53">
        <v>12059000</v>
      </c>
      <c r="H33" s="57"/>
      <c r="I33" s="53">
        <f>E33-G33</f>
        <v>1891563.67</v>
      </c>
      <c r="J33" s="56"/>
      <c r="K33" s="54">
        <f>IF(G33=0,"n/a",IF(AND(I33/G33&lt;1,I33/G33&gt;-1),I33/G33,"n/a"))</f>
        <v>0.15685908201343393</v>
      </c>
      <c r="L33" s="58"/>
      <c r="M33" s="53">
        <v>13167391.039999999</v>
      </c>
      <c r="N33" s="58"/>
      <c r="O33" s="53">
        <f>E33-M33</f>
        <v>783172.63000000082</v>
      </c>
      <c r="Q33" s="24">
        <f>IF(M33=0,"n/a",IF(AND(O33/M33&lt;1,O33/M33&gt;-1),O33/M33,"n/a"))</f>
        <v>5.9478193335405105E-2</v>
      </c>
    </row>
    <row r="34" spans="1:23" ht="6.95" customHeight="1" x14ac:dyDescent="0.2">
      <c r="E34" s="43"/>
      <c r="F34" s="33"/>
      <c r="G34" s="43"/>
      <c r="H34" s="33"/>
      <c r="I34" s="43"/>
      <c r="J34" s="33"/>
      <c r="K34" s="36"/>
      <c r="L34" s="33"/>
      <c r="M34" s="43"/>
      <c r="N34" s="33"/>
      <c r="O34" s="43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60">
        <f>SUM(E30:E33)</f>
        <v>895472598.58000004</v>
      </c>
      <c r="F35" s="61"/>
      <c r="G35" s="60">
        <f>SUM(G30:G33)</f>
        <v>972867000</v>
      </c>
      <c r="H35" s="61"/>
      <c r="I35" s="60">
        <f>E35-G35</f>
        <v>-77394401.419999957</v>
      </c>
      <c r="J35" s="61"/>
      <c r="K35" s="62">
        <f>IF(G35=0,"n/a",IF(AND(I35/G35&lt;1,I35/G35&gt;-1),I35/G35,"n/a"))</f>
        <v>-7.955291054172868E-2</v>
      </c>
      <c r="L35" s="61"/>
      <c r="M35" s="60">
        <f>SUM(M30:M33)</f>
        <v>973463855.03999996</v>
      </c>
      <c r="N35" s="61"/>
      <c r="O35" s="60">
        <f>E35-M35</f>
        <v>-77991256.459999919</v>
      </c>
      <c r="Q35" s="39">
        <f>IF(M35=0,"n/a",IF(AND(O35/M35&lt;1,O35/M35&gt;-1),O35/M35,"n/a"))</f>
        <v>-8.0117259676575486E-2</v>
      </c>
    </row>
    <row r="36" spans="1:23" ht="12.75" thickTop="1" x14ac:dyDescent="0.2">
      <c r="E36" s="63"/>
      <c r="F36" s="64"/>
      <c r="G36" s="63"/>
      <c r="H36" s="17"/>
      <c r="I36" s="63"/>
      <c r="J36" s="17"/>
      <c r="K36" s="65"/>
      <c r="L36" s="17"/>
      <c r="M36" s="63"/>
      <c r="N36" s="17"/>
      <c r="O36" s="63"/>
    </row>
    <row r="37" spans="1:23" x14ac:dyDescent="0.2">
      <c r="C37" s="5" t="s">
        <v>30</v>
      </c>
      <c r="E37" s="41">
        <v>40434316.899999999</v>
      </c>
      <c r="F37" s="63"/>
      <c r="G37" s="63">
        <v>39018053.122000001</v>
      </c>
      <c r="H37" s="17"/>
      <c r="I37" s="63"/>
      <c r="J37" s="17"/>
      <c r="K37" s="65"/>
      <c r="L37" s="17"/>
      <c r="M37" s="63">
        <v>30218100.719999999</v>
      </c>
      <c r="N37" s="17"/>
      <c r="O37" s="63"/>
    </row>
    <row r="38" spans="1:23" x14ac:dyDescent="0.2">
      <c r="C38" s="5" t="s">
        <v>31</v>
      </c>
      <c r="E38" s="43">
        <v>12752862.109999999</v>
      </c>
      <c r="F38" s="51"/>
      <c r="G38" s="43">
        <v>3063332.1340000001</v>
      </c>
      <c r="H38" s="51"/>
      <c r="I38" s="43"/>
      <c r="J38" s="51"/>
      <c r="K38" s="66"/>
      <c r="L38" s="51"/>
      <c r="M38" s="43">
        <v>9957367.75</v>
      </c>
      <c r="O38" s="67"/>
    </row>
    <row r="39" spans="1:23" x14ac:dyDescent="0.2">
      <c r="C39" s="5" t="s">
        <v>32</v>
      </c>
      <c r="E39" s="43">
        <v>5953685.0199999996</v>
      </c>
      <c r="F39" s="51"/>
      <c r="G39" s="43">
        <v>4800856.8229999999</v>
      </c>
      <c r="H39" s="51"/>
      <c r="I39" s="43"/>
      <c r="J39" s="51"/>
      <c r="K39" s="66"/>
      <c r="L39" s="51"/>
      <c r="M39" s="43">
        <v>4534016.09</v>
      </c>
      <c r="O39" s="67"/>
    </row>
    <row r="40" spans="1:23" x14ac:dyDescent="0.2">
      <c r="C40" s="5" t="s">
        <v>33</v>
      </c>
      <c r="E40" s="43">
        <v>-2749401.49</v>
      </c>
      <c r="F40" s="51"/>
      <c r="G40" s="43">
        <v>-2689025.3390000002</v>
      </c>
      <c r="H40" s="51"/>
      <c r="I40" s="43"/>
      <c r="J40" s="51"/>
      <c r="K40" s="66"/>
      <c r="L40" s="51"/>
      <c r="M40" s="43">
        <v>-2479055.16</v>
      </c>
      <c r="O40" s="67"/>
    </row>
    <row r="41" spans="1:23" x14ac:dyDescent="0.2">
      <c r="C41" s="5" t="s">
        <v>34</v>
      </c>
      <c r="E41" s="43">
        <v>20419988.530000001</v>
      </c>
      <c r="F41" s="51"/>
      <c r="G41" s="43"/>
      <c r="H41" s="51"/>
      <c r="I41" s="43"/>
      <c r="J41" s="51"/>
      <c r="K41" s="66"/>
      <c r="L41" s="51"/>
      <c r="M41" s="43">
        <v>20033018.535999998</v>
      </c>
      <c r="O41" s="67"/>
    </row>
    <row r="42" spans="1:23" x14ac:dyDescent="0.2">
      <c r="C42" s="5" t="s">
        <v>35</v>
      </c>
      <c r="E42" s="43">
        <v>-1337005.8400000001</v>
      </c>
      <c r="F42" s="51"/>
      <c r="G42" s="43"/>
      <c r="H42" s="51"/>
      <c r="I42" s="43"/>
      <c r="J42" s="51"/>
      <c r="K42" s="66"/>
      <c r="L42" s="51"/>
      <c r="M42" s="43">
        <v>-58773.16</v>
      </c>
      <c r="O42" s="67"/>
    </row>
    <row r="43" spans="1:23" x14ac:dyDescent="0.2">
      <c r="C43" s="5" t="s">
        <v>36</v>
      </c>
      <c r="E43" s="43">
        <v>32772463.68</v>
      </c>
      <c r="F43" s="51"/>
      <c r="G43" s="43"/>
      <c r="H43" s="51"/>
      <c r="I43" s="43"/>
      <c r="J43" s="51"/>
      <c r="K43" s="66"/>
      <c r="L43" s="51"/>
      <c r="M43" s="43">
        <v>2887203.09</v>
      </c>
      <c r="O43" s="67"/>
    </row>
    <row r="44" spans="1:23" x14ac:dyDescent="0.2">
      <c r="C44" s="5" t="s">
        <v>37</v>
      </c>
      <c r="E44" s="43">
        <v>6210010.2400000002</v>
      </c>
      <c r="F44" s="51"/>
      <c r="G44" s="43"/>
      <c r="H44" s="51"/>
      <c r="I44" s="43"/>
      <c r="J44" s="51"/>
      <c r="K44" s="66"/>
      <c r="L44" s="51"/>
      <c r="M44" s="43">
        <v>1928533.83</v>
      </c>
      <c r="O44" s="67"/>
    </row>
    <row r="45" spans="1:23" x14ac:dyDescent="0.2">
      <c r="E45" s="68"/>
    </row>
    <row r="46" spans="1:23" ht="12.75" x14ac:dyDescent="0.2">
      <c r="A46" s="3" t="s">
        <v>38</v>
      </c>
      <c r="E46" s="68"/>
    </row>
    <row r="47" spans="1:23" x14ac:dyDescent="0.2">
      <c r="B47" s="13" t="s">
        <v>39</v>
      </c>
      <c r="E47" s="68"/>
    </row>
    <row r="48" spans="1:23" x14ac:dyDescent="0.2">
      <c r="C48" s="5" t="s">
        <v>13</v>
      </c>
      <c r="E48" s="69">
        <v>519955431</v>
      </c>
      <c r="G48" s="46">
        <v>0</v>
      </c>
      <c r="H48" s="70"/>
      <c r="I48" s="46">
        <f>E48-G48</f>
        <v>519955431</v>
      </c>
      <c r="K48" s="18" t="str">
        <f>IF(G48=0,"n/a",IF(AND(I48/G48&lt;1,I48/G48&gt;-1),I48/G48,"n/a"))</f>
        <v>n/a</v>
      </c>
      <c r="M48" s="69">
        <v>477623328</v>
      </c>
      <c r="N48" s="70"/>
      <c r="O48" s="46">
        <f>E48-M48</f>
        <v>42332103</v>
      </c>
      <c r="Q48" s="18">
        <f>IF(M48=0,"n/a",IF(AND(O48/M48&lt;1,O48/M48&gt;-1),O48/M48,"n/a"))</f>
        <v>8.8630727433815795E-2</v>
      </c>
    </row>
    <row r="49" spans="2:23" x14ac:dyDescent="0.2">
      <c r="C49" s="5" t="s">
        <v>14</v>
      </c>
      <c r="E49" s="69">
        <v>239850155</v>
      </c>
      <c r="G49" s="46">
        <v>0</v>
      </c>
      <c r="H49" s="70"/>
      <c r="I49" s="46">
        <f>E49-G49</f>
        <v>239850155</v>
      </c>
      <c r="K49" s="18" t="str">
        <f>IF(G49=0,"n/a",IF(AND(I49/G49&lt;1,I49/G49&gt;-1),I49/G49,"n/a"))</f>
        <v>n/a</v>
      </c>
      <c r="M49" s="69">
        <v>221649479</v>
      </c>
      <c r="N49" s="70"/>
      <c r="O49" s="46">
        <f>E49-M49</f>
        <v>18200676</v>
      </c>
      <c r="Q49" s="18">
        <f>IF(M49=0,"n/a",IF(AND(O49/M49&lt;1,O49/M49&gt;-1),O49/M49,"n/a"))</f>
        <v>8.2114679818399205E-2</v>
      </c>
    </row>
    <row r="50" spans="2:23" x14ac:dyDescent="0.2">
      <c r="C50" s="5" t="s">
        <v>15</v>
      </c>
      <c r="E50" s="48">
        <v>23708701</v>
      </c>
      <c r="G50" s="48">
        <v>0</v>
      </c>
      <c r="H50" s="70"/>
      <c r="I50" s="48">
        <f>E50-G50</f>
        <v>23708701</v>
      </c>
      <c r="K50" s="24" t="str">
        <f>IF(G50=0,"n/a",IF(AND(I50/G50&lt;1,I50/G50&gt;-1),I50/G50,"n/a"))</f>
        <v>n/a</v>
      </c>
      <c r="M50" s="48">
        <v>23471041</v>
      </c>
      <c r="N50" s="70"/>
      <c r="O50" s="48">
        <f>E50-M50</f>
        <v>237660</v>
      </c>
      <c r="Q50" s="24">
        <f>IF(M50=0,"n/a",IF(AND(O50/M50&lt;1,O50/M50&gt;-1),O50/M50,"n/a"))</f>
        <v>1.0125669330133247E-2</v>
      </c>
    </row>
    <row r="51" spans="2:23" ht="6.95" customHeight="1" x14ac:dyDescent="0.2">
      <c r="E51" s="46"/>
      <c r="G51" s="46"/>
      <c r="I51" s="46"/>
      <c r="K51" s="26"/>
      <c r="M51" s="46"/>
      <c r="O51" s="46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6">
        <f>SUM(E48:E50)</f>
        <v>783514287</v>
      </c>
      <c r="G52" s="46">
        <f>SUM(G48:G50)</f>
        <v>0</v>
      </c>
      <c r="H52" s="70"/>
      <c r="I52" s="46">
        <f>E52-G52</f>
        <v>783514287</v>
      </c>
      <c r="K52" s="18" t="str">
        <f>IF(G52=0,"n/a",IF(AND(I52/G52&lt;1,I52/G52&gt;-1),I52/G52,"n/a"))</f>
        <v>n/a</v>
      </c>
      <c r="M52" s="46">
        <f>SUM(M48:M50)</f>
        <v>722743848</v>
      </c>
      <c r="N52" s="70"/>
      <c r="O52" s="46">
        <f>E52-M52</f>
        <v>60770439</v>
      </c>
      <c r="Q52" s="18">
        <f>IF(M52=0,"n/a",IF(AND(O52/M52&lt;1,O52/M52&gt;-1),O52/M52,"n/a"))</f>
        <v>8.4082955763879433E-2</v>
      </c>
    </row>
    <row r="53" spans="2:23" ht="6.95" customHeight="1" x14ac:dyDescent="0.2">
      <c r="E53" s="46"/>
      <c r="G53" s="46"/>
      <c r="I53" s="46"/>
      <c r="K53" s="26"/>
      <c r="M53" s="46"/>
      <c r="O53" s="46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6"/>
      <c r="G54" s="46"/>
      <c r="H54" s="70"/>
      <c r="I54" s="46"/>
      <c r="K54" s="26"/>
      <c r="M54" s="46"/>
      <c r="N54" s="70"/>
      <c r="O54" s="46"/>
      <c r="Q54" s="26"/>
    </row>
    <row r="55" spans="2:23" x14ac:dyDescent="0.2">
      <c r="C55" s="5" t="s">
        <v>18</v>
      </c>
      <c r="E55" s="69">
        <v>43131210</v>
      </c>
      <c r="G55" s="46">
        <v>825998000</v>
      </c>
      <c r="H55" s="70"/>
      <c r="I55" s="46">
        <f>E55-G55</f>
        <v>-782866790</v>
      </c>
      <c r="K55" s="18">
        <f>IF(G55=0,"n/a",IF(AND(I55/G55&lt;1,I55/G55&gt;-1),I55/G55,"n/a"))</f>
        <v>-0.94778291230729372</v>
      </c>
      <c r="M55" s="69">
        <v>43585634</v>
      </c>
      <c r="N55" s="70"/>
      <c r="O55" s="46">
        <f>E55-M55</f>
        <v>-454424</v>
      </c>
      <c r="Q55" s="18">
        <f>IF(M55=0,"n/a",IF(AND(O55/M55&lt;1,O55/M55&gt;-1),O55/M55,"n/a"))</f>
        <v>-1.0426004127873877E-2</v>
      </c>
    </row>
    <row r="56" spans="2:23" x14ac:dyDescent="0.2">
      <c r="C56" s="5" t="s">
        <v>19</v>
      </c>
      <c r="E56" s="48">
        <v>3091416</v>
      </c>
      <c r="G56" s="48">
        <v>0</v>
      </c>
      <c r="H56" s="70"/>
      <c r="I56" s="48">
        <f>E56-G56</f>
        <v>3091416</v>
      </c>
      <c r="K56" s="24" t="str">
        <f>IF(G56=0,"n/a",IF(AND(I56/G56&lt;1,I56/G56&gt;-1),I56/G56,"n/a"))</f>
        <v>n/a</v>
      </c>
      <c r="M56" s="48">
        <v>1567851</v>
      </c>
      <c r="N56" s="70"/>
      <c r="O56" s="48">
        <f>E56-M56</f>
        <v>1523565</v>
      </c>
      <c r="Q56" s="24">
        <f>IF(M56=0,"n/a",IF(AND(O56/M56&lt;1,O56/M56&gt;-1),O56/M56,"n/a"))</f>
        <v>0.97175369343132734</v>
      </c>
    </row>
    <row r="57" spans="2:23" ht="6.95" customHeight="1" x14ac:dyDescent="0.2">
      <c r="E57" s="46"/>
      <c r="G57" s="46"/>
      <c r="I57" s="46"/>
      <c r="K57" s="26"/>
      <c r="M57" s="46"/>
      <c r="O57" s="46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8">
        <f>SUM(E55:E56)</f>
        <v>46222626</v>
      </c>
      <c r="G58" s="48">
        <f>SUM(G55:G56)</f>
        <v>825998000</v>
      </c>
      <c r="H58" s="70"/>
      <c r="I58" s="48">
        <f>E58-G58</f>
        <v>-779775374</v>
      </c>
      <c r="K58" s="24">
        <f>IF(G58=0,"n/a",IF(AND(I58/G58&lt;1,I58/G58&gt;-1),I58/G58,"n/a"))</f>
        <v>-0.94404026886263648</v>
      </c>
      <c r="M58" s="48">
        <f>SUM(M55:M56)</f>
        <v>45153485</v>
      </c>
      <c r="N58" s="70"/>
      <c r="O58" s="48">
        <f>E58-M58</f>
        <v>1069141</v>
      </c>
      <c r="Q58" s="24">
        <f>IF(M58=0,"n/a",IF(AND(O58/M58&lt;1,O58/M58&gt;-1),O58/M58,"n/a"))</f>
        <v>2.3677928735733243E-2</v>
      </c>
    </row>
    <row r="59" spans="2:23" ht="6.95" customHeight="1" x14ac:dyDescent="0.2">
      <c r="E59" s="46"/>
      <c r="G59" s="46"/>
      <c r="I59" s="46"/>
      <c r="K59" s="26"/>
      <c r="M59" s="46"/>
      <c r="O59" s="46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6">
        <f>E52+E58</f>
        <v>829736913</v>
      </c>
      <c r="G60" s="46">
        <f>G52+G58</f>
        <v>825998000</v>
      </c>
      <c r="H60" s="70"/>
      <c r="I60" s="46">
        <f>E60-G60</f>
        <v>3738913</v>
      </c>
      <c r="K60" s="18">
        <f>IF(G60=0,"n/a",IF(AND(I60/G60&lt;1,I60/G60&gt;-1),I60/G60,"n/a"))</f>
        <v>4.5265400158353893E-3</v>
      </c>
      <c r="M60" s="46">
        <f>M52+M58</f>
        <v>767897333</v>
      </c>
      <c r="N60" s="70"/>
      <c r="O60" s="46">
        <f>E60-M60</f>
        <v>61839580</v>
      </c>
      <c r="Q60" s="18">
        <f>IF(M60=0,"n/a",IF(AND(O60/M60&lt;1,O60/M60&gt;-1),O60/M60,"n/a"))</f>
        <v>8.0531051929047401E-2</v>
      </c>
    </row>
    <row r="61" spans="2:23" ht="6.95" customHeight="1" x14ac:dyDescent="0.2">
      <c r="E61" s="46"/>
      <c r="G61" s="46"/>
      <c r="I61" s="46"/>
      <c r="K61" s="26"/>
      <c r="M61" s="46"/>
      <c r="O61" s="46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6"/>
      <c r="G62" s="46"/>
      <c r="H62" s="70"/>
      <c r="I62" s="46"/>
      <c r="K62" s="26"/>
      <c r="M62" s="46"/>
      <c r="N62" s="70"/>
      <c r="O62" s="46"/>
      <c r="Q62" s="26"/>
    </row>
    <row r="63" spans="2:23" x14ac:dyDescent="0.2">
      <c r="C63" s="5" t="s">
        <v>23</v>
      </c>
      <c r="E63" s="69">
        <v>51875966</v>
      </c>
      <c r="G63" s="46">
        <v>871948000</v>
      </c>
      <c r="H63" s="70"/>
      <c r="I63" s="46">
        <f>E63-G63</f>
        <v>-820072034</v>
      </c>
      <c r="K63" s="18">
        <f>IF(G63=0,"n/a",IF(AND(I63/G63&lt;1,I63/G63&gt;-1),I63/G63,"n/a"))</f>
        <v>-0.9405056654754641</v>
      </c>
      <c r="M63" s="69">
        <v>49252950</v>
      </c>
      <c r="N63" s="70"/>
      <c r="O63" s="46">
        <f>E63-M63</f>
        <v>2623016</v>
      </c>
      <c r="Q63" s="18">
        <f>IF(M63=0,"n/a",IF(AND(O63/M63&lt;1,O63/M63&gt;-1),O63/M63,"n/a"))</f>
        <v>5.3256018167439717E-2</v>
      </c>
    </row>
    <row r="64" spans="2:23" x14ac:dyDescent="0.2">
      <c r="C64" s="5" t="s">
        <v>24</v>
      </c>
      <c r="E64" s="48">
        <v>177952318</v>
      </c>
      <c r="G64" s="48">
        <v>0</v>
      </c>
      <c r="H64" s="70"/>
      <c r="I64" s="48">
        <f>E64-G64</f>
        <v>177952318</v>
      </c>
      <c r="K64" s="24" t="str">
        <f>IF(G64=0,"n/a",IF(AND(I64/G64&lt;1,I64/G64&gt;-1),I64/G64,"n/a"))</f>
        <v>n/a</v>
      </c>
      <c r="M64" s="48">
        <v>167123990</v>
      </c>
      <c r="N64" s="70"/>
      <c r="O64" s="48">
        <f>E64-M64</f>
        <v>10828328</v>
      </c>
      <c r="Q64" s="24">
        <f>IF(M64=0,"n/a",IF(AND(O64/M64&lt;1,O64/M64&gt;-1),O64/M64,"n/a"))</f>
        <v>6.4792182139739488E-2</v>
      </c>
    </row>
    <row r="65" spans="1:23" ht="6.95" customHeight="1" x14ac:dyDescent="0.2">
      <c r="E65" s="46"/>
      <c r="G65" s="46"/>
      <c r="I65" s="46"/>
      <c r="K65" s="26"/>
      <c r="M65" s="46"/>
      <c r="O65" s="46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8">
        <f>SUM(E63:E64)</f>
        <v>229828284</v>
      </c>
      <c r="G66" s="48">
        <f>SUM(G63:G64)</f>
        <v>871948000</v>
      </c>
      <c r="H66" s="70"/>
      <c r="I66" s="48">
        <f>E66-G66</f>
        <v>-642119716</v>
      </c>
      <c r="K66" s="24">
        <f>IF(G66=0,"n/a",IF(AND(I66/G66&lt;1,I66/G66&gt;-1),I66/G66,"n/a"))</f>
        <v>-0.73641973603930511</v>
      </c>
      <c r="M66" s="48">
        <f>SUM(M63:M64)</f>
        <v>216376940</v>
      </c>
      <c r="N66" s="70"/>
      <c r="O66" s="48">
        <f>E66-M66</f>
        <v>13451344</v>
      </c>
      <c r="Q66" s="24">
        <f>IF(M66=0,"n/a",IF(AND(O66/M66&lt;1,O66/M66&gt;-1),O66/M66,"n/a"))</f>
        <v>6.2166254869858127E-2</v>
      </c>
    </row>
    <row r="67" spans="1:23" ht="6.95" customHeight="1" x14ac:dyDescent="0.2">
      <c r="E67" s="46"/>
      <c r="G67" s="46"/>
      <c r="I67" s="46"/>
      <c r="K67" s="26"/>
      <c r="M67" s="46"/>
      <c r="O67" s="46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9">
        <f>E60+E66</f>
        <v>1059565197</v>
      </c>
      <c r="G68" s="49">
        <f>G60+G66</f>
        <v>1697946000</v>
      </c>
      <c r="H68" s="70"/>
      <c r="I68" s="49">
        <f>E68-G68</f>
        <v>-638380803</v>
      </c>
      <c r="K68" s="39">
        <f>IF(G68=0,"n/a",IF(AND(I68/G68&lt;1,I68/G68&gt;-1),I68/G68,"n/a"))</f>
        <v>-0.37597238251393156</v>
      </c>
      <c r="M68" s="49">
        <f>M60+M66</f>
        <v>984274273</v>
      </c>
      <c r="N68" s="70"/>
      <c r="O68" s="49">
        <f>E68-M68</f>
        <v>75290924</v>
      </c>
      <c r="Q68" s="39">
        <f>IF(M68=0,"n/a",IF(AND(O68/M68&lt;1,O68/M68&gt;-1),O68/M68,"n/a"))</f>
        <v>7.6493845328821267E-2</v>
      </c>
    </row>
    <row r="69" spans="1:23" ht="12.75" thickTop="1" x14ac:dyDescent="0.2"/>
    <row r="70" spans="1:23" ht="12.75" x14ac:dyDescent="0.2">
      <c r="A70" s="5" t="s">
        <v>3</v>
      </c>
      <c r="C70" s="72" t="s">
        <v>44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5" right="0.5" top="0.5" bottom="0.25" header="0.3" footer="0.3"/>
  <pageSetup scale="7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40538B5EA77E468CAB531939C68C39" ma:contentTypeVersion="96" ma:contentTypeDescription="" ma:contentTypeScope="" ma:versionID="bdfca2a36045e7e43c83538f6589cb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792A15A-D526-4C4D-8B3B-C1000FA7B9F9}"/>
</file>

<file path=customXml/itemProps2.xml><?xml version="1.0" encoding="utf-8"?>
<ds:datastoreItem xmlns:ds="http://schemas.openxmlformats.org/officeDocument/2006/customXml" ds:itemID="{9E31CFA8-350D-4EF3-A29C-4E8D0C55AF4F}"/>
</file>

<file path=customXml/itemProps3.xml><?xml version="1.0" encoding="utf-8"?>
<ds:datastoreItem xmlns:ds="http://schemas.openxmlformats.org/officeDocument/2006/customXml" ds:itemID="{B4683453-CBF2-465B-8CBF-315F403C74D2}"/>
</file>

<file path=customXml/itemProps4.xml><?xml version="1.0" encoding="utf-8"?>
<ds:datastoreItem xmlns:ds="http://schemas.openxmlformats.org/officeDocument/2006/customXml" ds:itemID="{C9703D29-BFE0-41D8-8E60-601176EBDC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SOG 07-2016</vt:lpstr>
      <vt:lpstr>SOG 08-2016</vt:lpstr>
      <vt:lpstr>SOG 09-2016</vt:lpstr>
      <vt:lpstr>SOG 12ME 09-2016</vt:lpstr>
      <vt:lpstr>'SOG 07-2016'!Print_Area</vt:lpstr>
      <vt:lpstr>'SOG 08-2016'!Print_Area</vt:lpstr>
      <vt:lpstr>'SOG 09-2016'!Print_Area</vt:lpstr>
      <vt:lpstr>'SOG 12ME 09-2016'!Print_Area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Lori Traore</cp:lastModifiedBy>
  <cp:lastPrinted>2016-11-11T23:31:22Z</cp:lastPrinted>
  <dcterms:created xsi:type="dcterms:W3CDTF">2016-11-10T23:48:29Z</dcterms:created>
  <dcterms:modified xsi:type="dcterms:W3CDTF">2016-11-11T23:31:55Z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0x0101006E56B4D1795A2E4DB2F0B01679ED314A00FE40538B5EA77E468CAB531939C68C39</vt:lpwstr>
  </property>
  <property fmtid="{D5CDD505-2E9C-101B-9397-08002B2CF9AE}" pid="3" name="_docset_NoMedatataSyncRequired">
    <vt:lpwstr>False</vt:lpwstr>
  </property>
</Properties>
</file>