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30" windowWidth="18195" windowHeight="11310"/>
  </bookViews>
  <sheets>
    <sheet name="Current Rate" sheetId="1" r:id="rId1"/>
    <sheet name="Sheet2" sheetId="2" r:id="rId2"/>
    <sheet name="Sheet3" sheetId="3" r:id="rId3"/>
  </sheets>
  <externalReferences>
    <externalReference r:id="rId4"/>
  </externalReferences>
  <definedNames>
    <definedName name="_xlnm.Print_Titles" localSheetId="0">'Current Rate'!$4:$4</definedName>
  </definedNames>
  <calcPr calcId="145621"/>
</workbook>
</file>

<file path=xl/calcChain.xml><?xml version="1.0" encoding="utf-8"?>
<calcChain xmlns="http://schemas.openxmlformats.org/spreadsheetml/2006/main">
  <c r="E75" i="1" l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E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E47" i="1"/>
  <c r="C47" i="1"/>
  <c r="B47" i="1"/>
  <c r="E33" i="1"/>
  <c r="C33" i="1"/>
  <c r="B33" i="1"/>
  <c r="E19" i="1"/>
  <c r="C19" i="1"/>
  <c r="B19" i="1"/>
  <c r="D7" i="1"/>
  <c r="F7" i="1" s="1"/>
  <c r="F5" i="1"/>
  <c r="B61" i="1" l="1"/>
  <c r="C61" i="1"/>
  <c r="B75" i="1"/>
  <c r="C75" i="1"/>
  <c r="D8" i="1"/>
  <c r="D9" i="1" s="1"/>
  <c r="D10" i="1" s="1"/>
  <c r="E77" i="1"/>
  <c r="F8" i="1" l="1"/>
  <c r="F9" i="1"/>
  <c r="D11" i="1"/>
  <c r="F10" i="1"/>
  <c r="F11" i="1" l="1"/>
  <c r="D12" i="1"/>
  <c r="F12" i="1" l="1"/>
  <c r="D13" i="1"/>
  <c r="D14" i="1" l="1"/>
  <c r="F13" i="1"/>
  <c r="D15" i="1" l="1"/>
  <c r="F14" i="1"/>
  <c r="F15" i="1" l="1"/>
  <c r="D16" i="1"/>
  <c r="F16" i="1" l="1"/>
  <c r="D17" i="1"/>
  <c r="D18" i="1" l="1"/>
  <c r="F17" i="1"/>
  <c r="D21" i="1" l="1"/>
  <c r="F18" i="1"/>
  <c r="D22" i="1" l="1"/>
  <c r="F21" i="1"/>
  <c r="F22" i="1" l="1"/>
  <c r="D23" i="1"/>
  <c r="D24" i="1" l="1"/>
  <c r="F23" i="1"/>
  <c r="D25" i="1" l="1"/>
  <c r="F24" i="1"/>
  <c r="D26" i="1" l="1"/>
  <c r="F25" i="1"/>
  <c r="D27" i="1" l="1"/>
  <c r="F26" i="1"/>
  <c r="D28" i="1" l="1"/>
  <c r="F27" i="1"/>
  <c r="D29" i="1" l="1"/>
  <c r="F28" i="1"/>
  <c r="D30" i="1" l="1"/>
  <c r="F29" i="1"/>
  <c r="D31" i="1" l="1"/>
  <c r="F30" i="1"/>
  <c r="D32" i="1" l="1"/>
  <c r="F31" i="1"/>
  <c r="F32" i="1" l="1"/>
  <c r="D35" i="1"/>
  <c r="D36" i="1" l="1"/>
  <c r="F35" i="1"/>
  <c r="D37" i="1" l="1"/>
  <c r="F36" i="1"/>
  <c r="F37" i="1" l="1"/>
  <c r="D38" i="1"/>
  <c r="F38" i="1" l="1"/>
  <c r="D39" i="1"/>
  <c r="D40" i="1" l="1"/>
  <c r="F39" i="1"/>
  <c r="D41" i="1" l="1"/>
  <c r="F40" i="1"/>
  <c r="D42" i="1" l="1"/>
  <c r="F41" i="1"/>
  <c r="F42" i="1" l="1"/>
  <c r="D43" i="1"/>
  <c r="F43" i="1" l="1"/>
  <c r="D44" i="1"/>
  <c r="D45" i="1" l="1"/>
  <c r="F44" i="1"/>
  <c r="F45" i="1" l="1"/>
  <c r="D46" i="1"/>
  <c r="D49" i="1" l="1"/>
  <c r="F46" i="1"/>
  <c r="D50" i="1" l="1"/>
  <c r="F49" i="1"/>
  <c r="D51" i="1" l="1"/>
  <c r="F50" i="1"/>
  <c r="D52" i="1" l="1"/>
  <c r="F51" i="1"/>
  <c r="F52" i="1" l="1"/>
  <c r="D53" i="1"/>
  <c r="D54" i="1" l="1"/>
  <c r="F53" i="1"/>
  <c r="F54" i="1" l="1"/>
  <c r="D55" i="1"/>
  <c r="F55" i="1" l="1"/>
  <c r="D56" i="1"/>
  <c r="D57" i="1" l="1"/>
  <c r="F56" i="1"/>
  <c r="F57" i="1" l="1"/>
  <c r="D58" i="1"/>
  <c r="D59" i="1" l="1"/>
  <c r="F58" i="1"/>
  <c r="D60" i="1" l="1"/>
  <c r="F59" i="1"/>
  <c r="F60" i="1" l="1"/>
  <c r="D63" i="1"/>
  <c r="D64" i="1" l="1"/>
  <c r="F63" i="1"/>
  <c r="F64" i="1" l="1"/>
  <c r="D65" i="1"/>
  <c r="F65" i="1" l="1"/>
  <c r="D66" i="1"/>
  <c r="F66" i="1" l="1"/>
  <c r="D67" i="1"/>
  <c r="F67" i="1" l="1"/>
  <c r="D68" i="1"/>
  <c r="F68" i="1" l="1"/>
  <c r="D69" i="1"/>
  <c r="F69" i="1" s="1"/>
</calcChain>
</file>

<file path=xl/sharedStrings.xml><?xml version="1.0" encoding="utf-8"?>
<sst xmlns="http://schemas.openxmlformats.org/spreadsheetml/2006/main" count="77" uniqueCount="29">
  <si>
    <t>Washington System Benefit Charge Deferred Account Analysis</t>
  </si>
  <si>
    <t>Monthly Conservation Costs</t>
  </si>
  <si>
    <t>SBC Recovery</t>
  </si>
  <si>
    <t xml:space="preserve">Cash Basis Accumulative  Balance  </t>
  </si>
  <si>
    <t>Accrued Costs</t>
  </si>
  <si>
    <t xml:space="preserve">Accrual Basis Accumulative  Balance  </t>
  </si>
  <si>
    <t>Dec 2011 Balance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</si>
  <si>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</si>
  <si>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</si>
  <si>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</si>
  <si>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</si>
  <si>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</si>
  <si>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</si>
  <si>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</si>
  <si>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</si>
  <si>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</si>
  <si>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</si>
  <si>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</si>
  <si>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</si>
  <si>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2012 Totals</t>
  </si>
  <si>
    <t>2013 Totals</t>
  </si>
  <si>
    <t>2014 Totals</t>
  </si>
  <si>
    <t>Actual</t>
  </si>
  <si>
    <t>Forecast</t>
  </si>
  <si>
    <t>2015 Totals</t>
  </si>
  <si>
    <t>Forecast for SBC adjustment</t>
  </si>
  <si>
    <t>2016 Totals</t>
  </si>
  <si>
    <t>Total Accrual in April 2015</t>
  </si>
  <si>
    <t>Attachment C - Current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</si>
</sst>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_);\(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8"/>
      <color rgb="FF0000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92D050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0">
    <xf numFmtId="0" fontId="0" fillId="0" borderId="0" xfId="0"/>
    <xf numFmtId="0" fontId="4" fillId="0" borderId="0" xfId="0" applyFont="1" applyFill="1" applyBorder="1"/>
    <xf numFmtId="4" fontId="3" fillId="0" borderId="0" xfId="2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4" fontId="7" fillId="0" borderId="0" xfId="2" applyNumberFormat="1" applyFont="1" applyFill="1" applyBorder="1" applyAlignment="1">
      <alignment horizontal="center" wrapText="1"/>
    </xf>
    <xf numFmtId="165" fontId="7" fillId="0" borderId="0" xfId="2" applyNumberFormat="1" applyFont="1" applyFill="1" applyBorder="1" applyAlignment="1">
      <alignment horizontal="center" wrapText="1"/>
    </xf>
    <xf numFmtId="4" fontId="7" fillId="0" borderId="0" xfId="2" quotePrefix="1" applyNumberFormat="1" applyFont="1" applyFill="1" applyBorder="1" applyAlignment="1">
      <alignment horizontal="center" wrapText="1"/>
    </xf>
    <xf numFmtId="164" fontId="4" fillId="0" borderId="0" xfId="1" applyNumberFormat="1" applyFont="1" applyFill="1" applyBorder="1"/>
    <xf numFmtId="164" fontId="4" fillId="0" borderId="0" xfId="1" applyNumberFormat="1" applyFont="1" applyFill="1" applyBorder="1" applyAlignment="1">
      <alignment horizontal="right"/>
    </xf>
    <xf numFmtId="164" fontId="4" fillId="0" borderId="1" xfId="1" applyNumberFormat="1" applyFont="1" applyFill="1" applyBorder="1"/>
    <xf numFmtId="164" fontId="5" fillId="0" borderId="0" xfId="1" applyNumberFormat="1" applyFont="1" applyFill="1" applyBorder="1"/>
    <xf numFmtId="0" fontId="8" fillId="0" borderId="0" xfId="0" applyFont="1" applyFill="1" applyBorder="1"/>
    <xf numFmtId="0" fontId="8" fillId="0" borderId="2" xfId="0" applyFont="1" applyFill="1" applyBorder="1"/>
    <xf numFmtId="164" fontId="4" fillId="2" borderId="0" xfId="1" applyNumberFormat="1" applyFont="1" applyFill="1" applyBorder="1"/>
    <xf numFmtId="164" fontId="4" fillId="0" borderId="3" xfId="1" applyNumberFormat="1" applyFont="1" applyFill="1" applyBorder="1"/>
    <xf numFmtId="0" fontId="7" fillId="0" borderId="0" xfId="0" applyFont="1" applyFill="1" applyBorder="1"/>
    <xf numFmtId="164" fontId="4" fillId="3" borderId="0" xfId="1" applyNumberFormat="1" applyFont="1" applyFill="1" applyBorder="1"/>
    <xf numFmtId="0" fontId="4" fillId="0" borderId="0" xfId="0" applyFont="1" applyFill="1" applyBorder="1" applyAlignment="1">
      <alignment horizontal="right"/>
    </xf>
    <xf numFmtId="164" fontId="4" fillId="0" borderId="0" xfId="0" applyNumberFormat="1" applyFont="1" applyFill="1" applyBorder="1"/>
    <xf numFmtId="164" fontId="6" fillId="0" borderId="0" xfId="1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4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Mgmt/WA/Filings/Collections/May%202015%20UE%20132047%20Sch%20191/SBC%20Forecast%20Worksheet%205-18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BC Balancing Acct-current rate"/>
      <sheetName val="2015-2016 Spend Forecast "/>
      <sheetName val="% alloc by month "/>
    </sheetNames>
    <sheetDataSet>
      <sheetData sheetId="0"/>
      <sheetData sheetId="1">
        <row r="25">
          <cell r="J25">
            <v>468217.83561280003</v>
          </cell>
          <cell r="K25">
            <v>827494.78336560004</v>
          </cell>
          <cell r="L25">
            <v>537698.8517323999</v>
          </cell>
          <cell r="M25">
            <v>557449.67833159992</v>
          </cell>
          <cell r="N25">
            <v>714456.10864599992</v>
          </cell>
          <cell r="O25">
            <v>720007.19998319994</v>
          </cell>
          <cell r="P25">
            <v>1169941.0892832004</v>
          </cell>
          <cell r="Q25">
            <v>2509726.2030451996</v>
          </cell>
          <cell r="U25">
            <v>692471.75975999993</v>
          </cell>
          <cell r="V25">
            <v>495748.99034000002</v>
          </cell>
          <cell r="W25">
            <v>1027243.8354</v>
          </cell>
          <cell r="X25">
            <v>487094.38261999999</v>
          </cell>
          <cell r="Y25">
            <v>522100.18129999994</v>
          </cell>
          <cell r="Z25">
            <v>1066141.7909000001</v>
          </cell>
          <cell r="AA25">
            <v>631736.61708000011</v>
          </cell>
        </row>
        <row r="28">
          <cell r="J28">
            <v>-747027.92556384602</v>
          </cell>
          <cell r="K28">
            <v>-750973.10690000013</v>
          </cell>
          <cell r="L28">
            <v>-878052.12759499985</v>
          </cell>
          <cell r="M28">
            <v>-861324.29367066664</v>
          </cell>
          <cell r="N28">
            <v>-781822.1760513332</v>
          </cell>
          <cell r="O28">
            <v>-823147.22277799994</v>
          </cell>
          <cell r="P28">
            <v>-887330.25912374991</v>
          </cell>
          <cell r="Q28">
            <v>-1038177.7158493751</v>
          </cell>
          <cell r="U28">
            <v>-1030284.1406093747</v>
          </cell>
          <cell r="V28">
            <v>-880314.48434374994</v>
          </cell>
          <cell r="W28">
            <v>-838860.08328470564</v>
          </cell>
          <cell r="X28">
            <v>-754091.476318</v>
          </cell>
          <cell r="Y28">
            <v>-749154.86291153845</v>
          </cell>
          <cell r="Z28">
            <v>-753303.89945285709</v>
          </cell>
          <cell r="AA28">
            <v>-880656.10924928577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abSelected="1" workbookViewId="0">
      <pane ySplit="4" topLeftCell="A47" activePane="bottomLeft" state="frozen"/>
      <selection pane="bottomLeft" activeCell="K61" sqref="K61"/>
    </sheetView>
  </sheetViews>
  <sheetFormatPr defaultColWidth="9.140625" defaultRowHeight="15" outlineLevelRow="1" x14ac:dyDescent="0.25"/>
  <cols>
    <col min="1" max="1" width="17.7109375" style="1" bestFit="1" customWidth="1"/>
    <col min="2" max="3" width="13.140625" style="1" customWidth="1"/>
    <col min="4" max="4" width="14.42578125" style="1" customWidth="1"/>
    <col min="5" max="5" width="11.140625" style="1" customWidth="1"/>
    <col min="6" max="6" width="16.7109375" style="1" customWidth="1"/>
    <col min="7" max="7" width="2.42578125" style="1" customWidth="1"/>
    <col min="8" max="16384" width="9.140625" style="1"/>
  </cols>
  <sheetData>
    <row r="1" spans="1:6" ht="15.75" x14ac:dyDescent="0.25">
      <c r="A1" s="19" t="s">
        <v>28</v>
      </c>
      <c r="B1" s="19"/>
      <c r="C1" s="19"/>
      <c r="D1" s="19"/>
      <c r="E1" s="19"/>
      <c r="F1" s="19"/>
    </row>
    <row r="2" spans="1:6" ht="15.75" x14ac:dyDescent="0.25">
      <c r="A2" s="19" t="s">
        <v>0</v>
      </c>
      <c r="B2" s="19"/>
      <c r="C2" s="19"/>
      <c r="D2" s="19"/>
      <c r="E2" s="19"/>
      <c r="F2" s="19"/>
    </row>
    <row r="3" spans="1:6" x14ac:dyDescent="0.25">
      <c r="A3" s="2"/>
      <c r="B3" s="2"/>
      <c r="C3" s="2"/>
      <c r="D3" s="2"/>
      <c r="E3" s="2"/>
      <c r="F3" s="2"/>
    </row>
    <row r="4" spans="1:6" ht="45" x14ac:dyDescent="0.25">
      <c r="A4" s="3"/>
      <c r="B4" s="4" t="s">
        <v>1</v>
      </c>
      <c r="C4" s="5" t="s">
        <v>2</v>
      </c>
      <c r="D4" s="6" t="s">
        <v>3</v>
      </c>
      <c r="E4" s="4" t="s">
        <v>4</v>
      </c>
      <c r="F4" s="6" t="s">
        <v>5</v>
      </c>
    </row>
    <row r="5" spans="1:6" x14ac:dyDescent="0.25">
      <c r="A5" s="7" t="s">
        <v>6</v>
      </c>
      <c r="B5" s="7">
        <v>9195525</v>
      </c>
      <c r="C5" s="7">
        <v>-8819537</v>
      </c>
      <c r="D5" s="7">
        <v>765948.69</v>
      </c>
      <c r="E5" s="7">
        <v>530995.68999999994</v>
      </c>
      <c r="F5" s="7">
        <f>+D5+E5</f>
        <v>1296944.3799999999</v>
      </c>
    </row>
    <row r="6" spans="1:6" x14ac:dyDescent="0.25">
      <c r="A6" s="7"/>
      <c r="B6" s="7"/>
      <c r="C6" s="7"/>
      <c r="D6" s="7"/>
      <c r="E6" s="7"/>
      <c r="F6" s="7"/>
    </row>
    <row r="7" spans="1:6" hidden="1" outlineLevel="1" x14ac:dyDescent="0.25">
      <c r="A7" s="7" t="s">
        <v>7</v>
      </c>
      <c r="B7" s="7">
        <v>269147.33</v>
      </c>
      <c r="C7" s="7">
        <v>-921780</v>
      </c>
      <c r="D7" s="7">
        <f>+D5+B7+C7</f>
        <v>113316.02000000002</v>
      </c>
      <c r="E7" s="7">
        <v>201803.21</v>
      </c>
      <c r="F7" s="7">
        <f>D7+SUM(E5:E7)</f>
        <v>846114.91999999993</v>
      </c>
    </row>
    <row r="8" spans="1:6" hidden="1" outlineLevel="1" x14ac:dyDescent="0.25">
      <c r="A8" s="7" t="s">
        <v>8</v>
      </c>
      <c r="B8" s="7">
        <v>966516.06</v>
      </c>
      <c r="C8" s="7">
        <v>-804573</v>
      </c>
      <c r="D8" s="7">
        <f>+D7+B8+C8</f>
        <v>275259.08000000007</v>
      </c>
      <c r="E8" s="7">
        <v>-210794.01</v>
      </c>
      <c r="F8" s="7">
        <f>+D8+SUM(E5:E8)</f>
        <v>797263.97</v>
      </c>
    </row>
    <row r="9" spans="1:6" hidden="1" outlineLevel="1" x14ac:dyDescent="0.25">
      <c r="A9" s="7" t="s">
        <v>9</v>
      </c>
      <c r="B9" s="7">
        <v>1193462.8599999999</v>
      </c>
      <c r="C9" s="7">
        <v>-722893</v>
      </c>
      <c r="D9" s="7">
        <f t="shared" ref="D9:D18" si="0">+D8+B9+C9</f>
        <v>745828.94</v>
      </c>
      <c r="E9" s="7">
        <v>80080.960000000006</v>
      </c>
      <c r="F9" s="7">
        <f>D9+SUM(E5:E9)</f>
        <v>1347914.7899999998</v>
      </c>
    </row>
    <row r="10" spans="1:6" hidden="1" outlineLevel="1" x14ac:dyDescent="0.25">
      <c r="A10" s="7" t="s">
        <v>10</v>
      </c>
      <c r="B10" s="7">
        <v>535597.30999999994</v>
      </c>
      <c r="C10" s="7">
        <v>-652708</v>
      </c>
      <c r="D10" s="7">
        <f t="shared" si="0"/>
        <v>628718.25</v>
      </c>
      <c r="E10" s="7">
        <v>114267.53</v>
      </c>
      <c r="F10" s="7">
        <f>D10+SUM(E5:E10)</f>
        <v>1345071.63</v>
      </c>
    </row>
    <row r="11" spans="1:6" hidden="1" outlineLevel="1" x14ac:dyDescent="0.25">
      <c r="A11" s="7" t="s">
        <v>11</v>
      </c>
      <c r="B11" s="7">
        <v>747333.69</v>
      </c>
      <c r="C11" s="7">
        <v>-592718</v>
      </c>
      <c r="D11" s="7">
        <f t="shared" si="0"/>
        <v>783333.94</v>
      </c>
      <c r="E11" s="7">
        <v>55877.89</v>
      </c>
      <c r="F11" s="7">
        <f>D11+SUM(E5:E11)</f>
        <v>1555565.21</v>
      </c>
    </row>
    <row r="12" spans="1:6" hidden="1" outlineLevel="1" x14ac:dyDescent="0.25">
      <c r="A12" s="7" t="s">
        <v>12</v>
      </c>
      <c r="B12" s="7">
        <v>887017.45</v>
      </c>
      <c r="C12" s="7">
        <v>-634001</v>
      </c>
      <c r="D12" s="7">
        <f t="shared" si="0"/>
        <v>1036350.3899999999</v>
      </c>
      <c r="E12" s="7">
        <v>106170.48</v>
      </c>
      <c r="F12" s="7">
        <f>D12+SUM(E5:E12)</f>
        <v>1914752.1399999997</v>
      </c>
    </row>
    <row r="13" spans="1:6" hidden="1" outlineLevel="1" x14ac:dyDescent="0.25">
      <c r="A13" s="7" t="s">
        <v>13</v>
      </c>
      <c r="B13" s="7">
        <v>540615.94999999995</v>
      </c>
      <c r="C13" s="7">
        <v>-719434</v>
      </c>
      <c r="D13" s="7">
        <f t="shared" si="0"/>
        <v>857532.33999999985</v>
      </c>
      <c r="E13" s="7">
        <v>109323.27</v>
      </c>
      <c r="F13" s="7">
        <f>D13+SUM(E5:E13)</f>
        <v>1845257.3599999999</v>
      </c>
    </row>
    <row r="14" spans="1:6" hidden="1" outlineLevel="1" x14ac:dyDescent="0.25">
      <c r="A14" s="7" t="s">
        <v>14</v>
      </c>
      <c r="B14" s="7">
        <v>857294.94</v>
      </c>
      <c r="C14" s="7">
        <v>-1013611</v>
      </c>
      <c r="D14" s="7">
        <f t="shared" si="0"/>
        <v>701216.2799999998</v>
      </c>
      <c r="E14" s="7">
        <v>-39809.629999999997</v>
      </c>
      <c r="F14" s="7">
        <f>D14+SUM(E5:E14)</f>
        <v>1649131.6699999997</v>
      </c>
    </row>
    <row r="15" spans="1:6" hidden="1" outlineLevel="1" x14ac:dyDescent="0.25">
      <c r="A15" s="7" t="s">
        <v>15</v>
      </c>
      <c r="B15" s="7">
        <v>676951.78</v>
      </c>
      <c r="C15" s="7">
        <v>-950412</v>
      </c>
      <c r="D15" s="7">
        <f t="shared" si="0"/>
        <v>427756.05999999982</v>
      </c>
      <c r="E15" s="7">
        <v>-94132.25</v>
      </c>
      <c r="F15" s="7">
        <f>D15+SUM(E5:E15)</f>
        <v>1281539.1999999997</v>
      </c>
    </row>
    <row r="16" spans="1:6" hidden="1" outlineLevel="1" x14ac:dyDescent="0.25">
      <c r="A16" s="7" t="s">
        <v>16</v>
      </c>
      <c r="B16" s="7">
        <v>1251103.98</v>
      </c>
      <c r="C16" s="7">
        <v>-897683</v>
      </c>
      <c r="D16" s="7">
        <f t="shared" si="0"/>
        <v>781177.0399999998</v>
      </c>
      <c r="E16" s="7">
        <v>-381622.28</v>
      </c>
      <c r="F16" s="7">
        <f>D16+SUM(E5:E16)</f>
        <v>1253337.8999999997</v>
      </c>
    </row>
    <row r="17" spans="1:6" hidden="1" outlineLevel="1" x14ac:dyDescent="0.25">
      <c r="A17" s="7" t="s">
        <v>17</v>
      </c>
      <c r="B17" s="7">
        <v>581198.62</v>
      </c>
      <c r="C17" s="7">
        <v>-928125</v>
      </c>
      <c r="D17" s="7">
        <f t="shared" si="0"/>
        <v>434250.65999999968</v>
      </c>
      <c r="E17" s="7">
        <v>45363.17</v>
      </c>
      <c r="F17" s="7">
        <f>D17+SUM(E5:E17)</f>
        <v>951774.68999999948</v>
      </c>
    </row>
    <row r="18" spans="1:6" collapsed="1" x14ac:dyDescent="0.25">
      <c r="A18" s="7" t="s">
        <v>18</v>
      </c>
      <c r="B18" s="7">
        <v>1480119.36</v>
      </c>
      <c r="C18" s="7">
        <v>-1080074</v>
      </c>
      <c r="D18" s="7">
        <f t="shared" si="0"/>
        <v>834296.01999999979</v>
      </c>
      <c r="E18" s="7">
        <v>106487.26</v>
      </c>
      <c r="F18" s="7">
        <f>D18+SUM(E5:E18)</f>
        <v>1458307.3099999996</v>
      </c>
    </row>
    <row r="19" spans="1:6" ht="15.75" thickBot="1" x14ac:dyDescent="0.3">
      <c r="A19" s="8" t="s">
        <v>19</v>
      </c>
      <c r="B19" s="9">
        <f>SUM(B7:B18)</f>
        <v>9986359.3299999982</v>
      </c>
      <c r="C19" s="9">
        <f>SUM(C7:C18)</f>
        <v>-9918012</v>
      </c>
      <c r="D19" s="9"/>
      <c r="E19" s="9">
        <f>SUM(E7:E18)</f>
        <v>93015.599999999977</v>
      </c>
      <c r="F19" s="9"/>
    </row>
    <row r="20" spans="1:6" ht="15.75" thickTop="1" x14ac:dyDescent="0.25">
      <c r="A20" s="7"/>
      <c r="B20" s="7"/>
      <c r="C20" s="7"/>
      <c r="D20" s="7"/>
      <c r="E20" s="7"/>
      <c r="F20" s="7"/>
    </row>
    <row r="21" spans="1:6" hidden="1" outlineLevel="1" x14ac:dyDescent="0.25">
      <c r="A21" s="7" t="s">
        <v>7</v>
      </c>
      <c r="B21" s="7">
        <v>894625.89</v>
      </c>
      <c r="C21" s="7">
        <v>-931431</v>
      </c>
      <c r="D21" s="7">
        <f>+D18+B21+C21</f>
        <v>797490.90999999968</v>
      </c>
      <c r="E21" s="7">
        <v>112426.58</v>
      </c>
      <c r="F21" s="7">
        <f>D21+$E$5+$E$19+E21</f>
        <v>1533928.7799999998</v>
      </c>
    </row>
    <row r="22" spans="1:6" hidden="1" outlineLevel="1" x14ac:dyDescent="0.25">
      <c r="A22" s="7" t="s">
        <v>8</v>
      </c>
      <c r="B22" s="7">
        <v>785020.2</v>
      </c>
      <c r="C22" s="7">
        <v>-1336182</v>
      </c>
      <c r="D22" s="7">
        <f>+D21+B22+C22</f>
        <v>246329.10999999964</v>
      </c>
      <c r="E22" s="7">
        <v>-126243.76</v>
      </c>
      <c r="F22" s="7">
        <f>D22+$E$5+$E$19+SUM(E21:E22)</f>
        <v>856523.21999999951</v>
      </c>
    </row>
    <row r="23" spans="1:6" hidden="1" outlineLevel="1" x14ac:dyDescent="0.25">
      <c r="A23" s="7" t="s">
        <v>9</v>
      </c>
      <c r="B23" s="7">
        <v>869657.4</v>
      </c>
      <c r="C23" s="7">
        <v>-929471</v>
      </c>
      <c r="D23" s="7">
        <f>+D22+B23+C23</f>
        <v>186515.50999999978</v>
      </c>
      <c r="E23" s="7">
        <v>-78322.81</v>
      </c>
      <c r="F23" s="10">
        <f>D23+$E$5+$E$19+SUM(E21:E23)</f>
        <v>718386.80999999971</v>
      </c>
    </row>
    <row r="24" spans="1:6" hidden="1" outlineLevel="1" x14ac:dyDescent="0.25">
      <c r="A24" s="7" t="s">
        <v>10</v>
      </c>
      <c r="B24" s="7">
        <v>787336.59</v>
      </c>
      <c r="C24" s="7">
        <v>-835051</v>
      </c>
      <c r="D24" s="7">
        <f t="shared" ref="D24:D32" si="1">+D23+B24+C24</f>
        <v>138801.09999999974</v>
      </c>
      <c r="E24" s="7">
        <v>27963.63</v>
      </c>
      <c r="F24" s="7">
        <f>D24+$E$5+$E$19+SUM(E21:E24)</f>
        <v>698636.02999999968</v>
      </c>
    </row>
    <row r="25" spans="1:6" hidden="1" outlineLevel="1" x14ac:dyDescent="0.25">
      <c r="A25" s="7" t="s">
        <v>11</v>
      </c>
      <c r="B25" s="7">
        <v>662110.71999999997</v>
      </c>
      <c r="C25" s="7">
        <v>-826203</v>
      </c>
      <c r="D25" s="7">
        <f t="shared" si="1"/>
        <v>-25291.180000000284</v>
      </c>
      <c r="E25" s="7">
        <v>-92083.88</v>
      </c>
      <c r="F25" s="7">
        <f>D25+$E$5+$E$19+SUM(E21:E25)</f>
        <v>442459.86999999965</v>
      </c>
    </row>
    <row r="26" spans="1:6" hidden="1" outlineLevel="1" x14ac:dyDescent="0.25">
      <c r="A26" s="7" t="s">
        <v>12</v>
      </c>
      <c r="B26" s="7">
        <v>961497.3</v>
      </c>
      <c r="C26" s="7">
        <v>-832399</v>
      </c>
      <c r="D26" s="7">
        <f t="shared" si="1"/>
        <v>103807.11999999976</v>
      </c>
      <c r="E26" s="7">
        <v>44355.17</v>
      </c>
      <c r="F26" s="7">
        <f>D26+$E$5+$E$19+SUM(E21:E26)</f>
        <v>615913.33999999973</v>
      </c>
    </row>
    <row r="27" spans="1:6" hidden="1" outlineLevel="1" x14ac:dyDescent="0.25">
      <c r="A27" s="7" t="s">
        <v>13</v>
      </c>
      <c r="B27" s="7">
        <v>845997.08</v>
      </c>
      <c r="C27" s="7">
        <v>-906595</v>
      </c>
      <c r="D27" s="7">
        <f t="shared" si="1"/>
        <v>43209.199999999721</v>
      </c>
      <c r="E27" s="7">
        <v>75953.97</v>
      </c>
      <c r="F27" s="7">
        <f>D27+$E$5+$E$19+SUM(E21:E27)</f>
        <v>631269.38999999966</v>
      </c>
    </row>
    <row r="28" spans="1:6" hidden="1" outlineLevel="1" x14ac:dyDescent="0.25">
      <c r="A28" s="7" t="s">
        <v>14</v>
      </c>
      <c r="B28" s="7">
        <v>569103.41</v>
      </c>
      <c r="C28" s="7">
        <v>-947290</v>
      </c>
      <c r="D28" s="7">
        <f t="shared" si="1"/>
        <v>-334977.39000000025</v>
      </c>
      <c r="E28" s="7">
        <v>-13328.16</v>
      </c>
      <c r="F28" s="7">
        <f>D28+$E$5+$E$19+SUM(E21:E28)</f>
        <v>239754.63999999966</v>
      </c>
    </row>
    <row r="29" spans="1:6" hidden="1" outlineLevel="1" x14ac:dyDescent="0.25">
      <c r="A29" s="7" t="s">
        <v>15</v>
      </c>
      <c r="B29" s="7">
        <v>819430.47</v>
      </c>
      <c r="C29" s="7">
        <v>-891047</v>
      </c>
      <c r="D29" s="7">
        <f t="shared" si="1"/>
        <v>-406593.92000000027</v>
      </c>
      <c r="E29" s="7">
        <v>-20051.900000000001</v>
      </c>
      <c r="F29" s="7">
        <f>D29+$E$5+$E$19+SUM(E21:E29)</f>
        <v>148086.20999999964</v>
      </c>
    </row>
    <row r="30" spans="1:6" hidden="1" outlineLevel="1" x14ac:dyDescent="0.25">
      <c r="A30" s="7" t="s">
        <v>16</v>
      </c>
      <c r="B30" s="7">
        <v>628893.67000000004</v>
      </c>
      <c r="C30" s="7">
        <v>-791683</v>
      </c>
      <c r="D30" s="7">
        <f t="shared" si="1"/>
        <v>-569383.25000000023</v>
      </c>
      <c r="E30" s="7">
        <v>-11915.47</v>
      </c>
      <c r="F30" s="7">
        <f>D30+$E$5+$E$19+SUM(E21:E30)</f>
        <v>-26618.590000000317</v>
      </c>
    </row>
    <row r="31" spans="1:6" hidden="1" outlineLevel="1" x14ac:dyDescent="0.25">
      <c r="A31" s="7" t="s">
        <v>17</v>
      </c>
      <c r="B31" s="7">
        <v>501740</v>
      </c>
      <c r="C31" s="7">
        <v>-822609</v>
      </c>
      <c r="D31" s="7">
        <f t="shared" si="1"/>
        <v>-890252.25000000023</v>
      </c>
      <c r="E31" s="7">
        <v>26093.57</v>
      </c>
      <c r="F31" s="7">
        <f>D31+$E$5+$E$19+SUM(E21:E31)</f>
        <v>-321394.02000000031</v>
      </c>
    </row>
    <row r="32" spans="1:6" collapsed="1" x14ac:dyDescent="0.25">
      <c r="A32" s="7" t="s">
        <v>18</v>
      </c>
      <c r="B32" s="7">
        <v>1193072.29</v>
      </c>
      <c r="C32" s="7">
        <v>-1090288</v>
      </c>
      <c r="D32" s="7">
        <f t="shared" si="1"/>
        <v>-787467.9600000002</v>
      </c>
      <c r="E32" s="7">
        <v>-278740.07</v>
      </c>
      <c r="F32" s="7">
        <f>D32+$E$5+$E$19+SUM(E21:E32)</f>
        <v>-497349.80000000028</v>
      </c>
    </row>
    <row r="33" spans="1:8" ht="15.75" thickBot="1" x14ac:dyDescent="0.3">
      <c r="A33" s="8" t="s">
        <v>20</v>
      </c>
      <c r="B33" s="9">
        <f>SUM(B21:B32)</f>
        <v>9518485.0199999996</v>
      </c>
      <c r="C33" s="9">
        <f>SUM(C21:C32)</f>
        <v>-11140249</v>
      </c>
      <c r="D33" s="9"/>
      <c r="E33" s="9">
        <f>SUM(E21:E32)</f>
        <v>-333893.13</v>
      </c>
      <c r="F33" s="9"/>
    </row>
    <row r="34" spans="1:8" ht="15.75" thickTop="1" x14ac:dyDescent="0.25">
      <c r="A34" s="7"/>
      <c r="B34" s="7"/>
      <c r="C34" s="7"/>
      <c r="D34" s="7"/>
      <c r="E34" s="7"/>
      <c r="F34" s="7"/>
    </row>
    <row r="35" spans="1:8" x14ac:dyDescent="0.25">
      <c r="A35" s="7" t="s">
        <v>7</v>
      </c>
      <c r="B35" s="7">
        <v>546881.9</v>
      </c>
      <c r="C35" s="7">
        <v>-1199506.33</v>
      </c>
      <c r="D35" s="7">
        <f>+D32+B35+C35</f>
        <v>-1440092.3900000001</v>
      </c>
      <c r="E35" s="7">
        <v>50683.9</v>
      </c>
      <c r="F35" s="7">
        <f>D35+$E$5+$E$19+$E$33+E35</f>
        <v>-1099290.3300000003</v>
      </c>
    </row>
    <row r="36" spans="1:8" x14ac:dyDescent="0.25">
      <c r="A36" s="7" t="s">
        <v>8</v>
      </c>
      <c r="B36" s="7">
        <v>553801.29</v>
      </c>
      <c r="C36" s="7">
        <v>-852251</v>
      </c>
      <c r="D36" s="7">
        <f>+D35+B36+C36</f>
        <v>-1738542.1</v>
      </c>
      <c r="E36" s="7">
        <v>91479.360000000001</v>
      </c>
      <c r="F36" s="7">
        <f>D36+$E$5+$E$19+$E$33+SUM(E35:E36)</f>
        <v>-1306260.68</v>
      </c>
    </row>
    <row r="37" spans="1:8" x14ac:dyDescent="0.25">
      <c r="A37" s="7" t="s">
        <v>9</v>
      </c>
      <c r="B37" s="7">
        <v>918815.44</v>
      </c>
      <c r="C37" s="7">
        <v>-846267</v>
      </c>
      <c r="D37" s="7">
        <f t="shared" ref="D37:D46" si="2">+D36+B37+C37</f>
        <v>-1665993.6600000001</v>
      </c>
      <c r="E37" s="7">
        <v>6846.42</v>
      </c>
      <c r="F37" s="10">
        <f>D37+$E$5+$E$19+$E$33+SUM(E35:E37)</f>
        <v>-1226865.8200000003</v>
      </c>
      <c r="H37" s="11"/>
    </row>
    <row r="38" spans="1:8" x14ac:dyDescent="0.25">
      <c r="A38" s="7" t="s">
        <v>10</v>
      </c>
      <c r="B38" s="7">
        <v>546584.64</v>
      </c>
      <c r="C38" s="7">
        <v>-721911</v>
      </c>
      <c r="D38" s="7">
        <f t="shared" si="2"/>
        <v>-1841320.02</v>
      </c>
      <c r="E38" s="7">
        <v>-52825.13</v>
      </c>
      <c r="F38" s="7">
        <f>D38+$E$5+$E$19+$E$33+SUM(E35:E38)</f>
        <v>-1455017.3099999998</v>
      </c>
      <c r="H38" s="11"/>
    </row>
    <row r="39" spans="1:8" x14ac:dyDescent="0.25">
      <c r="A39" s="7" t="s">
        <v>11</v>
      </c>
      <c r="B39" s="7">
        <v>550919.41</v>
      </c>
      <c r="C39" s="7">
        <v>-708222</v>
      </c>
      <c r="D39" s="7">
        <f t="shared" si="2"/>
        <v>-1998622.6099999999</v>
      </c>
      <c r="E39" s="7">
        <v>49037.75</v>
      </c>
      <c r="F39" s="7">
        <f>D39+$E$5+$E$19+$E$33+SUM(E35:E39)</f>
        <v>-1563282.1499999997</v>
      </c>
    </row>
    <row r="40" spans="1:8" x14ac:dyDescent="0.25">
      <c r="A40" s="7" t="s">
        <v>12</v>
      </c>
      <c r="B40" s="7">
        <v>1067562.6299999999</v>
      </c>
      <c r="C40" s="7">
        <v>-781528</v>
      </c>
      <c r="D40" s="7">
        <f t="shared" si="2"/>
        <v>-1712587.98</v>
      </c>
      <c r="E40" s="7">
        <v>-33651.269999999997</v>
      </c>
      <c r="F40" s="7">
        <f>D40+$E$5+$E$19+$E$33+SUM(E35:E40)</f>
        <v>-1310898.7899999998</v>
      </c>
    </row>
    <row r="41" spans="1:8" x14ac:dyDescent="0.25">
      <c r="A41" s="7" t="s">
        <v>13</v>
      </c>
      <c r="B41" s="7">
        <v>587135.29</v>
      </c>
      <c r="C41" s="7">
        <v>-829681</v>
      </c>
      <c r="D41" s="7">
        <f t="shared" si="2"/>
        <v>-1955133.69</v>
      </c>
      <c r="E41" s="7">
        <v>121940.72</v>
      </c>
      <c r="F41" s="7">
        <f>D41+$E$5+$E$19+$E$33+SUM(E35:E41)</f>
        <v>-1431503.7799999998</v>
      </c>
    </row>
    <row r="42" spans="1:8" x14ac:dyDescent="0.25">
      <c r="A42" s="7" t="s">
        <v>14</v>
      </c>
      <c r="B42" s="7">
        <v>716476.04</v>
      </c>
      <c r="C42" s="7">
        <v>-987637</v>
      </c>
      <c r="D42" s="7">
        <f t="shared" si="2"/>
        <v>-2226294.65</v>
      </c>
      <c r="E42" s="7">
        <v>209893.17</v>
      </c>
      <c r="F42" s="7">
        <f>D42+$E$5+$E$19+$E$33+SUM(E35:E42)</f>
        <v>-1492771.5699999998</v>
      </c>
    </row>
    <row r="43" spans="1:8" x14ac:dyDescent="0.25">
      <c r="A43" s="7" t="s">
        <v>15</v>
      </c>
      <c r="B43" s="7">
        <v>948745.33</v>
      </c>
      <c r="C43" s="7">
        <v>-869698</v>
      </c>
      <c r="D43" s="7">
        <f t="shared" si="2"/>
        <v>-2147247.3199999998</v>
      </c>
      <c r="E43" s="7">
        <v>64254.8</v>
      </c>
      <c r="F43" s="7">
        <f>D43+$E$5+$E$19+$E$33+SUM(E35:E43)</f>
        <v>-1349469.4399999997</v>
      </c>
    </row>
    <row r="44" spans="1:8" x14ac:dyDescent="0.25">
      <c r="A44" s="7" t="s">
        <v>16</v>
      </c>
      <c r="B44" s="7">
        <v>799503.88</v>
      </c>
      <c r="C44" s="7">
        <v>-785294</v>
      </c>
      <c r="D44" s="7">
        <f t="shared" si="2"/>
        <v>-2133037.44</v>
      </c>
      <c r="E44" s="7">
        <v>25574.15</v>
      </c>
      <c r="F44" s="7">
        <f>D44+$E$5+$E$19+$E$33+SUM(E35:E44)</f>
        <v>-1309685.4099999997</v>
      </c>
    </row>
    <row r="45" spans="1:8" x14ac:dyDescent="0.25">
      <c r="A45" s="7" t="s">
        <v>17</v>
      </c>
      <c r="B45" s="7">
        <v>1190242.79</v>
      </c>
      <c r="C45" s="7">
        <v>-830779</v>
      </c>
      <c r="D45" s="7">
        <f t="shared" si="2"/>
        <v>-1773573.65</v>
      </c>
      <c r="E45" s="7">
        <v>62166.37</v>
      </c>
      <c r="F45" s="7">
        <f>D45+$E$5+$E$19+$E$33+SUM(E35:E45)</f>
        <v>-888055.24999999977</v>
      </c>
    </row>
    <row r="46" spans="1:8" x14ac:dyDescent="0.25">
      <c r="A46" s="7" t="s">
        <v>18</v>
      </c>
      <c r="B46" s="7">
        <v>2558602.2599999998</v>
      </c>
      <c r="C46" s="7">
        <v>-1050575</v>
      </c>
      <c r="D46" s="7">
        <f t="shared" si="2"/>
        <v>-265546.39000000013</v>
      </c>
      <c r="E46" s="7">
        <v>457509.41</v>
      </c>
      <c r="F46" s="7">
        <f>D46+$E$5+$E$19+$E$33+SUM(E35:E46)</f>
        <v>1077481.4199999997</v>
      </c>
    </row>
    <row r="47" spans="1:8" ht="15.75" thickBot="1" x14ac:dyDescent="0.3">
      <c r="A47" s="8" t="s">
        <v>21</v>
      </c>
      <c r="B47" s="9">
        <f>SUM(B35:B46)</f>
        <v>10985270.9</v>
      </c>
      <c r="C47" s="9">
        <f>SUM(C35:C46)</f>
        <v>-10463349.33</v>
      </c>
      <c r="D47" s="9"/>
      <c r="E47" s="9">
        <f>SUM(E35:E46)</f>
        <v>1052909.6499999999</v>
      </c>
      <c r="F47" s="9"/>
    </row>
    <row r="48" spans="1:8" ht="15.75" thickTop="1" x14ac:dyDescent="0.25">
      <c r="A48" s="7"/>
    </row>
    <row r="49" spans="1:8" x14ac:dyDescent="0.25">
      <c r="A49" s="7" t="s">
        <v>7</v>
      </c>
      <c r="B49" s="7">
        <v>434701.94</v>
      </c>
      <c r="C49" s="7">
        <v>-1021573</v>
      </c>
      <c r="D49" s="7">
        <f>+D46+B49+C49</f>
        <v>-852417.45000000019</v>
      </c>
      <c r="E49" s="7">
        <v>-243936.34</v>
      </c>
      <c r="F49" s="7">
        <f>D49+$E$5+$E$19+$E$33+$E$47+E49</f>
        <v>246674.01999999964</v>
      </c>
    </row>
    <row r="50" spans="1:8" x14ac:dyDescent="0.25">
      <c r="A50" s="7" t="s">
        <v>8</v>
      </c>
      <c r="B50" s="7">
        <v>1047571.6</v>
      </c>
      <c r="C50" s="7">
        <v>-886776.3</v>
      </c>
      <c r="D50" s="7">
        <f>+D49+B50+C50</f>
        <v>-691622.15000000026</v>
      </c>
      <c r="E50" s="7">
        <v>-35689.800000000003</v>
      </c>
      <c r="F50" s="7">
        <f>D50+$E$5+$E$19+$E$33+$E$47+SUM(E49:E50)</f>
        <v>371779.51999999955</v>
      </c>
    </row>
    <row r="51" spans="1:8" x14ac:dyDescent="0.25">
      <c r="A51" s="7" t="s">
        <v>9</v>
      </c>
      <c r="B51" s="7">
        <v>1343084.27</v>
      </c>
      <c r="C51" s="7">
        <v>-765986.1</v>
      </c>
      <c r="D51" s="7">
        <f t="shared" ref="D51:D60" si="3">+D50+B51+C51</f>
        <v>-114523.98000000021</v>
      </c>
      <c r="E51" s="7">
        <v>-397443.98</v>
      </c>
      <c r="F51" s="7">
        <f>D51+$E$5+$E$19+$E$33+$E$47+SUM(E49:E51)</f>
        <v>551433.70999999961</v>
      </c>
    </row>
    <row r="52" spans="1:8" ht="15.75" thickBot="1" x14ac:dyDescent="0.3">
      <c r="A52" s="7" t="s">
        <v>10</v>
      </c>
      <c r="B52" s="7">
        <v>1180880.43</v>
      </c>
      <c r="C52" s="7">
        <v>-716950.42</v>
      </c>
      <c r="D52" s="7">
        <f t="shared" si="3"/>
        <v>349406.02999999968</v>
      </c>
      <c r="E52" s="7">
        <v>-275696.56</v>
      </c>
      <c r="F52" s="7">
        <f>D52+$E$5+$E$19+$E$33+$E$47+SUM(E49:E52)</f>
        <v>739667.15999999945</v>
      </c>
      <c r="H52" s="12" t="s">
        <v>22</v>
      </c>
    </row>
    <row r="53" spans="1:8" x14ac:dyDescent="0.25">
      <c r="A53" s="7" t="s">
        <v>11</v>
      </c>
      <c r="B53" s="13">
        <f>+'[1]2015-2016 Spend Forecast '!J25</f>
        <v>468217.83561280003</v>
      </c>
      <c r="C53" s="13">
        <f>+'[1]2015-2016 Spend Forecast '!J28</f>
        <v>-747027.92556384602</v>
      </c>
      <c r="D53" s="7">
        <f t="shared" si="3"/>
        <v>70595.940048953751</v>
      </c>
      <c r="F53" s="14">
        <f>D53+$E$5+$E$19+$E$33+$E$47+SUM(E49:E53)</f>
        <v>460857.07004895364</v>
      </c>
      <c r="H53" s="11" t="s">
        <v>23</v>
      </c>
    </row>
    <row r="54" spans="1:8" x14ac:dyDescent="0.25">
      <c r="A54" s="7" t="s">
        <v>12</v>
      </c>
      <c r="B54" s="13">
        <f>+'[1]2015-2016 Spend Forecast '!K25</f>
        <v>827494.78336560004</v>
      </c>
      <c r="C54" s="13">
        <f>+'[1]2015-2016 Spend Forecast '!K28</f>
        <v>-750973.10690000013</v>
      </c>
      <c r="D54" s="7">
        <f t="shared" si="3"/>
        <v>147117.61651455367</v>
      </c>
      <c r="F54" s="7">
        <f>D54+$E$5+$E$19+$E$33+$E$47+SUM(E49:E54)</f>
        <v>537378.74651455344</v>
      </c>
      <c r="H54" s="15"/>
    </row>
    <row r="55" spans="1:8" x14ac:dyDescent="0.25">
      <c r="A55" s="7" t="s">
        <v>13</v>
      </c>
      <c r="B55" s="13">
        <f>+'[1]2015-2016 Spend Forecast '!L25</f>
        <v>537698.8517323999</v>
      </c>
      <c r="C55" s="13">
        <f>+'[1]2015-2016 Spend Forecast '!L28</f>
        <v>-878052.12759499985</v>
      </c>
      <c r="D55" s="7">
        <f t="shared" si="3"/>
        <v>-193235.65934804629</v>
      </c>
      <c r="F55" s="7">
        <f>D55+$E$5+$E$19+$E$33+$E$47+SUM(E49:E55)</f>
        <v>197025.47065195371</v>
      </c>
    </row>
    <row r="56" spans="1:8" x14ac:dyDescent="0.25">
      <c r="A56" s="7" t="s">
        <v>14</v>
      </c>
      <c r="B56" s="13">
        <f>+'[1]2015-2016 Spend Forecast '!M25</f>
        <v>557449.67833159992</v>
      </c>
      <c r="C56" s="13">
        <f>+'[1]2015-2016 Spend Forecast '!M28</f>
        <v>-861324.29367066664</v>
      </c>
      <c r="D56" s="7">
        <f t="shared" si="3"/>
        <v>-497110.27468711301</v>
      </c>
      <c r="F56" s="7">
        <f>D56+$E$5+$E$19+$E$33+$E$47+SUM(E49:E56)</f>
        <v>-106849.14468711312</v>
      </c>
    </row>
    <row r="57" spans="1:8" x14ac:dyDescent="0.25">
      <c r="A57" s="7" t="s">
        <v>15</v>
      </c>
      <c r="B57" s="13">
        <f>+'[1]2015-2016 Spend Forecast '!N25</f>
        <v>714456.10864599992</v>
      </c>
      <c r="C57" s="13">
        <f>+'[1]2015-2016 Spend Forecast '!N28</f>
        <v>-781822.1760513332</v>
      </c>
      <c r="D57" s="7">
        <f t="shared" si="3"/>
        <v>-564476.34209244628</v>
      </c>
      <c r="F57" s="7">
        <f>D57+$E$5+$E$19+$E$33+$E$47+SUM(E49:E57)</f>
        <v>-174215.2120924464</v>
      </c>
    </row>
    <row r="58" spans="1:8" x14ac:dyDescent="0.25">
      <c r="A58" s="7" t="s">
        <v>16</v>
      </c>
      <c r="B58" s="13">
        <f>+'[1]2015-2016 Spend Forecast '!O25</f>
        <v>720007.19998319994</v>
      </c>
      <c r="C58" s="13">
        <f>+'[1]2015-2016 Spend Forecast '!O28</f>
        <v>-823147.22277799994</v>
      </c>
      <c r="D58" s="7">
        <f t="shared" si="3"/>
        <v>-667616.36488724628</v>
      </c>
      <c r="F58" s="7">
        <f>D58+$E$5+$E$19+$E$33+$E$47+SUM(E49:E58)</f>
        <v>-277355.23488724639</v>
      </c>
    </row>
    <row r="59" spans="1:8" x14ac:dyDescent="0.25">
      <c r="A59" s="7" t="s">
        <v>17</v>
      </c>
      <c r="B59" s="13">
        <f>+'[1]2015-2016 Spend Forecast '!P25</f>
        <v>1169941.0892832004</v>
      </c>
      <c r="C59" s="13">
        <f>+'[1]2015-2016 Spend Forecast '!P28</f>
        <v>-887330.25912374991</v>
      </c>
      <c r="D59" s="7">
        <f t="shared" si="3"/>
        <v>-385005.53472779575</v>
      </c>
      <c r="F59" s="7">
        <f>D59+$E$5+$E$19+$E$33+$E$47+SUM(E49:E59)</f>
        <v>5255.5952722041402</v>
      </c>
    </row>
    <row r="60" spans="1:8" x14ac:dyDescent="0.25">
      <c r="A60" s="7" t="s">
        <v>18</v>
      </c>
      <c r="B60" s="13">
        <f>+'[1]2015-2016 Spend Forecast '!Q25</f>
        <v>2509726.2030451996</v>
      </c>
      <c r="C60" s="13">
        <f>+'[1]2015-2016 Spend Forecast '!Q28</f>
        <v>-1038177.7158493751</v>
      </c>
      <c r="D60" s="7">
        <f t="shared" si="3"/>
        <v>1086542.9524680285</v>
      </c>
      <c r="F60" s="7">
        <f>D60+$E$5+$E$19+$E$33+$E$47+SUM(E49:E60)</f>
        <v>1476804.0824680284</v>
      </c>
    </row>
    <row r="61" spans="1:8" ht="15.75" thickBot="1" x14ac:dyDescent="0.3">
      <c r="A61" s="8" t="s">
        <v>24</v>
      </c>
      <c r="B61" s="9">
        <f>SUM(B49:B60)</f>
        <v>11511229.989999998</v>
      </c>
      <c r="C61" s="9">
        <f>SUM(C49:C60)</f>
        <v>-10159140.647531971</v>
      </c>
      <c r="D61" s="9"/>
      <c r="E61" s="9">
        <f>SUM(E49:E60)</f>
        <v>-952766.67999999993</v>
      </c>
      <c r="F61" s="9"/>
    </row>
    <row r="62" spans="1:8" ht="15.75" thickTop="1" x14ac:dyDescent="0.25">
      <c r="A62" s="7"/>
    </row>
    <row r="63" spans="1:8" x14ac:dyDescent="0.25">
      <c r="A63" s="7" t="s">
        <v>7</v>
      </c>
      <c r="B63" s="13">
        <f>+'[1]2015-2016 Spend Forecast '!U25</f>
        <v>692471.75975999993</v>
      </c>
      <c r="C63" s="13">
        <f>+'[1]2015-2016 Spend Forecast '!U28</f>
        <v>-1030284.1406093747</v>
      </c>
      <c r="D63" s="7">
        <f>+D60+B63+C63</f>
        <v>748730.57161865383</v>
      </c>
      <c r="E63" s="7"/>
      <c r="F63" s="7">
        <f>D63+$E$5+$E$19+$E$33+$E$47+E63+E61</f>
        <v>1138991.701618654</v>
      </c>
    </row>
    <row r="64" spans="1:8" x14ac:dyDescent="0.25">
      <c r="A64" s="7" t="s">
        <v>8</v>
      </c>
      <c r="B64" s="13">
        <f>+'[1]2015-2016 Spend Forecast '!V25</f>
        <v>495748.99034000002</v>
      </c>
      <c r="C64" s="13">
        <f>+'[1]2015-2016 Spend Forecast '!V28</f>
        <v>-880314.48434374994</v>
      </c>
      <c r="D64" s="7">
        <f>+D63+B64+C64</f>
        <v>364165.07761490392</v>
      </c>
      <c r="E64" s="7"/>
      <c r="F64" s="7">
        <f>D64+$E$5+$E$19+$E$33+$E$47+E61+SUM(E63:E64)</f>
        <v>754426.2076149038</v>
      </c>
    </row>
    <row r="65" spans="1:8" x14ac:dyDescent="0.25">
      <c r="A65" s="7" t="s">
        <v>9</v>
      </c>
      <c r="B65" s="13">
        <f>+'[1]2015-2016 Spend Forecast '!W25</f>
        <v>1027243.8354</v>
      </c>
      <c r="C65" s="13">
        <f>+'[1]2015-2016 Spend Forecast '!W28</f>
        <v>-838860.08328470564</v>
      </c>
      <c r="D65" s="7">
        <f t="shared" ref="D65:D69" si="4">+D64+B65+C65</f>
        <v>552548.82973019825</v>
      </c>
      <c r="E65" s="7"/>
      <c r="F65" s="7">
        <f>D65+$E$5+$E$19+$E$33+$E$47+E61+SUM(E63:E65)</f>
        <v>942809.95973019837</v>
      </c>
      <c r="H65" s="11"/>
    </row>
    <row r="66" spans="1:8" x14ac:dyDescent="0.25">
      <c r="A66" s="7" t="s">
        <v>10</v>
      </c>
      <c r="B66" s="13">
        <f>+'[1]2015-2016 Spend Forecast '!X25</f>
        <v>487094.38261999999</v>
      </c>
      <c r="C66" s="13">
        <f>+'[1]2015-2016 Spend Forecast '!X28</f>
        <v>-754091.476318</v>
      </c>
      <c r="D66" s="7">
        <f t="shared" si="4"/>
        <v>285551.7360321983</v>
      </c>
      <c r="F66" s="7">
        <f>D66+$E$5+$E$19+$E$33+$E$47+E61+SUM(E63:E66)</f>
        <v>675812.8660321983</v>
      </c>
      <c r="H66" s="11"/>
    </row>
    <row r="67" spans="1:8" x14ac:dyDescent="0.25">
      <c r="A67" s="7" t="s">
        <v>11</v>
      </c>
      <c r="B67" s="13">
        <f>+'[1]2015-2016 Spend Forecast '!Y25</f>
        <v>522100.18129999994</v>
      </c>
      <c r="C67" s="13">
        <f>+'[1]2015-2016 Spend Forecast '!Y28</f>
        <v>-749154.86291153845</v>
      </c>
      <c r="D67" s="7">
        <f t="shared" si="4"/>
        <v>58497.054420659784</v>
      </c>
      <c r="F67" s="7">
        <f>D67+$E$5+$E$19+$E$33+$E$47+E61+SUM(E63:E67)</f>
        <v>448758.18442065967</v>
      </c>
    </row>
    <row r="68" spans="1:8" x14ac:dyDescent="0.25">
      <c r="A68" s="7" t="s">
        <v>12</v>
      </c>
      <c r="B68" s="13">
        <f>+'[1]2015-2016 Spend Forecast '!Z25</f>
        <v>1066141.7909000001</v>
      </c>
      <c r="C68" s="13">
        <f>+'[1]2015-2016 Spend Forecast '!Z28</f>
        <v>-753303.89945285709</v>
      </c>
      <c r="D68" s="7">
        <f t="shared" si="4"/>
        <v>371334.94586780283</v>
      </c>
      <c r="F68" s="7">
        <f>D68+$E$5+$E$19+$E$33+$E$47+E61+SUM(E63:E68)</f>
        <v>761596.0758678026</v>
      </c>
    </row>
    <row r="69" spans="1:8" x14ac:dyDescent="0.25">
      <c r="A69" s="7" t="s">
        <v>13</v>
      </c>
      <c r="B69" s="13">
        <f>+'[1]2015-2016 Spend Forecast '!AA25</f>
        <v>631736.61708000011</v>
      </c>
      <c r="C69" s="13">
        <f>+'[1]2015-2016 Spend Forecast '!AA28</f>
        <v>-880656.10924928577</v>
      </c>
      <c r="D69" s="7">
        <f t="shared" si="4"/>
        <v>122415.45369851717</v>
      </c>
      <c r="F69" s="16">
        <f>D69+$E$5+$E$19+$E$33+$E$47+E61+SUM(E64:E69)</f>
        <v>512676.58369851694</v>
      </c>
      <c r="H69" s="15" t="s">
        <v>25</v>
      </c>
    </row>
    <row r="70" spans="1:8" x14ac:dyDescent="0.25">
      <c r="A70" s="7" t="s">
        <v>14</v>
      </c>
      <c r="B70" s="7"/>
      <c r="C70" s="7"/>
      <c r="D70" s="7"/>
      <c r="F70" s="7"/>
    </row>
    <row r="71" spans="1:8" x14ac:dyDescent="0.25">
      <c r="A71" s="7" t="s">
        <v>15</v>
      </c>
      <c r="B71" s="7"/>
      <c r="C71" s="7"/>
      <c r="D71" s="7"/>
      <c r="F71" s="7"/>
    </row>
    <row r="72" spans="1:8" x14ac:dyDescent="0.25">
      <c r="A72" s="7" t="s">
        <v>16</v>
      </c>
      <c r="B72" s="7"/>
      <c r="C72" s="7"/>
      <c r="D72" s="7"/>
      <c r="F72" s="7"/>
    </row>
    <row r="73" spans="1:8" x14ac:dyDescent="0.25">
      <c r="A73" s="7" t="s">
        <v>17</v>
      </c>
      <c r="B73" s="7"/>
      <c r="C73" s="7"/>
      <c r="D73" s="7"/>
      <c r="F73" s="7"/>
    </row>
    <row r="74" spans="1:8" x14ac:dyDescent="0.25">
      <c r="A74" s="7" t="s">
        <v>18</v>
      </c>
      <c r="B74" s="7"/>
      <c r="C74" s="7"/>
      <c r="D74" s="7"/>
      <c r="F74" s="7"/>
    </row>
    <row r="75" spans="1:8" ht="15.75" thickBot="1" x14ac:dyDescent="0.3">
      <c r="A75" s="8" t="s">
        <v>26</v>
      </c>
      <c r="B75" s="9">
        <f>SUM(B63:B74)</f>
        <v>4922537.5574000003</v>
      </c>
      <c r="C75" s="9">
        <f>SUM(C63:C74)</f>
        <v>-5886665.0561695108</v>
      </c>
      <c r="D75" s="9"/>
      <c r="E75" s="9">
        <f>SUM(E63:E74)</f>
        <v>0</v>
      </c>
      <c r="F75" s="9"/>
    </row>
    <row r="76" spans="1:8" ht="8.25" customHeight="1" thickTop="1" x14ac:dyDescent="0.25">
      <c r="A76" s="7"/>
    </row>
    <row r="77" spans="1:8" x14ac:dyDescent="0.25">
      <c r="D77" s="17" t="s">
        <v>27</v>
      </c>
      <c r="E77" s="18">
        <f>+E61+E47+E33+E19+E5</f>
        <v>390261.12999999989</v>
      </c>
    </row>
  </sheetData>
  <mergeCells count="2">
    <mergeCell ref="A1:F1"/>
    <mergeCell ref="A2:F2"/>
  </mergeCells>
  <pageMargins left="0.7" right="0.7" top="0.75" bottom="0.75" header="0.3" footer="0.3"/>
  <pageSetup orientation="landscape" r:id="rId1"/>
  <ignoredErrors>
    <ignoredError sqref="F36:F45 F50:F5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C4285E345615345B9F8CAE8DF34F239" ma:contentTypeVersion="111" ma:contentTypeDescription="" ma:contentTypeScope="" ma:versionID="5b0f41a97e3939648b680cdd4f3ca13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2015-06-01T07:00:00+00:00</OpenedDate>
    <Date1 xmlns="dc463f71-b30c-4ab2-9473-d307f9d35888">2015-06-01T07:00:00+00:00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151157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26512D2C-6F4B-44B9-B494-BF7439C29A26}"/>
</file>

<file path=customXml/itemProps2.xml><?xml version="1.0" encoding="utf-8"?>
<ds:datastoreItem xmlns:ds="http://schemas.openxmlformats.org/officeDocument/2006/customXml" ds:itemID="{BC65C7D0-47E5-463F-A17D-09BE99B836B2}"/>
</file>

<file path=customXml/itemProps3.xml><?xml version="1.0" encoding="utf-8"?>
<ds:datastoreItem xmlns:ds="http://schemas.openxmlformats.org/officeDocument/2006/customXml" ds:itemID="{5A97650C-F44F-42BF-BE80-0609C963C975}"/>
</file>

<file path=customXml/itemProps4.xml><?xml version="1.0" encoding="utf-8"?>
<ds:datastoreItem xmlns:ds="http://schemas.openxmlformats.org/officeDocument/2006/customXml" ds:itemID="{439A944F-3046-4E69-BADA-CB3730765D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Current Rate</vt:lpstr>
      <vt:lpstr>Sheet2</vt:lpstr>
      <vt:lpstr>Sheet3</vt:lpstr>
      <vt:lpstr>'Current Rate'!Print_Titles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2015-05-27T22:19:47Z</dcterms:created>
  <dcterms:modified xsi:type="dcterms:W3CDTF">2015-05-27T22:19:50Z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0x0101006E56B4D1795A2E4DB2F0B01679ED314A002C4285E345615345B9F8CAE8DF34F239</vt:lpwstr>
  </property>
  <property fmtid="{D5CDD505-2E9C-101B-9397-08002B2CF9AE}" pid="4" name="_docset_NoMedatataSyncRequired">
    <vt:lpwstr>False</vt:lpwstr>
  </property>
</Properties>
</file>