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0560"/>
  </bookViews>
  <sheets>
    <sheet name="Calculated Ton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A">#REF!</definedName>
    <definedName name="\c">'[1]10200'!$IU$8196</definedName>
    <definedName name="\E">'[2]#REF'!$AD$4</definedName>
    <definedName name="\R">'[2]#REF'!$AD$8</definedName>
    <definedName name="\y">'[1]10200'!$IU$8196</definedName>
    <definedName name="\z">#REF!</definedName>
    <definedName name="_123Graph_g" hidden="1">'[2]#REF'!$F$9:$F$83</definedName>
    <definedName name="_13054">'[3]10800-10899'!#REF!</definedName>
    <definedName name="_132" hidden="1">[1]XXXXXX!$B$10:$B$10</definedName>
    <definedName name="_132Graph_h" hidden="1">#REF!</definedName>
    <definedName name="_BUN1">'[4]2008 West Group IS'!$AJ$5</definedName>
    <definedName name="_BUN3">'[4]2008 Group Office IS'!$AJ$5</definedName>
    <definedName name="_Fill" hidden="1">#REF!</definedName>
    <definedName name="_Key1" hidden="1">#REF!</definedName>
    <definedName name="_Key2" hidden="1">'[2]#REF'!$D$12</definedName>
    <definedName name="_key5" hidden="1">[1]XXXXXX!$H$10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[4]WTB!$DC$8</definedName>
    <definedName name="_PER2">'[4]2008 West Group IS'!$AH$8</definedName>
    <definedName name="_PER3">'[4]2008 West Group IS'!$AI$5</definedName>
    <definedName name="_PER4">'[4]2008 Group Office IS'!$AH$8</definedName>
    <definedName name="_PER5">'[4]2008 Group Office IS'!$AI$5</definedName>
    <definedName name="_Regression_Int">0</definedName>
    <definedName name="_SFD1">'[4]2008 West Group IS'!$AK$5</definedName>
    <definedName name="_SFD3">'[4]2008 Group Office IS'!$AK$5</definedName>
    <definedName name="_SFV1">'[4]2008 West Group IS'!$AK$4</definedName>
    <definedName name="_SFV4">'[4]2008 Group Office IS'!$AK$4</definedName>
    <definedName name="_Sort" hidden="1">#REF!</definedName>
    <definedName name="_Sort1" hidden="1">'[2]#REF'!$A$10:$Z$281</definedName>
    <definedName name="_sort3" hidden="1">[1]XXXXXX!$G$10:$J$11</definedName>
    <definedName name="a">#REF!</definedName>
    <definedName name="aaaaaaa">rank</definedName>
    <definedName name="AD">'[1]ACC DEP 12XXX'!$A$4:$L$22</definedName>
    <definedName name="adfd">rank</definedName>
    <definedName name="ADK">'[1]10250_Recy Chkg'!$D$27</definedName>
    <definedName name="AOK">#REF!</definedName>
    <definedName name="APA">'[5]Income Statement (WMofWA)'!#REF!</definedName>
    <definedName name="APN">'[5]Income Statement (WMofWA)'!#REF!</definedName>
    <definedName name="ASD">'[5]Income Statement (WMofWA)'!#REF!</definedName>
    <definedName name="AST">'[5]Income Statement (WMofWA)'!#REF!</definedName>
    <definedName name="BEGCELL">#REF!</definedName>
    <definedName name="begin">#REF!</definedName>
    <definedName name="BREMAIR_COST_of_SERVICE_STUDY">#REF!</definedName>
    <definedName name="BUN">[4]WTB!$DD$5</definedName>
    <definedName name="BUV">'[5]Income Statement (WMofWA)'!#REF!</definedName>
    <definedName name="Calc">[4]WTB!#REF!</definedName>
    <definedName name="Calc0">[4]WTB!#REF!</definedName>
    <definedName name="Calc1">[4]WTB!#REF!</definedName>
    <definedName name="Calc10">[4]WTB!#REF!</definedName>
    <definedName name="Calc11">[4]WTB!#REF!</definedName>
    <definedName name="Calc12">[4]WTB!#REF!</definedName>
    <definedName name="Calc13">[4]WTB!#REF!</definedName>
    <definedName name="Calc14">[4]WTB!#REF!</definedName>
    <definedName name="Calc15">[4]WTB!#REF!</definedName>
    <definedName name="Calc16">[4]WTB!#REF!</definedName>
    <definedName name="Calc17">[4]WTB!#REF!</definedName>
    <definedName name="Calc18">[4]WTB!#REF!</definedName>
    <definedName name="Calc2">[4]WTB!#REF!</definedName>
    <definedName name="Calc3">[4]WTB!#REF!</definedName>
    <definedName name="Calc4">[4]WTB!#REF!</definedName>
    <definedName name="Calc5">[4]WTB!#REF!</definedName>
    <definedName name="Calc6">[4]WTB!#REF!</definedName>
    <definedName name="Calc7">[4]WTB!#REF!</definedName>
    <definedName name="Calc8">[4]WTB!#REF!</definedName>
    <definedName name="Calc9">[4]WTB!#REF!</definedName>
    <definedName name="clear">#REF!</definedName>
    <definedName name="CUR">'[6]O-9'!#REF!</definedName>
    <definedName name="CURRENCY">'[4]Balance Sheet'!$AD$8</definedName>
    <definedName name="CWR">'[1]SALES TAX RETURN_20140'!$A$1:$E$49</definedName>
    <definedName name="CWRS">#REF!</definedName>
    <definedName name="CYear">'[6]O-9'!#REF!</definedName>
    <definedName name="dasd">rank</definedName>
    <definedName name="_xlnm.Database">#REF!</definedName>
    <definedName name="Database_MI">#REF!</definedName>
    <definedName name="DAY">'[5]Income Statement (WMofWA)'!#REF!</definedName>
    <definedName name="DEBITS">'[1]ASSETS 11XXX'!$A$1:$L$19</definedName>
    <definedName name="deletion">#REF!</definedName>
    <definedName name="Detail">#REF!</definedName>
    <definedName name="End">'[7]IS-Murrey''s'!#REF!</definedName>
    <definedName name="EndTime">'[6]O-9'!#REF!</definedName>
    <definedName name="Financial">[4]WTB!#REF!</definedName>
    <definedName name="FirstColCriteria">[4]WTB!#REF!</definedName>
    <definedName name="FirstHeaderCriteria">[4]WTB!#REF!</definedName>
    <definedName name="flag">[4]WTB!#REF!</definedName>
    <definedName name="Format_Column">#REF!</definedName>
    <definedName name="formata">#REF!</definedName>
    <definedName name="formatb">#REF!</definedName>
    <definedName name="FY">'[5]Income Statement (WMofWA)'!#REF!</definedName>
    <definedName name="Heading1">'[5]Income Statement (WMofWA)'!#REF!</definedName>
    <definedName name="IDN">'[5]Income Statement (WMofWA)'!#REF!</definedName>
    <definedName name="IFN">'[5]Income Statement (WMofWA)'!#REF!</definedName>
    <definedName name="income_statement">'[8]Sch 4 - 12months'!$B$10:$O$86</definedName>
    <definedName name="InsertColRange">[4]WTB!#REF!</definedName>
    <definedName name="LAST_ROW">'[9]Income Statement (Tonnage)'!#REF!</definedName>
    <definedName name="Lurito">#REF!</definedName>
    <definedName name="LYN">'[5]Income Statement (WMofWA)'!#REF!</definedName>
    <definedName name="master_def">'[7]IS-Murrey''s'!#REF!</definedName>
    <definedName name="MATRIX">#REF!</definedName>
    <definedName name="MthValue">'[6]O-9'!#REF!</definedName>
    <definedName name="NewOnlyOrg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#REF!</definedName>
    <definedName name="Operations">'[5]Income Statement (WMofWA)'!#REF!</definedName>
    <definedName name="OPR">'[5]Income Statement (WMofWA)'!#REF!</definedName>
    <definedName name="Org11_13">#REF!</definedName>
    <definedName name="Org7_10">#REF!</definedName>
    <definedName name="ORIG2GALWT_">#REF!</definedName>
    <definedName name="ORIG2OH">#REF!</definedName>
    <definedName name="PED">'[5]Income Statement (WMofWA)'!#REF!</definedName>
    <definedName name="PER">[4]WTB!$DC$5</definedName>
    <definedName name="_xlnm.Print_Area">#REF!</definedName>
    <definedName name="Print_Titles_MI">#REF!</definedName>
    <definedName name="Print1">#REF!</definedName>
    <definedName name="Print2">#REF!</definedName>
    <definedName name="Prnit_Range">#REF!</definedName>
    <definedName name="PYear">'[6]O-9'!#REF!</definedName>
    <definedName name="QtrValue">#REF!</definedName>
    <definedName name="Quarter_Budget">#REF!</definedName>
    <definedName name="Quarter_Month">#REF!</definedName>
    <definedName name="RBU">'[5]Income Statement (WMofWA)'!#REF!</definedName>
    <definedName name="RCW_81.04.080">#REF!</definedName>
    <definedName name="RECAP">#REF!</definedName>
    <definedName name="RECAP2">#REF!</definedName>
    <definedName name="_xlnm.Recorder">#REF!</definedName>
    <definedName name="RecyDisposal">#REF!</definedName>
    <definedName name="RelatedSalary">#REF!</definedName>
    <definedName name="RevCust">'[10]Schedule 6'!#REF!</definedName>
    <definedName name="RID">'[5]Income Statement (WMofWA)'!#REF!</definedName>
    <definedName name="ROCE">#REF!,#REF!</definedName>
    <definedName name="ROW_SUPRESS">'[5]Income Statement (WMofWA)'!#REF!</definedName>
    <definedName name="RTT">'[5]Income Statement (WMofWA)'!#REF!</definedName>
    <definedName name="sale">#REF!</definedName>
    <definedName name="SALES_TAX_RETURN">#REF!</definedName>
    <definedName name="SCN">'[5]Income Statement (WMofWA)'!#REF!</definedName>
    <definedName name="SFD">[4]WTB!$DE$5</definedName>
    <definedName name="SFD_BU">'[5]Income Statement (WMofWA)'!#REF!</definedName>
    <definedName name="SFD_DEPTID">'[5]Income Statement (WMofWA)'!#REF!</definedName>
    <definedName name="SFD_OP">'[5]Income Statement (WMofWA)'!#REF!</definedName>
    <definedName name="SFD_PROD">'[5]Income Statement (WMofWA)'!#REF!</definedName>
    <definedName name="SFD_PROJ">'[5]Income Statement (WMofWA)'!#REF!</definedName>
    <definedName name="sfdbusunit">#REF!</definedName>
    <definedName name="SFV">[4]WTB!$DE$4</definedName>
    <definedName name="SFV_BU">'[5]Income Statement (WMofWA)'!#REF!</definedName>
    <definedName name="SFV_CUR">#REF!</definedName>
    <definedName name="SFV_CUR1">'[4]2008 West Group IS'!$AM$9</definedName>
    <definedName name="SFV_CUR5">'[4]2008 Group Office IS'!$AM$9</definedName>
    <definedName name="SFV_DEPTID">'[5]Income Statement (WMofWA)'!#REF!</definedName>
    <definedName name="SFV_OP">'[5]Income Statement (WMofWA)'!#REF!</definedName>
    <definedName name="SFV_PROD">'[5]Income Statement (WMofWA)'!#REF!</definedName>
    <definedName name="SFV_PROJ">'[5]Income Statement (WMofWA)'!#REF!</definedName>
    <definedName name="sort">#REF!</definedName>
    <definedName name="Sort1">#REF!</definedName>
    <definedName name="sortcol">'[7]IS-Murrey''s'!#REF!</definedName>
    <definedName name="start">#REF!</definedName>
    <definedName name="Stop">'[6]O-9'!#REF!</definedName>
    <definedName name="SUMMARY">#REF!</definedName>
    <definedName name="Summary_DistrictName">[11]Summary!$B$7</definedName>
    <definedName name="Summary_DistrictNo">[11]Summary!$B$5</definedName>
    <definedName name="SWDisposal">#REF!</definedName>
    <definedName name="test">'[12]Sch 4 - 12months'!$B$10:$O$86</definedName>
    <definedName name="Title2">'[6]O-9'!#REF!</definedName>
    <definedName name="TOP">'[3]10800-10899'!#REF!</definedName>
    <definedName name="Total_Interest">'[13]Amortization Table'!$F$18</definedName>
    <definedName name="Variables">'[5]Income Statement (WMofWA)'!#REF!</definedName>
    <definedName name="Waste_Management__Inc.">#REF!</definedName>
    <definedName name="WM">#REF!</definedName>
    <definedName name="x">rank</definedName>
    <definedName name="xx">rank</definedName>
    <definedName name="xxx">rank</definedName>
    <definedName name="YEAR4">#REF!</definedName>
    <definedName name="yrCur">'[14]Report Template'!$B$2002</definedName>
    <definedName name="yrNext">'[14]Report Template'!$B$2003</definedName>
    <definedName name="YWMedWasteDisp">#REF!</definedName>
    <definedName name="Zero_Format">#REF!</definedName>
  </definedNames>
  <calcPr calcId="145621"/>
</workbook>
</file>

<file path=xl/calcChain.xml><?xml version="1.0" encoding="utf-8"?>
<calcChain xmlns="http://schemas.openxmlformats.org/spreadsheetml/2006/main">
  <c r="D171" i="1" l="1"/>
  <c r="D172" i="1"/>
  <c r="C173" i="1"/>
  <c r="C149" i="1"/>
  <c r="E149" i="1" s="1"/>
  <c r="G149" i="1" s="1"/>
  <c r="C147" i="1"/>
  <c r="E147" i="1" s="1"/>
  <c r="G147" i="1" s="1"/>
  <c r="C145" i="1"/>
  <c r="E145" i="1" s="1"/>
  <c r="G145" i="1" s="1"/>
  <c r="C141" i="1"/>
  <c r="E141" i="1" s="1"/>
  <c r="G141" i="1" s="1"/>
  <c r="C139" i="1"/>
  <c r="E139" i="1" s="1"/>
  <c r="G139" i="1" s="1"/>
  <c r="C135" i="1"/>
  <c r="E135" i="1" s="1"/>
  <c r="G135" i="1" s="1"/>
  <c r="C131" i="1"/>
  <c r="E131" i="1" s="1"/>
  <c r="G131" i="1" s="1"/>
  <c r="C123" i="1"/>
  <c r="E123" i="1" s="1"/>
  <c r="G123" i="1" s="1"/>
  <c r="C122" i="1"/>
  <c r="E122" i="1" s="1"/>
  <c r="G122" i="1" s="1"/>
  <c r="C121" i="1"/>
  <c r="E121" i="1" s="1"/>
  <c r="G121" i="1" s="1"/>
  <c r="C120" i="1"/>
  <c r="E120" i="1" s="1"/>
  <c r="G120" i="1" s="1"/>
  <c r="C119" i="1"/>
  <c r="E119" i="1" s="1"/>
  <c r="G119" i="1" s="1"/>
  <c r="C118" i="1"/>
  <c r="E118" i="1" s="1"/>
  <c r="G118" i="1" s="1"/>
  <c r="C114" i="1"/>
  <c r="E114" i="1" s="1"/>
  <c r="G114" i="1" s="1"/>
  <c r="C112" i="1"/>
  <c r="E112" i="1" s="1"/>
  <c r="G112" i="1" s="1"/>
  <c r="C110" i="1"/>
  <c r="E110" i="1" s="1"/>
  <c r="G110" i="1" s="1"/>
  <c r="C106" i="1"/>
  <c r="E106" i="1" s="1"/>
  <c r="G106" i="1" s="1"/>
  <c r="C104" i="1"/>
  <c r="E104" i="1" s="1"/>
  <c r="G104" i="1" s="1"/>
  <c r="C102" i="1"/>
  <c r="E102" i="1" s="1"/>
  <c r="G102" i="1" s="1"/>
  <c r="C98" i="1"/>
  <c r="E98" i="1" s="1"/>
  <c r="G98" i="1" s="1"/>
  <c r="C92" i="1"/>
  <c r="E92" i="1" s="1"/>
  <c r="G92" i="1" s="1"/>
  <c r="C89" i="1"/>
  <c r="E89" i="1" s="1"/>
  <c r="G89" i="1" s="1"/>
  <c r="C86" i="1"/>
  <c r="E86" i="1" s="1"/>
  <c r="G86" i="1" s="1"/>
  <c r="C83" i="1"/>
  <c r="E83" i="1" s="1"/>
  <c r="G83" i="1" s="1"/>
  <c r="C82" i="1"/>
  <c r="E82" i="1" s="1"/>
  <c r="G82" i="1" s="1"/>
  <c r="C80" i="1"/>
  <c r="E80" i="1" s="1"/>
  <c r="G80" i="1" s="1"/>
  <c r="C74" i="1"/>
  <c r="E74" i="1" s="1"/>
  <c r="G74" i="1" s="1"/>
  <c r="C73" i="1"/>
  <c r="E73" i="1" s="1"/>
  <c r="G73" i="1" s="1"/>
  <c r="C71" i="1"/>
  <c r="E71" i="1" s="1"/>
  <c r="G71" i="1" s="1"/>
  <c r="C70" i="1"/>
  <c r="E70" i="1" s="1"/>
  <c r="G70" i="1" s="1"/>
  <c r="C68" i="1"/>
  <c r="E68" i="1" s="1"/>
  <c r="G68" i="1" s="1"/>
  <c r="C67" i="1"/>
  <c r="E67" i="1" s="1"/>
  <c r="G67" i="1" s="1"/>
  <c r="C65" i="1"/>
  <c r="E65" i="1" s="1"/>
  <c r="G65" i="1" s="1"/>
  <c r="C64" i="1"/>
  <c r="E64" i="1" s="1"/>
  <c r="G64" i="1" s="1"/>
  <c r="C61" i="1"/>
  <c r="E61" i="1" s="1"/>
  <c r="G61" i="1" s="1"/>
  <c r="C56" i="1"/>
  <c r="E56" i="1" s="1"/>
  <c r="G56" i="1" s="1"/>
  <c r="C54" i="1"/>
  <c r="E54" i="1" s="1"/>
  <c r="G54" i="1" s="1"/>
  <c r="C52" i="1"/>
  <c r="E52" i="1" s="1"/>
  <c r="G52" i="1" s="1"/>
  <c r="C50" i="1"/>
  <c r="E50" i="1" s="1"/>
  <c r="G50" i="1" s="1"/>
  <c r="C49" i="1"/>
  <c r="E49" i="1" s="1"/>
  <c r="G49" i="1" s="1"/>
  <c r="C48" i="1"/>
  <c r="E48" i="1" s="1"/>
  <c r="G48" i="1" s="1"/>
  <c r="C46" i="1"/>
  <c r="E46" i="1" s="1"/>
  <c r="G46" i="1" s="1"/>
  <c r="C45" i="1"/>
  <c r="E45" i="1" s="1"/>
  <c r="G45" i="1" s="1"/>
  <c r="C43" i="1"/>
  <c r="E43" i="1" s="1"/>
  <c r="G43" i="1" s="1"/>
  <c r="C42" i="1"/>
  <c r="E42" i="1" s="1"/>
  <c r="G42" i="1" s="1"/>
  <c r="C40" i="1"/>
  <c r="E40" i="1" s="1"/>
  <c r="G40" i="1" s="1"/>
  <c r="C38" i="1"/>
  <c r="E38" i="1" s="1"/>
  <c r="G38" i="1" s="1"/>
  <c r="C36" i="1"/>
  <c r="E36" i="1" s="1"/>
  <c r="G36" i="1" s="1"/>
  <c r="H34" i="1"/>
  <c r="C33" i="1"/>
  <c r="E33" i="1" s="1"/>
  <c r="G33" i="1" s="1"/>
  <c r="H32" i="1"/>
  <c r="H31" i="1"/>
  <c r="H30" i="1"/>
  <c r="H29" i="1"/>
  <c r="H28" i="1"/>
  <c r="H27" i="1"/>
  <c r="H26" i="1"/>
  <c r="H25" i="1"/>
  <c r="C24" i="1"/>
  <c r="E24" i="1" s="1"/>
  <c r="G24" i="1" s="1"/>
  <c r="C22" i="1"/>
  <c r="E22" i="1" s="1"/>
  <c r="G22" i="1" s="1"/>
  <c r="D21" i="1"/>
  <c r="C21" i="1"/>
  <c r="E21" i="1" s="1"/>
  <c r="G21" i="1" s="1"/>
  <c r="E20" i="1"/>
  <c r="G20" i="1" s="1"/>
  <c r="C20" i="1"/>
  <c r="C19" i="1"/>
  <c r="E19" i="1" s="1"/>
  <c r="G19" i="1" s="1"/>
  <c r="C18" i="1"/>
  <c r="E18" i="1" s="1"/>
  <c r="G18" i="1" s="1"/>
  <c r="C16" i="1"/>
  <c r="E16" i="1" s="1"/>
  <c r="G16" i="1" s="1"/>
  <c r="C15" i="1"/>
  <c r="E15" i="1" s="1"/>
  <c r="G15" i="1" s="1"/>
  <c r="C14" i="1"/>
  <c r="E14" i="1" s="1"/>
  <c r="G14" i="1" s="1"/>
  <c r="C12" i="1"/>
  <c r="E12" i="1" s="1"/>
  <c r="G12" i="1" s="1"/>
  <c r="E11" i="1"/>
  <c r="G11" i="1" s="1"/>
  <c r="C11" i="1"/>
  <c r="C10" i="1"/>
  <c r="E10" i="1" s="1"/>
  <c r="G10" i="1" s="1"/>
  <c r="C8" i="1"/>
  <c r="E8" i="1" s="1"/>
  <c r="G8" i="1" s="1"/>
  <c r="C7" i="1"/>
  <c r="E7" i="1" s="1"/>
  <c r="G7" i="1" s="1"/>
  <c r="C6" i="1"/>
  <c r="E6" i="1" s="1"/>
  <c r="G6" i="1" s="1"/>
  <c r="G1" i="1"/>
  <c r="G2" i="1" s="1"/>
  <c r="C157" i="1" s="1"/>
  <c r="D173" i="1" l="1"/>
  <c r="C167" i="1"/>
  <c r="G152" i="1"/>
  <c r="C152" i="1"/>
  <c r="C153" i="1" s="1"/>
  <c r="C155" i="1"/>
  <c r="E152" i="1"/>
  <c r="C165" i="1" s="1"/>
  <c r="C166" i="1" s="1"/>
  <c r="G3" i="1"/>
  <c r="I1" i="1" l="1"/>
  <c r="H65" i="1" s="1"/>
  <c r="C154" i="1"/>
  <c r="H135" i="1"/>
  <c r="H20" i="1"/>
  <c r="H24" i="1"/>
  <c r="H54" i="1"/>
  <c r="H33" i="1"/>
  <c r="H122" i="1"/>
  <c r="H98" i="1" l="1"/>
  <c r="H114" i="1"/>
  <c r="H71" i="1"/>
  <c r="H50" i="1"/>
  <c r="H19" i="1"/>
  <c r="H68" i="1"/>
  <c r="H10" i="1"/>
  <c r="H8" i="1"/>
  <c r="H36" i="1"/>
  <c r="H64" i="1"/>
  <c r="H92" i="1"/>
  <c r="H40" i="1"/>
  <c r="H61" i="1"/>
  <c r="H70" i="1"/>
  <c r="H18" i="1"/>
  <c r="H21" i="1"/>
  <c r="H48" i="1"/>
  <c r="H123" i="1"/>
  <c r="H16" i="1"/>
  <c r="H104" i="1"/>
  <c r="H119" i="1"/>
  <c r="H139" i="1"/>
  <c r="H74" i="1"/>
  <c r="H73" i="1"/>
  <c r="H11" i="1"/>
  <c r="H102" i="1"/>
  <c r="H52" i="1"/>
  <c r="H141" i="1"/>
  <c r="H149" i="1"/>
  <c r="H83" i="1"/>
  <c r="H49" i="1"/>
  <c r="H80" i="1"/>
  <c r="H46" i="1"/>
  <c r="H15" i="1"/>
  <c r="H7" i="1"/>
  <c r="H152" i="1" s="1"/>
  <c r="C161" i="1" s="1"/>
  <c r="H112" i="1"/>
  <c r="H43" i="1"/>
  <c r="H45" i="1"/>
  <c r="H118" i="1"/>
  <c r="H22" i="1"/>
  <c r="H121" i="1"/>
  <c r="H6" i="1"/>
  <c r="H56" i="1"/>
  <c r="H82" i="1"/>
  <c r="H38" i="1"/>
  <c r="H14" i="1"/>
  <c r="H147" i="1"/>
  <c r="H12" i="1"/>
  <c r="H67" i="1"/>
  <c r="H120" i="1"/>
  <c r="H42" i="1"/>
  <c r="H110" i="1"/>
  <c r="H145" i="1"/>
  <c r="H89" i="1"/>
  <c r="H106" i="1"/>
  <c r="H86" i="1"/>
  <c r="H131" i="1"/>
  <c r="C163" i="1" l="1"/>
  <c r="C159" i="1" s="1"/>
  <c r="C162" i="1" l="1"/>
  <c r="C158" i="1" s="1"/>
</calcChain>
</file>

<file path=xl/comments1.xml><?xml version="1.0" encoding="utf-8"?>
<comments xmlns="http://schemas.openxmlformats.org/spreadsheetml/2006/main">
  <authors>
    <author>Melissa Cheesman</author>
  </authors>
  <commentList>
    <comment ref="F52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(613/473)*613</t>
        </r>
      </text>
    </comment>
    <comment ref="F73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(613/473)*613</t>
        </r>
      </text>
    </comment>
    <comment ref="F74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(613/473)*613</t>
        </r>
      </text>
    </comment>
    <comment ref="F123" authorId="0">
      <text>
        <r>
          <rPr>
            <b/>
            <sz val="9"/>
            <color indexed="81"/>
            <rFont val="Tahoma"/>
            <family val="2"/>
          </rPr>
          <t>Melissa Cheesman:</t>
        </r>
        <r>
          <rPr>
            <sz val="9"/>
            <color indexed="81"/>
            <rFont val="Tahoma"/>
            <family val="2"/>
          </rPr>
          <t xml:space="preserve">
staff calculated not meeks
300 * 0.70</t>
        </r>
      </text>
    </comment>
  </commentList>
</comments>
</file>

<file path=xl/sharedStrings.xml><?xml version="1.0" encoding="utf-8"?>
<sst xmlns="http://schemas.openxmlformats.org/spreadsheetml/2006/main" count="170" uniqueCount="108">
  <si>
    <t>Income Statement</t>
  </si>
  <si>
    <t>Adjusting Factor</t>
  </si>
  <si>
    <t>Booked Tons</t>
  </si>
  <si>
    <t>STAFF: Regulated customer counts and frequency provided by WCI. Non-regulated customer counts and frequency provided by the City of Kalama.</t>
  </si>
  <si>
    <t>Booked Pounds</t>
  </si>
  <si>
    <t>Customer</t>
  </si>
  <si>
    <t>Pickup Frequency</t>
  </si>
  <si>
    <t>Annual PU's</t>
  </si>
  <si>
    <r>
      <rPr>
        <b/>
        <sz val="11"/>
        <color theme="1"/>
        <rFont val="Calibri"/>
        <family val="2"/>
      </rPr>
      <t>Meeks Weights (</t>
    </r>
    <r>
      <rPr>
        <b/>
        <sz val="11"/>
        <color theme="1"/>
        <rFont val="Calibri"/>
        <family val="2"/>
        <scheme val="minor"/>
      </rPr>
      <t>unless otherwise noted)</t>
    </r>
  </si>
  <si>
    <t>Calculated Pounds</t>
  </si>
  <si>
    <t>Adjusted Pounds</t>
  </si>
  <si>
    <t>CARTS Cowlitz County</t>
  </si>
  <si>
    <t>90-100 GAL</t>
  </si>
  <si>
    <t>60-65 GAL</t>
  </si>
  <si>
    <t>30-35 GAL</t>
  </si>
  <si>
    <t>CARTS Castle Rock</t>
  </si>
  <si>
    <t>CARTS Woodland</t>
  </si>
  <si>
    <t>CARTS KALAMA</t>
  </si>
  <si>
    <t>30-35 gal Extra Pickup</t>
  </si>
  <si>
    <t>Res Extras</t>
  </si>
  <si>
    <t>On Call</t>
  </si>
  <si>
    <t>Once a mo</t>
  </si>
  <si>
    <t>OverWght</t>
  </si>
  <si>
    <t>Extras 32 gal can or unit</t>
  </si>
  <si>
    <t>Extras - Mini can</t>
  </si>
  <si>
    <t>Extras - Micro Mini can</t>
  </si>
  <si>
    <t>Extras 30-35 gal</t>
  </si>
  <si>
    <t>Extras 60-65 gal</t>
  </si>
  <si>
    <t>Extras 90-100 gal</t>
  </si>
  <si>
    <t>Extras Bag</t>
  </si>
  <si>
    <t>Extras - Other</t>
  </si>
  <si>
    <t>CONTAINERS</t>
  </si>
  <si>
    <t>1.0 Yd pu</t>
  </si>
  <si>
    <t>1.0 Yd first pickup</t>
  </si>
  <si>
    <t>1.0 Yd special pickup</t>
  </si>
  <si>
    <t>1.5 Yd pu</t>
  </si>
  <si>
    <t>1.5 Yd 2X</t>
  </si>
  <si>
    <t>1.5 Yd special pickup</t>
  </si>
  <si>
    <t>2.0 Yd pu</t>
  </si>
  <si>
    <t>2.0 Yd 2X</t>
  </si>
  <si>
    <t>2.0 Yd special pickup</t>
  </si>
  <si>
    <t>3.0 Yd pu</t>
  </si>
  <si>
    <t>3.0 Yd 2X</t>
  </si>
  <si>
    <t>3.0 Yd special pickup</t>
  </si>
  <si>
    <t>4.0 Yd pu</t>
  </si>
  <si>
    <t>4.0 Yd 2X</t>
  </si>
  <si>
    <t>4.0 Yd 3X</t>
  </si>
  <si>
    <t>5.0 Yd pu</t>
  </si>
  <si>
    <t>5.0 Yd 2X</t>
  </si>
  <si>
    <t>5.0 Yd special pickup</t>
  </si>
  <si>
    <t>6.0 Yd pu</t>
  </si>
  <si>
    <t>4 YD compactor 2X</t>
  </si>
  <si>
    <t>KALAMA</t>
  </si>
  <si>
    <t>1.5 Yd first pickup</t>
  </si>
  <si>
    <t>4.0 Yd special pickup</t>
  </si>
  <si>
    <t>Woodland</t>
  </si>
  <si>
    <t>2.0 Yd first pickup</t>
  </si>
  <si>
    <t>3.0 Yd first pickup</t>
  </si>
  <si>
    <t>4.0 Yd first pickup</t>
  </si>
  <si>
    <t>5.0 Yd first pickup</t>
  </si>
  <si>
    <t>6.0 Yd first pickup</t>
  </si>
  <si>
    <t>6.0 Yd special pickup</t>
  </si>
  <si>
    <t>CARTS</t>
  </si>
  <si>
    <t>30-35 GAL special pickup</t>
  </si>
  <si>
    <t>60-65 GAL special pickup</t>
  </si>
  <si>
    <t>90-100 GAL special pickup</t>
  </si>
  <si>
    <t>WOODLAND - CARTS</t>
  </si>
  <si>
    <t>KALAMA CARTS</t>
  </si>
  <si>
    <t>30-35 GAL 2X</t>
  </si>
  <si>
    <t>90-100 GAL 2X</t>
  </si>
  <si>
    <t>300 GAL</t>
  </si>
  <si>
    <t>Add'l Commercial Toter Service Per Pickup</t>
  </si>
  <si>
    <t>32 gal can or unit</t>
  </si>
  <si>
    <t>Mini can</t>
  </si>
  <si>
    <t>30-35 gal toter</t>
  </si>
  <si>
    <t>60-65 gal toter</t>
  </si>
  <si>
    <t>90-100 gal toter</t>
  </si>
  <si>
    <t>Other: Bag</t>
  </si>
  <si>
    <t>Other</t>
  </si>
  <si>
    <t>MF CARTS (COWLITZ, CASTLE ROCK, WOODLAND)</t>
  </si>
  <si>
    <t>30-35 gal&gt;20</t>
  </si>
  <si>
    <t>30-35 gal&gt;20 Extra Pickup</t>
  </si>
  <si>
    <t>30-35 gal</t>
  </si>
  <si>
    <t>60-65 GAL&gt;20</t>
  </si>
  <si>
    <t>60-65 GAL&gt;20 Extra Pickup</t>
  </si>
  <si>
    <t>90-100 GAL Extra Pickup</t>
  </si>
  <si>
    <t>KALAMA MF CARTS</t>
  </si>
  <si>
    <t>TOTALS</t>
  </si>
  <si>
    <t>Total Customers</t>
  </si>
  <si>
    <t>Regulated Customers</t>
  </si>
  <si>
    <t>Non-Regulated Customers</t>
  </si>
  <si>
    <t>Total Tons</t>
  </si>
  <si>
    <t>Regulated Tons</t>
  </si>
  <si>
    <t xml:space="preserve">Link to Pro forma </t>
  </si>
  <si>
    <t>Non-Regulated Tons</t>
  </si>
  <si>
    <t>Total Pounds</t>
  </si>
  <si>
    <t>Regulated Pounds</t>
  </si>
  <si>
    <t>Non-Regulated Pounds</t>
  </si>
  <si>
    <t>Total Pick Ups</t>
  </si>
  <si>
    <t>Regulated Pick-ups</t>
  </si>
  <si>
    <t>Non-Regulated Pick-ups</t>
  </si>
  <si>
    <t>Per Ton</t>
  </si>
  <si>
    <t>Per Pound</t>
  </si>
  <si>
    <t xml:space="preserve">Current Rate </t>
  </si>
  <si>
    <t>New Rate per ton</t>
  </si>
  <si>
    <t>Increase</t>
  </si>
  <si>
    <t>Waste Control, Inc. - Residential and Commercial Disposal Tons</t>
  </si>
  <si>
    <t>60-65 GAL Extra Pickup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</si>
</sst>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  <numFmt numFmtId="166" formatCode="_(&quot;$&quot;* #,##0.000_);_(&quot;$&quot;* \(#,##0.000\);_(&quot;$&quot;* &quot;-&quot;??_);_(@_)"/>
    <numFmt numFmtId="167" formatCode="_(&quot;$&quot;* #,##0.0000_);_(&quot;$&quot;* \(#,##0.0000\);_(&quot;$&quot;* &quot;-&quot;??_);_(@_)"/>
    <numFmt numFmtId="168" formatCode="_(* #,##0.000_);_(* \(#,##0.000\);_(* &quot;-&quot;??_);_(@_)"/>
    <numFmt numFmtId="169" formatCode="&quot;$&quot;#,##0.00"/>
    <numFmt numFmtId="170" formatCode="#,###_);\(#,###\);&quot;-&quot;"/>
    <numFmt numFmtId="171" formatCode="mmmm\ d\,\ yyyy"/>
    <numFmt numFmtId="172" formatCode="General_)"/>
    <numFmt numFmtId="173" formatCode="0.0%"/>
    <numFmt numFmtId="174" formatCode="_*\ #,###.0,;_(* \(#,###.0,\);_(* &quot;-&quot;??_);_(@_)"/>
    <numFmt numFmtId="175" formatCode="#,##0.0"/>
  </numFmts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1"/>
      <name val="Calibri"/>
      <family val="2"/>
    </font>
    <font>
      <sz val="12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8" tint="-0.249977111117893"/>
      <name val="Times New Roman"/>
      <family val="1"/>
    </font>
    <font>
      <sz val="11"/>
      <color theme="8" tint="-0.249977111117893"/>
      <name val="Calibri"/>
      <family val="2"/>
      <scheme val="minor"/>
    </font>
    <font>
      <sz val="11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1"/>
      <color theme="8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2"/>
      <color indexed="8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theme="1"/>
      <name val="Arial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i/>
      <sz val="10"/>
      <color indexed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2"/>
      <name val="Arial MT"/>
    </font>
    <font>
      <b/>
      <u/>
      <sz val="11"/>
      <name val="Arial"/>
      <family val="2"/>
    </font>
    <font>
      <sz val="14"/>
      <name val="Arial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9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</borders>
  <cellStyleXfs count="42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8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5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2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4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2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4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8" borderId="0" applyNumberFormat="0" applyBorder="0" applyAlignment="0" applyProtection="0"/>
    <xf numFmtId="41" fontId="18" fillId="0" borderId="0"/>
    <xf numFmtId="41" fontId="18" fillId="0" borderId="0"/>
    <xf numFmtId="41" fontId="18" fillId="0" borderId="0"/>
    <xf numFmtId="41" fontId="18" fillId="0" borderId="0"/>
    <xf numFmtId="0" fontId="24" fillId="20" borderId="0" applyNumberFormat="0" applyBorder="0" applyAlignment="0" applyProtection="0"/>
    <xf numFmtId="3" fontId="18" fillId="0" borderId="0"/>
    <xf numFmtId="3" fontId="18" fillId="0" borderId="0"/>
    <xf numFmtId="3" fontId="18" fillId="0" borderId="0"/>
    <xf numFmtId="3" fontId="18" fillId="0" borderId="0"/>
    <xf numFmtId="169" fontId="19" fillId="0" borderId="0" applyFill="0"/>
    <xf numFmtId="169" fontId="19" fillId="0" borderId="0">
      <alignment horizontal="center"/>
    </xf>
    <xf numFmtId="0" fontId="19" fillId="0" borderId="0" applyFill="0">
      <alignment horizontal="center"/>
    </xf>
    <xf numFmtId="169" fontId="25" fillId="0" borderId="13" applyFill="0"/>
    <xf numFmtId="0" fontId="18" fillId="0" borderId="0" applyFont="0" applyAlignment="0"/>
    <xf numFmtId="0" fontId="26" fillId="0" borderId="0" applyFill="0">
      <alignment vertical="top"/>
    </xf>
    <xf numFmtId="0" fontId="25" fillId="0" borderId="0" applyFill="0">
      <alignment horizontal="left" vertical="top"/>
    </xf>
    <xf numFmtId="169" fontId="27" fillId="0" borderId="5" applyFill="0"/>
    <xf numFmtId="0" fontId="18" fillId="0" borderId="0" applyNumberFormat="0" applyFont="0" applyAlignment="0"/>
    <xf numFmtId="0" fontId="26" fillId="0" borderId="0" applyFill="0">
      <alignment wrapText="1"/>
    </xf>
    <xf numFmtId="0" fontId="25" fillId="0" borderId="0" applyFill="0">
      <alignment horizontal="left" vertical="top" wrapText="1"/>
    </xf>
    <xf numFmtId="169" fontId="28" fillId="0" borderId="0" applyFill="0"/>
    <xf numFmtId="0" fontId="29" fillId="0" borderId="0" applyNumberFormat="0" applyFont="0" applyAlignment="0">
      <alignment horizontal="center"/>
    </xf>
    <xf numFmtId="0" fontId="30" fillId="0" borderId="0" applyFill="0">
      <alignment vertical="top" wrapText="1"/>
    </xf>
    <xf numFmtId="0" fontId="27" fillId="0" borderId="0" applyFill="0">
      <alignment horizontal="left" vertical="top" wrapText="1"/>
    </xf>
    <xf numFmtId="169" fontId="18" fillId="0" borderId="0" applyFill="0"/>
    <xf numFmtId="0" fontId="29" fillId="0" borderId="0" applyNumberFormat="0" applyFont="0" applyAlignment="0">
      <alignment horizontal="center"/>
    </xf>
    <xf numFmtId="0" fontId="31" fillId="0" borderId="0" applyFill="0">
      <alignment vertical="center" wrapText="1"/>
    </xf>
    <xf numFmtId="0" fontId="32" fillId="0" borderId="0">
      <alignment horizontal="left" vertical="center" wrapText="1"/>
    </xf>
    <xf numFmtId="169" fontId="33" fillId="0" borderId="0" applyFill="0"/>
    <xf numFmtId="0" fontId="29" fillId="0" borderId="0" applyNumberFormat="0" applyFont="0" applyAlignment="0">
      <alignment horizontal="center"/>
    </xf>
    <xf numFmtId="0" fontId="34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9" fontId="35" fillId="0" borderId="0" applyFill="0"/>
    <xf numFmtId="0" fontId="29" fillId="0" borderId="0" applyNumberFormat="0" applyFont="0" applyAlignment="0">
      <alignment horizontal="center"/>
    </xf>
    <xf numFmtId="0" fontId="36" fillId="0" borderId="0" applyFill="0">
      <alignment horizontal="center" vertical="center" wrapText="1"/>
    </xf>
    <xf numFmtId="0" fontId="37" fillId="0" borderId="0" applyFill="0">
      <alignment horizontal="center" vertical="center" wrapText="1"/>
    </xf>
    <xf numFmtId="169" fontId="38" fillId="0" borderId="0" applyFill="0"/>
    <xf numFmtId="0" fontId="29" fillId="0" borderId="0" applyNumberFormat="0" applyFont="0" applyAlignment="0">
      <alignment horizontal="center"/>
    </xf>
    <xf numFmtId="0" fontId="39" fillId="0" borderId="0">
      <alignment horizontal="center" wrapText="1"/>
    </xf>
    <xf numFmtId="0" fontId="35" fillId="0" borderId="0" applyFill="0">
      <alignment horizontal="center" wrapText="1"/>
    </xf>
    <xf numFmtId="0" fontId="40" fillId="21" borderId="14" applyNumberFormat="0" applyAlignment="0" applyProtection="0"/>
    <xf numFmtId="0" fontId="40" fillId="2" borderId="14" applyNumberFormat="0" applyAlignment="0" applyProtection="0"/>
    <xf numFmtId="0" fontId="41" fillId="22" borderId="15" applyNumberFormat="0" applyAlignment="0" applyProtection="0"/>
    <xf numFmtId="0" fontId="18" fillId="23" borderId="0">
      <alignment horizontal="center"/>
    </xf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" fontId="44" fillId="0" borderId="0"/>
    <xf numFmtId="3" fontId="18" fillId="0" borderId="0" applyFill="0" applyBorder="0" applyAlignment="0" applyProtection="0"/>
    <xf numFmtId="0" fontId="45" fillId="0" borderId="0"/>
    <xf numFmtId="0" fontId="45" fillId="0" borderId="0"/>
    <xf numFmtId="0" fontId="46" fillId="24" borderId="3" applyAlignment="0">
      <alignment horizontal="right"/>
      <protection locked="0"/>
    </xf>
    <xf numFmtId="44" fontId="2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5" fontId="18" fillId="0" borderId="0" applyFill="0" applyBorder="0" applyAlignment="0" applyProtection="0"/>
    <xf numFmtId="0" fontId="48" fillId="25" borderId="0">
      <alignment horizontal="right"/>
      <protection locked="0"/>
    </xf>
    <xf numFmtId="171" fontId="18" fillId="0" borderId="0" applyFill="0" applyBorder="0" applyAlignment="0" applyProtection="0"/>
    <xf numFmtId="14" fontId="18" fillId="0" borderId="0"/>
    <xf numFmtId="0" fontId="49" fillId="0" borderId="0" applyNumberFormat="0" applyFill="0" applyBorder="0" applyAlignment="0" applyProtection="0"/>
    <xf numFmtId="2" fontId="48" fillId="25" borderId="0">
      <alignment horizontal="right"/>
      <protection locked="0"/>
    </xf>
    <xf numFmtId="1" fontId="18" fillId="0" borderId="0">
      <alignment horizontal="center"/>
    </xf>
    <xf numFmtId="2" fontId="18" fillId="0" borderId="0" applyFill="0" applyBorder="0" applyAlignment="0" applyProtection="0"/>
    <xf numFmtId="0" fontId="50" fillId="26" borderId="0" applyNumberFormat="0" applyBorder="0" applyAlignment="0" applyProtection="0"/>
    <xf numFmtId="38" fontId="19" fillId="27" borderId="0" applyNumberFormat="0" applyBorder="0" applyAlignment="0" applyProtection="0"/>
    <xf numFmtId="0" fontId="27" fillId="0" borderId="16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51" fillId="0" borderId="17" applyNumberFormat="0" applyFill="0" applyAlignment="0" applyProtection="0"/>
    <xf numFmtId="0" fontId="52" fillId="0" borderId="18" applyNumberFormat="0" applyFill="0" applyAlignment="0" applyProtection="0"/>
    <xf numFmtId="0" fontId="53" fillId="0" borderId="19" applyNumberFormat="0" applyFill="0" applyAlignment="0" applyProtection="0"/>
    <xf numFmtId="0" fontId="54" fillId="0" borderId="19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10" fontId="19" fillId="28" borderId="22" applyNumberFormat="0" applyBorder="0" applyAlignment="0" applyProtection="0"/>
    <xf numFmtId="0" fontId="60" fillId="9" borderId="14" applyNumberFormat="0" applyAlignment="0" applyProtection="0"/>
    <xf numFmtId="3" fontId="61" fillId="27" borderId="0">
      <protection locked="0"/>
    </xf>
    <xf numFmtId="4" fontId="61" fillId="27" borderId="0">
      <protection locked="0"/>
    </xf>
    <xf numFmtId="0" fontId="62" fillId="0" borderId="23" applyNumberFormat="0" applyFill="0" applyAlignment="0" applyProtection="0"/>
    <xf numFmtId="41" fontId="63" fillId="29" borderId="0" applyFill="0" applyBorder="0" applyAlignment="0" applyProtection="0"/>
    <xf numFmtId="0" fontId="64" fillId="9" borderId="0" applyNumberFormat="0" applyBorder="0" applyAlignment="0" applyProtection="0"/>
    <xf numFmtId="43" fontId="18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37" fontId="32" fillId="0" borderId="0"/>
    <xf numFmtId="0" fontId="1" fillId="0" borderId="0"/>
    <xf numFmtId="0" fontId="1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37" fontId="32" fillId="0" borderId="0"/>
    <xf numFmtId="37" fontId="32" fillId="0" borderId="0"/>
    <xf numFmtId="0" fontId="1" fillId="0" borderId="0"/>
    <xf numFmtId="0" fontId="22" fillId="0" borderId="0"/>
    <xf numFmtId="37" fontId="32" fillId="0" borderId="0"/>
    <xf numFmtId="0" fontId="22" fillId="0" borderId="0"/>
    <xf numFmtId="37" fontId="32" fillId="0" borderId="0"/>
    <xf numFmtId="0" fontId="22" fillId="0" borderId="0"/>
    <xf numFmtId="37" fontId="3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66" fillId="0" borderId="0"/>
    <xf numFmtId="172" fontId="6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7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" fillId="0" borderId="0"/>
    <xf numFmtId="0" fontId="44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8" fillId="0" borderId="0"/>
    <xf numFmtId="0" fontId="6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22" fillId="0" borderId="0"/>
    <xf numFmtId="0" fontId="1" fillId="0" borderId="0"/>
    <xf numFmtId="0" fontId="1" fillId="0" borderId="0"/>
    <xf numFmtId="37" fontId="32" fillId="0" borderId="0"/>
    <xf numFmtId="37" fontId="32" fillId="0" borderId="0"/>
    <xf numFmtId="0" fontId="18" fillId="0" borderId="0"/>
    <xf numFmtId="0" fontId="22" fillId="5" borderId="24" applyNumberFormat="0" applyFont="0" applyAlignment="0" applyProtection="0"/>
    <xf numFmtId="0" fontId="19" fillId="5" borderId="24" applyNumberFormat="0" applyFont="0" applyAlignment="0" applyProtection="0"/>
    <xf numFmtId="173" fontId="69" fillId="0" borderId="0" applyNumberFormat="0"/>
    <xf numFmtId="0" fontId="55" fillId="21" borderId="25" applyNumberFormat="0" applyAlignment="0" applyProtection="0"/>
    <xf numFmtId="10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3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38" fontId="70" fillId="0" borderId="0" applyNumberFormat="0" applyFont="0" applyFill="0" applyBorder="0">
      <alignment horizontal="left" indent="4"/>
      <protection locked="0"/>
    </xf>
    <xf numFmtId="0" fontId="71" fillId="0" borderId="0" applyNumberFormat="0" applyFont="0" applyFill="0" applyBorder="0" applyAlignment="0" applyProtection="0">
      <alignment horizontal="left"/>
    </xf>
    <xf numFmtId="15" fontId="71" fillId="0" borderId="0" applyFont="0" applyFill="0" applyBorder="0" applyAlignment="0" applyProtection="0"/>
    <xf numFmtId="4" fontId="71" fillId="0" borderId="0" applyFont="0" applyFill="0" applyBorder="0" applyAlignment="0" applyProtection="0"/>
    <xf numFmtId="0" fontId="72" fillId="0" borderId="26">
      <alignment horizontal="center"/>
    </xf>
    <xf numFmtId="0" fontId="72" fillId="0" borderId="26">
      <alignment horizontal="center"/>
    </xf>
    <xf numFmtId="3" fontId="71" fillId="0" borderId="0" applyFont="0" applyFill="0" applyBorder="0" applyAlignment="0" applyProtection="0"/>
    <xf numFmtId="0" fontId="71" fillId="30" borderId="0" applyNumberFormat="0" applyFont="0" applyBorder="0" applyAlignment="0" applyProtection="0"/>
    <xf numFmtId="174" fontId="73" fillId="31" borderId="27" applyNumberFormat="0" applyFill="0"/>
    <xf numFmtId="0" fontId="74" fillId="31" borderId="0" applyNumberFormat="0" applyFill="0" applyBorder="0" applyAlignment="0" applyProtection="0">
      <alignment horizontal="left" indent="7"/>
    </xf>
    <xf numFmtId="0" fontId="18" fillId="32" borderId="27" applyNumberFormat="0" applyFill="0">
      <alignment horizontal="left" indent="6"/>
    </xf>
    <xf numFmtId="174" fontId="28" fillId="0" borderId="28" applyNumberFormat="0" applyFill="0"/>
    <xf numFmtId="0" fontId="75" fillId="33" borderId="22" applyNumberFormat="0" applyFill="0" applyBorder="0" applyAlignment="0">
      <alignment horizontal="right"/>
    </xf>
    <xf numFmtId="0" fontId="76" fillId="34" borderId="27" applyNumberFormat="0" applyFill="0" applyBorder="0" applyAlignment="0"/>
    <xf numFmtId="0" fontId="28" fillId="0" borderId="27" applyNumberFormat="0" applyFill="0"/>
    <xf numFmtId="174" fontId="28" fillId="0" borderId="27" applyNumberFormat="0" applyFill="0"/>
    <xf numFmtId="0" fontId="18" fillId="35" borderId="0" applyNumberFormat="0" applyFill="0" applyBorder="0" applyAlignment="0"/>
    <xf numFmtId="0" fontId="77" fillId="36" borderId="27" applyNumberFormat="0" applyFill="0" applyBorder="0">
      <alignment horizontal="left" indent="1"/>
    </xf>
    <xf numFmtId="0" fontId="75" fillId="0" borderId="27" applyNumberFormat="0" applyFill="0">
      <alignment horizontal="left" indent="1"/>
    </xf>
    <xf numFmtId="174" fontId="28" fillId="0" borderId="27" applyNumberFormat="0" applyFill="0"/>
    <xf numFmtId="0" fontId="18" fillId="23" borderId="0" applyNumberFormat="0" applyFill="0" applyBorder="0" applyAlignment="0"/>
    <xf numFmtId="0" fontId="76" fillId="23" borderId="27" applyNumberFormat="0" applyFill="0" applyBorder="0">
      <alignment horizontal="left" indent="2"/>
    </xf>
    <xf numFmtId="0" fontId="75" fillId="23" borderId="27" applyNumberFormat="0" applyFill="0">
      <alignment horizontal="left" indent="2"/>
    </xf>
    <xf numFmtId="174" fontId="73" fillId="0" borderId="27" applyNumberFormat="0" applyFill="0"/>
    <xf numFmtId="0" fontId="18" fillId="0" borderId="0" applyNumberFormat="0" applyFill="0" applyBorder="0" applyAlignment="0"/>
    <xf numFmtId="0" fontId="77" fillId="0" borderId="27" applyNumberFormat="0" applyFill="0" applyBorder="0">
      <alignment horizontal="left" indent="3"/>
    </xf>
    <xf numFmtId="0" fontId="18" fillId="0" borderId="27" applyNumberFormat="0" applyFill="0" applyProtection="0">
      <alignment horizontal="left" indent="3"/>
    </xf>
    <xf numFmtId="174" fontId="73" fillId="0" borderId="27" applyNumberFormat="0" applyFill="0"/>
    <xf numFmtId="0" fontId="18" fillId="0" borderId="0" applyNumberFormat="0" applyFill="0" applyBorder="0" applyAlignment="0"/>
    <xf numFmtId="0" fontId="78" fillId="0" borderId="27" applyNumberFormat="0" applyFill="0" applyBorder="0">
      <alignment horizontal="left" indent="4"/>
    </xf>
    <xf numFmtId="175" fontId="18" fillId="0" borderId="27" applyNumberFormat="0" applyFill="0">
      <alignment horizontal="left" indent="4"/>
    </xf>
    <xf numFmtId="174" fontId="73" fillId="0" borderId="27" applyNumberFormat="0" applyFill="0"/>
    <xf numFmtId="0" fontId="18" fillId="0" borderId="0" applyNumberFormat="0" applyBorder="0" applyAlignment="0"/>
    <xf numFmtId="0" fontId="78" fillId="0" borderId="27" applyNumberFormat="0" applyFill="0" applyBorder="0">
      <alignment horizontal="left" indent="5"/>
    </xf>
    <xf numFmtId="0" fontId="18" fillId="0" borderId="27" applyNumberFormat="0" applyFill="0">
      <alignment horizontal="left" indent="5"/>
    </xf>
    <xf numFmtId="174" fontId="73" fillId="0" borderId="27" applyNumberFormat="0" applyFill="0"/>
    <xf numFmtId="0" fontId="18" fillId="0" borderId="0" applyNumberFormat="0" applyFill="0" applyBorder="0" applyAlignment="0"/>
    <xf numFmtId="0" fontId="79" fillId="0" borderId="27" applyNumberFormat="0" applyFill="0" applyBorder="0">
      <alignment horizontal="left" indent="6"/>
    </xf>
    <xf numFmtId="0" fontId="34" fillId="0" borderId="27" applyNumberFormat="0" applyFill="0">
      <alignment horizontal="left" indent="6"/>
    </xf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44" fillId="0" borderId="0">
      <alignment vertical="top"/>
    </xf>
    <xf numFmtId="0" fontId="44" fillId="0" borderId="0">
      <alignment vertical="top"/>
    </xf>
    <xf numFmtId="0" fontId="44" fillId="0" borderId="0" applyNumberFormat="0" applyBorder="0" applyAlignment="0"/>
    <xf numFmtId="0" fontId="44" fillId="0" borderId="0" applyNumberFormat="0" applyBorder="0" applyAlignment="0"/>
    <xf numFmtId="37" fontId="81" fillId="0" borderId="0"/>
    <xf numFmtId="174" fontId="82" fillId="31" borderId="27" applyNumberFormat="0" applyProtection="0">
      <alignment horizontal="right"/>
    </xf>
    <xf numFmtId="0" fontId="83" fillId="0" borderId="0" applyNumberFormat="0" applyFill="0" applyBorder="0" applyAlignment="0" applyProtection="0"/>
    <xf numFmtId="0" fontId="84" fillId="0" borderId="29" applyNumberFormat="0" applyFill="0" applyAlignment="0" applyProtection="0"/>
    <xf numFmtId="0" fontId="84" fillId="0" borderId="30" applyNumberFormat="0" applyFill="0" applyAlignment="0" applyProtection="0"/>
    <xf numFmtId="0" fontId="85" fillId="0" borderId="0" applyNumberFormat="0" applyFill="0" applyBorder="0" applyAlignment="0" applyProtection="0"/>
    <xf numFmtId="164" fontId="32" fillId="31" borderId="0" applyFont="0" applyFill="0" applyBorder="0" applyAlignment="0" applyProtection="0">
      <alignment wrapText="1"/>
    </xf>
    <xf numFmtId="0" fontId="32" fillId="31" borderId="31" applyNumberFormat="0" applyFill="0" applyBorder="0" applyProtection="0">
      <alignment horizontal="right"/>
    </xf>
  </cellStyleXfs>
  <cellXfs count="110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164" fontId="0" fillId="0" borderId="0" xfId="1" applyNumberFormat="1" applyFont="1"/>
    <xf numFmtId="0" fontId="4" fillId="0" borderId="1" xfId="0" applyFont="1" applyFill="1" applyBorder="1"/>
    <xf numFmtId="43" fontId="4" fillId="0" borderId="2" xfId="0" applyNumberFormat="1" applyFont="1" applyFill="1" applyBorder="1"/>
    <xf numFmtId="37" fontId="0" fillId="0" borderId="0" xfId="0" applyNumberFormat="1" applyBorder="1"/>
    <xf numFmtId="0" fontId="4" fillId="0" borderId="0" xfId="0" applyFont="1" applyFill="1" applyBorder="1"/>
    <xf numFmtId="0" fontId="0" fillId="0" borderId="0" xfId="0" applyAlignment="1">
      <alignment vertical="top" wrapText="1"/>
    </xf>
    <xf numFmtId="164" fontId="0" fillId="0" borderId="0" xfId="1" applyNumberFormat="1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8" fillId="0" borderId="4" xfId="4" applyFont="1" applyFill="1" applyBorder="1" applyProtection="1"/>
    <xf numFmtId="3" fontId="0" fillId="0" borderId="5" xfId="0" applyNumberFormat="1" applyFill="1" applyBorder="1"/>
    <xf numFmtId="43" fontId="0" fillId="0" borderId="5" xfId="1" applyFont="1" applyFill="1" applyBorder="1"/>
    <xf numFmtId="43" fontId="0" fillId="0" borderId="5" xfId="0" applyNumberFormat="1" applyBorder="1"/>
    <xf numFmtId="43" fontId="0" fillId="0" borderId="5" xfId="0" applyNumberFormat="1" applyFill="1" applyBorder="1"/>
    <xf numFmtId="43" fontId="0" fillId="0" borderId="5" xfId="1" applyFont="1" applyBorder="1" applyAlignment="1">
      <alignment horizontal="center" wrapText="1"/>
    </xf>
    <xf numFmtId="165" fontId="0" fillId="0" borderId="5" xfId="1" applyNumberFormat="1" applyFont="1" applyBorder="1"/>
    <xf numFmtId="0" fontId="9" fillId="0" borderId="6" xfId="4" applyFont="1" applyFill="1" applyBorder="1" applyProtection="1"/>
    <xf numFmtId="3" fontId="0" fillId="0" borderId="0" xfId="0" applyNumberFormat="1" applyFill="1" applyBorder="1"/>
    <xf numFmtId="43" fontId="0" fillId="0" borderId="0" xfId="1" applyFont="1" applyFill="1" applyBorder="1"/>
    <xf numFmtId="43" fontId="0" fillId="0" borderId="0" xfId="0" applyNumberFormat="1" applyBorder="1"/>
    <xf numFmtId="0" fontId="10" fillId="0" borderId="0" xfId="0" applyFont="1" applyBorder="1"/>
    <xf numFmtId="43" fontId="0" fillId="0" borderId="0" xfId="1" applyFont="1" applyBorder="1" applyAlignment="1">
      <alignment horizontal="center" wrapText="1"/>
    </xf>
    <xf numFmtId="43" fontId="0" fillId="0" borderId="0" xfId="1" applyNumberFormat="1" applyFont="1" applyBorder="1"/>
    <xf numFmtId="0" fontId="9" fillId="0" borderId="7" xfId="4" applyFont="1" applyFill="1" applyBorder="1" applyProtection="1"/>
    <xf numFmtId="3" fontId="0" fillId="0" borderId="3" xfId="0" applyNumberFormat="1" applyFill="1" applyBorder="1"/>
    <xf numFmtId="43" fontId="0" fillId="0" borderId="3" xfId="1" applyFont="1" applyFill="1" applyBorder="1"/>
    <xf numFmtId="43" fontId="0" fillId="0" borderId="3" xfId="0" applyNumberFormat="1" applyBorder="1"/>
    <xf numFmtId="0" fontId="10" fillId="0" borderId="3" xfId="0" applyFont="1" applyBorder="1"/>
    <xf numFmtId="43" fontId="0" fillId="0" borderId="3" xfId="1" applyFont="1" applyBorder="1" applyAlignment="1">
      <alignment horizontal="center" wrapText="1"/>
    </xf>
    <xf numFmtId="43" fontId="0" fillId="0" borderId="3" xfId="1" applyNumberFormat="1" applyFont="1" applyBorder="1"/>
    <xf numFmtId="0" fontId="8" fillId="0" borderId="6" xfId="4" applyFont="1" applyFill="1" applyBorder="1" applyProtection="1"/>
    <xf numFmtId="3" fontId="0" fillId="0" borderId="0" xfId="0" applyNumberFormat="1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 applyAlignment="1">
      <alignment horizontal="center" wrapText="1"/>
    </xf>
    <xf numFmtId="43" fontId="0" fillId="0" borderId="0" xfId="1" applyFont="1"/>
    <xf numFmtId="0" fontId="11" fillId="0" borderId="4" xfId="4" applyFont="1" applyFill="1" applyBorder="1" applyProtection="1"/>
    <xf numFmtId="3" fontId="12" fillId="0" borderId="5" xfId="0" applyNumberFormat="1" applyFont="1" applyFill="1" applyBorder="1"/>
    <xf numFmtId="43" fontId="12" fillId="0" borderId="5" xfId="0" applyNumberFormat="1" applyFont="1" applyFill="1" applyBorder="1"/>
    <xf numFmtId="43" fontId="12" fillId="0" borderId="5" xfId="0" applyNumberFormat="1" applyFont="1" applyBorder="1"/>
    <xf numFmtId="0" fontId="13" fillId="0" borderId="5" xfId="0" applyFont="1" applyBorder="1"/>
    <xf numFmtId="43" fontId="12" fillId="0" borderId="5" xfId="1" applyFont="1" applyBorder="1" applyAlignment="1">
      <alignment horizontal="center" wrapText="1"/>
    </xf>
    <xf numFmtId="43" fontId="12" fillId="0" borderId="5" xfId="1" applyNumberFormat="1" applyFont="1" applyBorder="1"/>
    <xf numFmtId="0" fontId="12" fillId="0" borderId="0" xfId="0" applyFont="1"/>
    <xf numFmtId="0" fontId="14" fillId="0" borderId="6" xfId="4" applyFont="1" applyFill="1" applyBorder="1" applyProtection="1"/>
    <xf numFmtId="3" fontId="12" fillId="0" borderId="0" xfId="0" applyNumberFormat="1" applyFont="1" applyFill="1"/>
    <xf numFmtId="43" fontId="12" fillId="0" borderId="0" xfId="0" applyNumberFormat="1" applyFont="1" applyFill="1"/>
    <xf numFmtId="43" fontId="12" fillId="0" borderId="0" xfId="0" applyNumberFormat="1" applyFont="1"/>
    <xf numFmtId="0" fontId="13" fillId="0" borderId="0" xfId="0" applyFont="1" applyBorder="1"/>
    <xf numFmtId="43" fontId="12" fillId="0" borderId="0" xfId="0" applyNumberFormat="1" applyFont="1" applyBorder="1"/>
    <xf numFmtId="43" fontId="12" fillId="0" borderId="0" xfId="1" applyFont="1" applyAlignment="1">
      <alignment horizontal="center" wrapText="1"/>
    </xf>
    <xf numFmtId="43" fontId="12" fillId="0" borderId="0" xfId="1" applyNumberFormat="1" applyFont="1" applyBorder="1"/>
    <xf numFmtId="43" fontId="0" fillId="0" borderId="5" xfId="1" applyFont="1" applyBorder="1"/>
    <xf numFmtId="0" fontId="0" fillId="0" borderId="8" xfId="0" applyBorder="1" applyAlignment="1">
      <alignment vertical="center" textRotation="90"/>
    </xf>
    <xf numFmtId="0" fontId="0" fillId="0" borderId="8" xfId="0" applyBorder="1" applyAlignment="1"/>
    <xf numFmtId="1" fontId="10" fillId="0" borderId="0" xfId="0" applyNumberFormat="1" applyFont="1" applyBorder="1"/>
    <xf numFmtId="43" fontId="12" fillId="0" borderId="0" xfId="1" applyFont="1" applyBorder="1" applyAlignment="1">
      <alignment horizontal="center" wrapText="1"/>
    </xf>
    <xf numFmtId="0" fontId="11" fillId="0" borderId="6" xfId="4" applyFont="1" applyFill="1" applyBorder="1" applyProtection="1"/>
    <xf numFmtId="164" fontId="12" fillId="0" borderId="0" xfId="1" applyNumberFormat="1" applyFont="1"/>
    <xf numFmtId="0" fontId="10" fillId="0" borderId="5" xfId="0" applyFont="1" applyBorder="1"/>
    <xf numFmtId="43" fontId="0" fillId="0" borderId="5" xfId="1" applyNumberFormat="1" applyFont="1" applyBorder="1"/>
    <xf numFmtId="2" fontId="0" fillId="0" borderId="0" xfId="0" applyNumberFormat="1"/>
    <xf numFmtId="0" fontId="3" fillId="0" borderId="9" xfId="0" applyFont="1" applyBorder="1" applyAlignment="1">
      <alignment wrapText="1"/>
    </xf>
    <xf numFmtId="3" fontId="0" fillId="0" borderId="9" xfId="0" applyNumberFormat="1" applyBorder="1"/>
    <xf numFmtId="0" fontId="0" fillId="0" borderId="9" xfId="0" applyBorder="1"/>
    <xf numFmtId="0" fontId="0" fillId="0" borderId="10" xfId="0" applyBorder="1" applyAlignment="1">
      <alignment wrapText="1"/>
    </xf>
    <xf numFmtId="0" fontId="0" fillId="0" borderId="0" xfId="0" applyAlignment="1">
      <alignment horizontal="right"/>
    </xf>
    <xf numFmtId="10" fontId="0" fillId="0" borderId="0" xfId="3" applyNumberFormat="1" applyFont="1"/>
    <xf numFmtId="0" fontId="0" fillId="0" borderId="3" xfId="0" applyBorder="1" applyAlignment="1">
      <alignment wrapText="1"/>
    </xf>
    <xf numFmtId="3" fontId="0" fillId="0" borderId="9" xfId="0" applyNumberFormat="1" applyFont="1" applyFill="1" applyBorder="1"/>
    <xf numFmtId="0" fontId="15" fillId="0" borderId="0" xfId="0" applyFont="1"/>
    <xf numFmtId="0" fontId="15" fillId="0" borderId="3" xfId="0" applyFont="1" applyBorder="1" applyAlignment="1">
      <alignment wrapText="1"/>
    </xf>
    <xf numFmtId="3" fontId="15" fillId="0" borderId="3" xfId="0" applyNumberFormat="1" applyFont="1" applyFill="1" applyBorder="1"/>
    <xf numFmtId="0" fontId="15" fillId="0" borderId="0" xfId="0" applyFont="1" applyFill="1"/>
    <xf numFmtId="0" fontId="15" fillId="0" borderId="0" xfId="0" applyFont="1" applyBorder="1" applyAlignment="1">
      <alignment wrapText="1"/>
    </xf>
    <xf numFmtId="3" fontId="15" fillId="0" borderId="0" xfId="0" applyNumberFormat="1" applyFont="1" applyFill="1" applyBorder="1"/>
    <xf numFmtId="37" fontId="0" fillId="0" borderId="0" xfId="0" applyNumberFormat="1"/>
    <xf numFmtId="0" fontId="16" fillId="0" borderId="1" xfId="0" applyFont="1" applyBorder="1" applyAlignment="1">
      <alignment wrapText="1"/>
    </xf>
    <xf numFmtId="3" fontId="17" fillId="0" borderId="11" xfId="0" applyNumberFormat="1" applyFont="1" applyFill="1" applyBorder="1"/>
    <xf numFmtId="0" fontId="5" fillId="0" borderId="0" xfId="0" applyFont="1" applyFill="1"/>
    <xf numFmtId="0" fontId="15" fillId="0" borderId="12" xfId="0" applyFont="1" applyBorder="1" applyAlignment="1">
      <alignment wrapText="1"/>
    </xf>
    <xf numFmtId="43" fontId="15" fillId="0" borderId="12" xfId="0" applyNumberFormat="1" applyFont="1" applyFill="1" applyBorder="1"/>
    <xf numFmtId="43" fontId="15" fillId="0" borderId="0" xfId="0" applyNumberFormat="1" applyFont="1" applyFill="1" applyBorder="1"/>
    <xf numFmtId="164" fontId="0" fillId="0" borderId="0" xfId="0" applyNumberFormat="1" applyFill="1"/>
    <xf numFmtId="164" fontId="0" fillId="0" borderId="0" xfId="0" applyNumberFormat="1"/>
    <xf numFmtId="0" fontId="0" fillId="0" borderId="9" xfId="0" applyBorder="1" applyAlignment="1">
      <alignment wrapText="1"/>
    </xf>
    <xf numFmtId="164" fontId="0" fillId="0" borderId="9" xfId="0" applyNumberFormat="1" applyFont="1" applyFill="1" applyBorder="1"/>
    <xf numFmtId="164" fontId="0" fillId="0" borderId="3" xfId="0" applyNumberFormat="1" applyFill="1" applyBorder="1"/>
    <xf numFmtId="164" fontId="0" fillId="0" borderId="3" xfId="0" applyNumberFormat="1" applyBorder="1"/>
    <xf numFmtId="164" fontId="1" fillId="0" borderId="9" xfId="1" applyNumberFormat="1" applyFont="1" applyFill="1" applyBorder="1"/>
    <xf numFmtId="0" fontId="0" fillId="0" borderId="0" xfId="0" applyBorder="1"/>
    <xf numFmtId="164" fontId="15" fillId="0" borderId="3" xfId="1" applyNumberFormat="1" applyFont="1" applyFill="1" applyBorder="1"/>
    <xf numFmtId="0" fontId="15" fillId="0" borderId="0" xfId="0" applyFont="1" applyBorder="1"/>
    <xf numFmtId="43" fontId="0" fillId="0" borderId="0" xfId="1" applyFont="1" applyFill="1"/>
    <xf numFmtId="0" fontId="19" fillId="0" borderId="0" xfId="5" applyFont="1" applyFill="1" applyBorder="1" applyAlignment="1">
      <alignment horizontal="left"/>
    </xf>
    <xf numFmtId="44" fontId="0" fillId="0" borderId="0" xfId="2" applyFont="1" applyFill="1"/>
    <xf numFmtId="166" fontId="0" fillId="0" borderId="0" xfId="2" applyNumberFormat="1" applyFont="1" applyFill="1"/>
    <xf numFmtId="44" fontId="0" fillId="0" borderId="3" xfId="2" applyFont="1" applyFill="1" applyBorder="1"/>
    <xf numFmtId="166" fontId="0" fillId="0" borderId="3" xfId="2" applyNumberFormat="1" applyFont="1" applyFill="1" applyBorder="1"/>
    <xf numFmtId="167" fontId="0" fillId="0" borderId="0" xfId="2" applyNumberFormat="1" applyFont="1" applyFill="1"/>
    <xf numFmtId="168" fontId="0" fillId="0" borderId="0" xfId="0" applyNumberFormat="1" applyFill="1"/>
    <xf numFmtId="0" fontId="0" fillId="0" borderId="3" xfId="0" applyBorder="1"/>
    <xf numFmtId="0" fontId="0" fillId="0" borderId="3" xfId="0" applyFill="1" applyBorder="1"/>
    <xf numFmtId="0" fontId="5" fillId="0" borderId="0" xfId="0" applyFont="1" applyAlignment="1">
      <alignment horizontal="left" vertical="center" wrapText="1"/>
    </xf>
    <xf numFmtId="0" fontId="0" fillId="0" borderId="0" xfId="0" applyAlignment="1"/>
  </cellXfs>
  <cellStyles count="423">
    <cellStyle name="20% - Accent1 2" xfId="6"/>
    <cellStyle name="20% - Accent1 3" xfId="7"/>
    <cellStyle name="20% - Accent2 2" xfId="8"/>
    <cellStyle name="20% - Accent3 2" xfId="9"/>
    <cellStyle name="20% - Accent4 2" xfId="10"/>
    <cellStyle name="20% - Accent4 3" xfId="11"/>
    <cellStyle name="20% - Accent5 2" xfId="12"/>
    <cellStyle name="20% - Accent6 2" xfId="13"/>
    <cellStyle name="40% - Accent1 2" xfId="14"/>
    <cellStyle name="40% - Accent1 3" xfId="15"/>
    <cellStyle name="40% - Accent2 2" xfId="16"/>
    <cellStyle name="40% - Accent3 2" xfId="17"/>
    <cellStyle name="40% - Accent4 2" xfId="18"/>
    <cellStyle name="40% - Accent4 3" xfId="19"/>
    <cellStyle name="40% - Accent5 2" xfId="20"/>
    <cellStyle name="40% - Accent6 2" xfId="21"/>
    <cellStyle name="40% - Accent6 3" xfId="22"/>
    <cellStyle name="60% - Accent1 2" xfId="23"/>
    <cellStyle name="60% - Accent1 3" xfId="24"/>
    <cellStyle name="60% - Accent2 2" xfId="25"/>
    <cellStyle name="60% - Accent3 2" xfId="26"/>
    <cellStyle name="60% - Accent3 3" xfId="27"/>
    <cellStyle name="60% - Accent4 2" xfId="28"/>
    <cellStyle name="60% - Accent4 3" xfId="29"/>
    <cellStyle name="60% - Accent5 2" xfId="30"/>
    <cellStyle name="60% - Accent6 2" xfId="31"/>
    <cellStyle name="Accent1 2" xfId="32"/>
    <cellStyle name="Accent1 3" xfId="33"/>
    <cellStyle name="Accent2 2" xfId="34"/>
    <cellStyle name="Accent3 2" xfId="35"/>
    <cellStyle name="Accent4 2" xfId="36"/>
    <cellStyle name="Accent5 2" xfId="37"/>
    <cellStyle name="Accent6 2" xfId="38"/>
    <cellStyle name="Accounting" xfId="39"/>
    <cellStyle name="Accounting 2" xfId="40"/>
    <cellStyle name="Accounting 3" xfId="41"/>
    <cellStyle name="Accounting_2011-11" xfId="42"/>
    <cellStyle name="Bad 2" xfId="43"/>
    <cellStyle name="Budget" xfId="44"/>
    <cellStyle name="Budget 2" xfId="45"/>
    <cellStyle name="Budget 3" xfId="46"/>
    <cellStyle name="Budget_2011-11" xfId="47"/>
    <cellStyle name="C00A" xfId="48"/>
    <cellStyle name="C00B" xfId="49"/>
    <cellStyle name="C00L" xfId="50"/>
    <cellStyle name="C01A" xfId="51"/>
    <cellStyle name="C01B" xfId="52"/>
    <cellStyle name="C01H" xfId="53"/>
    <cellStyle name="C01L" xfId="54"/>
    <cellStyle name="C02A" xfId="55"/>
    <cellStyle name="C02B" xfId="56"/>
    <cellStyle name="C02H" xfId="57"/>
    <cellStyle name="C02L" xfId="58"/>
    <cellStyle name="C03A" xfId="59"/>
    <cellStyle name="C03B" xfId="60"/>
    <cellStyle name="C03H" xfId="61"/>
    <cellStyle name="C03L" xfId="62"/>
    <cellStyle name="C04A" xfId="63"/>
    <cellStyle name="C04B" xfId="64"/>
    <cellStyle name="C04H" xfId="65"/>
    <cellStyle name="C04L" xfId="66"/>
    <cellStyle name="C05A" xfId="67"/>
    <cellStyle name="C05B" xfId="68"/>
    <cellStyle name="C05H" xfId="69"/>
    <cellStyle name="C05L" xfId="70"/>
    <cellStyle name="C06A" xfId="71"/>
    <cellStyle name="C06B" xfId="72"/>
    <cellStyle name="C06H" xfId="73"/>
    <cellStyle name="C06L" xfId="74"/>
    <cellStyle name="C07A" xfId="75"/>
    <cellStyle name="C07B" xfId="76"/>
    <cellStyle name="C07H" xfId="77"/>
    <cellStyle name="C07L" xfId="78"/>
    <cellStyle name="Calculation 2" xfId="79"/>
    <cellStyle name="Calculation 3" xfId="80"/>
    <cellStyle name="Check Cell 2" xfId="81"/>
    <cellStyle name="combo" xfId="82"/>
    <cellStyle name="Comma" xfId="1" builtinId="3"/>
    <cellStyle name="Comma [0] 2" xfId="83"/>
    <cellStyle name="Comma 10" xfId="84"/>
    <cellStyle name="Comma 11" xfId="85"/>
    <cellStyle name="Comma 12" xfId="86"/>
    <cellStyle name="Comma 13" xfId="87"/>
    <cellStyle name="Comma 14" xfId="88"/>
    <cellStyle name="Comma 15" xfId="89"/>
    <cellStyle name="Comma 16" xfId="90"/>
    <cellStyle name="Comma 17" xfId="91"/>
    <cellStyle name="Comma 18" xfId="92"/>
    <cellStyle name="Comma 19" xfId="93"/>
    <cellStyle name="Comma 2" xfId="94"/>
    <cellStyle name="Comma 2 2" xfId="95"/>
    <cellStyle name="Comma 2 2 2" xfId="96"/>
    <cellStyle name="Comma 2 2 2 2" xfId="97"/>
    <cellStyle name="Comma 2 2 3" xfId="98"/>
    <cellStyle name="Comma 2 3" xfId="99"/>
    <cellStyle name="Comma 2 3 2" xfId="100"/>
    <cellStyle name="Comma 2 4" xfId="101"/>
    <cellStyle name="Comma 2 4 2" xfId="102"/>
    <cellStyle name="Comma 20" xfId="103"/>
    <cellStyle name="Comma 21" xfId="104"/>
    <cellStyle name="Comma 22" xfId="105"/>
    <cellStyle name="Comma 3" xfId="106"/>
    <cellStyle name="Comma 3 2" xfId="107"/>
    <cellStyle name="Comma 3 2 2" xfId="108"/>
    <cellStyle name="Comma 3 3" xfId="109"/>
    <cellStyle name="Comma 3 4" xfId="110"/>
    <cellStyle name="Comma 4" xfId="111"/>
    <cellStyle name="Comma 4 2" xfId="112"/>
    <cellStyle name="Comma 4 3" xfId="113"/>
    <cellStyle name="Comma 4 4" xfId="114"/>
    <cellStyle name="Comma 4 5" xfId="115"/>
    <cellStyle name="Comma 4 6" xfId="116"/>
    <cellStyle name="Comma 5" xfId="117"/>
    <cellStyle name="Comma 5 2" xfId="118"/>
    <cellStyle name="Comma 6" xfId="119"/>
    <cellStyle name="Comma 6 2" xfId="120"/>
    <cellStyle name="Comma 6 3" xfId="121"/>
    <cellStyle name="Comma 7" xfId="122"/>
    <cellStyle name="Comma 7 2" xfId="123"/>
    <cellStyle name="Comma 7 3" xfId="124"/>
    <cellStyle name="Comma 8" xfId="125"/>
    <cellStyle name="Comma 8 2" xfId="126"/>
    <cellStyle name="Comma 9" xfId="127"/>
    <cellStyle name="Comma(2)" xfId="128"/>
    <cellStyle name="Comma0" xfId="129"/>
    <cellStyle name="Comma0 - Style2" xfId="130"/>
    <cellStyle name="Comma1 - Style1" xfId="131"/>
    <cellStyle name="Comments" xfId="132"/>
    <cellStyle name="Currency" xfId="2" builtinId="4"/>
    <cellStyle name="Currency 10" xfId="133"/>
    <cellStyle name="Currency 2" xfId="134"/>
    <cellStyle name="Currency 2 2" xfId="135"/>
    <cellStyle name="Currency 2 2 2" xfId="136"/>
    <cellStyle name="Currency 2 3" xfId="137"/>
    <cellStyle name="Currency 2 3 2" xfId="138"/>
    <cellStyle name="Currency 2 3 3" xfId="139"/>
    <cellStyle name="Currency 2 4" xfId="140"/>
    <cellStyle name="Currency 2 4 2" xfId="141"/>
    <cellStyle name="Currency 2 5" xfId="142"/>
    <cellStyle name="Currency 3" xfId="143"/>
    <cellStyle name="Currency 3 2" xfId="144"/>
    <cellStyle name="Currency 3 3" xfId="145"/>
    <cellStyle name="Currency 4" xfId="146"/>
    <cellStyle name="Currency 4 2" xfId="147"/>
    <cellStyle name="Currency 5" xfId="148"/>
    <cellStyle name="Currency 5 2" xfId="149"/>
    <cellStyle name="Currency 5 3" xfId="150"/>
    <cellStyle name="Currency 6" xfId="151"/>
    <cellStyle name="Currency 6 2" xfId="152"/>
    <cellStyle name="Currency 7" xfId="153"/>
    <cellStyle name="Currency 7 2" xfId="154"/>
    <cellStyle name="Currency 8" xfId="155"/>
    <cellStyle name="Currency 8 2" xfId="156"/>
    <cellStyle name="Currency 9" xfId="157"/>
    <cellStyle name="Currency 9 2" xfId="158"/>
    <cellStyle name="Currency0" xfId="159"/>
    <cellStyle name="Data Enter" xfId="160"/>
    <cellStyle name="Date" xfId="161"/>
    <cellStyle name="date 2" xfId="162"/>
    <cellStyle name="Explanatory Text 2" xfId="163"/>
    <cellStyle name="FactSheet" xfId="164"/>
    <cellStyle name="fish" xfId="165"/>
    <cellStyle name="Fixed" xfId="166"/>
    <cellStyle name="Good 2" xfId="167"/>
    <cellStyle name="Grey" xfId="168"/>
    <cellStyle name="Header1" xfId="169"/>
    <cellStyle name="Header2" xfId="170"/>
    <cellStyle name="Heading 1 2" xfId="171"/>
    <cellStyle name="Heading 1 3" xfId="172"/>
    <cellStyle name="Heading 2 2" xfId="173"/>
    <cellStyle name="Heading 2 3" xfId="174"/>
    <cellStyle name="Heading 3 2" xfId="175"/>
    <cellStyle name="Heading 3 3" xfId="176"/>
    <cellStyle name="Heading 4 2" xfId="177"/>
    <cellStyle name="Hyperlink 2" xfId="178"/>
    <cellStyle name="Hyperlink 3" xfId="179"/>
    <cellStyle name="Hyperlink 4" xfId="180"/>
    <cellStyle name="Input [yellow]" xfId="181"/>
    <cellStyle name="Input 2" xfId="182"/>
    <cellStyle name="input(0)" xfId="183"/>
    <cellStyle name="Input(2)" xfId="184"/>
    <cellStyle name="Linked Cell 2" xfId="185"/>
    <cellStyle name="MW_STANDARD" xfId="186"/>
    <cellStyle name="Neutral 2" xfId="187"/>
    <cellStyle name="New_normal" xfId="188"/>
    <cellStyle name="Normal" xfId="0" builtinId="0"/>
    <cellStyle name="Normal - Style1" xfId="189"/>
    <cellStyle name="Normal - Style2" xfId="190"/>
    <cellStyle name="Normal - Style3" xfId="191"/>
    <cellStyle name="Normal - Style4" xfId="192"/>
    <cellStyle name="Normal - Style5" xfId="193"/>
    <cellStyle name="Normal - Style6" xfId="194"/>
    <cellStyle name="Normal - Style7" xfId="195"/>
    <cellStyle name="Normal - Style8" xfId="196"/>
    <cellStyle name="Normal 10" xfId="197"/>
    <cellStyle name="Normal 10 2" xfId="198"/>
    <cellStyle name="Normal 10 2 2" xfId="199"/>
    <cellStyle name="Normal 10 2 3" xfId="200"/>
    <cellStyle name="Normal 10 3" xfId="201"/>
    <cellStyle name="Normal 10_2112 DF Schedule" xfId="202"/>
    <cellStyle name="Normal 11" xfId="203"/>
    <cellStyle name="Normal 11 2" xfId="204"/>
    <cellStyle name="Normal 11 3" xfId="205"/>
    <cellStyle name="Normal 12" xfId="206"/>
    <cellStyle name="Normal 12 2" xfId="207"/>
    <cellStyle name="Normal 13" xfId="208"/>
    <cellStyle name="Normal 13 2" xfId="209"/>
    <cellStyle name="Normal 14" xfId="210"/>
    <cellStyle name="Normal 14 2" xfId="211"/>
    <cellStyle name="Normal 15" xfId="212"/>
    <cellStyle name="Normal 15 2" xfId="213"/>
    <cellStyle name="Normal 16" xfId="214"/>
    <cellStyle name="Normal 16 2" xfId="215"/>
    <cellStyle name="Normal 17" xfId="216"/>
    <cellStyle name="Normal 18" xfId="217"/>
    <cellStyle name="Normal 19" xfId="218"/>
    <cellStyle name="Normal 2" xfId="219"/>
    <cellStyle name="Normal 2 2" xfId="220"/>
    <cellStyle name="Normal 2 2 2" xfId="221"/>
    <cellStyle name="Normal 2 2 3" xfId="222"/>
    <cellStyle name="Normal 2 2 4" xfId="223"/>
    <cellStyle name="Normal 2 2_Actual_Fuel" xfId="224"/>
    <cellStyle name="Normal 2 3" xfId="225"/>
    <cellStyle name="Normal 2 3 2" xfId="226"/>
    <cellStyle name="Normal 2 3 3" xfId="227"/>
    <cellStyle name="Normal 2 3 4" xfId="228"/>
    <cellStyle name="Normal 2 4" xfId="229"/>
    <cellStyle name="Normal 2 4 2" xfId="230"/>
    <cellStyle name="Normal 2 5" xfId="231"/>
    <cellStyle name="Normal 2_2012-10" xfId="232"/>
    <cellStyle name="Normal 20" xfId="233"/>
    <cellStyle name="Normal 21" xfId="234"/>
    <cellStyle name="Normal 22" xfId="235"/>
    <cellStyle name="Normal 23" xfId="236"/>
    <cellStyle name="Normal 24" xfId="237"/>
    <cellStyle name="Normal 25" xfId="238"/>
    <cellStyle name="Normal 26" xfId="239"/>
    <cellStyle name="Normal 27" xfId="240"/>
    <cellStyle name="Normal 28" xfId="241"/>
    <cellStyle name="Normal 29" xfId="242"/>
    <cellStyle name="Normal 3" xfId="243"/>
    <cellStyle name="Normal 3 2" xfId="244"/>
    <cellStyle name="Normal 3 3" xfId="245"/>
    <cellStyle name="Normal 3 4" xfId="246"/>
    <cellStyle name="Normal 3_2012 PR" xfId="247"/>
    <cellStyle name="Normal 30" xfId="248"/>
    <cellStyle name="Normal 31" xfId="249"/>
    <cellStyle name="Normal 32" xfId="250"/>
    <cellStyle name="Normal 33" xfId="251"/>
    <cellStyle name="Normal 34" xfId="252"/>
    <cellStyle name="Normal 35" xfId="253"/>
    <cellStyle name="Normal 36" xfId="254"/>
    <cellStyle name="Normal 37" xfId="255"/>
    <cellStyle name="Normal 38" xfId="256"/>
    <cellStyle name="Normal 39" xfId="257"/>
    <cellStyle name="Normal 4" xfId="258"/>
    <cellStyle name="Normal 4 2" xfId="259"/>
    <cellStyle name="Normal 40" xfId="260"/>
    <cellStyle name="Normal 41" xfId="261"/>
    <cellStyle name="Normal 42" xfId="262"/>
    <cellStyle name="Normal 43" xfId="263"/>
    <cellStyle name="Normal 44" xfId="264"/>
    <cellStyle name="Normal 45" xfId="265"/>
    <cellStyle name="Normal 46" xfId="266"/>
    <cellStyle name="Normal 47" xfId="267"/>
    <cellStyle name="Normal 48" xfId="268"/>
    <cellStyle name="Normal 49" xfId="269"/>
    <cellStyle name="Normal 5" xfId="270"/>
    <cellStyle name="Normal 5 2" xfId="271"/>
    <cellStyle name="Normal 5 2 2" xfId="272"/>
    <cellStyle name="Normal 5 3" xfId="273"/>
    <cellStyle name="Normal 5_2112 DF Schedule" xfId="274"/>
    <cellStyle name="Normal 50" xfId="275"/>
    <cellStyle name="Normal 51" xfId="276"/>
    <cellStyle name="Normal 52" xfId="277"/>
    <cellStyle name="Normal 53" xfId="278"/>
    <cellStyle name="Normal 54" xfId="279"/>
    <cellStyle name="Normal 55" xfId="280"/>
    <cellStyle name="Normal 56" xfId="281"/>
    <cellStyle name="Normal 57" xfId="282"/>
    <cellStyle name="Normal 58" xfId="283"/>
    <cellStyle name="Normal 59" xfId="284"/>
    <cellStyle name="Normal 6" xfId="285"/>
    <cellStyle name="Normal 6 2" xfId="286"/>
    <cellStyle name="Normal 6 3" xfId="287"/>
    <cellStyle name="Normal 60" xfId="288"/>
    <cellStyle name="Normal 61" xfId="289"/>
    <cellStyle name="Normal 62" xfId="290"/>
    <cellStyle name="Normal 63" xfId="291"/>
    <cellStyle name="Normal 64" xfId="292"/>
    <cellStyle name="Normal 65" xfId="293"/>
    <cellStyle name="Normal 66" xfId="294"/>
    <cellStyle name="Normal 67" xfId="295"/>
    <cellStyle name="Normal 68" xfId="296"/>
    <cellStyle name="Normal 69" xfId="297"/>
    <cellStyle name="Normal 7" xfId="298"/>
    <cellStyle name="Normal 7 2" xfId="299"/>
    <cellStyle name="Normal 70" xfId="300"/>
    <cellStyle name="Normal 71" xfId="301"/>
    <cellStyle name="Normal 72" xfId="302"/>
    <cellStyle name="Normal 73" xfId="303"/>
    <cellStyle name="Normal 74" xfId="304"/>
    <cellStyle name="Normal 75" xfId="305"/>
    <cellStyle name="Normal 76" xfId="306"/>
    <cellStyle name="Normal 77" xfId="307"/>
    <cellStyle name="Normal 78" xfId="308"/>
    <cellStyle name="Normal 79" xfId="309"/>
    <cellStyle name="Normal 8" xfId="4"/>
    <cellStyle name="Normal 8 2" xfId="310"/>
    <cellStyle name="Normal 80" xfId="311"/>
    <cellStyle name="Normal 81" xfId="312"/>
    <cellStyle name="Normal 82" xfId="313"/>
    <cellStyle name="Normal 83" xfId="314"/>
    <cellStyle name="Normal 84" xfId="315"/>
    <cellStyle name="Normal 85" xfId="316"/>
    <cellStyle name="Normal 86" xfId="317"/>
    <cellStyle name="Normal 9" xfId="318"/>
    <cellStyle name="Normal 9 2" xfId="319"/>
    <cellStyle name="Normal 9 3" xfId="320"/>
    <cellStyle name="Normal_Price out" xfId="5"/>
    <cellStyle name="Note 2" xfId="321"/>
    <cellStyle name="Note 3" xfId="322"/>
    <cellStyle name="Notes" xfId="323"/>
    <cellStyle name="Output 2" xfId="324"/>
    <cellStyle name="Percent" xfId="3" builtinId="5"/>
    <cellStyle name="Percent [2]" xfId="325"/>
    <cellStyle name="Percent 10" xfId="326"/>
    <cellStyle name="Percent 11" xfId="327"/>
    <cellStyle name="Percent 12" xfId="328"/>
    <cellStyle name="Percent 13" xfId="329"/>
    <cellStyle name="Percent 2" xfId="330"/>
    <cellStyle name="Percent 2 2" xfId="331"/>
    <cellStyle name="Percent 2 2 2" xfId="332"/>
    <cellStyle name="Percent 2 2 2 2" xfId="333"/>
    <cellStyle name="Percent 2 2 3" xfId="334"/>
    <cellStyle name="Percent 2 2 4" xfId="335"/>
    <cellStyle name="Percent 2 3" xfId="336"/>
    <cellStyle name="Percent 2 3 2" xfId="337"/>
    <cellStyle name="Percent 2 4" xfId="338"/>
    <cellStyle name="Percent 2 4 2" xfId="339"/>
    <cellStyle name="Percent 2 5" xfId="340"/>
    <cellStyle name="Percent 2 6" xfId="341"/>
    <cellStyle name="Percent 3" xfId="342"/>
    <cellStyle name="Percent 3 2" xfId="343"/>
    <cellStyle name="Percent 3 2 2" xfId="344"/>
    <cellStyle name="Percent 3 3" xfId="345"/>
    <cellStyle name="Percent 3 3 2" xfId="346"/>
    <cellStyle name="Percent 3 4" xfId="347"/>
    <cellStyle name="Percent 3 5" xfId="348"/>
    <cellStyle name="Percent 4" xfId="349"/>
    <cellStyle name="Percent 4 2" xfId="350"/>
    <cellStyle name="Percent 4 3" xfId="351"/>
    <cellStyle name="Percent 5" xfId="352"/>
    <cellStyle name="Percent 6" xfId="353"/>
    <cellStyle name="Percent 7" xfId="354"/>
    <cellStyle name="Percent 7 2" xfId="355"/>
    <cellStyle name="Percent 8" xfId="356"/>
    <cellStyle name="Percent 9" xfId="357"/>
    <cellStyle name="Percent(1)" xfId="358"/>
    <cellStyle name="Percent(2)" xfId="359"/>
    <cellStyle name="PRM" xfId="360"/>
    <cellStyle name="PRM 2" xfId="361"/>
    <cellStyle name="PRM 3" xfId="362"/>
    <cellStyle name="PRM_2011-11" xfId="363"/>
    <cellStyle name="PS_Comma" xfId="364"/>
    <cellStyle name="PSChar" xfId="365"/>
    <cellStyle name="PSDate" xfId="366"/>
    <cellStyle name="PSDec" xfId="367"/>
    <cellStyle name="PSHeading" xfId="368"/>
    <cellStyle name="PSHeading 2" xfId="369"/>
    <cellStyle name="PSInt" xfId="370"/>
    <cellStyle name="PSSpacer" xfId="371"/>
    <cellStyle name="R00A" xfId="372"/>
    <cellStyle name="R00B" xfId="373"/>
    <cellStyle name="R00L" xfId="374"/>
    <cellStyle name="R01A" xfId="375"/>
    <cellStyle name="R01B" xfId="376"/>
    <cellStyle name="R01H" xfId="377"/>
    <cellStyle name="R01L" xfId="378"/>
    <cellStyle name="R02A" xfId="379"/>
    <cellStyle name="R02B" xfId="380"/>
    <cellStyle name="R02H" xfId="381"/>
    <cellStyle name="R02L" xfId="382"/>
    <cellStyle name="R03A" xfId="383"/>
    <cellStyle name="R03B" xfId="384"/>
    <cellStyle name="R03H" xfId="385"/>
    <cellStyle name="R03L" xfId="386"/>
    <cellStyle name="R04A" xfId="387"/>
    <cellStyle name="R04B" xfId="388"/>
    <cellStyle name="R04H" xfId="389"/>
    <cellStyle name="R04L" xfId="390"/>
    <cellStyle name="R05A" xfId="391"/>
    <cellStyle name="R05B" xfId="392"/>
    <cellStyle name="R05H" xfId="393"/>
    <cellStyle name="R05L" xfId="394"/>
    <cellStyle name="R06A" xfId="395"/>
    <cellStyle name="R06B" xfId="396"/>
    <cellStyle name="R06H" xfId="397"/>
    <cellStyle name="R06L" xfId="398"/>
    <cellStyle name="R07A" xfId="399"/>
    <cellStyle name="R07B" xfId="400"/>
    <cellStyle name="R07H" xfId="401"/>
    <cellStyle name="R07L" xfId="402"/>
    <cellStyle name="STYL0 - Style1" xfId="403"/>
    <cellStyle name="STYL1 - Style2" xfId="404"/>
    <cellStyle name="STYL2 - Style3" xfId="405"/>
    <cellStyle name="STYL3 - Style4" xfId="406"/>
    <cellStyle name="STYL4 - Style5" xfId="407"/>
    <cellStyle name="STYL5 - Style6" xfId="408"/>
    <cellStyle name="STYL6 - Style7" xfId="409"/>
    <cellStyle name="STYL7 - Style8" xfId="410"/>
    <cellStyle name="Style 1" xfId="411"/>
    <cellStyle name="Style 1 2" xfId="412"/>
    <cellStyle name="STYLE1" xfId="413"/>
    <cellStyle name="STYLE1 2" xfId="414"/>
    <cellStyle name="sub heading" xfId="415"/>
    <cellStyle name="test" xfId="416"/>
    <cellStyle name="Title 2" xfId="417"/>
    <cellStyle name="Total 2" xfId="418"/>
    <cellStyle name="Total 3" xfId="419"/>
    <cellStyle name="Warning Text 2" xfId="420"/>
    <cellStyle name="WM_STANDARD" xfId="421"/>
    <cellStyle name="WMI_Default" xfId="4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San%20Juan%20Sanitation\WUTC\SJS%20Income%20Stat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_TO_Z\WASTE%20COMPANY%20GROUP\WAC0252%20-%20Waste%20Control,%20Inc-1633\Rate%20Cases\2013%20Rate%20Case\Dave%20Wiley\Post%20Suspension\Files%20for%20conf%20call%20032114\sent%20to%20utc\staff%20WCI%20Pro%20forma%2010-11-2013%20cos%20from%20meliss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W_COMP\Rosario\2007%20rate%20case\Worksheets\070944%20Loan%20Recalcul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Data%20Requests\Data%20Requests\Formal%20DR%203-10\DR%203%20and%20DR%204%20-%20TG-140560WCI%20Operations%2005221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Staff%20Disposal%20Tons%207-18-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Waste%20Management%20-%20Filings\Ellensburg\Year%202009\TG-091472%20(GRC)\Staff\TG-091472%20WM%20of%20Ellensburg%20(Workpaper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Waste%20Management\Sno-King\Year%202009\TG-091933\Staff\TG-091933%20WM%20of%20SnoKing%20GRC%20(Workpaper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ignments\Solid%20Waste\Waste%20Connections\Year%202008\American%20Disposal%20Company,%20Inc\Yr%202009\TG-090098%20(General%20Case)\Staff\TG-090097%20&amp;%20TG-090098%20Proforma%20(Staff%20-%20Route%20Hrs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Staff%20WCI%20Operations%200522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ickels\Desktop\Example%20of%20WM%20of%20Sno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A"/>
      <sheetName val="Schedule 3B"/>
      <sheetName val="Schedule 3C"/>
      <sheetName val="Schedule 4"/>
      <sheetName val="Schedule 5"/>
      <sheetName val="Schedule 6"/>
      <sheetName val="Schedule 7"/>
      <sheetName val="Schedule 8"/>
      <sheetName val="Schedule 9A"/>
      <sheetName val="Schedule 9B"/>
      <sheetName val="Schedule 10"/>
      <sheetName val="Reg Fe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6 P2"/>
      <sheetName val="WP-7 - Affiliated "/>
      <sheetName val="WP-8 - Cust Counts (x per wk)"/>
      <sheetName val="WP-9 - Fuel"/>
      <sheetName val="WP-10  Misc GL"/>
      <sheetName val="WP-11 Bad Debts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WP-19 Truck Rent"/>
      <sheetName val="IS-PBC"/>
    </sheetNames>
    <sheetDataSet>
      <sheetData sheetId="0"/>
      <sheetData sheetId="1"/>
      <sheetData sheetId="2"/>
      <sheetData sheetId="3"/>
      <sheetData sheetId="4"/>
      <sheetData sheetId="5">
        <row r="38">
          <cell r="C38">
            <v>516694.50000000006</v>
          </cell>
        </row>
        <row r="39">
          <cell r="C39">
            <v>59972.869999999995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Price Out"/>
      <sheetName val="Calculated Tons"/>
      <sheetName val="WP-8 - Cust Counts (x per wk)"/>
      <sheetName val="2012 Charge Activity"/>
    </sheetNames>
    <sheetDataSet>
      <sheetData sheetId="0"/>
      <sheetData sheetId="1"/>
      <sheetData sheetId="2">
        <row r="18">
          <cell r="B18">
            <v>1388</v>
          </cell>
          <cell r="C18">
            <v>94</v>
          </cell>
          <cell r="H18">
            <v>436</v>
          </cell>
        </row>
        <row r="19">
          <cell r="B19">
            <v>3544</v>
          </cell>
          <cell r="C19">
            <v>229</v>
          </cell>
          <cell r="H19">
            <v>719</v>
          </cell>
        </row>
        <row r="20">
          <cell r="B20">
            <v>2608</v>
          </cell>
          <cell r="C20">
            <v>151</v>
          </cell>
          <cell r="H20">
            <v>341</v>
          </cell>
        </row>
        <row r="24">
          <cell r="B24">
            <v>6</v>
          </cell>
        </row>
        <row r="30">
          <cell r="B30">
            <v>23</v>
          </cell>
        </row>
        <row r="44">
          <cell r="B44">
            <v>14</v>
          </cell>
          <cell r="C44">
            <v>4</v>
          </cell>
          <cell r="H44">
            <v>5</v>
          </cell>
        </row>
        <row r="47">
          <cell r="H47">
            <v>43</v>
          </cell>
        </row>
        <row r="48">
          <cell r="B48">
            <v>8</v>
          </cell>
        </row>
        <row r="50">
          <cell r="B50">
            <v>45</v>
          </cell>
          <cell r="C50">
            <v>9</v>
          </cell>
          <cell r="H50">
            <v>3</v>
          </cell>
        </row>
        <row r="51">
          <cell r="C51">
            <v>2</v>
          </cell>
        </row>
        <row r="53">
          <cell r="B53">
            <v>12</v>
          </cell>
          <cell r="C53">
            <v>5</v>
          </cell>
          <cell r="H53">
            <v>2</v>
          </cell>
        </row>
        <row r="54">
          <cell r="B54">
            <v>7</v>
          </cell>
        </row>
        <row r="56">
          <cell r="B56">
            <v>15</v>
          </cell>
          <cell r="C56">
            <v>5</v>
          </cell>
          <cell r="H56">
            <v>1</v>
          </cell>
        </row>
        <row r="57">
          <cell r="B57">
            <v>4</v>
          </cell>
          <cell r="C57">
            <v>1</v>
          </cell>
        </row>
        <row r="58">
          <cell r="B58">
            <v>2</v>
          </cell>
        </row>
        <row r="61">
          <cell r="B61">
            <v>7</v>
          </cell>
          <cell r="C61">
            <v>1</v>
          </cell>
        </row>
        <row r="64">
          <cell r="B64">
            <v>8</v>
          </cell>
          <cell r="C64">
            <v>3</v>
          </cell>
          <cell r="H64">
            <v>1</v>
          </cell>
        </row>
        <row r="69">
          <cell r="B69">
            <v>7</v>
          </cell>
          <cell r="H69">
            <v>4</v>
          </cell>
        </row>
        <row r="76">
          <cell r="C76">
            <v>1</v>
          </cell>
        </row>
        <row r="90">
          <cell r="B90">
            <v>3</v>
          </cell>
          <cell r="C90">
            <v>4</v>
          </cell>
          <cell r="H90">
            <v>2</v>
          </cell>
        </row>
        <row r="91">
          <cell r="B91">
            <v>11</v>
          </cell>
          <cell r="C91">
            <v>8</v>
          </cell>
          <cell r="H91">
            <v>5</v>
          </cell>
        </row>
        <row r="93">
          <cell r="B93">
            <v>55</v>
          </cell>
          <cell r="C93">
            <v>16</v>
          </cell>
          <cell r="H93">
            <v>7</v>
          </cell>
        </row>
        <row r="101">
          <cell r="B101">
            <v>2</v>
          </cell>
          <cell r="C101">
            <v>1</v>
          </cell>
        </row>
        <row r="103">
          <cell r="H103">
            <v>1</v>
          </cell>
        </row>
        <row r="110">
          <cell r="B110">
            <v>8</v>
          </cell>
          <cell r="C110">
            <v>3</v>
          </cell>
          <cell r="H110">
            <v>5</v>
          </cell>
        </row>
        <row r="112">
          <cell r="B112">
            <v>173</v>
          </cell>
          <cell r="C112">
            <v>4</v>
          </cell>
          <cell r="H112">
            <v>1</v>
          </cell>
        </row>
        <row r="113">
          <cell r="B113">
            <v>1</v>
          </cell>
        </row>
      </sheetData>
      <sheetData sheetId="3">
        <row r="1119">
          <cell r="AD1119">
            <v>1</v>
          </cell>
        </row>
        <row r="1120">
          <cell r="AD1120">
            <v>22</v>
          </cell>
          <cell r="AE1120">
            <v>15</v>
          </cell>
          <cell r="AF1120">
            <v>184</v>
          </cell>
        </row>
        <row r="1121">
          <cell r="AD1121">
            <v>1</v>
          </cell>
        </row>
        <row r="1122">
          <cell r="AD1122">
            <v>13</v>
          </cell>
          <cell r="AE1122">
            <v>11</v>
          </cell>
          <cell r="AF1122">
            <v>412</v>
          </cell>
        </row>
        <row r="1123">
          <cell r="AD1123">
            <v>16</v>
          </cell>
          <cell r="AE1123">
            <v>3</v>
          </cell>
          <cell r="AF1123">
            <v>281</v>
          </cell>
        </row>
        <row r="1124">
          <cell r="AD1124">
            <v>1</v>
          </cell>
        </row>
        <row r="1125">
          <cell r="AF1125">
            <v>14</v>
          </cell>
        </row>
        <row r="1127">
          <cell r="AC1127">
            <v>4</v>
          </cell>
        </row>
        <row r="1128">
          <cell r="AC1128">
            <v>8</v>
          </cell>
        </row>
        <row r="1129">
          <cell r="AC1129">
            <v>1</v>
          </cell>
        </row>
        <row r="1130">
          <cell r="AC1130">
            <v>4</v>
          </cell>
        </row>
        <row r="1131">
          <cell r="AC1131">
            <v>2</v>
          </cell>
        </row>
        <row r="1132">
          <cell r="AC1132">
            <v>5</v>
          </cell>
        </row>
        <row r="1133">
          <cell r="AC1133">
            <v>5</v>
          </cell>
        </row>
        <row r="1134">
          <cell r="AC1134">
            <v>2</v>
          </cell>
        </row>
        <row r="1135">
          <cell r="AC1135">
            <v>2</v>
          </cell>
        </row>
        <row r="1139">
          <cell r="AF1139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 (Type of Service)"/>
      <sheetName val="Proforma (Total Co)"/>
      <sheetName val="Restating Adj"/>
      <sheetName val="Restating Adj Details"/>
      <sheetName val="Proforma Adj"/>
      <sheetName val="Proforma Adj Details"/>
      <sheetName val=" Lurito (Total Co)"/>
      <sheetName val=" Lurito (Total Garbage w DB)"/>
      <sheetName val=" Lurito (Total Garbage wo DB)"/>
      <sheetName val="Proforma (DropBox)"/>
      <sheetName val="Lurito (DropBox)"/>
      <sheetName val="Exp Matrix (DropBox)"/>
      <sheetName val="COS DB"/>
      <sheetName val="Proforma (Yard Waste)"/>
      <sheetName val="Lurito (Yard Waste)"/>
      <sheetName val="Exp-Matrix (Yard Waste)"/>
      <sheetName val="COS-YW, Recycl"/>
      <sheetName val="Proforma (Curbs Recycling)"/>
      <sheetName val="Lurito (Curbs Recycling)"/>
      <sheetName val="Exp-Matrix (Curbs Recycling)"/>
      <sheetName val="Proforma (Recycle Stations)"/>
      <sheetName val="Lurito (Recycle Stations)"/>
      <sheetName val=" Lurito (MF)"/>
      <sheetName val=" Lurito (MF &amp; R Station)"/>
      <sheetName val="Rate Calculation"/>
      <sheetName val="Rate (Dump Fee)"/>
      <sheetName val="Calculation (Dump Fee)"/>
      <sheetName val="Priceout (Dump Fee)"/>
      <sheetName val="Total Fuel"/>
      <sheetName val="Murrey's Fuel"/>
      <sheetName val="American Fuel"/>
      <sheetName val="Depn-Summary"/>
      <sheetName val="Summary (American)"/>
      <sheetName val="Summary (Murrey's)"/>
      <sheetName val="Trucks (American)"/>
      <sheetName val="Trucks (Murrey's)"/>
      <sheetName val="Containers &amp; DropBox (American)"/>
      <sheetName val="Containers, DropBox (Murrey's)"/>
      <sheetName val="Yard Waste Toters (American)"/>
      <sheetName val="Yard Waste Toters (Murrey's)"/>
      <sheetName val="Other Equipment (American)"/>
      <sheetName val="Other Equipment (Murrey's)"/>
      <sheetName val="WRRA"/>
      <sheetName val="Summary (Supervisors)"/>
      <sheetName val="Summary (Driver Wages)"/>
      <sheetName val="Summary (IS Report)"/>
      <sheetName val="IS-Murrey's"/>
      <sheetName val="IS-Ameri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FDR 5"/>
      <sheetName val="WP-6 P2"/>
      <sheetName val="WP-7 - Affiliated "/>
      <sheetName val="WP-8 - Cust Counts (x per wk)"/>
      <sheetName val="WP-9 - Fuel"/>
      <sheetName val="WP-10  Misc GL"/>
      <sheetName val="WP-11 Bad Debts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WP-19 Truck Rent"/>
      <sheetName val="IS-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3">
          <cell r="C83">
            <v>50614.479999999996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B9">
            <v>33895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77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64" sqref="C164"/>
    </sheetView>
  </sheetViews>
  <sheetFormatPr defaultRowHeight="15" outlineLevelRow="1"/>
  <cols>
    <col min="1" max="1" width="4.5703125" bestFit="1" customWidth="1"/>
    <col min="2" max="2" width="27.28515625" bestFit="1" customWidth="1"/>
    <col min="3" max="3" width="15.85546875" style="2" bestFit="1" customWidth="1"/>
    <col min="4" max="4" width="13.5703125" style="2" customWidth="1"/>
    <col min="5" max="5" width="12.85546875" bestFit="1" customWidth="1"/>
    <col min="6" max="6" width="17.28515625" bestFit="1" customWidth="1"/>
    <col min="7" max="7" width="17.5703125" bestFit="1" customWidth="1"/>
    <col min="8" max="8" width="16.140625" bestFit="1" customWidth="1"/>
    <col min="9" max="9" width="17.140625" customWidth="1"/>
  </cols>
  <sheetData>
    <row r="1" spans="1:9" ht="30.75" thickBot="1">
      <c r="B1" s="1" t="s">
        <v>106</v>
      </c>
      <c r="F1" s="3" t="s">
        <v>0</v>
      </c>
      <c r="G1" s="4">
        <f>[15]Operations!$C$38+[15]Operations!$C$39</f>
        <v>576667.37000000011</v>
      </c>
      <c r="H1" s="5" t="s">
        <v>1</v>
      </c>
      <c r="I1" s="6">
        <f>G3/G152</f>
        <v>0.88201662153935523</v>
      </c>
    </row>
    <row r="2" spans="1:9">
      <c r="F2" s="3" t="s">
        <v>2</v>
      </c>
      <c r="G2" s="7">
        <f>G1/C171</f>
        <v>15460.251206434321</v>
      </c>
      <c r="H2" s="8"/>
      <c r="I2" s="8"/>
    </row>
    <row r="3" spans="1:9" ht="67.5" customHeight="1">
      <c r="B3" s="108" t="s">
        <v>3</v>
      </c>
      <c r="C3" s="108"/>
      <c r="F3" s="9" t="s">
        <v>4</v>
      </c>
      <c r="G3" s="10">
        <f>G2*2000</f>
        <v>30920502.412868641</v>
      </c>
      <c r="H3" s="8"/>
      <c r="I3" s="8"/>
    </row>
    <row r="4" spans="1:9" s="11" customFormat="1" ht="45">
      <c r="C4" s="12" t="s">
        <v>5</v>
      </c>
      <c r="D4" s="12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2"/>
    </row>
    <row r="5" spans="1:9" ht="15.75">
      <c r="A5" s="109"/>
      <c r="B5" s="14" t="s">
        <v>11</v>
      </c>
      <c r="C5" s="15"/>
      <c r="D5" s="16"/>
      <c r="E5" s="17"/>
      <c r="F5" s="18"/>
      <c r="G5" s="17"/>
      <c r="H5" s="19"/>
      <c r="I5" s="20"/>
    </row>
    <row r="6" spans="1:9" ht="15.75">
      <c r="A6" s="109"/>
      <c r="B6" s="21" t="s">
        <v>12</v>
      </c>
      <c r="C6" s="22">
        <f>'[16]WP-8 - Cust Counts (x per wk)'!B20</f>
        <v>2608</v>
      </c>
      <c r="D6" s="23">
        <v>4.33</v>
      </c>
      <c r="E6" s="24">
        <f>C6*D6*12</f>
        <v>135511.67999999999</v>
      </c>
      <c r="F6" s="25">
        <v>68</v>
      </c>
      <c r="G6" s="24">
        <f>E6*F6</f>
        <v>9214794.2400000002</v>
      </c>
      <c r="H6" s="26">
        <f>G6*$I$1</f>
        <v>8127601.6837451104</v>
      </c>
      <c r="I6" s="27"/>
    </row>
    <row r="7" spans="1:9" ht="15.75">
      <c r="A7" s="109"/>
      <c r="B7" s="21" t="s">
        <v>13</v>
      </c>
      <c r="C7" s="22">
        <f>'[16]WP-8 - Cust Counts (x per wk)'!B19</f>
        <v>3544</v>
      </c>
      <c r="D7" s="23">
        <v>4.33</v>
      </c>
      <c r="E7" s="24">
        <f t="shared" ref="E7:E8" si="0">C7*D7*12</f>
        <v>184146.24</v>
      </c>
      <c r="F7" s="25">
        <v>47</v>
      </c>
      <c r="G7" s="24">
        <f t="shared" ref="G7:G8" si="1">E7*F7</f>
        <v>8654873.2799999993</v>
      </c>
      <c r="H7" s="26">
        <f>G7*$I$1</f>
        <v>7633742.0902768373</v>
      </c>
      <c r="I7" s="27"/>
    </row>
    <row r="8" spans="1:9" ht="15.75">
      <c r="A8" s="109"/>
      <c r="B8" s="28" t="s">
        <v>14</v>
      </c>
      <c r="C8" s="29">
        <f>'[16]WP-8 - Cust Counts (x per wk)'!B18</f>
        <v>1388</v>
      </c>
      <c r="D8" s="30">
        <v>4.33</v>
      </c>
      <c r="E8" s="31">
        <f t="shared" si="0"/>
        <v>72120.479999999996</v>
      </c>
      <c r="F8" s="32">
        <v>34</v>
      </c>
      <c r="G8" s="31">
        <f t="shared" si="1"/>
        <v>2452096.3199999998</v>
      </c>
      <c r="H8" s="33">
        <f>G8*$I$1</f>
        <v>2162789.7118554856</v>
      </c>
      <c r="I8" s="34"/>
    </row>
    <row r="9" spans="1:9" ht="15.75">
      <c r="A9" s="109"/>
      <c r="B9" s="14" t="s">
        <v>15</v>
      </c>
      <c r="C9" s="22"/>
      <c r="D9" s="23"/>
      <c r="E9" s="24"/>
      <c r="F9" s="25"/>
      <c r="G9" s="24"/>
      <c r="H9" s="26"/>
      <c r="I9" s="27"/>
    </row>
    <row r="10" spans="1:9" ht="15.75">
      <c r="A10" s="109"/>
      <c r="B10" s="21" t="s">
        <v>12</v>
      </c>
      <c r="C10" s="22">
        <f>'[16]WP-8 - Cust Counts (x per wk)'!C20</f>
        <v>151</v>
      </c>
      <c r="D10" s="23">
        <v>4.33</v>
      </c>
      <c r="E10" s="24">
        <f>C10*D10*12</f>
        <v>7845.9600000000009</v>
      </c>
      <c r="F10" s="25">
        <v>68</v>
      </c>
      <c r="G10" s="24">
        <f t="shared" ref="G10:G16" si="2">E10*F10</f>
        <v>533525.28</v>
      </c>
      <c r="H10" s="26">
        <f>G10*$I$1</f>
        <v>470578.16497143853</v>
      </c>
      <c r="I10" s="27"/>
    </row>
    <row r="11" spans="1:9" ht="15.75">
      <c r="A11" s="109"/>
      <c r="B11" s="21" t="s">
        <v>13</v>
      </c>
      <c r="C11" s="22">
        <f>'[16]WP-8 - Cust Counts (x per wk)'!C19</f>
        <v>229</v>
      </c>
      <c r="D11" s="23">
        <v>4.33</v>
      </c>
      <c r="E11" s="24">
        <f t="shared" ref="E11:E12" si="3">C11*D11*12</f>
        <v>11898.84</v>
      </c>
      <c r="F11" s="25">
        <v>47</v>
      </c>
      <c r="G11" s="24">
        <f t="shared" si="2"/>
        <v>559245.48</v>
      </c>
      <c r="H11" s="26">
        <f>G11*$I$1</f>
        <v>493263.80888075504</v>
      </c>
      <c r="I11" s="27"/>
    </row>
    <row r="12" spans="1:9" ht="15.75">
      <c r="A12" s="109"/>
      <c r="B12" s="28" t="s">
        <v>14</v>
      </c>
      <c r="C12" s="29">
        <f>'[16]WP-8 - Cust Counts (x per wk)'!C18</f>
        <v>94</v>
      </c>
      <c r="D12" s="30">
        <v>4.33</v>
      </c>
      <c r="E12" s="31">
        <f t="shared" si="3"/>
        <v>4884.24</v>
      </c>
      <c r="F12" s="32">
        <v>34</v>
      </c>
      <c r="G12" s="31">
        <f t="shared" si="2"/>
        <v>166064.16</v>
      </c>
      <c r="H12" s="33">
        <f>G12*$I$1</f>
        <v>146471.34936197093</v>
      </c>
      <c r="I12" s="34"/>
    </row>
    <row r="13" spans="1:9" ht="15.75">
      <c r="A13" s="109"/>
      <c r="B13" s="35" t="s">
        <v>16</v>
      </c>
      <c r="C13" s="36"/>
      <c r="D13" s="37"/>
      <c r="E13" s="38"/>
      <c r="F13" s="38"/>
      <c r="G13" s="38"/>
      <c r="H13" s="39"/>
      <c r="I13" s="40"/>
    </row>
    <row r="14" spans="1:9" ht="15.75">
      <c r="A14" s="109"/>
      <c r="B14" s="21" t="s">
        <v>12</v>
      </c>
      <c r="C14" s="36">
        <f>'[16]WP-8 - Cust Counts (x per wk)'!H20</f>
        <v>341</v>
      </c>
      <c r="D14" s="37">
        <v>4.33</v>
      </c>
      <c r="E14" s="38">
        <f>C14*D14*12</f>
        <v>17718.36</v>
      </c>
      <c r="F14" s="25">
        <v>68</v>
      </c>
      <c r="G14" s="24">
        <f t="shared" si="2"/>
        <v>1204848.48</v>
      </c>
      <c r="H14" s="39">
        <f>G14*$I$1</f>
        <v>1062696.3857964275</v>
      </c>
      <c r="I14" s="27"/>
    </row>
    <row r="15" spans="1:9" ht="15.75">
      <c r="A15" s="109"/>
      <c r="B15" s="21" t="s">
        <v>13</v>
      </c>
      <c r="C15" s="36">
        <f>'[16]WP-8 - Cust Counts (x per wk)'!H19</f>
        <v>719</v>
      </c>
      <c r="D15" s="37">
        <v>4.33</v>
      </c>
      <c r="E15" s="38">
        <f t="shared" ref="E15:E16" si="4">C15*D15*12</f>
        <v>37359.24</v>
      </c>
      <c r="F15" s="25">
        <v>47</v>
      </c>
      <c r="G15" s="24">
        <f t="shared" si="2"/>
        <v>1755884.2799999998</v>
      </c>
      <c r="H15" s="39">
        <f>G15*$I$1</f>
        <v>1548719.120459663</v>
      </c>
      <c r="I15" s="27"/>
    </row>
    <row r="16" spans="1:9" ht="15.75">
      <c r="A16" s="109"/>
      <c r="B16" s="21" t="s">
        <v>14</v>
      </c>
      <c r="C16" s="36">
        <f>'[16]WP-8 - Cust Counts (x per wk)'!H18</f>
        <v>436</v>
      </c>
      <c r="D16" s="37">
        <v>4.33</v>
      </c>
      <c r="E16" s="38">
        <f t="shared" si="4"/>
        <v>22654.560000000001</v>
      </c>
      <c r="F16" s="25">
        <v>34</v>
      </c>
      <c r="G16" s="24">
        <f t="shared" si="2"/>
        <v>770255.04</v>
      </c>
      <c r="H16" s="39">
        <f>G16*$I$1</f>
        <v>679377.748104461</v>
      </c>
      <c r="I16" s="27"/>
    </row>
    <row r="17" spans="1:9" s="48" customFormat="1" ht="15.75">
      <c r="A17" s="109"/>
      <c r="B17" s="41" t="s">
        <v>17</v>
      </c>
      <c r="C17" s="42"/>
      <c r="D17" s="43"/>
      <c r="E17" s="44"/>
      <c r="F17" s="45"/>
      <c r="G17" s="44"/>
      <c r="H17" s="46"/>
      <c r="I17" s="47"/>
    </row>
    <row r="18" spans="1:9" s="48" customFormat="1" ht="15.75">
      <c r="A18" s="109"/>
      <c r="B18" s="49" t="s">
        <v>12</v>
      </c>
      <c r="C18" s="50">
        <f>'[16]2012 Charge Activity'!AF1120</f>
        <v>184</v>
      </c>
      <c r="D18" s="51">
        <v>4.33</v>
      </c>
      <c r="E18" s="52">
        <f>C18*D18*12</f>
        <v>9560.64</v>
      </c>
      <c r="F18" s="53">
        <v>68</v>
      </c>
      <c r="G18" s="54">
        <f>E18*F18</f>
        <v>650123.52000000002</v>
      </c>
      <c r="H18" s="55">
        <f>G18*$I$1</f>
        <v>573419.7506936735</v>
      </c>
      <c r="I18" s="56"/>
    </row>
    <row r="19" spans="1:9" s="48" customFormat="1" ht="15.75">
      <c r="A19" s="109"/>
      <c r="B19" s="49" t="s">
        <v>13</v>
      </c>
      <c r="C19" s="50">
        <f>'[16]2012 Charge Activity'!$AF$1122</f>
        <v>412</v>
      </c>
      <c r="D19" s="51">
        <v>4.33</v>
      </c>
      <c r="E19" s="52">
        <f t="shared" ref="E19:E22" si="5">C19*D19*12</f>
        <v>21407.52</v>
      </c>
      <c r="F19" s="53">
        <v>47</v>
      </c>
      <c r="G19" s="54">
        <f t="shared" ref="G19:G22" si="6">E19*F19</f>
        <v>1006153.4400000001</v>
      </c>
      <c r="H19" s="55">
        <f t="shared" ref="H19:H22" si="7">G19*$I$1</f>
        <v>887444.05789900036</v>
      </c>
      <c r="I19" s="56"/>
    </row>
    <row r="20" spans="1:9" s="48" customFormat="1" ht="15.75">
      <c r="A20" s="109"/>
      <c r="B20" s="49" t="s">
        <v>14</v>
      </c>
      <c r="C20" s="50">
        <f>'[16]2012 Charge Activity'!$AF$1123</f>
        <v>281</v>
      </c>
      <c r="D20" s="51">
        <v>4.33</v>
      </c>
      <c r="E20" s="52">
        <f t="shared" si="5"/>
        <v>14600.76</v>
      </c>
      <c r="F20" s="53">
        <v>34</v>
      </c>
      <c r="G20" s="54">
        <f t="shared" si="6"/>
        <v>496425.84</v>
      </c>
      <c r="H20" s="55">
        <f t="shared" si="7"/>
        <v>437855.84224163654</v>
      </c>
      <c r="I20" s="56"/>
    </row>
    <row r="21" spans="1:9" s="48" customFormat="1" ht="15.75">
      <c r="A21" s="109"/>
      <c r="B21" s="49" t="s">
        <v>14</v>
      </c>
      <c r="C21" s="50">
        <f>'[16]2012 Charge Activity'!$AF$1125</f>
        <v>14</v>
      </c>
      <c r="D21" s="51">
        <f>D20/2</f>
        <v>2.165</v>
      </c>
      <c r="E21" s="52">
        <f t="shared" si="5"/>
        <v>363.72</v>
      </c>
      <c r="F21" s="53">
        <v>34</v>
      </c>
      <c r="G21" s="54">
        <f t="shared" si="6"/>
        <v>12366.480000000001</v>
      </c>
      <c r="H21" s="55">
        <f t="shared" si="7"/>
        <v>10907.440909934006</v>
      </c>
      <c r="I21" s="56"/>
    </row>
    <row r="22" spans="1:9" s="48" customFormat="1" ht="15.75">
      <c r="A22" s="109"/>
      <c r="B22" s="49" t="s">
        <v>18</v>
      </c>
      <c r="C22" s="48">
        <f>'[16]2012 Charge Activity'!AF1139</f>
        <v>3</v>
      </c>
      <c r="D22" s="51">
        <v>1</v>
      </c>
      <c r="E22" s="52">
        <f t="shared" si="5"/>
        <v>36</v>
      </c>
      <c r="F22" s="53">
        <v>34</v>
      </c>
      <c r="G22" s="54">
        <f t="shared" si="6"/>
        <v>1224</v>
      </c>
      <c r="H22" s="55">
        <f t="shared" si="7"/>
        <v>1079.5883447641709</v>
      </c>
      <c r="I22" s="56"/>
    </row>
    <row r="23" spans="1:9" ht="15.75">
      <c r="A23" s="109"/>
      <c r="B23" s="14" t="s">
        <v>19</v>
      </c>
      <c r="C23" s="15"/>
      <c r="D23" s="18"/>
      <c r="E23" s="17"/>
      <c r="F23" s="17"/>
      <c r="G23" s="17"/>
      <c r="H23" s="19"/>
      <c r="I23" s="57"/>
    </row>
    <row r="24" spans="1:9" ht="15.75">
      <c r="A24" s="109"/>
      <c r="B24" s="21" t="s">
        <v>20</v>
      </c>
      <c r="C24" s="36">
        <f>'[16]WP-8 - Cust Counts (x per wk)'!B24</f>
        <v>6</v>
      </c>
      <c r="D24" s="37">
        <v>1</v>
      </c>
      <c r="E24" s="38">
        <f>C24*D24</f>
        <v>6</v>
      </c>
      <c r="F24" s="25">
        <v>34</v>
      </c>
      <c r="G24" s="24">
        <f>E24*F24</f>
        <v>204</v>
      </c>
      <c r="H24" s="26">
        <f>G24*I1</f>
        <v>179.93139079402846</v>
      </c>
      <c r="I24" s="27"/>
    </row>
    <row r="25" spans="1:9" ht="15.75" hidden="1" outlineLevel="1">
      <c r="A25" s="109"/>
      <c r="B25" s="21" t="s">
        <v>21</v>
      </c>
      <c r="C25" s="36"/>
      <c r="D25" s="37"/>
      <c r="E25" s="38"/>
      <c r="F25" s="25"/>
      <c r="G25" s="24"/>
      <c r="H25" s="26">
        <f t="shared" ref="H25:H32" si="8">G25*I2</f>
        <v>0</v>
      </c>
      <c r="I25" s="27"/>
    </row>
    <row r="26" spans="1:9" ht="15.75" hidden="1" outlineLevel="1">
      <c r="A26" s="109"/>
      <c r="B26" s="21" t="s">
        <v>22</v>
      </c>
      <c r="C26" s="36"/>
      <c r="D26" s="37"/>
      <c r="E26" s="38"/>
      <c r="F26" s="25"/>
      <c r="G26" s="24"/>
      <c r="H26" s="26">
        <f t="shared" si="8"/>
        <v>0</v>
      </c>
      <c r="I26" s="27"/>
    </row>
    <row r="27" spans="1:9" ht="15.75" hidden="1" outlineLevel="1">
      <c r="A27" s="109"/>
      <c r="B27" s="21" t="s">
        <v>23</v>
      </c>
      <c r="C27" s="36"/>
      <c r="D27" s="37"/>
      <c r="E27" s="38"/>
      <c r="F27" s="25"/>
      <c r="G27" s="24"/>
      <c r="H27" s="26">
        <f t="shared" si="8"/>
        <v>0</v>
      </c>
      <c r="I27" s="27"/>
    </row>
    <row r="28" spans="1:9" ht="15.75" hidden="1" outlineLevel="1">
      <c r="A28" s="109"/>
      <c r="B28" s="21" t="s">
        <v>24</v>
      </c>
      <c r="C28" s="36"/>
      <c r="D28" s="37"/>
      <c r="E28" s="38"/>
      <c r="F28" s="25"/>
      <c r="G28" s="24"/>
      <c r="H28" s="26">
        <f t="shared" si="8"/>
        <v>0</v>
      </c>
      <c r="I28" s="27"/>
    </row>
    <row r="29" spans="1:9" ht="15.75" hidden="1" outlineLevel="1">
      <c r="A29" s="109"/>
      <c r="B29" s="21" t="s">
        <v>25</v>
      </c>
      <c r="C29" s="36"/>
      <c r="D29" s="37"/>
      <c r="E29" s="38"/>
      <c r="F29" s="25"/>
      <c r="G29" s="24"/>
      <c r="H29" s="26">
        <f t="shared" si="8"/>
        <v>0</v>
      </c>
      <c r="I29" s="27"/>
    </row>
    <row r="30" spans="1:9" ht="15.75" hidden="1" outlineLevel="1">
      <c r="A30" s="109"/>
      <c r="B30" s="21" t="s">
        <v>26</v>
      </c>
      <c r="C30" s="36"/>
      <c r="D30" s="37"/>
      <c r="E30" s="38"/>
      <c r="F30" s="25"/>
      <c r="G30" s="24"/>
      <c r="H30" s="26">
        <f t="shared" si="8"/>
        <v>0</v>
      </c>
      <c r="I30" s="27"/>
    </row>
    <row r="31" spans="1:9" ht="15.75" hidden="1" outlineLevel="1">
      <c r="A31" s="109"/>
      <c r="B31" s="21" t="s">
        <v>27</v>
      </c>
      <c r="C31" s="36"/>
      <c r="D31" s="37"/>
      <c r="E31" s="38"/>
      <c r="F31" s="25"/>
      <c r="G31" s="24"/>
      <c r="H31" s="26">
        <f t="shared" si="8"/>
        <v>0</v>
      </c>
      <c r="I31" s="27"/>
    </row>
    <row r="32" spans="1:9" ht="15.75" hidden="1" outlineLevel="1">
      <c r="A32" s="109"/>
      <c r="B32" s="21" t="s">
        <v>28</v>
      </c>
      <c r="C32" s="36"/>
      <c r="D32" s="37"/>
      <c r="E32" s="38"/>
      <c r="F32" s="25"/>
      <c r="G32" s="24"/>
      <c r="H32" s="26">
        <f t="shared" si="8"/>
        <v>0</v>
      </c>
      <c r="I32" s="27"/>
    </row>
    <row r="33" spans="1:9" ht="15.75" collapsed="1">
      <c r="A33" s="109"/>
      <c r="B33" s="21" t="s">
        <v>29</v>
      </c>
      <c r="C33" s="36">
        <f>'[16]WP-8 - Cust Counts (x per wk)'!B30</f>
        <v>23</v>
      </c>
      <c r="D33" s="37">
        <v>1</v>
      </c>
      <c r="E33" s="38">
        <f>C33*D33</f>
        <v>23</v>
      </c>
      <c r="F33" s="25">
        <v>34</v>
      </c>
      <c r="G33" s="24">
        <f t="shared" ref="G33" si="9">E33*F33</f>
        <v>782</v>
      </c>
      <c r="H33" s="26">
        <f>G33*I1</f>
        <v>689.73699804377577</v>
      </c>
      <c r="I33" s="27"/>
    </row>
    <row r="34" spans="1:9" ht="15.75">
      <c r="A34" s="109"/>
      <c r="B34" s="21" t="s">
        <v>30</v>
      </c>
      <c r="C34" s="36"/>
      <c r="D34" s="37"/>
      <c r="E34" s="38"/>
      <c r="F34" s="25"/>
      <c r="G34" s="24"/>
      <c r="H34" s="26">
        <f>$G$153*G34</f>
        <v>0</v>
      </c>
      <c r="I34" s="27"/>
    </row>
    <row r="35" spans="1:9" ht="15.75" customHeight="1">
      <c r="A35" s="58"/>
      <c r="B35" s="14" t="s">
        <v>31</v>
      </c>
      <c r="C35" s="15"/>
      <c r="D35" s="18"/>
      <c r="E35" s="17"/>
      <c r="F35" s="18"/>
      <c r="G35" s="17"/>
      <c r="H35" s="19"/>
      <c r="I35" s="57"/>
    </row>
    <row r="36" spans="1:9" ht="15.75">
      <c r="A36" s="59"/>
      <c r="B36" s="21" t="s">
        <v>32</v>
      </c>
      <c r="C36" s="36">
        <f>'[16]WP-8 - Cust Counts (x per wk)'!B44+'[16]WP-8 - Cust Counts (x per wk)'!C44</f>
        <v>18</v>
      </c>
      <c r="D36" s="37">
        <v>4.33</v>
      </c>
      <c r="E36" s="38">
        <f>C36*D36*12</f>
        <v>935.28</v>
      </c>
      <c r="F36" s="25">
        <v>175</v>
      </c>
      <c r="G36" s="24">
        <f>E36*F36</f>
        <v>163674</v>
      </c>
      <c r="H36" s="26">
        <f>G36*$I$1</f>
        <v>144363.18851383243</v>
      </c>
      <c r="I36" s="27"/>
    </row>
    <row r="37" spans="1:9" ht="15.75">
      <c r="A37" s="59"/>
      <c r="B37" s="21" t="s">
        <v>33</v>
      </c>
      <c r="C37" s="36"/>
      <c r="D37" s="37"/>
      <c r="E37" s="38"/>
      <c r="F37" s="25"/>
      <c r="G37" s="24"/>
      <c r="H37" s="26"/>
      <c r="I37" s="27"/>
    </row>
    <row r="38" spans="1:9" ht="15.75">
      <c r="A38" s="59"/>
      <c r="B38" s="21" t="s">
        <v>34</v>
      </c>
      <c r="C38" s="36">
        <f>'[16]WP-8 - Cust Counts (x per wk)'!B69</f>
        <v>7</v>
      </c>
      <c r="D38" s="37">
        <v>1</v>
      </c>
      <c r="E38" s="38">
        <f t="shared" ref="E38:E74" si="10">C38*D38*12</f>
        <v>84</v>
      </c>
      <c r="F38" s="25">
        <v>175</v>
      </c>
      <c r="G38" s="24">
        <f>E38*F38</f>
        <v>14700</v>
      </c>
      <c r="H38" s="26">
        <f t="shared" ref="H38:H56" si="11">G38*$I$1</f>
        <v>12965.644336628522</v>
      </c>
      <c r="I38" s="27"/>
    </row>
    <row r="39" spans="1:9" ht="15.75">
      <c r="A39" s="59"/>
      <c r="B39" s="21" t="s">
        <v>35</v>
      </c>
      <c r="C39" s="36"/>
      <c r="D39" s="37"/>
      <c r="E39" s="38"/>
      <c r="F39" s="25"/>
      <c r="G39" s="24"/>
      <c r="H39" s="26"/>
      <c r="I39" s="27"/>
    </row>
    <row r="40" spans="1:9" ht="15.75">
      <c r="A40" s="59"/>
      <c r="B40" s="21" t="s">
        <v>36</v>
      </c>
      <c r="C40" s="36">
        <f>'[16]WP-8 - Cust Counts (x per wk)'!B48</f>
        <v>8</v>
      </c>
      <c r="D40" s="37">
        <v>8.66</v>
      </c>
      <c r="E40" s="38">
        <f t="shared" si="10"/>
        <v>831.36</v>
      </c>
      <c r="F40" s="25">
        <v>250</v>
      </c>
      <c r="G40" s="24">
        <f t="shared" ref="G40:G54" si="12">E40*F40</f>
        <v>207840</v>
      </c>
      <c r="H40" s="26">
        <f t="shared" si="11"/>
        <v>183318.3346207396</v>
      </c>
      <c r="I40" s="27"/>
    </row>
    <row r="41" spans="1:9" ht="15.75" customHeight="1">
      <c r="A41" s="59"/>
      <c r="B41" s="21" t="s">
        <v>37</v>
      </c>
      <c r="C41" s="36"/>
      <c r="D41" s="37"/>
      <c r="E41" s="38"/>
      <c r="F41" s="25"/>
      <c r="G41" s="24"/>
      <c r="H41" s="26"/>
      <c r="I41" s="27"/>
    </row>
    <row r="42" spans="1:9" ht="15.75">
      <c r="A42" s="59"/>
      <c r="B42" s="21" t="s">
        <v>38</v>
      </c>
      <c r="C42" s="36">
        <f>'[16]WP-8 - Cust Counts (x per wk)'!B50+'[16]WP-8 - Cust Counts (x per wk)'!C50</f>
        <v>54</v>
      </c>
      <c r="D42" s="37">
        <v>4.33</v>
      </c>
      <c r="E42" s="38">
        <f t="shared" si="10"/>
        <v>2805.84</v>
      </c>
      <c r="F42" s="25">
        <v>324</v>
      </c>
      <c r="G42" s="24">
        <f t="shared" si="12"/>
        <v>909092.16</v>
      </c>
      <c r="H42" s="26">
        <f t="shared" si="11"/>
        <v>801834.39563111495</v>
      </c>
      <c r="I42" s="27"/>
    </row>
    <row r="43" spans="1:9" ht="15.75">
      <c r="A43" s="59"/>
      <c r="B43" s="21" t="s">
        <v>39</v>
      </c>
      <c r="C43" s="36">
        <f>'[16]WP-8 - Cust Counts (x per wk)'!C51</f>
        <v>2</v>
      </c>
      <c r="D43" s="37">
        <v>8.66</v>
      </c>
      <c r="E43" s="38">
        <f t="shared" si="10"/>
        <v>207.84</v>
      </c>
      <c r="F43" s="25">
        <v>324</v>
      </c>
      <c r="G43" s="24">
        <f t="shared" si="12"/>
        <v>67340.160000000003</v>
      </c>
      <c r="H43" s="26">
        <f t="shared" si="11"/>
        <v>59395.140417119634</v>
      </c>
      <c r="I43" s="27"/>
    </row>
    <row r="44" spans="1:9" ht="15.75" customHeight="1">
      <c r="A44" s="59"/>
      <c r="B44" s="21" t="s">
        <v>40</v>
      </c>
      <c r="C44" s="36"/>
      <c r="D44" s="37"/>
      <c r="E44" s="38"/>
      <c r="F44" s="25"/>
      <c r="G44" s="24"/>
      <c r="H44" s="26"/>
      <c r="I44" s="27"/>
    </row>
    <row r="45" spans="1:9" ht="15.75">
      <c r="A45" s="59"/>
      <c r="B45" s="21" t="s">
        <v>41</v>
      </c>
      <c r="C45" s="36">
        <f>'[16]WP-8 - Cust Counts (x per wk)'!B53+'[16]WP-8 - Cust Counts (x per wk)'!C53</f>
        <v>17</v>
      </c>
      <c r="D45" s="37">
        <v>4.33</v>
      </c>
      <c r="E45" s="38">
        <f t="shared" si="10"/>
        <v>883.31999999999994</v>
      </c>
      <c r="F45" s="25">
        <v>473</v>
      </c>
      <c r="G45" s="24">
        <f t="shared" si="12"/>
        <v>417810.36</v>
      </c>
      <c r="H45" s="26">
        <f t="shared" si="11"/>
        <v>368515.68217134173</v>
      </c>
      <c r="I45" s="27"/>
    </row>
    <row r="46" spans="1:9" ht="15.75">
      <c r="A46" s="59"/>
      <c r="B46" s="21" t="s">
        <v>42</v>
      </c>
      <c r="C46" s="36">
        <f>'[16]WP-8 - Cust Counts (x per wk)'!B54</f>
        <v>7</v>
      </c>
      <c r="D46" s="37">
        <v>8.66</v>
      </c>
      <c r="E46" s="38">
        <f t="shared" si="10"/>
        <v>727.44</v>
      </c>
      <c r="F46" s="25">
        <v>473</v>
      </c>
      <c r="G46" s="24">
        <f t="shared" si="12"/>
        <v>344079.12000000005</v>
      </c>
      <c r="H46" s="26">
        <f t="shared" si="11"/>
        <v>303483.50296463445</v>
      </c>
      <c r="I46" s="27"/>
    </row>
    <row r="47" spans="1:9" ht="15.75" customHeight="1">
      <c r="A47" s="59"/>
      <c r="B47" s="21" t="s">
        <v>43</v>
      </c>
      <c r="C47" s="36"/>
      <c r="D47" s="37"/>
      <c r="E47" s="38"/>
      <c r="F47" s="25"/>
      <c r="G47" s="24"/>
      <c r="H47" s="26"/>
      <c r="I47" s="27"/>
    </row>
    <row r="48" spans="1:9" ht="15.75">
      <c r="A48" s="59"/>
      <c r="B48" s="21" t="s">
        <v>44</v>
      </c>
      <c r="C48" s="36">
        <f>'[16]WP-8 - Cust Counts (x per wk)'!B56+'[16]WP-8 - Cust Counts (x per wk)'!C56</f>
        <v>20</v>
      </c>
      <c r="D48" s="37">
        <v>4.33</v>
      </c>
      <c r="E48" s="38">
        <f t="shared" si="10"/>
        <v>1039.1999999999998</v>
      </c>
      <c r="F48" s="25">
        <v>613</v>
      </c>
      <c r="G48" s="24">
        <f t="shared" si="12"/>
        <v>637029.59999999986</v>
      </c>
      <c r="H48" s="26">
        <f t="shared" si="11"/>
        <v>561870.69561256678</v>
      </c>
      <c r="I48" s="27"/>
    </row>
    <row r="49" spans="1:9" ht="15.75">
      <c r="A49" s="59"/>
      <c r="B49" s="21" t="s">
        <v>45</v>
      </c>
      <c r="C49" s="36">
        <f>'[16]WP-8 - Cust Counts (x per wk)'!B57+'[16]WP-8 - Cust Counts (x per wk)'!C57</f>
        <v>5</v>
      </c>
      <c r="D49" s="37">
        <v>8.66</v>
      </c>
      <c r="E49" s="38">
        <f t="shared" si="10"/>
        <v>519.59999999999991</v>
      </c>
      <c r="F49" s="25">
        <v>613</v>
      </c>
      <c r="G49" s="24">
        <f t="shared" si="12"/>
        <v>318514.79999999993</v>
      </c>
      <c r="H49" s="26">
        <f t="shared" si="11"/>
        <v>280935.34780628339</v>
      </c>
      <c r="I49" s="27"/>
    </row>
    <row r="50" spans="1:9" ht="15.75">
      <c r="A50" s="59"/>
      <c r="B50" s="21" t="s">
        <v>46</v>
      </c>
      <c r="C50" s="36">
        <f>'[16]WP-8 - Cust Counts (x per wk)'!B58</f>
        <v>2</v>
      </c>
      <c r="D50" s="37">
        <v>12.99</v>
      </c>
      <c r="E50" s="38">
        <f t="shared" si="10"/>
        <v>311.76</v>
      </c>
      <c r="F50" s="25">
        <v>613</v>
      </c>
      <c r="G50" s="24">
        <f t="shared" si="12"/>
        <v>191108.88</v>
      </c>
      <c r="H50" s="26">
        <f t="shared" si="11"/>
        <v>168561.20868377006</v>
      </c>
      <c r="I50" s="27"/>
    </row>
    <row r="51" spans="1:9" ht="15.75">
      <c r="A51" s="59"/>
      <c r="B51" s="21" t="s">
        <v>47</v>
      </c>
      <c r="C51" s="36"/>
      <c r="D51" s="37"/>
      <c r="E51" s="38"/>
      <c r="F51" s="60"/>
      <c r="G51" s="24"/>
      <c r="H51" s="26"/>
      <c r="I51" s="27"/>
    </row>
    <row r="52" spans="1:9" ht="15.75">
      <c r="A52" s="59"/>
      <c r="B52" s="21" t="s">
        <v>48</v>
      </c>
      <c r="C52" s="36">
        <f>'[16]WP-8 - Cust Counts (x per wk)'!B61+'[16]WP-8 - Cust Counts (x per wk)'!C61</f>
        <v>8</v>
      </c>
      <c r="D52" s="37">
        <v>8.66</v>
      </c>
      <c r="E52" s="38">
        <f t="shared" si="10"/>
        <v>831.36</v>
      </c>
      <c r="F52" s="25">
        <v>794</v>
      </c>
      <c r="G52" s="24">
        <f t="shared" si="12"/>
        <v>660099.83999999997</v>
      </c>
      <c r="H52" s="26">
        <f>G52*$I$1</f>
        <v>582219.03075546888</v>
      </c>
      <c r="I52" s="27"/>
    </row>
    <row r="53" spans="1:9" ht="15.75">
      <c r="A53" s="59"/>
      <c r="B53" s="21" t="s">
        <v>49</v>
      </c>
      <c r="C53" s="36"/>
      <c r="D53" s="37"/>
      <c r="E53" s="38"/>
      <c r="F53" s="25"/>
      <c r="G53" s="24"/>
      <c r="H53" s="26"/>
      <c r="I53" s="27"/>
    </row>
    <row r="54" spans="1:9" ht="15.75">
      <c r="A54" s="59"/>
      <c r="B54" s="21" t="s">
        <v>50</v>
      </c>
      <c r="C54" s="36">
        <f>'[16]WP-8 - Cust Counts (x per wk)'!B64+'[16]WP-8 - Cust Counts (x per wk)'!C64</f>
        <v>11</v>
      </c>
      <c r="D54" s="37">
        <v>4.33</v>
      </c>
      <c r="E54" s="38">
        <f>C54*D54*12</f>
        <v>571.56000000000006</v>
      </c>
      <c r="F54" s="25">
        <v>840</v>
      </c>
      <c r="G54" s="24">
        <f t="shared" si="12"/>
        <v>480110.4</v>
      </c>
      <c r="H54" s="26">
        <f t="shared" si="11"/>
        <v>423465.35297390848</v>
      </c>
      <c r="I54" s="27"/>
    </row>
    <row r="55" spans="1:9" ht="15.75">
      <c r="A55" s="59"/>
      <c r="B55" s="21"/>
      <c r="C55" s="36"/>
      <c r="D55" s="37"/>
      <c r="E55" s="38"/>
      <c r="F55" s="25"/>
      <c r="G55" s="24"/>
      <c r="H55" s="26"/>
      <c r="I55" s="27"/>
    </row>
    <row r="56" spans="1:9" ht="15.75">
      <c r="A56" s="59"/>
      <c r="B56" s="21" t="s">
        <v>51</v>
      </c>
      <c r="C56" s="36">
        <f>'[16]WP-8 - Cust Counts (x per wk)'!C76</f>
        <v>1</v>
      </c>
      <c r="D56" s="37">
        <v>8.66</v>
      </c>
      <c r="E56" s="38">
        <f>C56*D56*12</f>
        <v>103.92</v>
      </c>
      <c r="F56" s="25">
        <v>1686</v>
      </c>
      <c r="G56" s="24">
        <f>E56*F56</f>
        <v>175209.12</v>
      </c>
      <c r="H56" s="26">
        <f t="shared" si="11"/>
        <v>154537.35608528348</v>
      </c>
      <c r="I56" s="27"/>
    </row>
    <row r="57" spans="1:9" s="48" customFormat="1" ht="15.75">
      <c r="A57" s="59"/>
      <c r="B57" s="41" t="s">
        <v>52</v>
      </c>
      <c r="C57" s="50"/>
      <c r="D57" s="51"/>
      <c r="E57" s="52"/>
      <c r="F57" s="53"/>
      <c r="G57" s="54"/>
      <c r="H57" s="61"/>
      <c r="I57" s="56"/>
    </row>
    <row r="58" spans="1:9" s="48" customFormat="1" ht="15.75">
      <c r="A58" s="59"/>
      <c r="B58" s="49" t="s">
        <v>32</v>
      </c>
      <c r="C58" s="50"/>
      <c r="D58" s="51"/>
      <c r="E58" s="52"/>
      <c r="F58" s="53"/>
      <c r="G58" s="54"/>
      <c r="H58" s="61"/>
      <c r="I58" s="56"/>
    </row>
    <row r="59" spans="1:9" s="48" customFormat="1" ht="15.75">
      <c r="A59" s="59"/>
      <c r="B59" s="49" t="s">
        <v>33</v>
      </c>
      <c r="C59" s="50"/>
      <c r="D59" s="51"/>
      <c r="E59" s="52"/>
      <c r="F59" s="53"/>
      <c r="G59" s="54"/>
      <c r="H59" s="61"/>
      <c r="I59" s="56"/>
    </row>
    <row r="60" spans="1:9" s="48" customFormat="1" ht="15.75">
      <c r="A60" s="59"/>
      <c r="B60" s="49" t="s">
        <v>34</v>
      </c>
      <c r="C60" s="50"/>
      <c r="D60" s="51"/>
      <c r="E60" s="52"/>
      <c r="F60" s="53"/>
      <c r="G60" s="54"/>
      <c r="H60" s="61"/>
      <c r="I60" s="56"/>
    </row>
    <row r="61" spans="1:9" s="48" customFormat="1" ht="15.75">
      <c r="A61" s="59"/>
      <c r="B61" s="49" t="s">
        <v>35</v>
      </c>
      <c r="C61" s="50">
        <f>'[16]2012 Charge Activity'!$AC$1127</f>
        <v>4</v>
      </c>
      <c r="D61" s="51">
        <v>4.33</v>
      </c>
      <c r="E61" s="52">
        <f t="shared" si="10"/>
        <v>207.84</v>
      </c>
      <c r="F61" s="53">
        <v>250</v>
      </c>
      <c r="G61" s="54">
        <f>E61*F61</f>
        <v>51960</v>
      </c>
      <c r="H61" s="61">
        <f>G61*$I$1</f>
        <v>45829.583655184899</v>
      </c>
      <c r="I61" s="56"/>
    </row>
    <row r="62" spans="1:9" s="48" customFormat="1" ht="15.75">
      <c r="A62" s="59"/>
      <c r="B62" s="49" t="s">
        <v>53</v>
      </c>
      <c r="C62" s="50"/>
      <c r="D62" s="51"/>
      <c r="E62" s="52"/>
      <c r="F62" s="53"/>
      <c r="G62" s="54"/>
      <c r="H62" s="61"/>
      <c r="I62" s="56"/>
    </row>
    <row r="63" spans="1:9" s="48" customFormat="1" ht="15.75">
      <c r="A63" s="59"/>
      <c r="B63" s="49" t="s">
        <v>37</v>
      </c>
      <c r="C63" s="50"/>
      <c r="D63" s="51"/>
      <c r="E63" s="52"/>
      <c r="F63" s="53"/>
      <c r="G63" s="54"/>
      <c r="H63" s="61"/>
      <c r="I63" s="56"/>
    </row>
    <row r="64" spans="1:9" s="48" customFormat="1" ht="15.75">
      <c r="A64" s="59"/>
      <c r="B64" s="49" t="s">
        <v>38</v>
      </c>
      <c r="C64" s="50">
        <f>'[16]2012 Charge Activity'!$AC$1128</f>
        <v>8</v>
      </c>
      <c r="D64" s="51">
        <v>4.33</v>
      </c>
      <c r="E64" s="52">
        <f t="shared" si="10"/>
        <v>415.68</v>
      </c>
      <c r="F64" s="53">
        <v>324</v>
      </c>
      <c r="G64" s="54">
        <f t="shared" ref="G64:G74" si="13">E64*F64</f>
        <v>134680.32000000001</v>
      </c>
      <c r="H64" s="61">
        <f t="shared" ref="H64:H74" si="14">G64*$I$1</f>
        <v>118790.28083423927</v>
      </c>
      <c r="I64" s="56"/>
    </row>
    <row r="65" spans="1:9" s="48" customFormat="1" ht="15.75">
      <c r="A65" s="59"/>
      <c r="B65" s="49" t="s">
        <v>39</v>
      </c>
      <c r="C65" s="50">
        <f>'[16]2012 Charge Activity'!$AC$1129</f>
        <v>1</v>
      </c>
      <c r="D65" s="51">
        <v>8.66</v>
      </c>
      <c r="E65" s="52">
        <f t="shared" si="10"/>
        <v>103.92</v>
      </c>
      <c r="F65" s="53">
        <v>324</v>
      </c>
      <c r="G65" s="54">
        <f t="shared" si="13"/>
        <v>33670.080000000002</v>
      </c>
      <c r="H65" s="61">
        <f t="shared" si="14"/>
        <v>29697.570208559817</v>
      </c>
      <c r="I65" s="56"/>
    </row>
    <row r="66" spans="1:9" s="48" customFormat="1" ht="15.75">
      <c r="A66" s="59"/>
      <c r="B66" s="49" t="s">
        <v>40</v>
      </c>
      <c r="C66" s="50"/>
      <c r="D66" s="51"/>
      <c r="E66" s="52"/>
      <c r="F66" s="53"/>
      <c r="G66" s="54"/>
      <c r="H66" s="61"/>
      <c r="I66" s="56"/>
    </row>
    <row r="67" spans="1:9" s="48" customFormat="1" ht="15.75">
      <c r="A67" s="59"/>
      <c r="B67" s="49" t="s">
        <v>41</v>
      </c>
      <c r="C67" s="50">
        <f>'[16]2012 Charge Activity'!$AC$1130</f>
        <v>4</v>
      </c>
      <c r="D67" s="51">
        <v>4.33</v>
      </c>
      <c r="E67" s="52">
        <f t="shared" si="10"/>
        <v>207.84</v>
      </c>
      <c r="F67" s="53">
        <v>473</v>
      </c>
      <c r="G67" s="54">
        <f t="shared" si="13"/>
        <v>98308.32</v>
      </c>
      <c r="H67" s="61">
        <f t="shared" si="14"/>
        <v>86709.572275609826</v>
      </c>
      <c r="I67" s="56"/>
    </row>
    <row r="68" spans="1:9" s="48" customFormat="1" ht="15.75">
      <c r="A68" s="59"/>
      <c r="B68" s="49" t="s">
        <v>42</v>
      </c>
      <c r="C68" s="50">
        <f>'[16]2012 Charge Activity'!$AC$1131</f>
        <v>2</v>
      </c>
      <c r="D68" s="51">
        <v>8.66</v>
      </c>
      <c r="E68" s="52">
        <f t="shared" si="10"/>
        <v>207.84</v>
      </c>
      <c r="F68" s="53">
        <v>473</v>
      </c>
      <c r="G68" s="54">
        <f t="shared" si="13"/>
        <v>98308.32</v>
      </c>
      <c r="H68" s="61">
        <f t="shared" si="14"/>
        <v>86709.572275609826</v>
      </c>
      <c r="I68" s="56"/>
    </row>
    <row r="69" spans="1:9" s="48" customFormat="1" ht="15.75">
      <c r="A69" s="59"/>
      <c r="B69" s="49" t="s">
        <v>43</v>
      </c>
      <c r="C69" s="50"/>
      <c r="D69" s="51"/>
      <c r="E69" s="52"/>
      <c r="F69" s="53"/>
      <c r="G69" s="54"/>
      <c r="H69" s="61"/>
      <c r="I69" s="56"/>
    </row>
    <row r="70" spans="1:9" s="48" customFormat="1" ht="15.75">
      <c r="A70" s="59"/>
      <c r="B70" s="49" t="s">
        <v>44</v>
      </c>
      <c r="C70" s="50">
        <f>'[16]2012 Charge Activity'!$AC$1132</f>
        <v>5</v>
      </c>
      <c r="D70" s="51">
        <v>4.33</v>
      </c>
      <c r="E70" s="52">
        <f t="shared" si="10"/>
        <v>259.79999999999995</v>
      </c>
      <c r="F70" s="53">
        <v>613</v>
      </c>
      <c r="G70" s="54">
        <f t="shared" si="13"/>
        <v>159257.39999999997</v>
      </c>
      <c r="H70" s="61">
        <f t="shared" si="14"/>
        <v>140467.67390314169</v>
      </c>
      <c r="I70" s="56"/>
    </row>
    <row r="71" spans="1:9" s="48" customFormat="1" ht="15.75">
      <c r="A71" s="59"/>
      <c r="B71" s="49" t="s">
        <v>45</v>
      </c>
      <c r="C71" s="50">
        <f>'[16]2012 Charge Activity'!$AC$1133</f>
        <v>5</v>
      </c>
      <c r="D71" s="51">
        <v>8.66</v>
      </c>
      <c r="E71" s="52">
        <f t="shared" si="10"/>
        <v>519.59999999999991</v>
      </c>
      <c r="F71" s="53">
        <v>613</v>
      </c>
      <c r="G71" s="54">
        <f t="shared" si="13"/>
        <v>318514.79999999993</v>
      </c>
      <c r="H71" s="61">
        <f t="shared" si="14"/>
        <v>280935.34780628339</v>
      </c>
      <c r="I71" s="56"/>
    </row>
    <row r="72" spans="1:9" s="48" customFormat="1" ht="15.75">
      <c r="A72" s="59"/>
      <c r="B72" s="49" t="s">
        <v>54</v>
      </c>
      <c r="C72" s="50"/>
      <c r="D72" s="51"/>
      <c r="E72" s="52"/>
      <c r="F72" s="53"/>
      <c r="G72" s="54"/>
      <c r="H72" s="61"/>
      <c r="I72" s="56"/>
    </row>
    <row r="73" spans="1:9" s="48" customFormat="1" ht="15.75">
      <c r="A73" s="59"/>
      <c r="B73" s="49" t="s">
        <v>47</v>
      </c>
      <c r="C73" s="50">
        <f>'[16]2012 Charge Activity'!$AC$1134</f>
        <v>2</v>
      </c>
      <c r="D73" s="51">
        <v>4.33</v>
      </c>
      <c r="E73" s="52">
        <f t="shared" si="10"/>
        <v>103.92</v>
      </c>
      <c r="F73" s="53">
        <v>794</v>
      </c>
      <c r="G73" s="54">
        <f t="shared" si="13"/>
        <v>82512.479999999996</v>
      </c>
      <c r="H73" s="61">
        <f t="shared" si="14"/>
        <v>72777.37884443361</v>
      </c>
      <c r="I73" s="56"/>
    </row>
    <row r="74" spans="1:9" s="48" customFormat="1" ht="15.75">
      <c r="A74" s="59"/>
      <c r="B74" s="49" t="s">
        <v>48</v>
      </c>
      <c r="C74" s="50">
        <f>'[16]2012 Charge Activity'!$AC$1135</f>
        <v>2</v>
      </c>
      <c r="D74" s="51">
        <v>8.66</v>
      </c>
      <c r="E74" s="52">
        <f t="shared" si="10"/>
        <v>207.84</v>
      </c>
      <c r="F74" s="53">
        <v>794</v>
      </c>
      <c r="G74" s="54">
        <f t="shared" si="13"/>
        <v>165024.95999999999</v>
      </c>
      <c r="H74" s="61">
        <f t="shared" si="14"/>
        <v>145554.75768886722</v>
      </c>
      <c r="I74" s="56"/>
    </row>
    <row r="75" spans="1:9" s="48" customFormat="1" ht="15.75">
      <c r="A75" s="59"/>
      <c r="B75" s="49" t="s">
        <v>49</v>
      </c>
      <c r="C75" s="50"/>
      <c r="D75" s="51"/>
      <c r="E75" s="52"/>
      <c r="F75" s="53"/>
      <c r="G75" s="54"/>
      <c r="H75" s="61"/>
      <c r="I75" s="56"/>
    </row>
    <row r="76" spans="1:9" s="48" customFormat="1" ht="15.75">
      <c r="A76" s="59"/>
      <c r="B76" s="49"/>
      <c r="C76" s="50"/>
      <c r="D76" s="51"/>
      <c r="E76" s="52"/>
      <c r="F76" s="53"/>
      <c r="G76" s="54"/>
      <c r="H76" s="61"/>
      <c r="I76" s="56"/>
    </row>
    <row r="77" spans="1:9" s="48" customFormat="1" ht="15.75">
      <c r="A77" s="59"/>
      <c r="B77" s="49"/>
      <c r="C77" s="50"/>
      <c r="D77" s="51"/>
      <c r="E77" s="52"/>
      <c r="F77" s="53"/>
      <c r="G77" s="54"/>
      <c r="H77" s="61"/>
      <c r="I77" s="56"/>
    </row>
    <row r="78" spans="1:9" s="48" customFormat="1" ht="15.75">
      <c r="A78" s="59"/>
      <c r="B78" s="49"/>
      <c r="C78" s="50"/>
      <c r="D78" s="51"/>
      <c r="E78" s="52"/>
      <c r="F78" s="53"/>
      <c r="G78" s="54"/>
      <c r="H78" s="61"/>
      <c r="I78" s="56"/>
    </row>
    <row r="79" spans="1:9" ht="15.75">
      <c r="A79" s="59"/>
      <c r="B79" s="14" t="s">
        <v>55</v>
      </c>
      <c r="C79" s="15"/>
      <c r="D79" s="18"/>
      <c r="E79" s="17"/>
      <c r="F79" s="18"/>
      <c r="G79" s="17"/>
      <c r="H79" s="19"/>
      <c r="I79" s="57"/>
    </row>
    <row r="80" spans="1:9" ht="15.75">
      <c r="A80" s="59"/>
      <c r="B80" s="21" t="s">
        <v>32</v>
      </c>
      <c r="C80" s="36">
        <f>'[16]WP-8 - Cust Counts (x per wk)'!H44</f>
        <v>5</v>
      </c>
      <c r="D80" s="37">
        <v>4.33</v>
      </c>
      <c r="E80" s="24">
        <f>C80*D80*12</f>
        <v>259.79999999999995</v>
      </c>
      <c r="F80" s="25">
        <v>175</v>
      </c>
      <c r="G80" s="24">
        <f>E80*F80</f>
        <v>45464.999999999993</v>
      </c>
      <c r="H80" s="26">
        <f>G80*$I$1</f>
        <v>40100.88569828678</v>
      </c>
      <c r="I80" s="27"/>
    </row>
    <row r="81" spans="1:9" ht="15.75">
      <c r="A81" s="59"/>
      <c r="B81" s="21" t="s">
        <v>33</v>
      </c>
      <c r="C81" s="36"/>
      <c r="D81" s="37"/>
      <c r="E81" s="24"/>
      <c r="F81" s="25"/>
      <c r="G81" s="24"/>
      <c r="H81" s="26"/>
      <c r="I81" s="27"/>
    </row>
    <row r="82" spans="1:9" ht="15.75">
      <c r="A82" s="59"/>
      <c r="B82" s="21" t="s">
        <v>34</v>
      </c>
      <c r="C82" s="36">
        <f>'[16]WP-8 - Cust Counts (x per wk)'!H69</f>
        <v>4</v>
      </c>
      <c r="D82" s="37">
        <v>1</v>
      </c>
      <c r="E82" s="24">
        <f t="shared" ref="E82:E98" si="15">C82*D82*12</f>
        <v>48</v>
      </c>
      <c r="F82" s="25">
        <v>175</v>
      </c>
      <c r="G82" s="24">
        <f t="shared" ref="G82:G98" si="16">E82*F82</f>
        <v>8400</v>
      </c>
      <c r="H82" s="26">
        <f t="shared" ref="H82:H89" si="17">G82*$I$1</f>
        <v>7408.9396209305842</v>
      </c>
      <c r="I82" s="27"/>
    </row>
    <row r="83" spans="1:9" ht="15.75">
      <c r="A83" s="59"/>
      <c r="B83" s="21" t="s">
        <v>35</v>
      </c>
      <c r="C83" s="36">
        <f>'[16]WP-8 - Cust Counts (x per wk)'!H47</f>
        <v>43</v>
      </c>
      <c r="D83" s="37">
        <v>4.33</v>
      </c>
      <c r="E83" s="24">
        <f t="shared" si="15"/>
        <v>2234.2799999999997</v>
      </c>
      <c r="F83" s="25">
        <v>250</v>
      </c>
      <c r="G83" s="24">
        <f>E83*F83</f>
        <v>558569.99999999988</v>
      </c>
      <c r="H83" s="26">
        <f t="shared" si="17"/>
        <v>492668.02429323754</v>
      </c>
      <c r="I83" s="27"/>
    </row>
    <row r="84" spans="1:9" ht="15.75">
      <c r="A84" s="59"/>
      <c r="B84" s="21" t="s">
        <v>53</v>
      </c>
      <c r="C84" s="36"/>
      <c r="D84" s="37"/>
      <c r="E84" s="24"/>
      <c r="F84" s="25"/>
      <c r="G84" s="24"/>
      <c r="H84" s="26"/>
      <c r="I84" s="27"/>
    </row>
    <row r="85" spans="1:9" ht="15.75">
      <c r="A85" s="59"/>
      <c r="B85" s="21" t="s">
        <v>37</v>
      </c>
      <c r="C85" s="36"/>
      <c r="D85" s="37"/>
      <c r="E85" s="24"/>
      <c r="F85" s="25"/>
      <c r="G85" s="24"/>
      <c r="H85" s="26"/>
      <c r="I85" s="27"/>
    </row>
    <row r="86" spans="1:9" ht="15.75">
      <c r="A86" s="59"/>
      <c r="B86" s="21" t="s">
        <v>38</v>
      </c>
      <c r="C86" s="36">
        <f>'[16]WP-8 - Cust Counts (x per wk)'!H50</f>
        <v>3</v>
      </c>
      <c r="D86" s="37">
        <v>4.33</v>
      </c>
      <c r="E86" s="24">
        <f t="shared" si="15"/>
        <v>155.88</v>
      </c>
      <c r="F86" s="25">
        <v>324</v>
      </c>
      <c r="G86" s="24">
        <f t="shared" si="16"/>
        <v>50505.119999999995</v>
      </c>
      <c r="H86" s="26">
        <f t="shared" si="17"/>
        <v>44546.355312839718</v>
      </c>
      <c r="I86" s="27"/>
    </row>
    <row r="87" spans="1:9" ht="15.75">
      <c r="A87" s="59"/>
      <c r="B87" s="21" t="s">
        <v>56</v>
      </c>
      <c r="C87" s="36"/>
      <c r="D87" s="37"/>
      <c r="E87" s="24"/>
      <c r="F87" s="25"/>
      <c r="G87" s="24"/>
      <c r="H87" s="26"/>
      <c r="I87" s="27"/>
    </row>
    <row r="88" spans="1:9" ht="15.75">
      <c r="A88" s="59"/>
      <c r="B88" s="21" t="s">
        <v>40</v>
      </c>
      <c r="C88" s="36"/>
      <c r="D88" s="37"/>
      <c r="E88" s="24"/>
      <c r="F88" s="25"/>
      <c r="G88" s="24"/>
      <c r="H88" s="26"/>
      <c r="I88" s="27"/>
    </row>
    <row r="89" spans="1:9" ht="15.75">
      <c r="A89" s="59"/>
      <c r="B89" s="21" t="s">
        <v>41</v>
      </c>
      <c r="C89" s="36">
        <f>'[16]WP-8 - Cust Counts (x per wk)'!H53</f>
        <v>2</v>
      </c>
      <c r="D89" s="37">
        <v>4.33</v>
      </c>
      <c r="E89" s="24">
        <f t="shared" si="15"/>
        <v>103.92</v>
      </c>
      <c r="F89" s="25">
        <v>473</v>
      </c>
      <c r="G89" s="24">
        <f t="shared" si="16"/>
        <v>49154.16</v>
      </c>
      <c r="H89" s="26">
        <f t="shared" si="17"/>
        <v>43354.786137804913</v>
      </c>
      <c r="I89" s="27"/>
    </row>
    <row r="90" spans="1:9" ht="15.75">
      <c r="A90" s="59"/>
      <c r="B90" s="21" t="s">
        <v>57</v>
      </c>
      <c r="C90" s="36"/>
      <c r="D90" s="37"/>
      <c r="E90" s="24"/>
      <c r="F90" s="25"/>
      <c r="G90" s="24"/>
      <c r="H90" s="26"/>
      <c r="I90" s="27"/>
    </row>
    <row r="91" spans="1:9" ht="15.75">
      <c r="A91" s="59"/>
      <c r="B91" s="21" t="s">
        <v>43</v>
      </c>
      <c r="C91" s="36"/>
      <c r="D91" s="37"/>
      <c r="E91" s="24"/>
      <c r="F91" s="25"/>
      <c r="G91" s="24"/>
      <c r="H91" s="26"/>
      <c r="I91" s="27"/>
    </row>
    <row r="92" spans="1:9" ht="15.75">
      <c r="A92" s="59"/>
      <c r="B92" s="21" t="s">
        <v>44</v>
      </c>
      <c r="C92" s="36">
        <f>'[16]WP-8 - Cust Counts (x per wk)'!H56</f>
        <v>1</v>
      </c>
      <c r="D92" s="37">
        <v>4.33</v>
      </c>
      <c r="E92" s="24">
        <f t="shared" si="15"/>
        <v>51.96</v>
      </c>
      <c r="F92" s="25">
        <v>613</v>
      </c>
      <c r="G92" s="24">
        <f t="shared" si="16"/>
        <v>31851.48</v>
      </c>
      <c r="H92" s="26">
        <f>G92*$I$1</f>
        <v>28093.534780628343</v>
      </c>
      <c r="I92" s="27"/>
    </row>
    <row r="93" spans="1:9" ht="15.75">
      <c r="A93" s="59"/>
      <c r="B93" s="21" t="s">
        <v>58</v>
      </c>
      <c r="C93" s="36"/>
      <c r="D93" s="37"/>
      <c r="E93" s="24"/>
      <c r="F93" s="25"/>
      <c r="G93" s="24"/>
      <c r="H93" s="26"/>
      <c r="I93" s="27"/>
    </row>
    <row r="94" spans="1:9" ht="15.75">
      <c r="A94" s="59"/>
      <c r="B94" s="21" t="s">
        <v>54</v>
      </c>
      <c r="C94" s="36"/>
      <c r="D94" s="37"/>
      <c r="E94" s="24"/>
      <c r="F94" s="25"/>
      <c r="G94" s="24"/>
      <c r="H94" s="26"/>
      <c r="I94" s="27"/>
    </row>
    <row r="95" spans="1:9" ht="15.75">
      <c r="A95" s="59"/>
      <c r="B95" s="21" t="s">
        <v>47</v>
      </c>
      <c r="C95" s="36"/>
      <c r="D95" s="37"/>
      <c r="E95" s="24"/>
      <c r="F95" s="60"/>
      <c r="G95" s="24"/>
      <c r="H95" s="26"/>
      <c r="I95" s="27"/>
    </row>
    <row r="96" spans="1:9" ht="15.75">
      <c r="A96" s="59"/>
      <c r="B96" s="21" t="s">
        <v>59</v>
      </c>
      <c r="C96" s="36"/>
      <c r="D96" s="37"/>
      <c r="E96" s="24"/>
      <c r="F96" s="25"/>
      <c r="G96" s="24"/>
      <c r="H96" s="26"/>
      <c r="I96" s="27"/>
    </row>
    <row r="97" spans="1:10" ht="15.75">
      <c r="A97" s="59"/>
      <c r="B97" s="21" t="s">
        <v>49</v>
      </c>
      <c r="C97" s="36"/>
      <c r="D97" s="37"/>
      <c r="E97" s="24"/>
      <c r="F97" s="25"/>
      <c r="G97" s="24"/>
      <c r="H97" s="26"/>
      <c r="I97" s="27"/>
    </row>
    <row r="98" spans="1:10" ht="15.75" customHeight="1">
      <c r="A98" s="59"/>
      <c r="B98" s="21" t="s">
        <v>50</v>
      </c>
      <c r="C98" s="36">
        <f>'[16]WP-8 - Cust Counts (x per wk)'!H64</f>
        <v>1</v>
      </c>
      <c r="D98" s="37">
        <v>4.33</v>
      </c>
      <c r="E98" s="24">
        <f t="shared" si="15"/>
        <v>51.96</v>
      </c>
      <c r="F98" s="25">
        <v>840</v>
      </c>
      <c r="G98" s="24">
        <f t="shared" si="16"/>
        <v>43646.400000000001</v>
      </c>
      <c r="H98" s="26">
        <f>G98*I1</f>
        <v>38496.850270355317</v>
      </c>
      <c r="I98" s="27"/>
    </row>
    <row r="99" spans="1:10" ht="15.75" customHeight="1">
      <c r="A99" s="59"/>
      <c r="B99" s="21" t="s">
        <v>60</v>
      </c>
      <c r="C99" s="36"/>
      <c r="D99" s="37"/>
      <c r="E99" s="24"/>
      <c r="F99" s="25"/>
      <c r="G99" s="24"/>
      <c r="H99" s="26"/>
      <c r="I99" s="27"/>
    </row>
    <row r="100" spans="1:10" ht="15.75" customHeight="1">
      <c r="A100" s="59"/>
      <c r="B100" s="21" t="s">
        <v>61</v>
      </c>
      <c r="C100" s="36"/>
      <c r="D100" s="37"/>
      <c r="E100" s="24"/>
      <c r="F100" s="25"/>
      <c r="G100" s="24"/>
      <c r="H100" s="26"/>
      <c r="I100" s="27"/>
    </row>
    <row r="101" spans="1:10" ht="15.75" customHeight="1">
      <c r="A101" s="59"/>
      <c r="B101" s="14" t="s">
        <v>62</v>
      </c>
      <c r="C101" s="15"/>
      <c r="D101" s="18"/>
      <c r="E101" s="17"/>
      <c r="F101" s="17"/>
      <c r="G101" s="17"/>
      <c r="H101" s="19"/>
      <c r="I101" s="57"/>
    </row>
    <row r="102" spans="1:10" ht="15.75" customHeight="1">
      <c r="A102" s="59"/>
      <c r="B102" s="21" t="s">
        <v>14</v>
      </c>
      <c r="C102" s="36">
        <f>'[16]WP-8 - Cust Counts (x per wk)'!B90+'[16]WP-8 - Cust Counts (x per wk)'!C90</f>
        <v>7</v>
      </c>
      <c r="D102" s="37">
        <v>4.33</v>
      </c>
      <c r="E102" s="24">
        <f>C102*D102*12</f>
        <v>363.72</v>
      </c>
      <c r="F102" s="25">
        <v>34</v>
      </c>
      <c r="G102" s="24">
        <f>E102*F102</f>
        <v>12366.480000000001</v>
      </c>
      <c r="H102" s="26">
        <f>G102*$I$1</f>
        <v>10907.440909934006</v>
      </c>
      <c r="I102" s="27"/>
    </row>
    <row r="103" spans="1:10" ht="15.75" customHeight="1">
      <c r="A103" s="59"/>
      <c r="B103" s="21" t="s">
        <v>63</v>
      </c>
      <c r="C103" s="36"/>
      <c r="D103" s="37"/>
      <c r="E103" s="24"/>
      <c r="F103" s="25"/>
      <c r="G103" s="24"/>
      <c r="H103" s="26"/>
      <c r="I103" s="27"/>
    </row>
    <row r="104" spans="1:10" ht="15.75">
      <c r="A104" s="59"/>
      <c r="B104" s="21" t="s">
        <v>13</v>
      </c>
      <c r="C104" s="36">
        <f>'[16]WP-8 - Cust Counts (x per wk)'!B91+'[16]WP-8 - Cust Counts (x per wk)'!C91</f>
        <v>19</v>
      </c>
      <c r="D104" s="37">
        <v>4.33</v>
      </c>
      <c r="E104" s="24">
        <f t="shared" ref="E104:E123" si="18">C104*D104*12</f>
        <v>987.24</v>
      </c>
      <c r="F104" s="25">
        <v>47</v>
      </c>
      <c r="G104" s="24">
        <f>E104*F104</f>
        <v>46400.28</v>
      </c>
      <c r="H104" s="26">
        <f t="shared" ref="H104:H114" si="19">G104*$I$1</f>
        <v>40925.818204080111</v>
      </c>
      <c r="I104" s="27"/>
    </row>
    <row r="105" spans="1:10" ht="15.75">
      <c r="A105" s="59"/>
      <c r="B105" s="21" t="s">
        <v>64</v>
      </c>
      <c r="C105" s="36"/>
      <c r="D105" s="37"/>
      <c r="E105" s="24"/>
      <c r="F105" s="25"/>
      <c r="G105" s="24"/>
      <c r="H105" s="26"/>
      <c r="I105" s="27"/>
    </row>
    <row r="106" spans="1:10" ht="15.75">
      <c r="A106" s="59"/>
      <c r="B106" s="21" t="s">
        <v>12</v>
      </c>
      <c r="C106" s="36">
        <f>'[16]WP-8 - Cust Counts (x per wk)'!B93+'[16]WP-8 - Cust Counts (x per wk)'!C93</f>
        <v>71</v>
      </c>
      <c r="D106" s="37">
        <v>4.33</v>
      </c>
      <c r="E106" s="24">
        <f t="shared" si="18"/>
        <v>3689.16</v>
      </c>
      <c r="F106" s="25">
        <v>68</v>
      </c>
      <c r="G106" s="24">
        <f>E106*F106</f>
        <v>250862.88</v>
      </c>
      <c r="H106" s="26">
        <f t="shared" si="19"/>
        <v>221265.22988723268</v>
      </c>
      <c r="I106" s="27"/>
      <c r="J106" s="4"/>
    </row>
    <row r="107" spans="1:10" ht="15.75">
      <c r="A107" s="59"/>
      <c r="B107" s="21" t="s">
        <v>65</v>
      </c>
      <c r="C107" s="36"/>
      <c r="D107" s="37"/>
      <c r="E107" s="24"/>
      <c r="F107" s="25"/>
      <c r="G107" s="24"/>
      <c r="H107" s="26"/>
      <c r="I107" s="27"/>
      <c r="J107" s="4"/>
    </row>
    <row r="108" spans="1:10" ht="15.75">
      <c r="A108" s="59"/>
      <c r="B108" s="21"/>
      <c r="C108" s="36"/>
      <c r="D108" s="37"/>
      <c r="E108" s="24"/>
      <c r="F108" s="25"/>
      <c r="G108" s="24"/>
      <c r="H108" s="26"/>
      <c r="I108" s="27"/>
      <c r="J108" s="4"/>
    </row>
    <row r="109" spans="1:10" ht="15.75">
      <c r="A109" s="59"/>
      <c r="B109" s="35" t="s">
        <v>66</v>
      </c>
      <c r="C109" s="36"/>
      <c r="D109" s="37"/>
      <c r="E109" s="24"/>
      <c r="F109" s="25"/>
      <c r="G109" s="24"/>
      <c r="H109" s="26"/>
      <c r="I109" s="27"/>
      <c r="J109" s="4"/>
    </row>
    <row r="110" spans="1:10" ht="15.75">
      <c r="A110" s="59"/>
      <c r="B110" s="21" t="s">
        <v>14</v>
      </c>
      <c r="C110" s="36">
        <f>'[16]WP-8 - Cust Counts (x per wk)'!H90</f>
        <v>2</v>
      </c>
      <c r="D110" s="37">
        <v>4.33</v>
      </c>
      <c r="E110" s="24">
        <f t="shared" si="18"/>
        <v>103.92</v>
      </c>
      <c r="F110" s="25">
        <v>34</v>
      </c>
      <c r="G110" s="24">
        <f>E110*F110</f>
        <v>3533.28</v>
      </c>
      <c r="H110" s="26">
        <f t="shared" si="19"/>
        <v>3116.4116885525732</v>
      </c>
      <c r="I110" s="27"/>
      <c r="J110" s="4"/>
    </row>
    <row r="111" spans="1:10" ht="15.75">
      <c r="A111" s="59"/>
      <c r="B111" s="21" t="s">
        <v>63</v>
      </c>
      <c r="C111"/>
      <c r="D111"/>
      <c r="E111" s="24"/>
      <c r="F111" s="25"/>
      <c r="G111" s="24"/>
      <c r="H111" s="26"/>
      <c r="I111" s="27"/>
      <c r="J111" s="4"/>
    </row>
    <row r="112" spans="1:10" ht="15.75">
      <c r="A112" s="59"/>
      <c r="B112" s="21" t="s">
        <v>13</v>
      </c>
      <c r="C112" s="36">
        <f>'[16]WP-8 - Cust Counts (x per wk)'!H91</f>
        <v>5</v>
      </c>
      <c r="D112" s="37">
        <v>4.33</v>
      </c>
      <c r="E112" s="24">
        <f t="shared" si="18"/>
        <v>259.79999999999995</v>
      </c>
      <c r="F112" s="25">
        <v>47</v>
      </c>
      <c r="G112" s="24">
        <f>E112*F112</f>
        <v>12210.599999999999</v>
      </c>
      <c r="H112" s="26">
        <f t="shared" si="19"/>
        <v>10769.95215896845</v>
      </c>
      <c r="I112" s="27"/>
      <c r="J112" s="4"/>
    </row>
    <row r="113" spans="1:10" ht="15.75">
      <c r="A113" s="59"/>
      <c r="B113" s="21" t="s">
        <v>64</v>
      </c>
      <c r="C113" s="36"/>
      <c r="D113" s="37"/>
      <c r="E113" s="24"/>
      <c r="F113" s="25"/>
      <c r="G113" s="24"/>
      <c r="H113" s="26"/>
      <c r="I113" s="27"/>
      <c r="J113" s="4"/>
    </row>
    <row r="114" spans="1:10" ht="15.75">
      <c r="A114" s="59"/>
      <c r="B114" s="21" t="s">
        <v>12</v>
      </c>
      <c r="C114" s="36">
        <f>'[16]WP-8 - Cust Counts (x per wk)'!H93</f>
        <v>7</v>
      </c>
      <c r="D114" s="37">
        <v>4.33</v>
      </c>
      <c r="E114" s="24">
        <f t="shared" si="18"/>
        <v>363.72</v>
      </c>
      <c r="F114" s="25">
        <v>68</v>
      </c>
      <c r="G114" s="24">
        <f>E114*F114</f>
        <v>24732.960000000003</v>
      </c>
      <c r="H114" s="26">
        <f t="shared" si="19"/>
        <v>21814.881819868013</v>
      </c>
      <c r="I114" s="27"/>
      <c r="J114" s="4"/>
    </row>
    <row r="115" spans="1:10" ht="15.75">
      <c r="A115" s="59"/>
      <c r="B115" s="21" t="s">
        <v>65</v>
      </c>
      <c r="C115" s="36"/>
      <c r="D115" s="37"/>
      <c r="E115" s="24"/>
      <c r="F115" s="25"/>
      <c r="G115" s="24"/>
      <c r="H115" s="26"/>
      <c r="I115" s="27"/>
      <c r="J115" s="4"/>
    </row>
    <row r="116" spans="1:10" ht="15.75">
      <c r="A116" s="59"/>
      <c r="B116" s="21"/>
      <c r="C116" s="36"/>
      <c r="D116" s="37"/>
      <c r="E116" s="24"/>
      <c r="F116" s="25"/>
      <c r="G116" s="24"/>
      <c r="H116" s="26"/>
      <c r="I116" s="27"/>
      <c r="J116" s="4"/>
    </row>
    <row r="117" spans="1:10" s="48" customFormat="1" ht="15.75">
      <c r="A117" s="59"/>
      <c r="B117" s="62" t="s">
        <v>67</v>
      </c>
      <c r="C117" s="50"/>
      <c r="D117" s="51"/>
      <c r="E117" s="54"/>
      <c r="F117" s="53"/>
      <c r="G117" s="54"/>
      <c r="H117" s="61"/>
      <c r="I117" s="56"/>
      <c r="J117" s="63"/>
    </row>
    <row r="118" spans="1:10" s="48" customFormat="1" ht="15.75">
      <c r="A118" s="59"/>
      <c r="B118" s="49" t="s">
        <v>14</v>
      </c>
      <c r="C118" s="50">
        <f>'[16]2012 Charge Activity'!$AD$1123</f>
        <v>16</v>
      </c>
      <c r="D118" s="51">
        <v>4.33</v>
      </c>
      <c r="E118" s="54">
        <f t="shared" si="18"/>
        <v>831.36</v>
      </c>
      <c r="F118" s="53">
        <v>34</v>
      </c>
      <c r="G118" s="54">
        <f>E118*F118</f>
        <v>28266.240000000002</v>
      </c>
      <c r="H118" s="61">
        <f>G118*$I$1</f>
        <v>24931.293508420586</v>
      </c>
      <c r="I118" s="56"/>
      <c r="J118" s="63"/>
    </row>
    <row r="119" spans="1:10" s="48" customFormat="1" ht="15.75">
      <c r="A119" s="59"/>
      <c r="B119" s="49" t="s">
        <v>68</v>
      </c>
      <c r="C119" s="50">
        <f>'[16]2012 Charge Activity'!$AD$1124</f>
        <v>1</v>
      </c>
      <c r="D119" s="51">
        <v>8.66</v>
      </c>
      <c r="E119" s="54">
        <f t="shared" si="18"/>
        <v>103.92</v>
      </c>
      <c r="F119" s="53">
        <v>34</v>
      </c>
      <c r="G119" s="54">
        <f t="shared" ref="G119:G123" si="20">E119*F119</f>
        <v>3533.28</v>
      </c>
      <c r="H119" s="61">
        <f t="shared" ref="H119:H123" si="21">G119*$I$1</f>
        <v>3116.4116885525732</v>
      </c>
      <c r="I119" s="56"/>
      <c r="J119" s="63"/>
    </row>
    <row r="120" spans="1:10" s="48" customFormat="1" ht="15.75">
      <c r="A120" s="59"/>
      <c r="B120" s="49" t="s">
        <v>13</v>
      </c>
      <c r="C120" s="50">
        <f>'[16]2012 Charge Activity'!$AD$1122</f>
        <v>13</v>
      </c>
      <c r="D120" s="51">
        <v>4.33</v>
      </c>
      <c r="E120" s="54">
        <f t="shared" si="18"/>
        <v>675.48</v>
      </c>
      <c r="F120" s="53">
        <v>47</v>
      </c>
      <c r="G120" s="54">
        <f t="shared" si="20"/>
        <v>31747.56</v>
      </c>
      <c r="H120" s="61">
        <f t="shared" si="21"/>
        <v>28001.875613317974</v>
      </c>
      <c r="I120" s="56"/>
      <c r="J120" s="63"/>
    </row>
    <row r="121" spans="1:10" s="48" customFormat="1" ht="15.75">
      <c r="A121" s="59"/>
      <c r="B121" s="49" t="s">
        <v>12</v>
      </c>
      <c r="C121" s="50">
        <f>'[16]2012 Charge Activity'!$AD$1120</f>
        <v>22</v>
      </c>
      <c r="D121" s="51">
        <v>4.33</v>
      </c>
      <c r="E121" s="54">
        <f t="shared" si="18"/>
        <v>1143.1200000000001</v>
      </c>
      <c r="F121" s="53">
        <v>68</v>
      </c>
      <c r="G121" s="54">
        <f t="shared" si="20"/>
        <v>77732.160000000003</v>
      </c>
      <c r="H121" s="61">
        <f t="shared" si="21"/>
        <v>68561.057148156615</v>
      </c>
      <c r="I121" s="56"/>
      <c r="J121" s="63"/>
    </row>
    <row r="122" spans="1:10" s="48" customFormat="1" ht="15.75">
      <c r="A122" s="59"/>
      <c r="B122" s="49" t="s">
        <v>69</v>
      </c>
      <c r="C122" s="50">
        <f>'[16]2012 Charge Activity'!$AD$1121</f>
        <v>1</v>
      </c>
      <c r="D122" s="51">
        <v>8.66</v>
      </c>
      <c r="E122" s="54">
        <f t="shared" si="18"/>
        <v>103.92</v>
      </c>
      <c r="F122" s="53">
        <v>68</v>
      </c>
      <c r="G122" s="54">
        <f t="shared" si="20"/>
        <v>7066.56</v>
      </c>
      <c r="H122" s="61">
        <f t="shared" si="21"/>
        <v>6232.8233771051464</v>
      </c>
      <c r="I122" s="56"/>
      <c r="J122" s="63"/>
    </row>
    <row r="123" spans="1:10" s="48" customFormat="1" ht="15.75">
      <c r="A123" s="59"/>
      <c r="B123" s="49" t="s">
        <v>70</v>
      </c>
      <c r="C123" s="50">
        <f>'[16]2012 Charge Activity'!$AD$1119</f>
        <v>1</v>
      </c>
      <c r="D123" s="51">
        <v>4.33</v>
      </c>
      <c r="E123" s="54">
        <f t="shared" si="18"/>
        <v>51.96</v>
      </c>
      <c r="F123" s="53">
        <v>210</v>
      </c>
      <c r="G123" s="54">
        <f t="shared" si="20"/>
        <v>10911.6</v>
      </c>
      <c r="H123" s="61">
        <f t="shared" si="21"/>
        <v>9624.2125675888292</v>
      </c>
      <c r="I123" s="56"/>
      <c r="J123" s="63"/>
    </row>
    <row r="124" spans="1:10" ht="15.75">
      <c r="A124" s="59"/>
      <c r="B124" s="14" t="s">
        <v>71</v>
      </c>
      <c r="C124" s="15"/>
      <c r="D124" s="18"/>
      <c r="E124" s="17"/>
      <c r="F124" s="64"/>
      <c r="G124" s="17"/>
      <c r="H124" s="19"/>
      <c r="I124" s="65"/>
      <c r="J124" s="4"/>
    </row>
    <row r="125" spans="1:10" ht="15.75">
      <c r="A125" s="59"/>
      <c r="B125" s="21" t="s">
        <v>72</v>
      </c>
      <c r="C125" s="36"/>
      <c r="D125" s="37"/>
      <c r="E125" s="24"/>
      <c r="F125" s="25"/>
      <c r="G125" s="24"/>
      <c r="H125" s="26"/>
      <c r="I125" s="27"/>
      <c r="J125" s="4"/>
    </row>
    <row r="126" spans="1:10" ht="15.75">
      <c r="A126" s="59"/>
      <c r="B126" s="21" t="s">
        <v>73</v>
      </c>
      <c r="C126" s="36"/>
      <c r="D126" s="37"/>
      <c r="E126" s="24"/>
      <c r="F126" s="25"/>
      <c r="G126" s="24"/>
      <c r="H126" s="26"/>
      <c r="I126" s="27"/>
      <c r="J126" s="4"/>
    </row>
    <row r="127" spans="1:10" ht="15.75">
      <c r="A127" s="59"/>
      <c r="B127" s="21" t="s">
        <v>74</v>
      </c>
      <c r="C127"/>
      <c r="D127"/>
      <c r="E127" s="24"/>
      <c r="F127" s="25"/>
      <c r="G127" s="24"/>
      <c r="H127" s="26"/>
      <c r="I127" s="27"/>
      <c r="J127" s="4"/>
    </row>
    <row r="128" spans="1:10" ht="15.75">
      <c r="A128" s="59"/>
      <c r="B128" s="21" t="s">
        <v>75</v>
      </c>
      <c r="C128" s="36"/>
      <c r="D128" s="37"/>
      <c r="E128" s="24"/>
      <c r="F128" s="25"/>
      <c r="G128" s="24"/>
      <c r="H128" s="26"/>
      <c r="I128" s="27"/>
      <c r="J128" s="4"/>
    </row>
    <row r="129" spans="1:10" ht="15.75">
      <c r="A129" s="59"/>
      <c r="B129" s="21" t="s">
        <v>76</v>
      </c>
      <c r="C129" s="36"/>
      <c r="D129" s="37"/>
      <c r="E129" s="24"/>
      <c r="F129" s="25"/>
      <c r="G129" s="24"/>
      <c r="H129" s="26"/>
      <c r="I129" s="27"/>
      <c r="J129" s="4"/>
    </row>
    <row r="130" spans="1:10" ht="15.75">
      <c r="A130" s="59"/>
      <c r="B130" s="21" t="s">
        <v>77</v>
      </c>
      <c r="C130" s="36"/>
      <c r="D130" s="37"/>
      <c r="E130" s="24"/>
      <c r="F130" s="25"/>
      <c r="G130" s="24"/>
      <c r="H130" s="26"/>
      <c r="I130" s="27"/>
      <c r="J130" s="4"/>
    </row>
    <row r="131" spans="1:10" ht="15.75">
      <c r="A131" s="59"/>
      <c r="B131" s="21" t="s">
        <v>78</v>
      </c>
      <c r="C131" s="36">
        <f>'[16]WP-8 - Cust Counts (x per wk)'!B101+'[16]WP-8 - Cust Counts (x per wk)'!C101+'[16]WP-8 - Cust Counts (x per wk)'!H103</f>
        <v>4</v>
      </c>
      <c r="D131" s="37">
        <v>1</v>
      </c>
      <c r="E131" s="24">
        <f>C131*D131</f>
        <v>4</v>
      </c>
      <c r="F131" s="25">
        <v>68</v>
      </c>
      <c r="G131" s="24">
        <f>E131*F131</f>
        <v>272</v>
      </c>
      <c r="H131" s="26">
        <f>G131*I1</f>
        <v>239.90852105870462</v>
      </c>
      <c r="I131" s="27"/>
      <c r="J131" s="4"/>
    </row>
    <row r="132" spans="1:10" ht="15.75" customHeight="1">
      <c r="A132" s="59"/>
      <c r="B132" s="14" t="s">
        <v>79</v>
      </c>
      <c r="C132" s="15"/>
      <c r="D132" s="18"/>
      <c r="E132" s="17"/>
      <c r="F132" s="18"/>
      <c r="G132" s="17"/>
      <c r="H132" s="19"/>
      <c r="I132" s="57"/>
    </row>
    <row r="133" spans="1:10" ht="15.75">
      <c r="A133" s="59"/>
      <c r="B133" s="21" t="s">
        <v>80</v>
      </c>
      <c r="C133" s="36"/>
      <c r="D133" s="37"/>
      <c r="E133" s="24"/>
      <c r="F133" s="25"/>
      <c r="G133" s="24"/>
      <c r="H133" s="26"/>
      <c r="I133" s="27"/>
    </row>
    <row r="134" spans="1:10" ht="15.75">
      <c r="A134" s="59"/>
      <c r="B134" s="21" t="s">
        <v>81</v>
      </c>
      <c r="C134" s="36"/>
      <c r="D134" s="37"/>
      <c r="E134" s="24"/>
      <c r="F134" s="25"/>
      <c r="G134" s="24"/>
      <c r="H134" s="26"/>
      <c r="I134" s="27"/>
    </row>
    <row r="135" spans="1:10" ht="15.75" customHeight="1">
      <c r="A135" s="59"/>
      <c r="B135" s="21" t="s">
        <v>82</v>
      </c>
      <c r="C135" s="36">
        <f>'[16]WP-8 - Cust Counts (x per wk)'!B110+'[16]WP-8 - Cust Counts (x per wk)'!C110+'[16]WP-8 - Cust Counts (x per wk)'!H110</f>
        <v>16</v>
      </c>
      <c r="D135" s="37">
        <v>4.33</v>
      </c>
      <c r="E135" s="24">
        <f>C135*D135*12</f>
        <v>831.36</v>
      </c>
      <c r="F135" s="25">
        <v>34</v>
      </c>
      <c r="G135" s="24">
        <f>E135*F135</f>
        <v>28266.240000000002</v>
      </c>
      <c r="H135" s="26">
        <f>G135*I1</f>
        <v>24931.293508420586</v>
      </c>
      <c r="I135" s="27"/>
    </row>
    <row r="136" spans="1:10" ht="15.75" customHeight="1">
      <c r="A136" s="59"/>
      <c r="B136" s="21" t="s">
        <v>18</v>
      </c>
      <c r="C136" s="36"/>
      <c r="D136" s="37"/>
      <c r="E136" s="24"/>
      <c r="F136" s="25"/>
      <c r="G136" s="24"/>
      <c r="H136" s="26"/>
      <c r="I136" s="27"/>
    </row>
    <row r="137" spans="1:10" ht="15.75">
      <c r="A137" s="59"/>
      <c r="B137" s="21" t="s">
        <v>83</v>
      </c>
      <c r="C137" s="36"/>
      <c r="D137" s="37"/>
      <c r="E137" s="24"/>
      <c r="F137" s="25"/>
      <c r="G137" s="24"/>
      <c r="H137" s="26"/>
      <c r="I137" s="27"/>
    </row>
    <row r="138" spans="1:10" ht="15.75">
      <c r="A138" s="59"/>
      <c r="B138" s="21" t="s">
        <v>84</v>
      </c>
      <c r="C138" s="36"/>
      <c r="D138" s="37"/>
      <c r="E138" s="24"/>
      <c r="F138" s="25"/>
      <c r="G138" s="24"/>
      <c r="H138" s="26"/>
      <c r="I138" s="27"/>
    </row>
    <row r="139" spans="1:10" ht="15.75" customHeight="1">
      <c r="A139" s="59"/>
      <c r="B139" s="21" t="s">
        <v>13</v>
      </c>
      <c r="C139" s="36">
        <f>'[16]WP-8 - Cust Counts (x per wk)'!B112+'[16]WP-8 - Cust Counts (x per wk)'!C112+'[16]WP-8 - Cust Counts (x per wk)'!H112</f>
        <v>178</v>
      </c>
      <c r="D139" s="37">
        <v>4.33</v>
      </c>
      <c r="E139" s="24">
        <f>C139*D139*12</f>
        <v>9248.880000000001</v>
      </c>
      <c r="F139" s="25">
        <v>47</v>
      </c>
      <c r="G139" s="24">
        <f>E139*F139</f>
        <v>434697.36000000004</v>
      </c>
      <c r="H139" s="26">
        <f>G139*I1</f>
        <v>383410.29685927689</v>
      </c>
      <c r="I139" s="27"/>
    </row>
    <row r="140" spans="1:10" ht="15.75" customHeight="1">
      <c r="A140" s="59"/>
      <c r="B140" s="21" t="s">
        <v>107</v>
      </c>
      <c r="C140" s="36"/>
      <c r="D140" s="37"/>
      <c r="E140" s="24"/>
      <c r="F140" s="25"/>
      <c r="G140" s="24"/>
      <c r="H140" s="26"/>
      <c r="I140" s="27"/>
    </row>
    <row r="141" spans="1:10" ht="15.75">
      <c r="A141" s="59"/>
      <c r="B141" s="21" t="s">
        <v>12</v>
      </c>
      <c r="C141" s="36">
        <f>'[16]WP-8 - Cust Counts (x per wk)'!B113</f>
        <v>1</v>
      </c>
      <c r="D141" s="37">
        <v>4.33</v>
      </c>
      <c r="E141" s="24">
        <f>C141*D141*12</f>
        <v>51.96</v>
      </c>
      <c r="F141" s="25">
        <v>68</v>
      </c>
      <c r="G141" s="24">
        <f>E141*F141</f>
        <v>3533.28</v>
      </c>
      <c r="H141" s="26">
        <f>G141*I1</f>
        <v>3116.4116885525732</v>
      </c>
      <c r="I141" s="27"/>
    </row>
    <row r="142" spans="1:10" ht="15.75">
      <c r="A142" s="59"/>
      <c r="B142" s="21" t="s">
        <v>85</v>
      </c>
      <c r="C142" s="36"/>
      <c r="D142" s="37"/>
      <c r="E142" s="24"/>
      <c r="F142" s="25"/>
      <c r="G142" s="24"/>
      <c r="H142" s="26"/>
      <c r="I142" s="27"/>
    </row>
    <row r="143" spans="1:10" ht="15.75">
      <c r="A143" s="59"/>
      <c r="B143" s="21"/>
      <c r="C143" s="36"/>
      <c r="D143" s="37"/>
      <c r="E143" s="24"/>
      <c r="F143" s="25"/>
      <c r="G143" s="24"/>
      <c r="H143" s="26"/>
      <c r="I143" s="27"/>
    </row>
    <row r="144" spans="1:10" s="48" customFormat="1" ht="15.75">
      <c r="A144" s="59"/>
      <c r="B144" s="62" t="s">
        <v>86</v>
      </c>
      <c r="C144" s="50"/>
      <c r="D144" s="51"/>
      <c r="E144" s="54"/>
      <c r="F144" s="53"/>
      <c r="G144" s="54"/>
      <c r="H144" s="61"/>
      <c r="I144" s="56"/>
    </row>
    <row r="145" spans="1:9" s="48" customFormat="1" ht="15.75">
      <c r="A145" s="59"/>
      <c r="B145" s="49" t="s">
        <v>14</v>
      </c>
      <c r="C145" s="50">
        <f>'[16]2012 Charge Activity'!$AE$1123</f>
        <v>3</v>
      </c>
      <c r="D145" s="51">
        <v>4.33</v>
      </c>
      <c r="E145" s="54">
        <f>C145*D145*12</f>
        <v>155.88</v>
      </c>
      <c r="F145" s="53">
        <v>34</v>
      </c>
      <c r="G145" s="54">
        <f>E145*F145</f>
        <v>5299.92</v>
      </c>
      <c r="H145" s="61">
        <f>G145*$I$1</f>
        <v>4674.61753282886</v>
      </c>
      <c r="I145" s="56"/>
    </row>
    <row r="146" spans="1:9" s="48" customFormat="1" ht="15.75">
      <c r="A146" s="59"/>
      <c r="B146" s="49" t="s">
        <v>63</v>
      </c>
      <c r="C146" s="50"/>
      <c r="D146" s="51"/>
      <c r="E146" s="54"/>
      <c r="F146" s="53"/>
      <c r="G146" s="54"/>
      <c r="H146" s="61"/>
      <c r="I146" s="56"/>
    </row>
    <row r="147" spans="1:9" s="48" customFormat="1" ht="15.75">
      <c r="A147" s="59"/>
      <c r="B147" s="49" t="s">
        <v>13</v>
      </c>
      <c r="C147" s="50">
        <f>'[16]2012 Charge Activity'!$AE$1122</f>
        <v>11</v>
      </c>
      <c r="D147" s="51">
        <v>4.33</v>
      </c>
      <c r="E147" s="54">
        <f t="shared" ref="E147:E149" si="22">C147*D147*12</f>
        <v>571.56000000000006</v>
      </c>
      <c r="F147" s="53">
        <v>47</v>
      </c>
      <c r="G147" s="54">
        <f t="shared" ref="G147:G149" si="23">E147*F147</f>
        <v>26863.320000000003</v>
      </c>
      <c r="H147" s="61">
        <f t="shared" ref="H147:H149" si="24">G147*$I$1</f>
        <v>23693.894749730596</v>
      </c>
      <c r="I147" s="56"/>
    </row>
    <row r="148" spans="1:9" s="48" customFormat="1" ht="15.75">
      <c r="A148" s="59"/>
      <c r="B148" s="49" t="s">
        <v>64</v>
      </c>
      <c r="C148" s="50"/>
      <c r="D148" s="51"/>
      <c r="E148" s="54"/>
      <c r="F148" s="53"/>
      <c r="G148" s="54"/>
      <c r="H148" s="61"/>
      <c r="I148" s="56"/>
    </row>
    <row r="149" spans="1:9" s="48" customFormat="1" ht="15.75">
      <c r="A149" s="59"/>
      <c r="B149" s="49" t="s">
        <v>12</v>
      </c>
      <c r="C149" s="50">
        <f>'[16]2012 Charge Activity'!$AE$1120</f>
        <v>15</v>
      </c>
      <c r="D149" s="51">
        <v>4.33</v>
      </c>
      <c r="E149" s="54">
        <f t="shared" si="22"/>
        <v>779.40000000000009</v>
      </c>
      <c r="F149" s="53">
        <v>68</v>
      </c>
      <c r="G149" s="54">
        <f t="shared" si="23"/>
        <v>52999.200000000004</v>
      </c>
      <c r="H149" s="61">
        <f t="shared" si="24"/>
        <v>46746.175328288598</v>
      </c>
      <c r="I149" s="56"/>
    </row>
    <row r="150" spans="1:9" s="48" customFormat="1" ht="15.75">
      <c r="A150" s="59"/>
      <c r="B150" s="49" t="s">
        <v>65</v>
      </c>
      <c r="C150" s="50"/>
      <c r="D150" s="51"/>
      <c r="E150" s="54"/>
      <c r="F150" s="53"/>
      <c r="G150" s="54"/>
      <c r="H150" s="61"/>
      <c r="I150" s="56"/>
    </row>
    <row r="151" spans="1:9" ht="15.75" customHeight="1">
      <c r="A151" s="59"/>
      <c r="C151"/>
      <c r="G151" s="38"/>
      <c r="H151" s="38"/>
      <c r="I151" s="66"/>
    </row>
    <row r="152" spans="1:9" s="69" customFormat="1" ht="15.75" customHeight="1">
      <c r="A152" s="59"/>
      <c r="B152" s="67" t="s">
        <v>87</v>
      </c>
      <c r="C152" s="68">
        <f>SUM(C6:C150)</f>
        <v>11078</v>
      </c>
      <c r="D152" s="68"/>
      <c r="E152" s="68">
        <f t="shared" ref="E152:H152" si="25">SUM(E6:E150)</f>
        <v>575450.16</v>
      </c>
      <c r="F152" s="68"/>
      <c r="G152" s="68">
        <f t="shared" si="25"/>
        <v>35056598.320000008</v>
      </c>
      <c r="H152" s="68">
        <f t="shared" si="25"/>
        <v>30920502.412868634</v>
      </c>
      <c r="I152" s="68"/>
    </row>
    <row r="153" spans="1:9">
      <c r="A153" s="59"/>
      <c r="B153" s="70" t="s">
        <v>88</v>
      </c>
      <c r="C153" s="15">
        <f>C152</f>
        <v>11078</v>
      </c>
      <c r="F153" s="71"/>
      <c r="G153" s="72"/>
      <c r="H153" s="38"/>
    </row>
    <row r="154" spans="1:9">
      <c r="B154" s="73" t="s">
        <v>89</v>
      </c>
      <c r="C154" s="74">
        <f>C153-C155</f>
        <v>10068</v>
      </c>
    </row>
    <row r="155" spans="1:9" s="75" customFormat="1">
      <c r="B155" s="76" t="s">
        <v>90</v>
      </c>
      <c r="C155" s="77">
        <f>SUM(C18:C22,C61:C74,C118:C123,C145:C150)</f>
        <v>1010</v>
      </c>
      <c r="D155" s="78"/>
    </row>
    <row r="156" spans="1:9" s="75" customFormat="1">
      <c r="B156" s="79"/>
      <c r="C156" s="80"/>
      <c r="D156" s="78"/>
    </row>
    <row r="157" spans="1:9" ht="15.75" thickBot="1">
      <c r="B157" s="3" t="s">
        <v>91</v>
      </c>
      <c r="C157" s="81">
        <f>G2</f>
        <v>15460.251206434321</v>
      </c>
    </row>
    <row r="158" spans="1:9" s="75" customFormat="1" ht="18" thickBot="1">
      <c r="B158" s="82" t="s">
        <v>92</v>
      </c>
      <c r="C158" s="83">
        <f>C162/2000</f>
        <v>13893.370816886854</v>
      </c>
      <c r="D158" s="84" t="s">
        <v>93</v>
      </c>
    </row>
    <row r="159" spans="1:9" s="75" customFormat="1" hidden="1" outlineLevel="1">
      <c r="B159" s="85" t="s">
        <v>94</v>
      </c>
      <c r="C159" s="86">
        <f>C163/2000</f>
        <v>1566.8803895474637</v>
      </c>
      <c r="D159" s="78"/>
    </row>
    <row r="160" spans="1:9" s="75" customFormat="1" hidden="1" outlineLevel="1">
      <c r="B160" s="79"/>
      <c r="C160" s="87"/>
      <c r="D160" s="78"/>
    </row>
    <row r="161" spans="2:9" hidden="1" outlineLevel="1">
      <c r="B161" s="3" t="s">
        <v>95</v>
      </c>
      <c r="C161" s="88">
        <f>H152</f>
        <v>30920502.412868634</v>
      </c>
      <c r="D161" s="36"/>
      <c r="E161" s="89"/>
    </row>
    <row r="162" spans="2:9" hidden="1" outlineLevel="1">
      <c r="B162" s="90" t="s">
        <v>96</v>
      </c>
      <c r="C162" s="91">
        <f>C161-C163</f>
        <v>27786741.633773707</v>
      </c>
      <c r="D162" s="88"/>
      <c r="E162" s="89"/>
    </row>
    <row r="163" spans="2:9" hidden="1" outlineLevel="1">
      <c r="B163" s="76" t="s">
        <v>97</v>
      </c>
      <c r="C163" s="92">
        <f>SUM(H18:H22,H61:H74,H118:H123,H145:H149)</f>
        <v>3133760.7790949275</v>
      </c>
    </row>
    <row r="164" spans="2:9" hidden="1" outlineLevel="1"/>
    <row r="165" spans="2:9" hidden="1" outlineLevel="1">
      <c r="B165" s="73" t="s">
        <v>98</v>
      </c>
      <c r="C165" s="93">
        <f>E152</f>
        <v>575450.16</v>
      </c>
    </row>
    <row r="166" spans="2:9" hidden="1" outlineLevel="1">
      <c r="B166" s="90" t="s">
        <v>99</v>
      </c>
      <c r="C166" s="94">
        <f>C165-C167</f>
        <v>522830.64000000007</v>
      </c>
      <c r="H166" s="95"/>
      <c r="I166" s="95"/>
    </row>
    <row r="167" spans="2:9" s="75" customFormat="1" hidden="1" outlineLevel="1">
      <c r="B167" s="76" t="s">
        <v>100</v>
      </c>
      <c r="C167" s="96">
        <f>SUM(E18:E22,E61:E74,E118:E123,E145:E149)</f>
        <v>52619.519999999982</v>
      </c>
      <c r="D167" s="78"/>
      <c r="H167" s="97"/>
      <c r="I167" s="97"/>
    </row>
    <row r="168" spans="2:9" hidden="1" outlineLevel="1">
      <c r="C168" s="98"/>
      <c r="H168" s="95"/>
      <c r="I168" s="95"/>
    </row>
    <row r="169" spans="2:9" hidden="1" outlineLevel="1">
      <c r="C169" s="98"/>
      <c r="H169" s="95"/>
      <c r="I169" s="95"/>
    </row>
    <row r="170" spans="2:9" hidden="1" outlineLevel="1">
      <c r="C170" s="2" t="s">
        <v>101</v>
      </c>
      <c r="D170" s="2" t="s">
        <v>102</v>
      </c>
      <c r="H170" s="99"/>
      <c r="I170" s="95"/>
    </row>
    <row r="171" spans="2:9" hidden="1" outlineLevel="1">
      <c r="B171" t="s">
        <v>103</v>
      </c>
      <c r="C171" s="100">
        <v>37.299999999999997</v>
      </c>
      <c r="D171" s="101">
        <f>C171/2000</f>
        <v>1.865E-2</v>
      </c>
      <c r="H171" s="99"/>
      <c r="I171" s="95"/>
    </row>
    <row r="172" spans="2:9" hidden="1" outlineLevel="1">
      <c r="B172" t="s">
        <v>104</v>
      </c>
      <c r="C172" s="102">
        <v>49</v>
      </c>
      <c r="D172" s="103">
        <f>C172/2000</f>
        <v>2.4500000000000001E-2</v>
      </c>
      <c r="H172" s="99"/>
      <c r="I172" s="95"/>
    </row>
    <row r="173" spans="2:9" hidden="1" outlineLevel="1">
      <c r="B173" t="s">
        <v>105</v>
      </c>
      <c r="C173" s="100">
        <f>C172-C171</f>
        <v>11.700000000000003</v>
      </c>
      <c r="D173" s="104">
        <f>D172-D171</f>
        <v>5.850000000000001E-3</v>
      </c>
      <c r="H173" s="99"/>
      <c r="I173" s="95"/>
    </row>
    <row r="174" spans="2:9" hidden="1" outlineLevel="1">
      <c r="C174" s="105"/>
      <c r="H174" s="99"/>
      <c r="I174" s="95"/>
    </row>
    <row r="175" spans="2:9" hidden="1" outlineLevel="1">
      <c r="B175" s="106"/>
      <c r="C175" s="107"/>
      <c r="D175" s="107"/>
      <c r="H175" s="95"/>
      <c r="I175" s="95"/>
    </row>
    <row r="176" spans="2:9" hidden="1" outlineLevel="1"/>
    <row r="177" collapsed="1"/>
  </sheetData>
  <mergeCells count="2">
    <mergeCell ref="B3:C3"/>
    <mergeCell ref="A5:A34"/>
  </mergeCells>
  <pageMargins left="0.2" right="0.22" top="0.84" bottom="0.34" header="0.3" footer="0.3"/>
  <pageSetup scale="58" fitToHeight="0" orientation="landscape" r:id="rId1"/>
  <headerFooter>
    <oddFooter>&amp;L&amp;F&amp;A&amp;R&amp;D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78F1273DB70904AAE85271E1485204E" ma:contentTypeVersion="175" ma:contentTypeDescription="" ma:contentTypeScope="" ma:versionID="d26588880608c5f475bb975253cc6c5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TV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Permit</CaseType>
    <IndustryCode xmlns="dc463f71-b30c-4ab2-9473-d307f9d35888">200</IndustryCode>
    <CaseStatus xmlns="dc463f71-b30c-4ab2-9473-d307f9d35888">Closed</CaseStatus>
    <OpenedDate xmlns="dc463f71-b30c-4ab2-9473-d307f9d35888">2014-04-18T07:00:00+00:00</OpenedDate>
    <Date1 xmlns="dc463f71-b30c-4ab2-9473-d307f9d35888">2014-07-18T07:00:00+00:00</Date1>
    <IsDocumentOrder xmlns="dc463f71-b30c-4ab2-9473-d307f9d35888" xsi:nil="true"/>
    <IsHighlyConfidential xmlns="dc463f71-b30c-4ab2-9473-d307f9d35888">false</IsHighlyConfidential>
    <CaseCompanyNames xmlns="dc463f71-b30c-4ab2-9473-d307f9d35888">Schram, Henry Donald</CaseCompanyNames>
    <DocketNumber xmlns="dc463f71-b30c-4ab2-9473-d307f9d35888">140650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B5CF0F5-F647-41DA-B48A-9B9A5B33EB60}"/>
</file>

<file path=customXml/itemProps2.xml><?xml version="1.0" encoding="utf-8"?>
<ds:datastoreItem xmlns:ds="http://schemas.openxmlformats.org/officeDocument/2006/customXml" ds:itemID="{C3D07673-7C05-4273-B43A-99B88FA97EF2}"/>
</file>

<file path=customXml/itemProps3.xml><?xml version="1.0" encoding="utf-8"?>
<ds:datastoreItem xmlns:ds="http://schemas.openxmlformats.org/officeDocument/2006/customXml" ds:itemID="{4EB6EA2F-75D3-4E86-AD21-28AE73219F31}"/>
</file>

<file path=customXml/itemProps4.xml><?xml version="1.0" encoding="utf-8"?>
<ds:datastoreItem xmlns:ds="http://schemas.openxmlformats.org/officeDocument/2006/customXml" ds:itemID="{7B6A68DD-F51C-4ACE-B3BA-5A5ED7C9A4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Calculated Tons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Cheesman</dc:creator>
  <cp:lastModifiedBy>DeMarco, Betsy (UTC)</cp:lastModifiedBy>
  <dcterms:created xsi:type="dcterms:W3CDTF">2014-07-17T21:33:19Z</dcterms:created>
  <dcterms:modified xsi:type="dcterms:W3CDTF">2014-07-17T21:51:55Z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0x0101006E56B4D1795A2E4DB2F0B01679ED314A00978F1273DB70904AAE85271E1485204E</vt:lpwstr>
  </property>
  <property fmtid="{D5CDD505-2E9C-101B-9397-08002B2CF9AE}" pid="3" name="_docset_NoMedatataSyncRequired">
    <vt:lpwstr>False</vt:lpwstr>
  </property>
</Properties>
</file>