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4 GRC\01 Original Filing\Testimony and Exhibits\#Susan Free\Exhibits\Ready for review\"/>
    </mc:Choice>
  </mc:AlternateContent>
  <bookViews>
    <workbookView xWindow="0" yWindow="0" windowWidth="28800" windowHeight="12000"/>
  </bookViews>
  <sheets>
    <sheet name="Exh.SEF-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K40" i="1"/>
  <c r="N38" i="1"/>
  <c r="L38" i="1"/>
  <c r="F38" i="1"/>
  <c r="L37" i="1"/>
  <c r="N37" i="1"/>
  <c r="F37" i="1"/>
  <c r="D37" i="1"/>
  <c r="L36" i="1"/>
  <c r="N36" i="1"/>
  <c r="F36" i="1"/>
  <c r="L35" i="1"/>
  <c r="N35" i="1"/>
  <c r="F35" i="1"/>
  <c r="D35" i="1"/>
  <c r="O34" i="1"/>
  <c r="L34" i="1"/>
  <c r="G34" i="1"/>
  <c r="L33" i="1"/>
  <c r="O33" i="1"/>
  <c r="G33" i="1"/>
  <c r="D33" i="1"/>
  <c r="L32" i="1"/>
  <c r="N32" i="1"/>
  <c r="F32" i="1"/>
  <c r="N31" i="1"/>
  <c r="L31" i="1"/>
  <c r="F31" i="1"/>
  <c r="O30" i="1"/>
  <c r="L30" i="1"/>
  <c r="G30" i="1"/>
  <c r="L29" i="1"/>
  <c r="O29" i="1"/>
  <c r="G29" i="1"/>
  <c r="D29" i="1"/>
  <c r="L28" i="1"/>
  <c r="O28" i="1"/>
  <c r="G28" i="1"/>
  <c r="N27" i="1"/>
  <c r="L27" i="1"/>
  <c r="F27" i="1"/>
  <c r="D27" i="1"/>
  <c r="N25" i="1"/>
  <c r="L25" i="1"/>
  <c r="F25" i="1"/>
  <c r="L24" i="1"/>
  <c r="N24" i="1"/>
  <c r="F24" i="1"/>
  <c r="D24" i="1"/>
  <c r="L23" i="1"/>
  <c r="N23" i="1"/>
  <c r="F23" i="1"/>
  <c r="O22" i="1"/>
  <c r="D22" i="1"/>
  <c r="G22" i="1"/>
  <c r="O21" i="1"/>
  <c r="G21" i="1"/>
  <c r="D21" i="1"/>
  <c r="O20" i="1"/>
  <c r="L20" i="1"/>
  <c r="G20" i="1"/>
  <c r="D20" i="1"/>
  <c r="K19" i="1"/>
  <c r="N19" i="1" s="1"/>
  <c r="N18" i="1"/>
  <c r="K18" i="1"/>
  <c r="L18" i="1" s="1"/>
  <c r="O17" i="1"/>
  <c r="G17" i="1"/>
  <c r="D17" i="1"/>
  <c r="O16" i="1"/>
  <c r="O39" i="1" s="1"/>
  <c r="G16" i="1"/>
  <c r="I10" i="1"/>
  <c r="I11" i="1" s="1"/>
  <c r="I12" i="1" s="1"/>
  <c r="I13" i="1" s="1"/>
  <c r="A10" i="1"/>
  <c r="A11" i="1" s="1"/>
  <c r="A12" i="1" s="1"/>
  <c r="A13" i="1" s="1"/>
  <c r="C19" i="1"/>
  <c r="C18" i="1"/>
  <c r="K15" i="1"/>
  <c r="C10" i="1"/>
  <c r="O41" i="1" l="1"/>
  <c r="F19" i="1"/>
  <c r="D19" i="1"/>
  <c r="N15" i="1"/>
  <c r="N39" i="1" s="1"/>
  <c r="N41" i="1" s="1"/>
  <c r="K39" i="1"/>
  <c r="K41" i="1" s="1"/>
  <c r="L15" i="1"/>
  <c r="O40" i="1"/>
  <c r="N40" i="1"/>
  <c r="F18" i="1"/>
  <c r="D18" i="1"/>
  <c r="G39" i="1"/>
  <c r="G41" i="1" s="1"/>
  <c r="K10" i="1"/>
  <c r="D16" i="1"/>
  <c r="C49" i="1" s="1"/>
  <c r="D49" i="1" s="1"/>
  <c r="L17" i="1"/>
  <c r="K49" i="1" s="1"/>
  <c r="L49" i="1" s="1"/>
  <c r="L21" i="1"/>
  <c r="D23" i="1"/>
  <c r="D28" i="1"/>
  <c r="D32" i="1"/>
  <c r="D36" i="1"/>
  <c r="C15" i="1"/>
  <c r="D31" i="1"/>
  <c r="F40" i="1"/>
  <c r="L19" i="1"/>
  <c r="D25" i="1"/>
  <c r="D30" i="1"/>
  <c r="D34" i="1"/>
  <c r="D38" i="1"/>
  <c r="L39" i="1" l="1"/>
  <c r="K47" i="1" s="1"/>
  <c r="L47" i="1" s="1"/>
  <c r="K48" i="1"/>
  <c r="F15" i="1"/>
  <c r="F39" i="1" s="1"/>
  <c r="F41" i="1" s="1"/>
  <c r="D15" i="1"/>
  <c r="C39" i="1"/>
  <c r="C41" i="1" s="1"/>
  <c r="C48" i="1" l="1"/>
  <c r="D39" i="1"/>
  <c r="C47" i="1" s="1"/>
  <c r="D47" i="1" s="1"/>
  <c r="L48" i="1"/>
  <c r="L50" i="1" s="1"/>
  <c r="K50" i="1"/>
  <c r="D48" i="1" l="1"/>
  <c r="D50" i="1" s="1"/>
  <c r="C50" i="1"/>
</calcChain>
</file>

<file path=xl/sharedStrings.xml><?xml version="1.0" encoding="utf-8"?>
<sst xmlns="http://schemas.openxmlformats.org/spreadsheetml/2006/main" count="193" uniqueCount="75">
  <si>
    <t>Exh. SEF-12 Page 1 of 2</t>
  </si>
  <si>
    <t>Exh. SEF-12 Page 2 of 2</t>
  </si>
  <si>
    <t>Exhibit A-1 Power Cost Baseline Rate</t>
  </si>
  <si>
    <t>24GRC Rate Year 1 - 2025</t>
  </si>
  <si>
    <t>24GRC Rate Year 2 - 2026</t>
  </si>
  <si>
    <t>Row</t>
  </si>
  <si>
    <t>AMA Rate Year 1</t>
  </si>
  <si>
    <t>AMA Rate Year 2</t>
  </si>
  <si>
    <t>Regulatory Assets</t>
  </si>
  <si>
    <t>Transmission Rate Base</t>
  </si>
  <si>
    <t>Production Rate Base</t>
  </si>
  <si>
    <t xml:space="preserve">     Net Rate Base for Exh. A-1</t>
  </si>
  <si>
    <t xml:space="preserve">Net of tax rate of return </t>
  </si>
  <si>
    <t>Fixed</t>
  </si>
  <si>
    <t>Variable</t>
  </si>
  <si>
    <t>Test Yr</t>
  </si>
  <si>
    <t>Prod Costs</t>
  </si>
  <si>
    <t>$/MWh</t>
  </si>
  <si>
    <t>In Decoupling</t>
  </si>
  <si>
    <t>in PCA</t>
  </si>
  <si>
    <t>9A</t>
  </si>
  <si>
    <t>(I)</t>
  </si>
  <si>
    <t>(II)</t>
  </si>
  <si>
    <t>(III)</t>
  </si>
  <si>
    <t>(IV)</t>
  </si>
  <si>
    <t>(V)</t>
  </si>
  <si>
    <t>Fixed Asset Return Reg Assets (on Row 3)</t>
  </si>
  <si>
    <t>F</t>
  </si>
  <si>
    <t>10a</t>
  </si>
  <si>
    <t>Return on CETA DR PPAs</t>
  </si>
  <si>
    <t>V</t>
  </si>
  <si>
    <t>10b</t>
  </si>
  <si>
    <t>Equity Adder Centralia Coal Transition PPA</t>
  </si>
  <si>
    <t>Fixed Asset Return Transmission (on Row 4)</t>
  </si>
  <si>
    <t>Fixed Asset Return Production (on Row 5)</t>
  </si>
  <si>
    <t>501-Steam Fuel Incl Reg Amort</t>
  </si>
  <si>
    <t>555-Purchased power Incl Reg Amort</t>
  </si>
  <si>
    <t>14a</t>
  </si>
  <si>
    <t>CETA DR PPAs</t>
  </si>
  <si>
    <t>557-Other Power Exp</t>
  </si>
  <si>
    <t>15a</t>
  </si>
  <si>
    <t>Payroll Overheads - Benefits</t>
  </si>
  <si>
    <t>15b</t>
  </si>
  <si>
    <t>Property Insurance (A&amp;G)</t>
  </si>
  <si>
    <t>Property Insurance</t>
  </si>
  <si>
    <t>15c</t>
  </si>
  <si>
    <t xml:space="preserve">Montana Electric Energy Tax </t>
  </si>
  <si>
    <t>in tracker</t>
  </si>
  <si>
    <t>15d</t>
  </si>
  <si>
    <t>Payroll Taxes on Production Wages</t>
  </si>
  <si>
    <t>15e</t>
  </si>
  <si>
    <t>Brokerage Fees #55700003</t>
  </si>
  <si>
    <t>547-Fuel Incl Reg Amort</t>
  </si>
  <si>
    <t>565-Wheeling Incl Reg Amort</t>
  </si>
  <si>
    <t>456-1 OATT Transmission Income</t>
  </si>
  <si>
    <t>Production O&amp;M</t>
  </si>
  <si>
    <t>447-Sales to Others</t>
  </si>
  <si>
    <t>456-Purch/Sales Non-Core Gas</t>
  </si>
  <si>
    <t>Transmission Exp - 500KV</t>
  </si>
  <si>
    <t>Depreciation-Production (FERC 403)</t>
  </si>
  <si>
    <t>Depreciation-Transmission</t>
  </si>
  <si>
    <t>Amortization  - Reg Assets - Non PC Only</t>
  </si>
  <si>
    <t>Subtotal &amp; Baseline Rate</t>
  </si>
  <si>
    <t>Revenue Sensitive Items</t>
  </si>
  <si>
    <t>Grossed up for RSI</t>
  </si>
  <si>
    <t>Rate Year Delivered MWh's (Excl Gr Direct)</t>
  </si>
  <si>
    <t>For PCA Mechanism</t>
  </si>
  <si>
    <t>Before Rev.</t>
  </si>
  <si>
    <t>After Rev.</t>
  </si>
  <si>
    <t>Sensitive Items</t>
  </si>
  <si>
    <t>Rev Req (Column (II) )</t>
  </si>
  <si>
    <t>Power Cost Baseline Rate</t>
  </si>
  <si>
    <t xml:space="preserve">Fixed Production Costs </t>
  </si>
  <si>
    <t>Variable Production Costs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</si>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</sst>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00_);_(&quot;$&quot;* \(#,##0.000\);_(&quot;$&quot;* &quot;-&quot;??_);_(@_)"/>
    <numFmt numFmtId="167" formatCode="_(* #,##0.0000000_);_(* \(#,##0.0000000\);_(* &quot;-&quot;??_);_(@_)"/>
    <numFmt numFmtId="168" formatCode="_(* #,##0.000_);_(* \(#,##0.000\);_(* &quot;-&quot;??_);_(@_)"/>
    <numFmt numFmtId="169" formatCode="_(* #,##0.000000_);_(* \(#,##0.000000\);_(* &quot;-&quot;??_);_(@_)"/>
    <numFmt numFmtId="170" formatCode="0.000"/>
    <numFmt numFmtId="171" formatCode="_(&quot;$&quot;* #,##0.000_);_(&quot;$&quot;* \(#,##0.000\);_(&quot;$&quot;* &quot;-&quot;???_);_(@_)"/>
    <numFmt numFmtId="172" formatCode="_(&quot;$&quot;* #,##0_);_(&quot;$&quot;* \(#,##0\);_(&quot;$&quot;* &quot;-&quot;???_);_(@_)"/>
    <numFmt numFmtId="173" formatCode="0.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color theme="1"/>
      <name val="Times New Roman"/>
      <family val="1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u/>
      <sz val="10"/>
      <name val="Arial"/>
      <family val="2"/>
    </font>
    <font>
      <sz val="9"/>
      <color rgb="FFFF0000"/>
      <name val="Arial"/>
      <family val="2"/>
    </font>
    <font>
      <b/>
      <i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6" fillId="0" borderId="0" xfId="0" applyFont="1" applyFill="1"/>
    <xf numFmtId="164" fontId="6" fillId="0" borderId="0" xfId="0" applyNumberFormat="1" applyFont="1" applyFill="1"/>
    <xf numFmtId="41" fontId="6" fillId="0" borderId="0" xfId="0" applyNumberFormat="1" applyFont="1" applyFill="1"/>
    <xf numFmtId="164" fontId="6" fillId="0" borderId="1" xfId="0" applyNumberFormat="1" applyFont="1" applyFill="1" applyBorder="1"/>
    <xf numFmtId="0" fontId="6" fillId="0" borderId="0" xfId="0" applyNumberFormat="1" applyFont="1" applyFill="1" applyBorder="1" applyAlignment="1">
      <alignment horizontal="left"/>
    </xf>
    <xf numFmtId="10" fontId="6" fillId="0" borderId="0" xfId="0" applyNumberFormat="1" applyFont="1" applyFill="1" applyBorder="1" applyAlignment="1"/>
    <xf numFmtId="43" fontId="6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left"/>
    </xf>
    <xf numFmtId="0" fontId="6" fillId="0" borderId="2" xfId="0" applyNumberFormat="1" applyFont="1" applyFill="1" applyBorder="1" applyAlignment="1">
      <alignment horizontal="center"/>
    </xf>
    <xf numFmtId="165" fontId="6" fillId="0" borderId="2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/>
    <xf numFmtId="166" fontId="6" fillId="0" borderId="0" xfId="0" applyNumberFormat="1" applyFont="1" applyFill="1" applyBorder="1" applyAlignment="1"/>
    <xf numFmtId="166" fontId="6" fillId="0" borderId="0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 indent="1"/>
    </xf>
    <xf numFmtId="165" fontId="7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/>
    <xf numFmtId="0" fontId="6" fillId="0" borderId="0" xfId="0" applyNumberFormat="1" applyFont="1" applyFill="1" applyBorder="1" applyAlignment="1">
      <alignment vertical="top"/>
    </xf>
    <xf numFmtId="0" fontId="6" fillId="0" borderId="0" xfId="0" quotePrefix="1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left" vertical="center" indent="1"/>
    </xf>
    <xf numFmtId="164" fontId="6" fillId="0" borderId="3" xfId="0" applyNumberFormat="1" applyFont="1" applyFill="1" applyBorder="1" applyAlignment="1">
      <alignment vertical="center"/>
    </xf>
    <xf numFmtId="166" fontId="6" fillId="0" borderId="4" xfId="0" applyNumberFormat="1" applyFont="1" applyFill="1" applyBorder="1" applyAlignment="1">
      <alignment vertical="center"/>
    </xf>
    <xf numFmtId="166" fontId="6" fillId="0" borderId="1" xfId="0" applyNumberFormat="1" applyFont="1" applyFill="1" applyBorder="1" applyAlignment="1">
      <alignment vertical="center"/>
    </xf>
    <xf numFmtId="164" fontId="6" fillId="0" borderId="1" xfId="0" applyNumberFormat="1" applyFont="1" applyFill="1" applyBorder="1" applyAlignment="1">
      <alignment vertical="center"/>
    </xf>
    <xf numFmtId="164" fontId="8" fillId="0" borderId="0" xfId="0" applyNumberFormat="1" applyFont="1" applyFill="1"/>
    <xf numFmtId="167" fontId="6" fillId="0" borderId="2" xfId="0" applyNumberFormat="1" applyFont="1" applyFill="1" applyBorder="1" applyAlignment="1"/>
    <xf numFmtId="0" fontId="9" fillId="0" borderId="0" xfId="0" applyFont="1" applyFill="1"/>
    <xf numFmtId="168" fontId="6" fillId="0" borderId="0" xfId="0" applyNumberFormat="1" applyFont="1" applyFill="1" applyBorder="1" applyAlignment="1"/>
    <xf numFmtId="169" fontId="6" fillId="0" borderId="0" xfId="0" applyNumberFormat="1" applyFont="1" applyFill="1" applyBorder="1" applyAlignment="1"/>
    <xf numFmtId="164" fontId="6" fillId="0" borderId="1" xfId="0" applyNumberFormat="1" applyFont="1" applyFill="1" applyBorder="1" applyAlignment="1"/>
    <xf numFmtId="41" fontId="6" fillId="0" borderId="0" xfId="0" applyNumberFormat="1" applyFont="1" applyFill="1" applyBorder="1" applyAlignment="1"/>
    <xf numFmtId="41" fontId="10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44" fontId="7" fillId="0" borderId="5" xfId="0" applyNumberFormat="1" applyFont="1" applyFill="1" applyBorder="1" applyAlignment="1">
      <alignment horizontal="centerContinuous"/>
    </xf>
    <xf numFmtId="170" fontId="7" fillId="0" borderId="6" xfId="0" applyNumberFormat="1" applyFont="1" applyFill="1" applyBorder="1" applyAlignment="1">
      <alignment horizontal="centerContinuous"/>
    </xf>
    <xf numFmtId="170" fontId="7" fillId="0" borderId="0" xfId="0" applyNumberFormat="1" applyFont="1" applyFill="1" applyBorder="1" applyAlignment="1"/>
    <xf numFmtId="0" fontId="0" fillId="0" borderId="0" xfId="0" applyFill="1"/>
    <xf numFmtId="168" fontId="11" fillId="0" borderId="7" xfId="0" applyNumberFormat="1" applyFont="1" applyFill="1" applyBorder="1" applyAlignment="1">
      <alignment horizontal="center"/>
    </xf>
    <xf numFmtId="168" fontId="11" fillId="0" borderId="8" xfId="0" applyNumberFormat="1" applyFont="1" applyFill="1" applyBorder="1" applyAlignment="1">
      <alignment horizontal="center"/>
    </xf>
    <xf numFmtId="168" fontId="11" fillId="0" borderId="0" xfId="0" applyNumberFormat="1" applyFont="1" applyFill="1" applyBorder="1" applyAlignment="1">
      <alignment horizontal="center"/>
    </xf>
    <xf numFmtId="0" fontId="11" fillId="0" borderId="7" xfId="0" applyNumberFormat="1" applyFont="1" applyFill="1" applyBorder="1" applyAlignment="1">
      <alignment horizontal="center"/>
    </xf>
    <xf numFmtId="0" fontId="11" fillId="0" borderId="8" xfId="0" applyNumberFormat="1" applyFont="1" applyFill="1" applyBorder="1" applyAlignment="1">
      <alignment horizontal="center"/>
    </xf>
    <xf numFmtId="168" fontId="11" fillId="0" borderId="7" xfId="0" applyNumberFormat="1" applyFont="1" applyFill="1" applyBorder="1" applyAlignment="1">
      <alignment horizontal="centerContinuous"/>
    </xf>
    <xf numFmtId="0" fontId="7" fillId="0" borderId="8" xfId="0" applyNumberFormat="1" applyFont="1" applyFill="1" applyBorder="1" applyAlignment="1">
      <alignment horizontal="centerContinuous"/>
    </xf>
    <xf numFmtId="166" fontId="6" fillId="0" borderId="7" xfId="0" applyNumberFormat="1" applyFont="1" applyFill="1" applyBorder="1" applyAlignment="1"/>
    <xf numFmtId="166" fontId="6" fillId="0" borderId="8" xfId="0" applyNumberFormat="1" applyFont="1" applyFill="1" applyBorder="1" applyAlignment="1"/>
    <xf numFmtId="166" fontId="6" fillId="0" borderId="9" xfId="0" applyNumberFormat="1" applyFont="1" applyFill="1" applyBorder="1" applyAlignment="1"/>
    <xf numFmtId="166" fontId="6" fillId="0" borderId="10" xfId="0" applyNumberFormat="1" applyFont="1" applyFill="1" applyBorder="1" applyAlignment="1"/>
    <xf numFmtId="166" fontId="7" fillId="0" borderId="0" xfId="0" applyNumberFormat="1" applyFont="1" applyFill="1" applyBorder="1" applyAlignment="1"/>
    <xf numFmtId="171" fontId="6" fillId="2" borderId="9" xfId="0" applyNumberFormat="1" applyFont="1" applyFill="1" applyBorder="1"/>
    <xf numFmtId="172" fontId="6" fillId="2" borderId="10" xfId="0" applyNumberFormat="1" applyFont="1" applyFill="1" applyBorder="1"/>
    <xf numFmtId="0" fontId="12" fillId="0" borderId="0" xfId="0" applyFont="1" applyFill="1" applyAlignment="1">
      <alignment horizontal="center"/>
    </xf>
    <xf numFmtId="173" fontId="13" fillId="0" borderId="0" xfId="0" applyNumberFormat="1" applyFont="1" applyFill="1" applyBorder="1" applyAlignment="1">
      <alignment horizontal="left"/>
    </xf>
    <xf numFmtId="0" fontId="0" fillId="0" borderId="0" xfId="0" applyFont="1" applyFill="1"/>
    <xf numFmtId="172" fontId="6" fillId="0" borderId="0" xfId="0" applyNumberFormat="1" applyFont="1" applyFill="1"/>
    <xf numFmtId="44" fontId="1" fillId="0" borderId="0" xfId="0" applyNumberFormat="1" applyFont="1" applyFill="1"/>
    <xf numFmtId="43" fontId="1" fillId="0" borderId="0" xfId="0" applyNumberFormat="1" applyFont="1" applyFill="1"/>
    <xf numFmtId="0" fontId="14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153"/>
  <sheetViews>
    <sheetView tabSelected="1" zoomScale="75" zoomScaleNormal="75" workbookViewId="0">
      <pane xSplit="2" ySplit="13" topLeftCell="C29" activePane="bottomRight" state="frozen"/>
      <selection activeCell="E21" sqref="E21"/>
      <selection pane="topRight" activeCell="E21" sqref="E21"/>
      <selection pane="bottomLeft" activeCell="E21" sqref="E21"/>
      <selection pane="bottomRight" activeCell="G22" sqref="G22"/>
    </sheetView>
  </sheetViews>
  <sheetFormatPr defaultColWidth="9.140625" defaultRowHeight="15" x14ac:dyDescent="0.25"/>
  <cols>
    <col min="1" max="1" width="7.42578125" style="1" customWidth="1"/>
    <col min="2" max="2" width="43.7109375" style="1" customWidth="1"/>
    <col min="3" max="3" width="18.5703125" style="1" bestFit="1" customWidth="1"/>
    <col min="4" max="4" width="17.140625" style="1" customWidth="1"/>
    <col min="5" max="5" width="12" style="1" bestFit="1" customWidth="1"/>
    <col min="6" max="6" width="15.5703125" style="1" bestFit="1" customWidth="1"/>
    <col min="7" max="7" width="17.28515625" style="1" bestFit="1" customWidth="1"/>
    <col min="8" max="8" width="10.85546875" style="1" bestFit="1" customWidth="1"/>
    <col min="9" max="9" width="5.5703125" style="1" customWidth="1"/>
    <col min="10" max="10" width="43.7109375" style="1" customWidth="1"/>
    <col min="11" max="11" width="18.5703125" style="1" bestFit="1" customWidth="1"/>
    <col min="12" max="12" width="16.85546875" style="1" bestFit="1" customWidth="1"/>
    <col min="13" max="13" width="13.140625" style="1" bestFit="1" customWidth="1"/>
    <col min="14" max="14" width="15.5703125" style="1" bestFit="1" customWidth="1"/>
    <col min="15" max="15" width="17.28515625" style="1" bestFit="1" customWidth="1"/>
    <col min="16" max="16" width="13.85546875" style="1" bestFit="1" customWidth="1"/>
    <col min="17" max="17" width="16" bestFit="1" customWidth="1"/>
    <col min="18" max="16384" width="9.140625" style="1"/>
  </cols>
  <sheetData>
    <row r="1" spans="1:15" ht="25.5" x14ac:dyDescent="0.35">
      <c r="G1" s="2" t="s">
        <v>0</v>
      </c>
      <c r="O1" s="2" t="s">
        <v>1</v>
      </c>
    </row>
    <row r="2" spans="1:15" ht="20.25" x14ac:dyDescent="0.3">
      <c r="A2" s="3" t="s">
        <v>2</v>
      </c>
      <c r="B2" s="4"/>
      <c r="C2" s="4"/>
      <c r="D2" s="4"/>
      <c r="E2" s="5"/>
      <c r="F2" s="5"/>
      <c r="G2" s="5"/>
      <c r="I2" s="3" t="s">
        <v>2</v>
      </c>
      <c r="J2" s="4"/>
      <c r="K2" s="4"/>
      <c r="L2" s="4"/>
      <c r="M2" s="5"/>
      <c r="N2" s="5"/>
      <c r="O2" s="5"/>
    </row>
    <row r="3" spans="1:15" ht="20.25" x14ac:dyDescent="0.3">
      <c r="A3" s="3" t="s">
        <v>3</v>
      </c>
      <c r="B3" s="4"/>
      <c r="C3" s="4"/>
      <c r="D3" s="4"/>
      <c r="E3" s="5"/>
      <c r="F3" s="5"/>
      <c r="G3" s="5"/>
      <c r="I3" s="3" t="s">
        <v>4</v>
      </c>
      <c r="J3" s="4"/>
      <c r="K3" s="4"/>
      <c r="L3" s="4"/>
      <c r="M3" s="5"/>
      <c r="N3" s="5"/>
      <c r="O3" s="5"/>
    </row>
    <row r="4" spans="1:15" ht="13.9" customHeight="1" x14ac:dyDescent="0.3">
      <c r="A4" s="6"/>
      <c r="I4" s="6"/>
    </row>
    <row r="5" spans="1:15" x14ac:dyDescent="0.25">
      <c r="A5" s="7"/>
      <c r="D5"/>
      <c r="I5" s="7"/>
    </row>
    <row r="6" spans="1:15" x14ac:dyDescent="0.25">
      <c r="A6" s="7" t="s">
        <v>5</v>
      </c>
      <c r="C6" s="8" t="s">
        <v>6</v>
      </c>
      <c r="I6" s="7" t="s">
        <v>5</v>
      </c>
      <c r="K6" s="8" t="s">
        <v>7</v>
      </c>
    </row>
    <row r="7" spans="1:15" x14ac:dyDescent="0.25">
      <c r="A7" s="9">
        <v>3</v>
      </c>
      <c r="B7" s="10" t="s">
        <v>8</v>
      </c>
      <c r="C7" s="11">
        <v>95697187.891483918</v>
      </c>
      <c r="D7" s="10"/>
      <c r="E7" s="10"/>
      <c r="F7" s="10"/>
      <c r="G7" s="10"/>
      <c r="I7" s="9">
        <v>3</v>
      </c>
      <c r="J7" s="10" t="s">
        <v>8</v>
      </c>
      <c r="K7" s="11">
        <v>82502918.798069403</v>
      </c>
      <c r="L7" s="10"/>
      <c r="M7" s="10"/>
      <c r="N7" s="10"/>
      <c r="O7" s="10"/>
    </row>
    <row r="8" spans="1:15" x14ac:dyDescent="0.25">
      <c r="A8" s="9">
        <v>4</v>
      </c>
      <c r="B8" s="10" t="s">
        <v>9</v>
      </c>
      <c r="C8" s="12">
        <v>66912595.119443916</v>
      </c>
      <c r="D8" s="10"/>
      <c r="E8" s="10"/>
      <c r="F8" s="10"/>
      <c r="G8" s="10"/>
      <c r="I8" s="9">
        <v>4</v>
      </c>
      <c r="J8" s="10" t="s">
        <v>9</v>
      </c>
      <c r="K8" s="12">
        <v>63899761.656341851</v>
      </c>
      <c r="L8" s="10"/>
      <c r="M8" s="10"/>
      <c r="N8" s="10"/>
      <c r="O8" s="10"/>
    </row>
    <row r="9" spans="1:15" x14ac:dyDescent="0.25">
      <c r="A9" s="9">
        <v>5</v>
      </c>
      <c r="B9" s="10" t="s">
        <v>10</v>
      </c>
      <c r="C9" s="12">
        <v>1372497740.1639166</v>
      </c>
      <c r="D9" s="10"/>
      <c r="E9" s="10"/>
      <c r="F9" s="10"/>
      <c r="G9" s="10"/>
      <c r="I9" s="9">
        <v>5</v>
      </c>
      <c r="J9" s="10" t="s">
        <v>10</v>
      </c>
      <c r="K9" s="12">
        <v>1612344362.1200352</v>
      </c>
      <c r="L9" s="10"/>
      <c r="M9" s="10"/>
      <c r="N9" s="10"/>
      <c r="O9" s="10"/>
    </row>
    <row r="10" spans="1:15" x14ac:dyDescent="0.25">
      <c r="A10" s="9">
        <f>+A9+1</f>
        <v>6</v>
      </c>
      <c r="B10" s="10" t="s">
        <v>11</v>
      </c>
      <c r="C10" s="13">
        <f>SUM(C7:C9)</f>
        <v>1535107523.1748445</v>
      </c>
      <c r="D10" s="10"/>
      <c r="E10" s="10"/>
      <c r="F10" s="10"/>
      <c r="G10" s="10"/>
      <c r="I10" s="9">
        <f>+I9+1</f>
        <v>6</v>
      </c>
      <c r="J10" s="10" t="s">
        <v>11</v>
      </c>
      <c r="K10" s="13">
        <f>SUM(K7:K9)</f>
        <v>1758747042.5744464</v>
      </c>
      <c r="L10" s="10"/>
      <c r="M10" s="10"/>
      <c r="N10" s="10"/>
      <c r="O10" s="10"/>
    </row>
    <row r="11" spans="1:15" x14ac:dyDescent="0.25">
      <c r="A11" s="9">
        <f>+A10+1</f>
        <v>7</v>
      </c>
      <c r="B11" s="14" t="s">
        <v>12</v>
      </c>
      <c r="C11" s="15">
        <v>7.0899999999999991E-2</v>
      </c>
      <c r="D11" s="16"/>
      <c r="E11" s="16"/>
      <c r="F11" s="17" t="s">
        <v>13</v>
      </c>
      <c r="G11" s="17" t="s">
        <v>14</v>
      </c>
      <c r="I11" s="9">
        <f>+I10+1</f>
        <v>7</v>
      </c>
      <c r="J11" s="14" t="s">
        <v>12</v>
      </c>
      <c r="K11" s="15">
        <v>7.4399999999999994E-2</v>
      </c>
      <c r="L11" s="16"/>
      <c r="M11" s="16"/>
      <c r="N11" s="17" t="s">
        <v>13</v>
      </c>
      <c r="O11" s="17" t="s">
        <v>14</v>
      </c>
    </row>
    <row r="12" spans="1:15" x14ac:dyDescent="0.25">
      <c r="A12" s="9">
        <f>+A11+1</f>
        <v>8</v>
      </c>
      <c r="B12" s="14"/>
      <c r="C12" s="15"/>
      <c r="D12" s="17" t="s">
        <v>15</v>
      </c>
      <c r="E12" s="17"/>
      <c r="F12" s="17" t="s">
        <v>16</v>
      </c>
      <c r="G12" s="17" t="s">
        <v>16</v>
      </c>
      <c r="I12" s="9">
        <f>+I11+1</f>
        <v>8</v>
      </c>
      <c r="J12" s="14"/>
      <c r="K12" s="15"/>
      <c r="L12" s="17" t="s">
        <v>15</v>
      </c>
      <c r="M12" s="17"/>
      <c r="N12" s="17" t="s">
        <v>16</v>
      </c>
      <c r="O12" s="17" t="s">
        <v>16</v>
      </c>
    </row>
    <row r="13" spans="1:15" x14ac:dyDescent="0.25">
      <c r="A13" s="9">
        <f>+A12+1</f>
        <v>9</v>
      </c>
      <c r="B13" s="18"/>
      <c r="C13" s="15"/>
      <c r="D13" s="19" t="s">
        <v>17</v>
      </c>
      <c r="E13" s="19"/>
      <c r="F13" s="20" t="s">
        <v>18</v>
      </c>
      <c r="G13" s="20" t="s">
        <v>19</v>
      </c>
      <c r="I13" s="9">
        <f>+I12+1</f>
        <v>9</v>
      </c>
      <c r="J13" s="18"/>
      <c r="K13" s="15"/>
      <c r="L13" s="19" t="s">
        <v>17</v>
      </c>
      <c r="M13" s="19"/>
      <c r="N13" s="20" t="s">
        <v>18</v>
      </c>
      <c r="O13" s="20" t="s">
        <v>19</v>
      </c>
    </row>
    <row r="14" spans="1:15" x14ac:dyDescent="0.25">
      <c r="A14" s="9" t="s">
        <v>20</v>
      </c>
      <c r="B14" s="14"/>
      <c r="C14" s="17" t="s">
        <v>21</v>
      </c>
      <c r="D14" s="21" t="s">
        <v>22</v>
      </c>
      <c r="E14" s="21" t="s">
        <v>23</v>
      </c>
      <c r="F14" s="21" t="s">
        <v>24</v>
      </c>
      <c r="G14" s="21" t="s">
        <v>25</v>
      </c>
      <c r="I14" s="9" t="s">
        <v>20</v>
      </c>
      <c r="J14" s="14"/>
      <c r="K14" s="17" t="s">
        <v>21</v>
      </c>
      <c r="L14" s="21" t="s">
        <v>22</v>
      </c>
      <c r="M14" s="21" t="s">
        <v>23</v>
      </c>
      <c r="N14" s="21" t="s">
        <v>24</v>
      </c>
      <c r="O14" s="21" t="s">
        <v>25</v>
      </c>
    </row>
    <row r="15" spans="1:15" x14ac:dyDescent="0.25">
      <c r="A15" s="9">
        <v>10</v>
      </c>
      <c r="B15" s="14" t="s">
        <v>26</v>
      </c>
      <c r="C15" s="22">
        <f>(C7*C$11/0.79)</f>
        <v>8588519.774058491</v>
      </c>
      <c r="D15" s="23">
        <f t="shared" ref="D15:D25" si="0">ROUND(C15/C$42,3)</f>
        <v>0.41799999999999998</v>
      </c>
      <c r="E15" s="24" t="s">
        <v>27</v>
      </c>
      <c r="F15" s="22">
        <f>+C15</f>
        <v>8588519.774058491</v>
      </c>
      <c r="G15" s="22"/>
      <c r="I15" s="9">
        <v>10</v>
      </c>
      <c r="J15" s="14" t="s">
        <v>26</v>
      </c>
      <c r="K15" s="22">
        <f>(K7*K$11/0.79)</f>
        <v>7769895.1374384332</v>
      </c>
      <c r="L15" s="23">
        <f>ROUND(K15/K$42,3)</f>
        <v>0.374</v>
      </c>
      <c r="M15" s="24" t="s">
        <v>27</v>
      </c>
      <c r="N15" s="22">
        <f>+K15</f>
        <v>7769895.1374384332</v>
      </c>
      <c r="O15" s="22"/>
    </row>
    <row r="16" spans="1:15" x14ac:dyDescent="0.25">
      <c r="A16" s="9" t="s">
        <v>28</v>
      </c>
      <c r="B16" s="14" t="s">
        <v>29</v>
      </c>
      <c r="C16" s="25">
        <v>1271325.5544688413</v>
      </c>
      <c r="D16" s="23">
        <f t="shared" si="0"/>
        <v>6.2E-2</v>
      </c>
      <c r="E16" s="24" t="s">
        <v>30</v>
      </c>
      <c r="F16" s="22"/>
      <c r="G16" s="25">
        <f>+C16</f>
        <v>1271325.5544688413</v>
      </c>
      <c r="I16" s="9" t="s">
        <v>28</v>
      </c>
      <c r="J16" s="14" t="s">
        <v>29</v>
      </c>
      <c r="K16" s="25">
        <v>1364913.269995959</v>
      </c>
      <c r="L16" s="23"/>
      <c r="M16" s="24" t="s">
        <v>30</v>
      </c>
      <c r="N16" s="22"/>
      <c r="O16" s="25">
        <f>+K16</f>
        <v>1364913.269995959</v>
      </c>
    </row>
    <row r="17" spans="1:16" x14ac:dyDescent="0.25">
      <c r="A17" s="9" t="s">
        <v>31</v>
      </c>
      <c r="B17" s="14" t="s">
        <v>32</v>
      </c>
      <c r="C17" s="25">
        <v>3232440</v>
      </c>
      <c r="D17" s="23">
        <f t="shared" si="0"/>
        <v>0.157</v>
      </c>
      <c r="E17" s="24" t="s">
        <v>30</v>
      </c>
      <c r="F17" s="25"/>
      <c r="G17" s="25">
        <f>+C17</f>
        <v>3232440</v>
      </c>
      <c r="I17" s="9" t="s">
        <v>31</v>
      </c>
      <c r="J17" s="14" t="s">
        <v>32</v>
      </c>
      <c r="K17" s="25">
        <v>0</v>
      </c>
      <c r="L17" s="23">
        <f>ROUND(K17/K$42,3)</f>
        <v>0</v>
      </c>
      <c r="M17" s="24" t="s">
        <v>30</v>
      </c>
      <c r="N17" s="25"/>
      <c r="O17" s="25">
        <f>+K17</f>
        <v>0</v>
      </c>
    </row>
    <row r="18" spans="1:16" x14ac:dyDescent="0.25">
      <c r="A18" s="9">
        <v>11</v>
      </c>
      <c r="B18" s="26" t="s">
        <v>33</v>
      </c>
      <c r="C18" s="25">
        <f>(C8*C$11/0.79)</f>
        <v>6005193.6632513581</v>
      </c>
      <c r="D18" s="23">
        <f t="shared" si="0"/>
        <v>0.29199999999999998</v>
      </c>
      <c r="E18" s="24" t="s">
        <v>27</v>
      </c>
      <c r="F18" s="25">
        <f>+C18</f>
        <v>6005193.6632513581</v>
      </c>
      <c r="G18" s="25"/>
      <c r="I18" s="9">
        <v>11</v>
      </c>
      <c r="J18" s="26" t="s">
        <v>33</v>
      </c>
      <c r="K18" s="25">
        <f>(K8*K$11/0.79)</f>
        <v>6017901.6040909281</v>
      </c>
      <c r="L18" s="23">
        <f>ROUND(K18/K$42,3)</f>
        <v>0.28999999999999998</v>
      </c>
      <c r="M18" s="24" t="s">
        <v>27</v>
      </c>
      <c r="N18" s="25">
        <f>+K18</f>
        <v>6017901.6040909281</v>
      </c>
      <c r="O18" s="25"/>
      <c r="P18"/>
    </row>
    <row r="19" spans="1:16" x14ac:dyDescent="0.25">
      <c r="A19" s="9">
        <v>12</v>
      </c>
      <c r="B19" s="26" t="s">
        <v>34</v>
      </c>
      <c r="C19" s="25">
        <f>(C9*C$11/0.79)</f>
        <v>123177328.83243249</v>
      </c>
      <c r="D19" s="23">
        <f t="shared" si="0"/>
        <v>5.9980000000000002</v>
      </c>
      <c r="E19" s="24" t="s">
        <v>27</v>
      </c>
      <c r="F19" s="25">
        <f>+C19</f>
        <v>123177328.83243249</v>
      </c>
      <c r="G19" s="25"/>
      <c r="I19" s="9">
        <v>12</v>
      </c>
      <c r="J19" s="26" t="s">
        <v>34</v>
      </c>
      <c r="K19" s="25">
        <f>(K9*K$11/0.79)</f>
        <v>151846101.95155773</v>
      </c>
      <c r="L19" s="23">
        <f>ROUND(K19/K$42,3)</f>
        <v>7.3150000000000004</v>
      </c>
      <c r="M19" s="24" t="s">
        <v>27</v>
      </c>
      <c r="N19" s="25">
        <f>+K19</f>
        <v>151846101.95155773</v>
      </c>
      <c r="O19" s="25"/>
      <c r="P19"/>
    </row>
    <row r="20" spans="1:16" x14ac:dyDescent="0.25">
      <c r="A20" s="9">
        <v>13</v>
      </c>
      <c r="B20" s="26" t="s">
        <v>35</v>
      </c>
      <c r="C20" s="25">
        <v>46932540</v>
      </c>
      <c r="D20" s="23">
        <f t="shared" si="0"/>
        <v>2.2850000000000001</v>
      </c>
      <c r="E20" s="24" t="s">
        <v>30</v>
      </c>
      <c r="F20" s="25"/>
      <c r="G20" s="25">
        <f>+C20</f>
        <v>46932540</v>
      </c>
      <c r="I20" s="9">
        <v>13</v>
      </c>
      <c r="J20" s="26" t="s">
        <v>35</v>
      </c>
      <c r="K20" s="25">
        <v>0</v>
      </c>
      <c r="L20" s="23">
        <f>ROUND(K20/K$42,3)</f>
        <v>0</v>
      </c>
      <c r="M20" s="24" t="s">
        <v>30</v>
      </c>
      <c r="N20" s="25"/>
      <c r="O20" s="25">
        <f>+K20</f>
        <v>0</v>
      </c>
      <c r="P20"/>
    </row>
    <row r="21" spans="1:16" x14ac:dyDescent="0.25">
      <c r="A21" s="9">
        <v>14</v>
      </c>
      <c r="B21" s="26" t="s">
        <v>36</v>
      </c>
      <c r="C21" s="25">
        <v>837745562.3187443</v>
      </c>
      <c r="D21" s="23">
        <f t="shared" si="0"/>
        <v>40.790999999999997</v>
      </c>
      <c r="E21" s="24" t="s">
        <v>30</v>
      </c>
      <c r="F21" s="25"/>
      <c r="G21" s="25">
        <f>+C21</f>
        <v>837745562.3187443</v>
      </c>
      <c r="I21" s="9">
        <v>14</v>
      </c>
      <c r="J21" s="26" t="s">
        <v>36</v>
      </c>
      <c r="K21" s="25">
        <v>700461174.14478266</v>
      </c>
      <c r="L21" s="23">
        <f>ROUND(K21/K$42,3)</f>
        <v>33.744999999999997</v>
      </c>
      <c r="M21" s="24" t="s">
        <v>30</v>
      </c>
      <c r="N21" s="25"/>
      <c r="O21" s="25">
        <f>+K21</f>
        <v>700461174.14478266</v>
      </c>
      <c r="P21"/>
    </row>
    <row r="22" spans="1:16" x14ac:dyDescent="0.25">
      <c r="A22" s="9" t="s">
        <v>37</v>
      </c>
      <c r="B22" s="26" t="s">
        <v>38</v>
      </c>
      <c r="C22" s="25">
        <v>16618234.449275365</v>
      </c>
      <c r="D22" s="23">
        <f t="shared" si="0"/>
        <v>0.80900000000000005</v>
      </c>
      <c r="E22" s="24" t="s">
        <v>30</v>
      </c>
      <c r="F22" s="25"/>
      <c r="G22" s="25">
        <f>+C22</f>
        <v>16618234.449275365</v>
      </c>
      <c r="I22" s="9" t="s">
        <v>37</v>
      </c>
      <c r="J22" s="26" t="s">
        <v>38</v>
      </c>
      <c r="K22" s="25">
        <v>17082769.34</v>
      </c>
      <c r="L22" s="23"/>
      <c r="M22" s="24" t="s">
        <v>30</v>
      </c>
      <c r="N22" s="25"/>
      <c r="O22" s="25">
        <f>+K22</f>
        <v>17082769.34</v>
      </c>
      <c r="P22"/>
    </row>
    <row r="23" spans="1:16" x14ac:dyDescent="0.25">
      <c r="A23" s="9">
        <v>15</v>
      </c>
      <c r="B23" s="26" t="s">
        <v>39</v>
      </c>
      <c r="C23" s="25">
        <v>19751769.41673927</v>
      </c>
      <c r="D23" s="23">
        <f t="shared" si="0"/>
        <v>0.96199999999999997</v>
      </c>
      <c r="E23" s="24" t="s">
        <v>27</v>
      </c>
      <c r="F23" s="25">
        <f>+C23</f>
        <v>19751769.41673927</v>
      </c>
      <c r="G23" s="25"/>
      <c r="I23" s="9">
        <v>15</v>
      </c>
      <c r="J23" s="26" t="s">
        <v>39</v>
      </c>
      <c r="K23" s="25">
        <v>20714453.103091098</v>
      </c>
      <c r="L23" s="23">
        <f>ROUND(K23/K$42,3)</f>
        <v>0.998</v>
      </c>
      <c r="M23" s="24" t="s">
        <v>27</v>
      </c>
      <c r="N23" s="25">
        <f>+K23</f>
        <v>20714453.103091098</v>
      </c>
      <c r="O23" s="25"/>
      <c r="P23"/>
    </row>
    <row r="24" spans="1:16" x14ac:dyDescent="0.25">
      <c r="A24" s="9" t="s">
        <v>40</v>
      </c>
      <c r="B24" s="27" t="s">
        <v>41</v>
      </c>
      <c r="C24" s="25">
        <v>12407910.187644865</v>
      </c>
      <c r="D24" s="23">
        <f t="shared" si="0"/>
        <v>0.60399999999999998</v>
      </c>
      <c r="E24" s="24" t="s">
        <v>27</v>
      </c>
      <c r="F24" s="25">
        <f>+C24</f>
        <v>12407910.187644865</v>
      </c>
      <c r="G24" s="25"/>
      <c r="I24" s="9" t="s">
        <v>40</v>
      </c>
      <c r="J24" s="27" t="s">
        <v>41</v>
      </c>
      <c r="K24" s="25">
        <v>12872066.247673385</v>
      </c>
      <c r="L24" s="23">
        <f>ROUND(K24/K$42,3)</f>
        <v>0.62</v>
      </c>
      <c r="M24" s="24" t="s">
        <v>27</v>
      </c>
      <c r="N24" s="25">
        <f>+K24</f>
        <v>12872066.247673385</v>
      </c>
      <c r="O24" s="25"/>
      <c r="P24"/>
    </row>
    <row r="25" spans="1:16" x14ac:dyDescent="0.25">
      <c r="A25" s="9" t="s">
        <v>42</v>
      </c>
      <c r="B25" s="27" t="s">
        <v>43</v>
      </c>
      <c r="C25" s="25">
        <v>5221602</v>
      </c>
      <c r="D25" s="23">
        <f t="shared" si="0"/>
        <v>0.254</v>
      </c>
      <c r="E25" s="24" t="s">
        <v>27</v>
      </c>
      <c r="F25" s="25">
        <f>+C25</f>
        <v>5221602</v>
      </c>
      <c r="G25" s="25"/>
      <c r="I25" s="9" t="s">
        <v>42</v>
      </c>
      <c r="J25" s="27" t="s">
        <v>44</v>
      </c>
      <c r="K25" s="25">
        <v>5221602</v>
      </c>
      <c r="L25" s="23">
        <f>ROUND(K25/K$42,3)</f>
        <v>0.252</v>
      </c>
      <c r="M25" s="24" t="s">
        <v>27</v>
      </c>
      <c r="N25" s="25">
        <f>+K25</f>
        <v>5221602</v>
      </c>
      <c r="O25" s="25"/>
      <c r="P25"/>
    </row>
    <row r="26" spans="1:16" x14ac:dyDescent="0.25">
      <c r="A26" s="9" t="s">
        <v>45</v>
      </c>
      <c r="B26" s="27" t="s">
        <v>46</v>
      </c>
      <c r="C26" s="28" t="s">
        <v>47</v>
      </c>
      <c r="D26" s="28" t="s">
        <v>47</v>
      </c>
      <c r="E26" s="24" t="s">
        <v>30</v>
      </c>
      <c r="F26" s="25"/>
      <c r="G26" s="28"/>
      <c r="I26" s="9" t="s">
        <v>45</v>
      </c>
      <c r="J26" s="27" t="s">
        <v>46</v>
      </c>
      <c r="K26" s="28" t="s">
        <v>47</v>
      </c>
      <c r="L26" s="28" t="s">
        <v>47</v>
      </c>
      <c r="M26" s="24" t="s">
        <v>30</v>
      </c>
      <c r="N26" s="25"/>
      <c r="O26" s="28"/>
      <c r="P26"/>
    </row>
    <row r="27" spans="1:16" x14ac:dyDescent="0.25">
      <c r="A27" s="9" t="s">
        <v>48</v>
      </c>
      <c r="B27" s="27" t="s">
        <v>49</v>
      </c>
      <c r="C27" s="25">
        <v>2756202.3308025673</v>
      </c>
      <c r="D27" s="23">
        <f t="shared" ref="D27:D38" si="1">ROUND(C27/C$42,3)</f>
        <v>0.13400000000000001</v>
      </c>
      <c r="E27" s="24" t="s">
        <v>27</v>
      </c>
      <c r="F27" s="25">
        <f>+C27</f>
        <v>2756202.3308025673</v>
      </c>
      <c r="G27" s="25"/>
      <c r="I27" s="9" t="s">
        <v>48</v>
      </c>
      <c r="J27" s="27" t="s">
        <v>49</v>
      </c>
      <c r="K27" s="25">
        <v>2861756.4166225726</v>
      </c>
      <c r="L27" s="23">
        <f t="shared" ref="L27:L38" si="2">ROUND(K27/K$42,3)</f>
        <v>0.13800000000000001</v>
      </c>
      <c r="M27" s="24" t="s">
        <v>27</v>
      </c>
      <c r="N27" s="25">
        <f>+K27</f>
        <v>2861756.4166225726</v>
      </c>
      <c r="O27" s="25"/>
      <c r="P27"/>
    </row>
    <row r="28" spans="1:16" x14ac:dyDescent="0.25">
      <c r="A28" s="9" t="s">
        <v>50</v>
      </c>
      <c r="B28" s="27" t="s">
        <v>51</v>
      </c>
      <c r="C28" s="25">
        <v>439744.27648</v>
      </c>
      <c r="D28" s="23">
        <f t="shared" si="1"/>
        <v>2.1000000000000001E-2</v>
      </c>
      <c r="E28" s="24" t="s">
        <v>30</v>
      </c>
      <c r="F28" s="25"/>
      <c r="G28" s="25">
        <f>+C28</f>
        <v>439744.27648</v>
      </c>
      <c r="I28" s="9" t="s">
        <v>50</v>
      </c>
      <c r="J28" s="27" t="s">
        <v>51</v>
      </c>
      <c r="K28" s="25">
        <v>450298.13911552</v>
      </c>
      <c r="L28" s="23">
        <f t="shared" si="2"/>
        <v>2.1999999999999999E-2</v>
      </c>
      <c r="M28" s="24" t="s">
        <v>30</v>
      </c>
      <c r="N28" s="25"/>
      <c r="O28" s="25">
        <f>+K28</f>
        <v>450298.13911552</v>
      </c>
      <c r="P28" s="29"/>
    </row>
    <row r="29" spans="1:16" x14ac:dyDescent="0.25">
      <c r="A29" s="9">
        <v>16</v>
      </c>
      <c r="B29" s="26" t="s">
        <v>52</v>
      </c>
      <c r="C29" s="25">
        <v>532757683.93207061</v>
      </c>
      <c r="D29" s="23">
        <f t="shared" si="1"/>
        <v>25.940999999999999</v>
      </c>
      <c r="E29" s="24" t="s">
        <v>30</v>
      </c>
      <c r="F29" s="25"/>
      <c r="G29" s="25">
        <f>+C29</f>
        <v>532757683.93207061</v>
      </c>
      <c r="I29" s="9">
        <v>16</v>
      </c>
      <c r="J29" s="26" t="s">
        <v>52</v>
      </c>
      <c r="K29" s="25">
        <v>578648308.52536261</v>
      </c>
      <c r="L29" s="23">
        <f t="shared" si="2"/>
        <v>27.876999999999999</v>
      </c>
      <c r="M29" s="24" t="s">
        <v>30</v>
      </c>
      <c r="N29" s="25"/>
      <c r="O29" s="25">
        <f>+K29</f>
        <v>578648308.52536261</v>
      </c>
      <c r="P29" s="29"/>
    </row>
    <row r="30" spans="1:16" x14ac:dyDescent="0.25">
      <c r="A30" s="9">
        <v>17</v>
      </c>
      <c r="B30" s="26" t="s">
        <v>53</v>
      </c>
      <c r="C30" s="25">
        <v>162467601.75825307</v>
      </c>
      <c r="D30" s="23">
        <f t="shared" si="1"/>
        <v>7.9109999999999996</v>
      </c>
      <c r="E30" s="24" t="s">
        <v>30</v>
      </c>
      <c r="F30" s="25"/>
      <c r="G30" s="25">
        <f>+C30</f>
        <v>162467601.75825307</v>
      </c>
      <c r="I30" s="9">
        <v>17</v>
      </c>
      <c r="J30" s="26" t="s">
        <v>53</v>
      </c>
      <c r="K30" s="25">
        <v>161778230.55554453</v>
      </c>
      <c r="L30" s="23">
        <f t="shared" si="2"/>
        <v>7.7939999999999996</v>
      </c>
      <c r="M30" s="24" t="s">
        <v>30</v>
      </c>
      <c r="N30" s="25"/>
      <c r="O30" s="25">
        <f>+K30</f>
        <v>161778230.55554453</v>
      </c>
      <c r="P30" s="29"/>
    </row>
    <row r="31" spans="1:16" x14ac:dyDescent="0.25">
      <c r="A31" s="9">
        <v>18</v>
      </c>
      <c r="B31" s="26" t="s">
        <v>54</v>
      </c>
      <c r="C31" s="25">
        <v>-7026150.775141296</v>
      </c>
      <c r="D31" s="23">
        <f t="shared" si="1"/>
        <v>-0.34200000000000003</v>
      </c>
      <c r="E31" s="24" t="s">
        <v>27</v>
      </c>
      <c r="F31" s="25">
        <f>+C31</f>
        <v>-7026150.775141296</v>
      </c>
      <c r="G31" s="25"/>
      <c r="I31" s="9">
        <v>18</v>
      </c>
      <c r="J31" s="26" t="s">
        <v>54</v>
      </c>
      <c r="K31" s="25">
        <v>-7271660.1227595787</v>
      </c>
      <c r="L31" s="23">
        <f t="shared" si="2"/>
        <v>-0.35</v>
      </c>
      <c r="M31" s="24" t="s">
        <v>27</v>
      </c>
      <c r="N31" s="25">
        <f>+K31</f>
        <v>-7271660.1227595787</v>
      </c>
      <c r="O31" s="25"/>
      <c r="P31" s="29"/>
    </row>
    <row r="32" spans="1:16" x14ac:dyDescent="0.25">
      <c r="A32" s="9">
        <v>19</v>
      </c>
      <c r="B32" s="26" t="s">
        <v>55</v>
      </c>
      <c r="C32" s="25">
        <v>99929274.275017902</v>
      </c>
      <c r="D32" s="23">
        <f t="shared" si="1"/>
        <v>4.8659999999999997</v>
      </c>
      <c r="E32" s="24" t="s">
        <v>27</v>
      </c>
      <c r="F32" s="25">
        <f>+C32</f>
        <v>99929274.275017902</v>
      </c>
      <c r="G32" s="25"/>
      <c r="I32" s="9">
        <v>19</v>
      </c>
      <c r="J32" s="26" t="s">
        <v>55</v>
      </c>
      <c r="K32" s="25">
        <v>109458109.73966144</v>
      </c>
      <c r="L32" s="23">
        <f t="shared" si="2"/>
        <v>5.2729999999999997</v>
      </c>
      <c r="M32" s="24" t="s">
        <v>27</v>
      </c>
      <c r="N32" s="25">
        <f>+K32</f>
        <v>109458109.73966144</v>
      </c>
      <c r="O32" s="25"/>
      <c r="P32" s="29"/>
    </row>
    <row r="33" spans="1:16" x14ac:dyDescent="0.25">
      <c r="A33" s="9">
        <v>20</v>
      </c>
      <c r="B33" s="26" t="s">
        <v>56</v>
      </c>
      <c r="C33" s="25">
        <v>-506401190.10952568</v>
      </c>
      <c r="D33" s="23">
        <f t="shared" si="1"/>
        <v>-24.658000000000001</v>
      </c>
      <c r="E33" s="24" t="s">
        <v>30</v>
      </c>
      <c r="F33" s="25"/>
      <c r="G33" s="25">
        <f>+C33</f>
        <v>-506401190.10952568</v>
      </c>
      <c r="I33" s="9">
        <v>20</v>
      </c>
      <c r="J33" s="26" t="s">
        <v>56</v>
      </c>
      <c r="K33" s="25">
        <v>-280825260.47825789</v>
      </c>
      <c r="L33" s="23">
        <f t="shared" si="2"/>
        <v>-13.529</v>
      </c>
      <c r="M33" s="24" t="s">
        <v>30</v>
      </c>
      <c r="N33" s="25"/>
      <c r="O33" s="25">
        <f>+K33</f>
        <v>-280825260.47825789</v>
      </c>
      <c r="P33" s="29"/>
    </row>
    <row r="34" spans="1:16" x14ac:dyDescent="0.25">
      <c r="A34" s="9">
        <v>21</v>
      </c>
      <c r="B34" s="30" t="s">
        <v>57</v>
      </c>
      <c r="C34" s="25">
        <v>-130054372.74753909</v>
      </c>
      <c r="D34" s="23">
        <f t="shared" si="1"/>
        <v>-6.3330000000000002</v>
      </c>
      <c r="E34" s="24" t="s">
        <v>30</v>
      </c>
      <c r="F34" s="25"/>
      <c r="G34" s="25">
        <f>+C34</f>
        <v>-130054372.74753909</v>
      </c>
      <c r="I34" s="9">
        <v>21</v>
      </c>
      <c r="J34" s="30" t="s">
        <v>57</v>
      </c>
      <c r="K34" s="25">
        <v>-104404051.76916124</v>
      </c>
      <c r="L34" s="23">
        <f t="shared" si="2"/>
        <v>-5.03</v>
      </c>
      <c r="M34" s="24" t="s">
        <v>30</v>
      </c>
      <c r="N34" s="25"/>
      <c r="O34" s="25">
        <f>+K34</f>
        <v>-104404051.76916124</v>
      </c>
      <c r="P34" s="29"/>
    </row>
    <row r="35" spans="1:16" x14ac:dyDescent="0.25">
      <c r="A35" s="9">
        <v>22</v>
      </c>
      <c r="B35" s="26" t="s">
        <v>58</v>
      </c>
      <c r="C35" s="25">
        <v>802102.21480808011</v>
      </c>
      <c r="D35" s="23">
        <f t="shared" si="1"/>
        <v>3.9E-2</v>
      </c>
      <c r="E35" s="24" t="s">
        <v>27</v>
      </c>
      <c r="F35" s="25">
        <f>+C35</f>
        <v>802102.21480808011</v>
      </c>
      <c r="G35" s="25"/>
      <c r="I35" s="9">
        <v>22</v>
      </c>
      <c r="J35" s="26" t="s">
        <v>58</v>
      </c>
      <c r="K35" s="25">
        <v>808855.6905042415</v>
      </c>
      <c r="L35" s="23">
        <f t="shared" si="2"/>
        <v>3.9E-2</v>
      </c>
      <c r="M35" s="24" t="s">
        <v>27</v>
      </c>
      <c r="N35" s="25">
        <f>+K35</f>
        <v>808855.6905042415</v>
      </c>
      <c r="O35" s="25"/>
      <c r="P35" s="29"/>
    </row>
    <row r="36" spans="1:16" x14ac:dyDescent="0.25">
      <c r="A36" s="9">
        <v>23</v>
      </c>
      <c r="B36" s="31" t="s">
        <v>59</v>
      </c>
      <c r="C36" s="25">
        <v>147487493.49768963</v>
      </c>
      <c r="D36" s="23">
        <f t="shared" si="1"/>
        <v>7.181</v>
      </c>
      <c r="E36" s="24" t="s">
        <v>27</v>
      </c>
      <c r="F36" s="25">
        <f>+C36</f>
        <v>147487493.49768963</v>
      </c>
      <c r="G36" s="25"/>
      <c r="I36" s="9">
        <v>23</v>
      </c>
      <c r="J36" s="31" t="s">
        <v>59</v>
      </c>
      <c r="K36" s="25">
        <v>177283878.27162561</v>
      </c>
      <c r="L36" s="23">
        <f t="shared" si="2"/>
        <v>8.5410000000000004</v>
      </c>
      <c r="M36" s="24" t="s">
        <v>27</v>
      </c>
      <c r="N36" s="25">
        <f>+K36</f>
        <v>177283878.27162561</v>
      </c>
      <c r="O36" s="25"/>
      <c r="P36" s="29"/>
    </row>
    <row r="37" spans="1:16" x14ac:dyDescent="0.25">
      <c r="A37" s="9">
        <v>24</v>
      </c>
      <c r="B37" s="31" t="s">
        <v>60</v>
      </c>
      <c r="C37" s="25">
        <v>3361570.6731019998</v>
      </c>
      <c r="D37" s="23">
        <f t="shared" si="1"/>
        <v>0.16400000000000001</v>
      </c>
      <c r="E37" s="24" t="s">
        <v>27</v>
      </c>
      <c r="F37" s="25">
        <f>+C37</f>
        <v>3361570.6731019998</v>
      </c>
      <c r="G37" s="25"/>
      <c r="I37" s="9">
        <v>24</v>
      </c>
      <c r="J37" s="31" t="s">
        <v>60</v>
      </c>
      <c r="K37" s="25">
        <v>3361570.6731019998</v>
      </c>
      <c r="L37" s="23">
        <f t="shared" si="2"/>
        <v>0.16200000000000001</v>
      </c>
      <c r="M37" s="24" t="s">
        <v>27</v>
      </c>
      <c r="N37" s="25">
        <f>+K37</f>
        <v>3361570.6731019998</v>
      </c>
      <c r="O37" s="25"/>
      <c r="P37" s="29"/>
    </row>
    <row r="38" spans="1:16" x14ac:dyDescent="0.25">
      <c r="A38" s="9">
        <v>25</v>
      </c>
      <c r="B38" s="31" t="s">
        <v>61</v>
      </c>
      <c r="C38" s="25">
        <v>1674028.115022307</v>
      </c>
      <c r="D38" s="23">
        <f t="shared" si="1"/>
        <v>8.2000000000000003E-2</v>
      </c>
      <c r="E38" s="24" t="s">
        <v>27</v>
      </c>
      <c r="F38" s="25">
        <f>+C38</f>
        <v>1674028.115022307</v>
      </c>
      <c r="G38" s="25"/>
      <c r="I38" s="9">
        <v>25</v>
      </c>
      <c r="J38" s="31" t="s">
        <v>61</v>
      </c>
      <c r="K38" s="25">
        <v>1119004.74</v>
      </c>
      <c r="L38" s="23">
        <f t="shared" si="2"/>
        <v>5.3999999999999999E-2</v>
      </c>
      <c r="M38" s="24" t="s">
        <v>27</v>
      </c>
      <c r="N38" s="25">
        <f>+K38</f>
        <v>1119004.74</v>
      </c>
      <c r="O38" s="25"/>
      <c r="P38" s="29"/>
    </row>
    <row r="39" spans="1:16" ht="15.75" thickBot="1" x14ac:dyDescent="0.3">
      <c r="A39" s="9">
        <v>27</v>
      </c>
      <c r="B39" s="32" t="s">
        <v>62</v>
      </c>
      <c r="C39" s="33">
        <f>SUM(C15:C38)</f>
        <v>1389146413.6376553</v>
      </c>
      <c r="D39" s="34">
        <f>SUM(D15:D38)</f>
        <v>67.637999999999991</v>
      </c>
      <c r="E39" s="35"/>
      <c r="F39" s="36">
        <f>SUM(F15:F38)</f>
        <v>424136844.20542765</v>
      </c>
      <c r="G39" s="36">
        <f>SUM(G15:G38)</f>
        <v>965009569.43222761</v>
      </c>
      <c r="H39" s="37"/>
      <c r="I39" s="9">
        <v>27</v>
      </c>
      <c r="J39" s="32" t="s">
        <v>62</v>
      </c>
      <c r="K39" s="33">
        <f>SUM(K15:K38)</f>
        <v>1566619917.1799901</v>
      </c>
      <c r="L39" s="34">
        <f>SUM(L15:L38)</f>
        <v>74.584999999999994</v>
      </c>
      <c r="M39" s="35"/>
      <c r="N39" s="36">
        <f>SUM(N15:N38)</f>
        <v>492063535.45260787</v>
      </c>
      <c r="O39" s="36">
        <f>SUM(O15:O38)</f>
        <v>1074556381.7273822</v>
      </c>
      <c r="P39" s="37"/>
    </row>
    <row r="40" spans="1:16" x14ac:dyDescent="0.25">
      <c r="A40" s="9">
        <v>28</v>
      </c>
      <c r="B40" s="26" t="s">
        <v>63</v>
      </c>
      <c r="C40" s="38">
        <v>0.95102900000000001</v>
      </c>
      <c r="D40" s="39"/>
      <c r="E40" s="40"/>
      <c r="F40" s="41">
        <f>+C40</f>
        <v>0.95102900000000001</v>
      </c>
      <c r="G40" s="41">
        <f>+C40</f>
        <v>0.95102900000000001</v>
      </c>
      <c r="I40" s="9">
        <v>28</v>
      </c>
      <c r="J40" s="26" t="s">
        <v>63</v>
      </c>
      <c r="K40" s="38">
        <f>+C40</f>
        <v>0.95102900000000001</v>
      </c>
      <c r="L40" s="39"/>
      <c r="M40" s="40"/>
      <c r="N40" s="41">
        <f>+K40</f>
        <v>0.95102900000000001</v>
      </c>
      <c r="O40" s="41">
        <f>+K40</f>
        <v>0.95102900000000001</v>
      </c>
    </row>
    <row r="41" spans="1:16" x14ac:dyDescent="0.25">
      <c r="A41" s="9">
        <v>29</v>
      </c>
      <c r="B41" s="26" t="s">
        <v>64</v>
      </c>
      <c r="C41" s="42">
        <f>+C39/C40</f>
        <v>1460677238.6937256</v>
      </c>
      <c r="D41" s="39"/>
      <c r="E41" s="25"/>
      <c r="F41" s="42">
        <f>+F39/F40</f>
        <v>445976772.74344701</v>
      </c>
      <c r="G41" s="42">
        <f>+G39/G40</f>
        <v>1014700465.9502786</v>
      </c>
      <c r="H41" s="37"/>
      <c r="I41" s="9">
        <v>29</v>
      </c>
      <c r="J41" s="26" t="s">
        <v>64</v>
      </c>
      <c r="K41" s="42">
        <f>+K39/K40</f>
        <v>1647289322.5968819</v>
      </c>
      <c r="L41" s="39"/>
      <c r="M41" s="25"/>
      <c r="N41" s="42">
        <f>+N39/N40</f>
        <v>517401189.08320129</v>
      </c>
      <c r="O41" s="42">
        <f>+O39/O40</f>
        <v>1129888133.5136807</v>
      </c>
      <c r="P41" s="37"/>
    </row>
    <row r="42" spans="1:16" x14ac:dyDescent="0.25">
      <c r="A42" s="9">
        <v>30</v>
      </c>
      <c r="B42" s="26" t="s">
        <v>65</v>
      </c>
      <c r="C42" s="25">
        <v>20537346.665786404</v>
      </c>
      <c r="D42" s="25"/>
      <c r="E42" s="25"/>
      <c r="F42" s="43"/>
      <c r="G42" s="44"/>
      <c r="I42" s="9">
        <v>30</v>
      </c>
      <c r="J42" s="26" t="s">
        <v>65</v>
      </c>
      <c r="K42" s="25">
        <v>20757312.610935669</v>
      </c>
      <c r="L42" s="25"/>
      <c r="M42" s="25"/>
      <c r="N42" s="43"/>
      <c r="O42" s="44"/>
    </row>
    <row r="43" spans="1:16" x14ac:dyDescent="0.25">
      <c r="A43" s="9">
        <v>31</v>
      </c>
      <c r="B43" s="45"/>
      <c r="C43" s="46" t="s">
        <v>66</v>
      </c>
      <c r="D43" s="47"/>
      <c r="E43" s="48"/>
      <c r="F43"/>
      <c r="G43"/>
      <c r="I43" s="9">
        <v>31</v>
      </c>
      <c r="J43" s="45"/>
      <c r="K43" s="46" t="s">
        <v>66</v>
      </c>
      <c r="L43" s="47"/>
      <c r="M43" s="48"/>
      <c r="N43"/>
      <c r="O43" s="49"/>
    </row>
    <row r="44" spans="1:16" x14ac:dyDescent="0.25">
      <c r="A44" s="9">
        <v>32</v>
      </c>
      <c r="B44" s="45"/>
      <c r="C44" s="50" t="s">
        <v>67</v>
      </c>
      <c r="D44" s="51" t="s">
        <v>68</v>
      </c>
      <c r="E44" s="52"/>
      <c r="F44"/>
      <c r="G44"/>
      <c r="I44" s="9">
        <v>32</v>
      </c>
      <c r="J44" s="45"/>
      <c r="K44" s="50" t="s">
        <v>67</v>
      </c>
      <c r="L44" s="51" t="s">
        <v>68</v>
      </c>
      <c r="M44" s="52"/>
      <c r="N44"/>
      <c r="O44"/>
    </row>
    <row r="45" spans="1:16" x14ac:dyDescent="0.25">
      <c r="A45" s="9">
        <v>33</v>
      </c>
      <c r="B45" s="45"/>
      <c r="C45" s="53" t="s">
        <v>69</v>
      </c>
      <c r="D45" s="54" t="s">
        <v>69</v>
      </c>
      <c r="E45" s="52"/>
      <c r="F45"/>
      <c r="G45"/>
      <c r="I45" s="9">
        <v>33</v>
      </c>
      <c r="J45" s="45"/>
      <c r="K45" s="53" t="s">
        <v>69</v>
      </c>
      <c r="L45" s="54" t="s">
        <v>69</v>
      </c>
      <c r="M45" s="52"/>
      <c r="N45"/>
      <c r="O45"/>
    </row>
    <row r="46" spans="1:16" x14ac:dyDescent="0.25">
      <c r="A46" s="9">
        <v>34</v>
      </c>
      <c r="B46" s="45"/>
      <c r="C46" s="55" t="s">
        <v>70</v>
      </c>
      <c r="D46" s="56"/>
      <c r="E46" s="52"/>
      <c r="F46"/>
      <c r="G46"/>
      <c r="I46" s="9">
        <v>34</v>
      </c>
      <c r="J46" s="45"/>
      <c r="K46" s="55" t="s">
        <v>70</v>
      </c>
      <c r="L46" s="56"/>
      <c r="M46" s="52"/>
      <c r="N46"/>
      <c r="O46"/>
    </row>
    <row r="47" spans="1:16" x14ac:dyDescent="0.25">
      <c r="A47" s="9">
        <v>35</v>
      </c>
      <c r="B47" s="26" t="s">
        <v>71</v>
      </c>
      <c r="C47" s="57">
        <f>D39</f>
        <v>67.637999999999991</v>
      </c>
      <c r="D47" s="58">
        <f>C47/C$40</f>
        <v>71.120859616268262</v>
      </c>
      <c r="E47" s="52"/>
      <c r="F47"/>
      <c r="G47"/>
      <c r="I47" s="9">
        <v>35</v>
      </c>
      <c r="J47" s="26" t="s">
        <v>71</v>
      </c>
      <c r="K47" s="57">
        <f>L39</f>
        <v>74.584999999999994</v>
      </c>
      <c r="L47" s="58">
        <f>K47/K$40</f>
        <v>78.425579030713038</v>
      </c>
      <c r="M47" s="52"/>
      <c r="N47"/>
      <c r="O47"/>
    </row>
    <row r="48" spans="1:16" x14ac:dyDescent="0.25">
      <c r="A48" s="9">
        <v>36</v>
      </c>
      <c r="B48" s="26" t="s">
        <v>72</v>
      </c>
      <c r="C48" s="57">
        <f>ROUND(SUM(D15,D18:D19,D23:D25,D27,D31:D32,D35:D38),3)</f>
        <v>20.652000000000001</v>
      </c>
      <c r="D48" s="58">
        <f>ROUND(C48/C$40,3)</f>
        <v>21.715</v>
      </c>
      <c r="E48" s="52"/>
      <c r="F48"/>
      <c r="G48"/>
      <c r="I48" s="9">
        <v>36</v>
      </c>
      <c r="J48" s="26" t="s">
        <v>72</v>
      </c>
      <c r="K48" s="57">
        <f>ROUND(SUM(L15,L18:L19,L23:L25,L27,L31:L32,L35:L38),3)</f>
        <v>23.706</v>
      </c>
      <c r="L48" s="58">
        <f>ROUND(K48/K$40,3)</f>
        <v>24.927</v>
      </c>
      <c r="M48" s="52"/>
      <c r="N48"/>
      <c r="O48"/>
    </row>
    <row r="49" spans="1:15" x14ac:dyDescent="0.25">
      <c r="A49" s="9">
        <v>37</v>
      </c>
      <c r="B49" s="26" t="s">
        <v>73</v>
      </c>
      <c r="C49" s="59">
        <f>ROUND(SUM(D16,D17,D20:D22,D26,D28:D30,D33:D34),3)</f>
        <v>46.985999999999997</v>
      </c>
      <c r="D49" s="60">
        <f>ROUND(C49/C$40,3)</f>
        <v>49.405000000000001</v>
      </c>
      <c r="E49" s="61"/>
      <c r="F49" s="49"/>
      <c r="G49" s="49"/>
      <c r="I49" s="9">
        <v>37</v>
      </c>
      <c r="J49" s="26" t="s">
        <v>73</v>
      </c>
      <c r="K49" s="59">
        <f>ROUND(SUM(L16,L17,L20:L22,L26,L28:L30,L33:L34),3)</f>
        <v>50.878999999999998</v>
      </c>
      <c r="L49" s="60">
        <f>ROUND(K49/K$40,3)</f>
        <v>53.499000000000002</v>
      </c>
      <c r="M49" s="61"/>
      <c r="N49"/>
      <c r="O49"/>
    </row>
    <row r="50" spans="1:15" x14ac:dyDescent="0.25">
      <c r="A50" s="9">
        <v>38</v>
      </c>
      <c r="B50" s="26" t="s">
        <v>71</v>
      </c>
      <c r="C50" s="57">
        <f>SUM(C48:C49)</f>
        <v>67.638000000000005</v>
      </c>
      <c r="D50" s="58">
        <f>SUM(D48:D49)</f>
        <v>71.12</v>
      </c>
      <c r="E50" s="61"/>
      <c r="F50"/>
      <c r="G50"/>
      <c r="I50" s="9">
        <v>38</v>
      </c>
      <c r="J50" s="26" t="s">
        <v>71</v>
      </c>
      <c r="K50" s="57">
        <f>SUM(K48:K49)</f>
        <v>74.584999999999994</v>
      </c>
      <c r="L50" s="58">
        <f>SUM(L48:L49)</f>
        <v>78.426000000000002</v>
      </c>
      <c r="M50" s="61"/>
      <c r="N50"/>
      <c r="O50"/>
    </row>
    <row r="51" spans="1:15" x14ac:dyDescent="0.25">
      <c r="A51" s="9"/>
      <c r="B51" s="10"/>
      <c r="C51" s="62"/>
      <c r="D51" s="63"/>
      <c r="E51" s="64"/>
      <c r="F51"/>
      <c r="G51"/>
      <c r="I51" s="7"/>
      <c r="J51" s="10"/>
      <c r="K51" s="62"/>
      <c r="L51" s="63"/>
      <c r="M51" s="64"/>
      <c r="N51"/>
      <c r="O51"/>
    </row>
    <row r="52" spans="1:15" x14ac:dyDescent="0.25">
      <c r="A52" s="7"/>
      <c r="B52" s="65"/>
      <c r="E52" s="66"/>
      <c r="F52" s="66"/>
      <c r="G52" s="66"/>
      <c r="I52" s="7"/>
      <c r="J52" s="65"/>
      <c r="L52" s="67"/>
      <c r="M52" s="66"/>
      <c r="N52" s="66"/>
      <c r="O52" s="66"/>
    </row>
    <row r="53" spans="1:15" x14ac:dyDescent="0.25">
      <c r="A53" s="7"/>
      <c r="E53" s="66"/>
      <c r="F53" s="66"/>
      <c r="G53" s="66"/>
      <c r="I53" s="7"/>
      <c r="J53" s="1" t="s">
        <v>74</v>
      </c>
      <c r="K53" s="68"/>
      <c r="L53" s="69"/>
      <c r="M53" s="66"/>
      <c r="N53" s="66"/>
      <c r="O53" s="66"/>
    </row>
    <row r="94" spans="1:16" x14ac:dyDescent="0.2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2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2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2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2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2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2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2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2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2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25">
      <c r="A104" s="7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25">
      <c r="A105" s="7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25">
      <c r="A106" s="7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25">
      <c r="A107" s="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25">
      <c r="A108" s="7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25">
      <c r="A109" s="7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25">
      <c r="A110" s="7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25">
      <c r="A111" s="7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25">
      <c r="A112" s="7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25">
      <c r="A113" s="7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x14ac:dyDescent="0.25">
      <c r="A114" s="7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x14ac:dyDescent="0.25">
      <c r="A115" s="7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x14ac:dyDescent="0.25">
      <c r="A116" s="7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x14ac:dyDescent="0.25">
      <c r="A117" s="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x14ac:dyDescent="0.25">
      <c r="A118" s="7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x14ac:dyDescent="0.25">
      <c r="A119" s="7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x14ac:dyDescent="0.25">
      <c r="A120" s="7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x14ac:dyDescent="0.25">
      <c r="A121" s="7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x14ac:dyDescent="0.25">
      <c r="A122" s="7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x14ac:dyDescent="0.25">
      <c r="A123" s="7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x14ac:dyDescent="0.25">
      <c r="A124" s="7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2:16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2:16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2:16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2:16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2:16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2:16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2:16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2:16" x14ac:dyDescent="0.25">
      <c r="B136" s="70"/>
      <c r="C136" s="70"/>
    </row>
    <row r="137" spans="2:16" x14ac:dyDescent="0.25">
      <c r="B137" s="70"/>
      <c r="C137" s="70"/>
    </row>
    <row r="138" spans="2:16" x14ac:dyDescent="0.25">
      <c r="B138" s="70"/>
      <c r="C138" s="70"/>
    </row>
    <row r="139" spans="2:16" x14ac:dyDescent="0.25">
      <c r="B139" s="70"/>
      <c r="C139" s="70"/>
    </row>
    <row r="140" spans="2:16" x14ac:dyDescent="0.25">
      <c r="B140" s="70"/>
      <c r="C140" s="70"/>
    </row>
    <row r="141" spans="2:16" x14ac:dyDescent="0.25">
      <c r="B141" s="70"/>
      <c r="C141" s="70"/>
    </row>
    <row r="142" spans="2:16" x14ac:dyDescent="0.25">
      <c r="B142" s="70"/>
      <c r="C142" s="70"/>
    </row>
    <row r="143" spans="2:16" x14ac:dyDescent="0.25">
      <c r="B143" s="70"/>
      <c r="C143" s="70"/>
    </row>
    <row r="144" spans="2:16" x14ac:dyDescent="0.25">
      <c r="B144" s="70"/>
      <c r="C144" s="70"/>
    </row>
    <row r="145" spans="2:3" x14ac:dyDescent="0.25">
      <c r="B145" s="70"/>
      <c r="C145" s="70"/>
    </row>
    <row r="146" spans="2:3" x14ac:dyDescent="0.25">
      <c r="B146" s="70"/>
      <c r="C146" s="70"/>
    </row>
    <row r="147" spans="2:3" x14ac:dyDescent="0.25">
      <c r="B147" s="70"/>
      <c r="C147" s="70"/>
    </row>
    <row r="148" spans="2:3" x14ac:dyDescent="0.25">
      <c r="B148" s="70"/>
      <c r="C148" s="70"/>
    </row>
    <row r="149" spans="2:3" x14ac:dyDescent="0.25">
      <c r="B149" s="70"/>
      <c r="C149" s="70"/>
    </row>
    <row r="150" spans="2:3" x14ac:dyDescent="0.25">
      <c r="B150" s="70"/>
      <c r="C150" s="70"/>
    </row>
    <row r="151" spans="2:3" x14ac:dyDescent="0.25">
      <c r="B151" s="70"/>
      <c r="C151" s="70"/>
    </row>
    <row r="152" spans="2:3" x14ac:dyDescent="0.25">
      <c r="B152" s="70"/>
      <c r="C152" s="70"/>
    </row>
    <row r="153" spans="2:3" x14ac:dyDescent="0.25">
      <c r="B153" s="70"/>
      <c r="C153" s="70"/>
    </row>
  </sheetData>
  <pageMargins left="0.7" right="0.7" top="0.75" bottom="0.75" header="0.3" footer="0.3"/>
  <pageSetup scale="3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A4801E20E0A1144990DA28540514F1C" ma:contentTypeVersion="16" ma:contentTypeDescription="" ma:contentTypeScope="" ma:versionID="d2e5ce1c5de2c4044c27d7ed03a602d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D661924-757F-44FA-9BE6-CB323CBA548C}"/>
</file>

<file path=customXml/itemProps2.xml><?xml version="1.0" encoding="utf-8"?>
<ds:datastoreItem xmlns:ds="http://schemas.openxmlformats.org/officeDocument/2006/customXml" ds:itemID="{D37EF023-36D0-4FDF-8C32-72BEC6C661CD}"/>
</file>

<file path=customXml/itemProps3.xml><?xml version="1.0" encoding="utf-8"?>
<ds:datastoreItem xmlns:ds="http://schemas.openxmlformats.org/officeDocument/2006/customXml" ds:itemID="{67F67BF0-0618-4263-9C45-1DA1FC383372}"/>
</file>

<file path=customXml/itemProps4.xml><?xml version="1.0" encoding="utf-8"?>
<ds:datastoreItem xmlns:ds="http://schemas.openxmlformats.org/officeDocument/2006/customXml" ds:itemID="{CBC5C3A3-D747-44B1-9135-914E0613E8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Exh.SEF-12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Pham, Linh</cp:lastModifiedBy>
  <cp:lastPrinted>2024-02-05T18:17:38Z</cp:lastPrinted>
  <dcterms:created xsi:type="dcterms:W3CDTF">2024-02-05T18:12:14Z</dcterms:created>
  <dcterms:modified xsi:type="dcterms:W3CDTF">2024-02-07T18:10:16Z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0x0101006E56B4D1795A2E4DB2F0B01679ED314A00DA4801E20E0A1144990DA28540514F1C</vt:lpwstr>
  </property>
  <property fmtid="{D5CDD505-2E9C-101B-9397-08002B2CF9AE}" pid="3" name="_docset_NoMedatataSyncRequired">
    <vt:lpwstr>False</vt:lpwstr>
  </property>
</Properties>
</file>