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worksheets/sheet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7792" windowHeight="12072" tabRatio="755" firstSheet="11" activeTab="17"/>
  </bookViews>
  <sheets>
    <sheet name="JAP-30 Page 1" sheetId="1" r:id="rId1"/>
    <sheet name="JAP-30 Page 2" sheetId="2" r:id="rId2"/>
    <sheet name="JAP-30 Page 3" sheetId="3" r:id="rId3"/>
    <sheet name="JAP-30 Page 3a" sheetId="4" r:id="rId4"/>
    <sheet name="JAP-30 Page 4" sheetId="5" r:id="rId5"/>
    <sheet name="JAP-30 Page 4a" sheetId="6" r:id="rId6"/>
    <sheet name="JAP-30 Page 5" sheetId="7" r:id="rId7"/>
    <sheet name="JAP-30 Page 5a" sheetId="8" r:id="rId8"/>
    <sheet name="JAP-30 Page 6" sheetId="9" r:id="rId9"/>
    <sheet name="JAP-30 Page 6a" sheetId="10" r:id="rId10"/>
    <sheet name="JAP-30 Page 7" sheetId="11" r:id="rId11"/>
    <sheet name="JAP-30 Page 7a" sheetId="12" r:id="rId12"/>
    <sheet name="JAP-30 Page 8" sheetId="13" r:id="rId13"/>
    <sheet name="JAP-30 Page 8a" sheetId="14" r:id="rId14"/>
    <sheet name="JAP-30 Page 9" sheetId="15" r:id="rId15"/>
    <sheet name="JAP-30 Page 9a" sheetId="16" r:id="rId16"/>
    <sheet name="JAP-30 Page 10" sheetId="17" r:id="rId17"/>
    <sheet name="JAP-30 Page 10a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'[16]Transp Data'!$A$6:$C$81</definedName>
    <definedName name="Classification">'[6]Func Study'!$AB$251</definedName>
    <definedName name="Close_Date">'[11]Capital Projects(Input)'!$D$7:$D$53</definedName>
    <definedName name="Construction_OH">'[17]Virtual 49 Back-Up'!$E$54</definedName>
    <definedName name="ConversionFactor">[8]Assumptions!$I$65</definedName>
    <definedName name="COSFacVal">[6]Inputs!$R$5</definedName>
    <definedName name="CurrQtr">'[18]Inc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'[19]Mix Variance'!$B$1:$N$31</definedName>
    <definedName name="Data.Avg">'[18]Avg Amts'!$A$5:$BP$34</definedName>
    <definedName name="Data.Qtrs.Avg">'[18]Avg Amts'!$A$5:$IV$5</definedName>
    <definedName name="data1">'[20]Mix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[21]Inputs!$D$11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'[22]JHS-4'!$AP$2</definedName>
    <definedName name="DP.T">[4]INTERNAL!$A$46:$IV$48</definedName>
    <definedName name="EBFIT.T">[4]INTERNAL!$A$88:$IV$90</definedName>
    <definedName name="EffTax">[15]INPUTS!$F$36</definedName>
    <definedName name="Electric_Prices">'[23]Monthly Price Summary'!$B$4:$E$27</definedName>
    <definedName name="ElecWC_LineItems">[24]BS!$AO$7:$AO$3420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[21]Inputs!$D$12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'[17]Virtual 49 Back-Up'!$B$20</definedName>
    <definedName name="Feb04AMA">[3]BS!$AE$7:$AE$3582</definedName>
    <definedName name="Fed_Cap_Tax">[25]Inputs!$E$112</definedName>
    <definedName name="FedTaxRate">[8]Assumptions!$C$33</definedName>
    <definedName name="FIT">'[26]ROR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16">{"'Sheet1'!$A$1:$J$121"}</definedName>
    <definedName name="HTML_Control" localSheetId="17">{"'Sheet1'!$A$1:$J$121"}</definedName>
    <definedName name="HTML_Control" localSheetId="6">{"'Sheet1'!$A$1:$J$121"}</definedName>
    <definedName name="HTML_Control" localSheetId="7">{"'Sheet1'!$A$1:$J$121"}</definedName>
    <definedName name="HTML_Control" localSheetId="8">{"'Sheet1'!$A$1:$J$121"}</definedName>
    <definedName name="HTML_Control" localSheetId="9">{"'Sheet1'!$A$1:$J$121"}</definedName>
    <definedName name="HTML_Control" localSheetId="10">{"'Sheet1'!$A$1:$J$121"}</definedName>
    <definedName name="HTML_Control" localSheetId="11">{"'Sheet1'!$A$1:$J$121"}</definedName>
    <definedName name="HTML_Control" localSheetId="12">{"'Sheet1'!$A$1:$J$121"}</definedName>
    <definedName name="HTML_Control" localSheetId="13">{"'Sheet1'!$A$1:$J$121"}</definedName>
    <definedName name="HTML_Control" localSheetId="14">{"'Sheet1'!$A$1:$J$121"}</definedName>
    <definedName name="HTML_Control" localSheetId="15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[27]Sheet1!$AG$1</definedName>
    <definedName name="Jan04AMA">[3]BS!$AD$7:$AD$3582</definedName>
    <definedName name="jjj">[28]Inputs!$N$18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eep_Docket_Number">'[29]KJB-3 Sum'!$AQ$2</definedName>
    <definedName name="keep_FIT">'[29]KJB-7 Def'!$L$20</definedName>
    <definedName name="keep_KJB_3_Rate_Increase">'[29]KJB-7 Def'!$C$3</definedName>
    <definedName name="keep_KJB_4_Electric_Summary">'[29]KJB-3 Sum'!$AQ$3</definedName>
    <definedName name="keep_KJB_8_Common_Adjs">'[29]KJB-5 Cmn Adj'!$L$3</definedName>
    <definedName name="keep_KJB_9_Electric_Only">'[29]KJB-5 El Adj'!$E$3</definedName>
    <definedName name="keep_TESTYEAR">'[29]KJB-5 Cmn Adj'!$B$7</definedName>
    <definedName name="LATEPAY">[27]Sheet1!$E$3:$E$25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'[30]Load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[31]M9100F4!$A$1:$V$99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[32]Sheet1!$AF$3:$AJ$28</definedName>
    <definedName name="Method">[9]Inputs!$C$6</definedName>
    <definedName name="monthlist">[33]Table!$R$2:$S$13</definedName>
    <definedName name="monthtotals">'[33]WA SBC'!$D$40:$O$40</definedName>
    <definedName name="MTD_Format">[34]Mthly!$B$11:$D$11,[34]Mthly!$B$32:$D$32</definedName>
    <definedName name="MTR_YR3">[35]Variables!$E$14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[36]Inputs!$N$18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'[17]Virtual 49 Back-Up'!$B$21</definedName>
    <definedName name="OBCLEASE">[27]Sheet1!$AF$4:$AI$23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'[37]Dist Misc'!$F$120</definedName>
    <definedName name="OthRCF">[38]INPUTS!$F$41</definedName>
    <definedName name="OthUnc">[4]INPUTS!$F$36</definedName>
    <definedName name="outlookdata">'[39]pivoted data'!$D$3:$Q$90</definedName>
    <definedName name="PeakMethod">[9]Inputs!$T$5</definedName>
    <definedName name="Percent_debt">[25]Inputs!$E$129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'[23]Monthly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[25]Inputs!$E$111</definedName>
    <definedName name="PTDGP.T">[4]INTERNAL!$A$64:$IV$66</definedName>
    <definedName name="PTDP.T">[4]INTERNAL!$A$67:$IV$69</definedName>
    <definedName name="QTD_Format">[40]QTD!$B$11:$D$11,[40]QTD!$B$35:$D$35</definedName>
    <definedName name="RATE2">'[16]Transp Data'!$A$8:$I$112</definedName>
    <definedName name="Rates">[41]Codes!$A$1:$C$500</definedName>
    <definedName name="RB.T">[4]INTERNAL!$A$70:$IV$72</definedName>
    <definedName name="Requlated_scenario">'[11]Assumptions (Input)'!$B$12</definedName>
    <definedName name="ResExchCrRate">[42]Sch_194!$M$31</definedName>
    <definedName name="RESID">[4]EXTERNAL!$A$88:$IV$90</definedName>
    <definedName name="resource_lookup">'[43]#REF'!$B$3:$C$112</definedName>
    <definedName name="ResourceSupplier">[10]Variables!$D$28</definedName>
    <definedName name="ResRCF">[15]INPUTS!$F$44</definedName>
    <definedName name="ResUnc">[15]INPUTS!$F$39</definedName>
    <definedName name="RevClass">[41]Codes!$F$2:$G$10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[44]INPUTS!$F$29</definedName>
    <definedName name="SAPBEXhrIndnt">"Wide"</definedName>
    <definedName name="SAPsysID">"708C5W7SBKP804JT78WJ0JNKI"</definedName>
    <definedName name="SAPwbID">"ARS"</definedName>
    <definedName name="SBRCF">[38]INPUTS!$F$40</definedName>
    <definedName name="SbUnc">[4]INPUTS!$F$35</definedName>
    <definedName name="Schedule">[36]Inputs!$N$14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[27]Sheet1!$A$4:$E$40</definedName>
    <definedName name="TestPeriod">[6]Inputs!$C$5</definedName>
    <definedName name="TESTYEAR">'[22]JHS-6'!$A$7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'[45]Transp Unbilled'!$A$8:$E$174</definedName>
    <definedName name="TRANSM_2">[46]Transm2!$A$1:$M$461:'[46]10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'[47]Input Tab'!$B$11</definedName>
    <definedName name="WinterPeak">'[48]Load Data'!$D$9:$H$12,'[48]Load Data'!$D$20:$H$22</definedName>
    <definedName name="x">'[49]Weather Present'!$K$7</definedName>
    <definedName name="y">'[50]DSM Output'!$B$21:$B$23</definedName>
    <definedName name="Years_evaluated">'[51]Revison Inputs'!$B$6</definedName>
    <definedName name="YEFactors">[7]Factors!$S$3:$AG$99</definedName>
    <definedName name="YTD_Format">[40]YTD!$B$13:$D$13,[40]YTD!$B$36:$D$36</definedName>
    <definedName name="z">'[50]DSM Output'!$G$21:$G$23</definedName>
  </definedNames>
  <calcPr calcId="145621"/>
</workbook>
</file>

<file path=xl/calcChain.xml><?xml version="1.0" encoding="utf-8"?>
<calcChain xmlns="http://schemas.openxmlformats.org/spreadsheetml/2006/main">
  <c r="K26" i="18" l="1"/>
  <c r="N26" i="18"/>
  <c r="M26" i="18"/>
  <c r="L26" i="18"/>
  <c r="J26" i="18"/>
  <c r="I26" i="18"/>
  <c r="H26" i="18"/>
  <c r="G26" i="18"/>
  <c r="F26" i="18"/>
  <c r="E26" i="18"/>
  <c r="D26" i="18"/>
  <c r="A12" i="18"/>
  <c r="A11" i="18"/>
  <c r="C12" i="18" s="1"/>
  <c r="J7" i="18"/>
  <c r="K7" i="18" s="1"/>
  <c r="L7" i="18" s="1"/>
  <c r="M7" i="18" s="1"/>
  <c r="N7" i="18" s="1"/>
  <c r="O7" i="18" s="1"/>
  <c r="F7" i="18"/>
  <c r="G7" i="18" s="1"/>
  <c r="H7" i="18" s="1"/>
  <c r="I7" i="18" s="1"/>
  <c r="E7" i="18"/>
  <c r="I26" i="17"/>
  <c r="E26" i="17"/>
  <c r="O26" i="17"/>
  <c r="N26" i="17"/>
  <c r="L26" i="17"/>
  <c r="K26" i="17"/>
  <c r="J26" i="17"/>
  <c r="H26" i="17"/>
  <c r="G26" i="17"/>
  <c r="F26" i="17"/>
  <c r="D26" i="17"/>
  <c r="C12" i="17"/>
  <c r="A11" i="17"/>
  <c r="A12" i="17" s="1"/>
  <c r="K7" i="17"/>
  <c r="L7" i="17" s="1"/>
  <c r="M7" i="17" s="1"/>
  <c r="N7" i="17" s="1"/>
  <c r="O7" i="17" s="1"/>
  <c r="E7" i="17"/>
  <c r="F7" i="17" s="1"/>
  <c r="G7" i="17" s="1"/>
  <c r="H7" i="17" s="1"/>
  <c r="I7" i="17" s="1"/>
  <c r="J7" i="17" s="1"/>
  <c r="G26" i="16"/>
  <c r="N26" i="16"/>
  <c r="L26" i="16"/>
  <c r="K26" i="16"/>
  <c r="I26" i="16"/>
  <c r="H26" i="16"/>
  <c r="F26" i="16"/>
  <c r="D26" i="16"/>
  <c r="A12" i="16"/>
  <c r="A13" i="16" s="1"/>
  <c r="A14" i="16" s="1"/>
  <c r="A11" i="16"/>
  <c r="C12" i="16" s="1"/>
  <c r="N7" i="16"/>
  <c r="O7" i="16" s="1"/>
  <c r="I7" i="16"/>
  <c r="J7" i="16" s="1"/>
  <c r="K7" i="16" s="1"/>
  <c r="L7" i="16" s="1"/>
  <c r="M7" i="16" s="1"/>
  <c r="F7" i="16"/>
  <c r="G7" i="16" s="1"/>
  <c r="H7" i="16" s="1"/>
  <c r="E7" i="16"/>
  <c r="O26" i="15"/>
  <c r="L26" i="15"/>
  <c r="I26" i="15"/>
  <c r="G26" i="15"/>
  <c r="M26" i="15"/>
  <c r="K26" i="15"/>
  <c r="E26" i="15"/>
  <c r="P14" i="15"/>
  <c r="A13" i="15"/>
  <c r="A14" i="15" s="1"/>
  <c r="C12" i="15"/>
  <c r="A11" i="15"/>
  <c r="A12" i="15" s="1"/>
  <c r="K7" i="15"/>
  <c r="L7" i="15" s="1"/>
  <c r="M7" i="15" s="1"/>
  <c r="N7" i="15" s="1"/>
  <c r="O7" i="15" s="1"/>
  <c r="G7" i="15"/>
  <c r="H7" i="15" s="1"/>
  <c r="I7" i="15" s="1"/>
  <c r="J7" i="15" s="1"/>
  <c r="E7" i="15"/>
  <c r="F7" i="15" s="1"/>
  <c r="N26" i="14"/>
  <c r="J26" i="14"/>
  <c r="F26" i="14"/>
  <c r="O26" i="14"/>
  <c r="M26" i="14"/>
  <c r="L26" i="14"/>
  <c r="K26" i="14"/>
  <c r="I26" i="14"/>
  <c r="H26" i="14"/>
  <c r="G26" i="14"/>
  <c r="E26" i="14"/>
  <c r="D26" i="14"/>
  <c r="A13" i="14"/>
  <c r="A14" i="14" s="1"/>
  <c r="C12" i="14"/>
  <c r="A11" i="14"/>
  <c r="A12" i="14" s="1"/>
  <c r="K7" i="14"/>
  <c r="L7" i="14" s="1"/>
  <c r="M7" i="14" s="1"/>
  <c r="N7" i="14" s="1"/>
  <c r="O7" i="14" s="1"/>
  <c r="G7" i="14"/>
  <c r="H7" i="14" s="1"/>
  <c r="I7" i="14" s="1"/>
  <c r="J7" i="14" s="1"/>
  <c r="E7" i="14"/>
  <c r="F7" i="14" s="1"/>
  <c r="N26" i="13"/>
  <c r="J26" i="13"/>
  <c r="F26" i="13"/>
  <c r="O26" i="13"/>
  <c r="M26" i="13"/>
  <c r="L26" i="13"/>
  <c r="K26" i="13"/>
  <c r="I26" i="13"/>
  <c r="H26" i="13"/>
  <c r="G26" i="13"/>
  <c r="E26" i="13"/>
  <c r="D26" i="13"/>
  <c r="A13" i="13"/>
  <c r="A14" i="13" s="1"/>
  <c r="C12" i="13"/>
  <c r="A11" i="13"/>
  <c r="A12" i="13" s="1"/>
  <c r="G7" i="13"/>
  <c r="H7" i="13" s="1"/>
  <c r="I7" i="13" s="1"/>
  <c r="J7" i="13" s="1"/>
  <c r="K7" i="13" s="1"/>
  <c r="L7" i="13" s="1"/>
  <c r="M7" i="13" s="1"/>
  <c r="N7" i="13" s="1"/>
  <c r="O7" i="13" s="1"/>
  <c r="E7" i="13"/>
  <c r="F7" i="13" s="1"/>
  <c r="N26" i="12"/>
  <c r="J26" i="12"/>
  <c r="F26" i="12"/>
  <c r="L26" i="12"/>
  <c r="I26" i="12"/>
  <c r="H26" i="12"/>
  <c r="E26" i="12"/>
  <c r="D26" i="12"/>
  <c r="A12" i="12"/>
  <c r="A11" i="12"/>
  <c r="C12" i="12" s="1"/>
  <c r="J7" i="12"/>
  <c r="K7" i="12" s="1"/>
  <c r="L7" i="12" s="1"/>
  <c r="M7" i="12" s="1"/>
  <c r="N7" i="12" s="1"/>
  <c r="O7" i="12" s="1"/>
  <c r="H7" i="12"/>
  <c r="I7" i="12" s="1"/>
  <c r="F7" i="12"/>
  <c r="G7" i="12" s="1"/>
  <c r="E7" i="12"/>
  <c r="O26" i="11"/>
  <c r="G26" i="11"/>
  <c r="N26" i="11"/>
  <c r="L26" i="11"/>
  <c r="K26" i="11"/>
  <c r="J26" i="11"/>
  <c r="H26" i="11"/>
  <c r="F26" i="11"/>
  <c r="D26" i="11"/>
  <c r="A11" i="11"/>
  <c r="C12" i="11" s="1"/>
  <c r="J7" i="11"/>
  <c r="K7" i="11" s="1"/>
  <c r="L7" i="11" s="1"/>
  <c r="M7" i="11" s="1"/>
  <c r="N7" i="11" s="1"/>
  <c r="O7" i="11" s="1"/>
  <c r="H7" i="11"/>
  <c r="I7" i="11" s="1"/>
  <c r="F7" i="11"/>
  <c r="G7" i="11" s="1"/>
  <c r="E7" i="11"/>
  <c r="L26" i="10"/>
  <c r="K26" i="10"/>
  <c r="N26" i="10"/>
  <c r="M26" i="10"/>
  <c r="J26" i="10"/>
  <c r="I26" i="10"/>
  <c r="F26" i="10"/>
  <c r="E26" i="10"/>
  <c r="D26" i="10"/>
  <c r="C12" i="10"/>
  <c r="A12" i="10"/>
  <c r="A13" i="10" s="1"/>
  <c r="A14" i="10" s="1"/>
  <c r="A11" i="10"/>
  <c r="G7" i="10"/>
  <c r="H7" i="10" s="1"/>
  <c r="I7" i="10" s="1"/>
  <c r="J7" i="10" s="1"/>
  <c r="K7" i="10" s="1"/>
  <c r="L7" i="10" s="1"/>
  <c r="M7" i="10" s="1"/>
  <c r="N7" i="10" s="1"/>
  <c r="O7" i="10" s="1"/>
  <c r="F7" i="10"/>
  <c r="E7" i="10"/>
  <c r="N26" i="9"/>
  <c r="M26" i="9"/>
  <c r="J26" i="9"/>
  <c r="F26" i="9"/>
  <c r="E26" i="9"/>
  <c r="O26" i="9"/>
  <c r="L26" i="9"/>
  <c r="K26" i="9"/>
  <c r="H26" i="9"/>
  <c r="G26" i="9"/>
  <c r="D26" i="9"/>
  <c r="A11" i="9"/>
  <c r="I7" i="9"/>
  <c r="J7" i="9" s="1"/>
  <c r="K7" i="9" s="1"/>
  <c r="L7" i="9" s="1"/>
  <c r="M7" i="9" s="1"/>
  <c r="N7" i="9" s="1"/>
  <c r="O7" i="9" s="1"/>
  <c r="H7" i="9"/>
  <c r="E7" i="9"/>
  <c r="F7" i="9" s="1"/>
  <c r="G7" i="9" s="1"/>
  <c r="L26" i="8"/>
  <c r="K26" i="8"/>
  <c r="N26" i="8"/>
  <c r="M26" i="8"/>
  <c r="J26" i="8"/>
  <c r="I26" i="8"/>
  <c r="F26" i="8"/>
  <c r="E26" i="8"/>
  <c r="D26" i="8"/>
  <c r="C12" i="8"/>
  <c r="A12" i="8"/>
  <c r="A13" i="8" s="1"/>
  <c r="A14" i="8" s="1"/>
  <c r="A11" i="8"/>
  <c r="G7" i="8"/>
  <c r="H7" i="8" s="1"/>
  <c r="I7" i="8" s="1"/>
  <c r="J7" i="8" s="1"/>
  <c r="K7" i="8" s="1"/>
  <c r="L7" i="8" s="1"/>
  <c r="M7" i="8" s="1"/>
  <c r="N7" i="8" s="1"/>
  <c r="O7" i="8" s="1"/>
  <c r="F7" i="8"/>
  <c r="E7" i="8"/>
  <c r="N26" i="7"/>
  <c r="M26" i="7"/>
  <c r="J26" i="7"/>
  <c r="F26" i="7"/>
  <c r="E26" i="7"/>
  <c r="O26" i="7"/>
  <c r="L26" i="7"/>
  <c r="K26" i="7"/>
  <c r="I26" i="7"/>
  <c r="H26" i="7"/>
  <c r="G26" i="7"/>
  <c r="D26" i="7"/>
  <c r="C12" i="7"/>
  <c r="A11" i="7"/>
  <c r="A12" i="7" s="1"/>
  <c r="G7" i="7"/>
  <c r="H7" i="7" s="1"/>
  <c r="I7" i="7" s="1"/>
  <c r="J7" i="7" s="1"/>
  <c r="K7" i="7" s="1"/>
  <c r="L7" i="7" s="1"/>
  <c r="M7" i="7" s="1"/>
  <c r="N7" i="7" s="1"/>
  <c r="O7" i="7" s="1"/>
  <c r="F7" i="7"/>
  <c r="E7" i="7"/>
  <c r="D55" i="6"/>
  <c r="B54" i="6"/>
  <c r="D51" i="6"/>
  <c r="B50" i="6"/>
  <c r="D47" i="6"/>
  <c r="B46" i="6"/>
  <c r="D43" i="6"/>
  <c r="B42" i="6"/>
  <c r="D39" i="6"/>
  <c r="B38" i="6"/>
  <c r="B34" i="6"/>
  <c r="C30" i="6"/>
  <c r="C22" i="6"/>
  <c r="Q18" i="6"/>
  <c r="C18" i="6"/>
  <c r="Q14" i="6"/>
  <c r="J15" i="6" s="1"/>
  <c r="C14" i="6"/>
  <c r="A11" i="6"/>
  <c r="A10" i="6"/>
  <c r="D55" i="5"/>
  <c r="B54" i="5"/>
  <c r="D51" i="5"/>
  <c r="B50" i="5"/>
  <c r="D47" i="5"/>
  <c r="B46" i="5"/>
  <c r="D43" i="5"/>
  <c r="B42" i="5"/>
  <c r="D39" i="5"/>
  <c r="B38" i="5"/>
  <c r="B34" i="5"/>
  <c r="C30" i="5"/>
  <c r="C22" i="5"/>
  <c r="K19" i="5"/>
  <c r="Q18" i="5"/>
  <c r="C18" i="5"/>
  <c r="C14" i="5"/>
  <c r="A10" i="5"/>
  <c r="A11" i="5" s="1"/>
  <c r="A13" i="4"/>
  <c r="A12" i="4"/>
  <c r="D20" i="3"/>
  <c r="C14" i="3"/>
  <c r="A11" i="3"/>
  <c r="A12" i="3" s="1"/>
  <c r="A13" i="3" s="1"/>
  <c r="A14" i="3" s="1"/>
  <c r="A15" i="3" s="1"/>
  <c r="A16" i="3" s="1"/>
  <c r="D16" i="2"/>
  <c r="A11" i="2"/>
  <c r="A12" i="2" s="1"/>
  <c r="I10" i="2"/>
  <c r="I14" i="2" s="1"/>
  <c r="M22" i="1"/>
  <c r="L22" i="1"/>
  <c r="H22" i="1"/>
  <c r="H16" i="3" s="1"/>
  <c r="H20" i="3" s="1"/>
  <c r="D22" i="1"/>
  <c r="D16" i="3" s="1"/>
  <c r="G21" i="1"/>
  <c r="F21" i="1"/>
  <c r="O22" i="1"/>
  <c r="F20" i="1"/>
  <c r="F22" i="1" s="1"/>
  <c r="M16" i="1"/>
  <c r="F14" i="1"/>
  <c r="I16" i="1"/>
  <c r="E16" i="1"/>
  <c r="E10" i="3" s="1"/>
  <c r="E14" i="3" s="1"/>
  <c r="O12" i="1"/>
  <c r="O16" i="1" s="1"/>
  <c r="N12" i="1"/>
  <c r="K12" i="1"/>
  <c r="K16" i="1" s="1"/>
  <c r="I12" i="1"/>
  <c r="E12" i="1"/>
  <c r="F11" i="1"/>
  <c r="G11" i="1"/>
  <c r="A11" i="1"/>
  <c r="A12" i="1" s="1"/>
  <c r="M12" i="1"/>
  <c r="H12" i="1"/>
  <c r="H16" i="1" s="1"/>
  <c r="G10" i="1"/>
  <c r="G12" i="1" s="1"/>
  <c r="D12" i="1"/>
  <c r="D16" i="1" s="1"/>
  <c r="A10" i="1"/>
  <c r="C16" i="1" l="1"/>
  <c r="A13" i="1"/>
  <c r="A14" i="1" s="1"/>
  <c r="A15" i="1" s="1"/>
  <c r="A16" i="1" s="1"/>
  <c r="A17" i="1" s="1"/>
  <c r="A18" i="1" s="1"/>
  <c r="A19" i="1" s="1"/>
  <c r="A20" i="1" s="1"/>
  <c r="D15" i="4"/>
  <c r="H10" i="2"/>
  <c r="H14" i="2" s="1"/>
  <c r="E15" i="4"/>
  <c r="N15" i="16"/>
  <c r="N16" i="16" s="1"/>
  <c r="J15" i="16"/>
  <c r="F15" i="16"/>
  <c r="F16" i="16" s="1"/>
  <c r="M15" i="16"/>
  <c r="H15" i="16"/>
  <c r="K15" i="16"/>
  <c r="K16" i="16" s="1"/>
  <c r="E15" i="16"/>
  <c r="G15" i="16"/>
  <c r="O15" i="16"/>
  <c r="D15" i="16"/>
  <c r="L15" i="16"/>
  <c r="I15" i="16"/>
  <c r="H22" i="3"/>
  <c r="D10" i="2"/>
  <c r="D14" i="2" s="1"/>
  <c r="D10" i="3"/>
  <c r="D14" i="3" s="1"/>
  <c r="I15" i="5"/>
  <c r="Q14" i="5"/>
  <c r="M15" i="5" s="1"/>
  <c r="E15" i="5"/>
  <c r="N15" i="9"/>
  <c r="N16" i="9" s="1"/>
  <c r="J15" i="9"/>
  <c r="J16" i="9" s="1"/>
  <c r="F15" i="9"/>
  <c r="F16" i="9" s="1"/>
  <c r="M15" i="9"/>
  <c r="M16" i="9" s="1"/>
  <c r="I15" i="9"/>
  <c r="E15" i="9"/>
  <c r="E16" i="9" s="1"/>
  <c r="H15" i="9"/>
  <c r="O15" i="9"/>
  <c r="G15" i="9"/>
  <c r="K15" i="9"/>
  <c r="L15" i="9"/>
  <c r="D15" i="9"/>
  <c r="E22" i="1"/>
  <c r="C14" i="2"/>
  <c r="A13" i="2"/>
  <c r="A14" i="2" s="1"/>
  <c r="F15" i="5"/>
  <c r="J15" i="5"/>
  <c r="J19" i="5"/>
  <c r="E19" i="5"/>
  <c r="N19" i="5"/>
  <c r="M19" i="5"/>
  <c r="I19" i="5"/>
  <c r="F19" i="5"/>
  <c r="Q22" i="5"/>
  <c r="E23" i="5" s="1"/>
  <c r="A15" i="8"/>
  <c r="A16" i="8" s="1"/>
  <c r="A17" i="8" s="1"/>
  <c r="A18" i="8" s="1"/>
  <c r="C16" i="8"/>
  <c r="F16" i="3"/>
  <c r="F20" i="3" s="1"/>
  <c r="F16" i="2"/>
  <c r="F20" i="2" s="1"/>
  <c r="Q43" i="6" s="1"/>
  <c r="Q55" i="5"/>
  <c r="C15" i="4"/>
  <c r="A14" i="4"/>
  <c r="A15" i="4" s="1"/>
  <c r="F10" i="1"/>
  <c r="F12" i="1" s="1"/>
  <c r="F16" i="1" s="1"/>
  <c r="L12" i="1"/>
  <c r="L16" i="1" s="1"/>
  <c r="D20" i="2"/>
  <c r="Q35" i="6" s="1"/>
  <c r="L15" i="8"/>
  <c r="L16" i="8" s="1"/>
  <c r="H15" i="8"/>
  <c r="D15" i="8"/>
  <c r="O15" i="8"/>
  <c r="K15" i="8"/>
  <c r="K16" i="8" s="1"/>
  <c r="G15" i="8"/>
  <c r="N15" i="8"/>
  <c r="F15" i="8"/>
  <c r="M15" i="8"/>
  <c r="E15" i="8"/>
  <c r="J15" i="8"/>
  <c r="I15" i="8"/>
  <c r="A12" i="5"/>
  <c r="A13" i="5" s="1"/>
  <c r="A14" i="5" s="1"/>
  <c r="A15" i="5" s="1"/>
  <c r="F23" i="5"/>
  <c r="J23" i="5"/>
  <c r="O19" i="6"/>
  <c r="G19" i="6"/>
  <c r="K19" i="6"/>
  <c r="J19" i="6"/>
  <c r="N19" i="6"/>
  <c r="F19" i="6"/>
  <c r="A15" i="10"/>
  <c r="A16" i="10" s="1"/>
  <c r="A17" i="10" s="1"/>
  <c r="A18" i="10" s="1"/>
  <c r="C16" i="10"/>
  <c r="C12" i="1"/>
  <c r="F15" i="4"/>
  <c r="G15" i="4"/>
  <c r="N16" i="1"/>
  <c r="G14" i="1"/>
  <c r="G16" i="1" s="1"/>
  <c r="I22" i="1"/>
  <c r="G20" i="1"/>
  <c r="G22" i="1" s="1"/>
  <c r="N22" i="1"/>
  <c r="E10" i="2"/>
  <c r="E14" i="2" s="1"/>
  <c r="H16" i="2"/>
  <c r="H20" i="2" s="1"/>
  <c r="Q51" i="6" s="1"/>
  <c r="C20" i="3"/>
  <c r="A17" i="3"/>
  <c r="A18" i="3" s="1"/>
  <c r="A19" i="3" s="1"/>
  <c r="A20" i="3" s="1"/>
  <c r="H15" i="5"/>
  <c r="L15" i="5"/>
  <c r="G19" i="5"/>
  <c r="O19" i="5"/>
  <c r="E15" i="6"/>
  <c r="M15" i="6"/>
  <c r="L19" i="6"/>
  <c r="L27" i="6"/>
  <c r="H19" i="5"/>
  <c r="L19" i="5"/>
  <c r="F15" i="6"/>
  <c r="N15" i="6"/>
  <c r="I19" i="6"/>
  <c r="Q26" i="6"/>
  <c r="P14" i="7"/>
  <c r="K22" i="1"/>
  <c r="G15" i="5"/>
  <c r="K15" i="5"/>
  <c r="O15" i="5"/>
  <c r="Q26" i="5"/>
  <c r="H27" i="5" s="1"/>
  <c r="Q10" i="6"/>
  <c r="A12" i="6"/>
  <c r="A13" i="6" s="1"/>
  <c r="A14" i="6" s="1"/>
  <c r="A15" i="6" s="1"/>
  <c r="G15" i="6"/>
  <c r="K15" i="6"/>
  <c r="O15" i="6"/>
  <c r="I15" i="6"/>
  <c r="Q30" i="6"/>
  <c r="E31" i="6" s="1"/>
  <c r="A13" i="7"/>
  <c r="A14" i="7" s="1"/>
  <c r="G26" i="8"/>
  <c r="P26" i="8" s="1"/>
  <c r="G16" i="8"/>
  <c r="O26" i="8"/>
  <c r="O16" i="8"/>
  <c r="C18" i="8"/>
  <c r="I26" i="9"/>
  <c r="P26" i="9" s="1"/>
  <c r="I16" i="9"/>
  <c r="G26" i="10"/>
  <c r="P26" i="10" s="1"/>
  <c r="O26" i="10"/>
  <c r="C18" i="10"/>
  <c r="I26" i="11"/>
  <c r="G27" i="5"/>
  <c r="O27" i="5"/>
  <c r="Q30" i="5"/>
  <c r="K31" i="5" s="1"/>
  <c r="K11" i="6"/>
  <c r="H19" i="6"/>
  <c r="P19" i="6"/>
  <c r="H27" i="6"/>
  <c r="P27" i="6"/>
  <c r="E26" i="11"/>
  <c r="M26" i="11"/>
  <c r="Q10" i="5"/>
  <c r="P11" i="5" s="1"/>
  <c r="P19" i="5"/>
  <c r="E19" i="6"/>
  <c r="Q19" i="6" s="1"/>
  <c r="M19" i="6"/>
  <c r="H31" i="6"/>
  <c r="P31" i="6"/>
  <c r="P26" i="7"/>
  <c r="C12" i="9"/>
  <c r="A12" i="9"/>
  <c r="H31" i="5"/>
  <c r="L31" i="5"/>
  <c r="P31" i="5"/>
  <c r="F11" i="6"/>
  <c r="J11" i="6"/>
  <c r="N11" i="6"/>
  <c r="H15" i="6"/>
  <c r="L15" i="6"/>
  <c r="P15" i="6"/>
  <c r="E23" i="6"/>
  <c r="I23" i="6"/>
  <c r="Q22" i="6"/>
  <c r="G27" i="6"/>
  <c r="K27" i="6"/>
  <c r="O27" i="6"/>
  <c r="H26" i="8"/>
  <c r="H16" i="8"/>
  <c r="P14" i="8"/>
  <c r="D16" i="8"/>
  <c r="H26" i="10"/>
  <c r="P14" i="10"/>
  <c r="J16" i="16"/>
  <c r="E16" i="8"/>
  <c r="I16" i="8"/>
  <c r="M16" i="8"/>
  <c r="G16" i="9"/>
  <c r="K16" i="9"/>
  <c r="O16" i="9"/>
  <c r="A12" i="11"/>
  <c r="A13" i="12"/>
  <c r="A14" i="12" s="1"/>
  <c r="G26" i="12"/>
  <c r="K26" i="12"/>
  <c r="O26" i="12"/>
  <c r="P26" i="13"/>
  <c r="F16" i="8"/>
  <c r="J16" i="8"/>
  <c r="N16" i="8"/>
  <c r="P14" i="9"/>
  <c r="D16" i="9"/>
  <c r="P16" i="9" s="1"/>
  <c r="H16" i="9"/>
  <c r="L16" i="9"/>
  <c r="P26" i="11"/>
  <c r="P26" i="14"/>
  <c r="A15" i="16"/>
  <c r="A16" i="16" s="1"/>
  <c r="A17" i="16" s="1"/>
  <c r="A18" i="16" s="1"/>
  <c r="P14" i="12"/>
  <c r="F26" i="15"/>
  <c r="J26" i="15"/>
  <c r="N26" i="15"/>
  <c r="D26" i="15"/>
  <c r="G16" i="16"/>
  <c r="O26" i="16"/>
  <c r="O16" i="16"/>
  <c r="I16" i="16"/>
  <c r="C18" i="16"/>
  <c r="A13" i="18"/>
  <c r="A14" i="18" s="1"/>
  <c r="M26" i="12"/>
  <c r="P26" i="12" s="1"/>
  <c r="A15" i="13"/>
  <c r="A16" i="13" s="1"/>
  <c r="A17" i="13" s="1"/>
  <c r="A18" i="13" s="1"/>
  <c r="C16" i="14"/>
  <c r="A15" i="14"/>
  <c r="A16" i="14" s="1"/>
  <c r="A17" i="14" s="1"/>
  <c r="A18" i="14" s="1"/>
  <c r="A15" i="15"/>
  <c r="A16" i="15" s="1"/>
  <c r="A17" i="15" s="1"/>
  <c r="A18" i="15" s="1"/>
  <c r="C16" i="15"/>
  <c r="P14" i="11"/>
  <c r="C18" i="13"/>
  <c r="P14" i="13"/>
  <c r="C18" i="14"/>
  <c r="P14" i="14"/>
  <c r="C18" i="15"/>
  <c r="H26" i="15"/>
  <c r="E26" i="16"/>
  <c r="E16" i="16"/>
  <c r="M26" i="16"/>
  <c r="M16" i="16"/>
  <c r="J26" i="16"/>
  <c r="M26" i="17"/>
  <c r="P26" i="17" s="1"/>
  <c r="O26" i="18"/>
  <c r="P26" i="18" s="1"/>
  <c r="P26" i="16"/>
  <c r="P14" i="16"/>
  <c r="D16" i="16"/>
  <c r="H16" i="16"/>
  <c r="L16" i="16"/>
  <c r="A13" i="17"/>
  <c r="A14" i="17" s="1"/>
  <c r="P14" i="18"/>
  <c r="P14" i="17"/>
  <c r="G10" i="3" l="1"/>
  <c r="G14" i="3" s="1"/>
  <c r="G10" i="2"/>
  <c r="G14" i="2" s="1"/>
  <c r="A15" i="18"/>
  <c r="A16" i="18" s="1"/>
  <c r="C16" i="18"/>
  <c r="C22" i="16"/>
  <c r="A19" i="16"/>
  <c r="A20" i="16" s="1"/>
  <c r="A21" i="16" s="1"/>
  <c r="A22" i="16" s="1"/>
  <c r="A23" i="16" s="1"/>
  <c r="A24" i="16" s="1"/>
  <c r="A13" i="9"/>
  <c r="A14" i="9" s="1"/>
  <c r="A15" i="7"/>
  <c r="A16" i="7" s="1"/>
  <c r="I31" i="6"/>
  <c r="M11" i="6"/>
  <c r="E11" i="6"/>
  <c r="P11" i="6"/>
  <c r="H11" i="6"/>
  <c r="L11" i="6"/>
  <c r="I11" i="6"/>
  <c r="G11" i="6"/>
  <c r="M31" i="5"/>
  <c r="J27" i="5"/>
  <c r="A21" i="3"/>
  <c r="A22" i="3" s="1"/>
  <c r="C22" i="3"/>
  <c r="H11" i="5"/>
  <c r="F10" i="3"/>
  <c r="F14" i="3" s="1"/>
  <c r="F10" i="2"/>
  <c r="F14" i="2" s="1"/>
  <c r="A19" i="8"/>
  <c r="A20" i="8" s="1"/>
  <c r="A21" i="8" s="1"/>
  <c r="A22" i="8" s="1"/>
  <c r="A23" i="8" s="1"/>
  <c r="A24" i="8" s="1"/>
  <c r="M15" i="7"/>
  <c r="M16" i="7" s="1"/>
  <c r="I15" i="7"/>
  <c r="I16" i="7" s="1"/>
  <c r="E15" i="7"/>
  <c r="E16" i="7" s="1"/>
  <c r="L15" i="7"/>
  <c r="L16" i="7" s="1"/>
  <c r="H15" i="7"/>
  <c r="H16" i="7" s="1"/>
  <c r="D15" i="7"/>
  <c r="D16" i="7" s="1"/>
  <c r="N15" i="7"/>
  <c r="N16" i="7" s="1"/>
  <c r="F15" i="7"/>
  <c r="F16" i="7" s="1"/>
  <c r="J15" i="7"/>
  <c r="J16" i="7" s="1"/>
  <c r="K15" i="7"/>
  <c r="K16" i="7" s="1"/>
  <c r="D22" i="3"/>
  <c r="O15" i="7"/>
  <c r="O16" i="7" s="1"/>
  <c r="G15" i="7"/>
  <c r="G16" i="7" s="1"/>
  <c r="H22" i="2"/>
  <c r="Q51" i="5"/>
  <c r="C22" i="15"/>
  <c r="A19" i="15"/>
  <c r="A20" i="15" s="1"/>
  <c r="A21" i="15" s="1"/>
  <c r="A22" i="15" s="1"/>
  <c r="A23" i="15" s="1"/>
  <c r="A24" i="15" s="1"/>
  <c r="C16" i="13"/>
  <c r="P26" i="15"/>
  <c r="A15" i="12"/>
  <c r="A16" i="12" s="1"/>
  <c r="P16" i="8"/>
  <c r="E27" i="5"/>
  <c r="L27" i="5"/>
  <c r="I27" i="5"/>
  <c r="M27" i="5"/>
  <c r="F27" i="5"/>
  <c r="K27" i="5"/>
  <c r="I31" i="5"/>
  <c r="M11" i="5"/>
  <c r="G16" i="2"/>
  <c r="G20" i="2" s="1"/>
  <c r="Q47" i="6" s="1"/>
  <c r="G16" i="3"/>
  <c r="G20" i="3" s="1"/>
  <c r="J15" i="17"/>
  <c r="J16" i="17" s="1"/>
  <c r="I15" i="17"/>
  <c r="I16" i="17" s="1"/>
  <c r="L15" i="17"/>
  <c r="L16" i="17" s="1"/>
  <c r="H15" i="17"/>
  <c r="H16" i="17" s="1"/>
  <c r="K15" i="17"/>
  <c r="K16" i="17" s="1"/>
  <c r="G15" i="17"/>
  <c r="G16" i="17" s="1"/>
  <c r="A16" i="5"/>
  <c r="A17" i="5" s="1"/>
  <c r="A18" i="5" s="1"/>
  <c r="A19" i="5" s="1"/>
  <c r="K56" i="5"/>
  <c r="J11" i="17" s="1"/>
  <c r="J12" i="17" s="1"/>
  <c r="J18" i="17" s="1"/>
  <c r="P56" i="5"/>
  <c r="O11" i="17" s="1"/>
  <c r="O12" i="17" s="1"/>
  <c r="H56" i="5"/>
  <c r="G11" i="17" s="1"/>
  <c r="G12" i="17" s="1"/>
  <c r="M56" i="5"/>
  <c r="L11" i="17" s="1"/>
  <c r="L12" i="17" s="1"/>
  <c r="L56" i="5"/>
  <c r="K11" i="17" s="1"/>
  <c r="K12" i="17" s="1"/>
  <c r="K18" i="17" s="1"/>
  <c r="I56" i="5"/>
  <c r="H11" i="17" s="1"/>
  <c r="H12" i="17" s="1"/>
  <c r="H18" i="17" s="1"/>
  <c r="G23" i="5"/>
  <c r="Q23" i="5" s="1"/>
  <c r="H23" i="5"/>
  <c r="K23" i="5"/>
  <c r="O23" i="5"/>
  <c r="N23" i="5"/>
  <c r="Q19" i="5"/>
  <c r="A15" i="2"/>
  <c r="A16" i="2" s="1"/>
  <c r="Q35" i="5"/>
  <c r="D22" i="2"/>
  <c r="D15" i="15"/>
  <c r="D16" i="15" s="1"/>
  <c r="N15" i="15"/>
  <c r="N16" i="15" s="1"/>
  <c r="F15" i="15"/>
  <c r="F16" i="15" s="1"/>
  <c r="M15" i="15"/>
  <c r="M16" i="15" s="1"/>
  <c r="O15" i="15"/>
  <c r="O16" i="15" s="1"/>
  <c r="E15" i="15"/>
  <c r="E16" i="15" s="1"/>
  <c r="C16" i="17"/>
  <c r="A15" i="17"/>
  <c r="A16" i="17" s="1"/>
  <c r="P16" i="16"/>
  <c r="A19" i="14"/>
  <c r="A20" i="14" s="1"/>
  <c r="A21" i="14" s="1"/>
  <c r="A22" i="14" s="1"/>
  <c r="A23" i="14" s="1"/>
  <c r="A24" i="14" s="1"/>
  <c r="C22" i="14"/>
  <c r="K23" i="6"/>
  <c r="O23" i="6"/>
  <c r="G23" i="6"/>
  <c r="P23" i="6"/>
  <c r="H23" i="6"/>
  <c r="L23" i="6"/>
  <c r="N31" i="6"/>
  <c r="F31" i="6"/>
  <c r="Q31" i="6" s="1"/>
  <c r="G31" i="6"/>
  <c r="K31" i="6"/>
  <c r="J31" i="6"/>
  <c r="O31" i="6"/>
  <c r="A16" i="6"/>
  <c r="A17" i="6" s="1"/>
  <c r="A18" i="6" s="1"/>
  <c r="A19" i="6" s="1"/>
  <c r="L31" i="6"/>
  <c r="J23" i="6"/>
  <c r="Q15" i="6"/>
  <c r="E31" i="5"/>
  <c r="E56" i="5" s="1"/>
  <c r="I11" i="5"/>
  <c r="P52" i="6"/>
  <c r="O11" i="16" s="1"/>
  <c r="O12" i="16" s="1"/>
  <c r="O18" i="16" s="1"/>
  <c r="L52" i="6"/>
  <c r="K11" i="16" s="1"/>
  <c r="K12" i="16" s="1"/>
  <c r="K18" i="16" s="1"/>
  <c r="H52" i="6"/>
  <c r="G11" i="16" s="1"/>
  <c r="G12" i="16" s="1"/>
  <c r="G18" i="16" s="1"/>
  <c r="O52" i="6"/>
  <c r="N11" i="16" s="1"/>
  <c r="N12" i="16" s="1"/>
  <c r="N18" i="16" s="1"/>
  <c r="K52" i="6"/>
  <c r="J11" i="16" s="1"/>
  <c r="J12" i="16" s="1"/>
  <c r="J18" i="16" s="1"/>
  <c r="G52" i="6"/>
  <c r="F11" i="16" s="1"/>
  <c r="F12" i="16" s="1"/>
  <c r="F18" i="16" s="1"/>
  <c r="I16" i="2"/>
  <c r="I20" i="2" s="1"/>
  <c r="I16" i="3"/>
  <c r="I20" i="3" s="1"/>
  <c r="N15" i="17"/>
  <c r="N16" i="17" s="1"/>
  <c r="F15" i="17"/>
  <c r="F16" i="17" s="1"/>
  <c r="M15" i="17"/>
  <c r="M16" i="17" s="1"/>
  <c r="E15" i="17"/>
  <c r="E16" i="17" s="1"/>
  <c r="D15" i="17"/>
  <c r="D16" i="17" s="1"/>
  <c r="O15" i="17"/>
  <c r="O16" i="17" s="1"/>
  <c r="C22" i="10"/>
  <c r="A19" i="10"/>
  <c r="A20" i="10" s="1"/>
  <c r="A21" i="10" s="1"/>
  <c r="A22" i="10" s="1"/>
  <c r="A23" i="10" s="1"/>
  <c r="A24" i="10" s="1"/>
  <c r="P36" i="6"/>
  <c r="O11" i="8" s="1"/>
  <c r="O12" i="8" s="1"/>
  <c r="O18" i="8" s="1"/>
  <c r="L36" i="6"/>
  <c r="K11" i="8" s="1"/>
  <c r="K12" i="8" s="1"/>
  <c r="K18" i="8" s="1"/>
  <c r="H36" i="6"/>
  <c r="G11" i="8" s="1"/>
  <c r="G12" i="8" s="1"/>
  <c r="G18" i="8" s="1"/>
  <c r="K36" i="6"/>
  <c r="J11" i="8" s="1"/>
  <c r="J12" i="8" s="1"/>
  <c r="J18" i="8" s="1"/>
  <c r="G36" i="6"/>
  <c r="F11" i="8" s="1"/>
  <c r="F12" i="8" s="1"/>
  <c r="F18" i="8" s="1"/>
  <c r="N36" i="6"/>
  <c r="M11" i="8" s="1"/>
  <c r="M12" i="8" s="1"/>
  <c r="M18" i="8" s="1"/>
  <c r="F36" i="6"/>
  <c r="E11" i="8" s="1"/>
  <c r="E12" i="8" s="1"/>
  <c r="E18" i="8" s="1"/>
  <c r="J36" i="6"/>
  <c r="I11" i="8" s="1"/>
  <c r="I12" i="8" s="1"/>
  <c r="I18" i="8" s="1"/>
  <c r="I36" i="6"/>
  <c r="H11" i="8" s="1"/>
  <c r="H12" i="8" s="1"/>
  <c r="H18" i="8" s="1"/>
  <c r="M36" i="6"/>
  <c r="L11" i="8" s="1"/>
  <c r="L12" i="8" s="1"/>
  <c r="L18" i="8" s="1"/>
  <c r="E36" i="6"/>
  <c r="N44" i="6"/>
  <c r="M11" i="12" s="1"/>
  <c r="M12" i="12" s="1"/>
  <c r="J44" i="6"/>
  <c r="I11" i="12" s="1"/>
  <c r="I12" i="12" s="1"/>
  <c r="F44" i="6"/>
  <c r="E11" i="12" s="1"/>
  <c r="E12" i="12" s="1"/>
  <c r="E18" i="12" s="1"/>
  <c r="M44" i="6"/>
  <c r="L11" i="12" s="1"/>
  <c r="L12" i="12" s="1"/>
  <c r="I44" i="6"/>
  <c r="H11" i="12" s="1"/>
  <c r="H12" i="12" s="1"/>
  <c r="E44" i="6"/>
  <c r="P44" i="6"/>
  <c r="O11" i="12" s="1"/>
  <c r="O12" i="12" s="1"/>
  <c r="H44" i="6"/>
  <c r="G11" i="12" s="1"/>
  <c r="G12" i="12" s="1"/>
  <c r="K44" i="6"/>
  <c r="J11" i="12" s="1"/>
  <c r="J12" i="12" s="1"/>
  <c r="O44" i="6"/>
  <c r="N11" i="12" s="1"/>
  <c r="N12" i="12" s="1"/>
  <c r="G44" i="6"/>
  <c r="F11" i="12" s="1"/>
  <c r="F12" i="12" s="1"/>
  <c r="L44" i="6"/>
  <c r="K11" i="12" s="1"/>
  <c r="K12" i="12" s="1"/>
  <c r="M23" i="5"/>
  <c r="P23" i="5"/>
  <c r="P15" i="5"/>
  <c r="N15" i="5"/>
  <c r="Q15" i="5" s="1"/>
  <c r="A21" i="1"/>
  <c r="A22" i="1" s="1"/>
  <c r="A19" i="13"/>
  <c r="A20" i="13" s="1"/>
  <c r="A21" i="13" s="1"/>
  <c r="A22" i="13" s="1"/>
  <c r="A23" i="13" s="1"/>
  <c r="A24" i="13" s="1"/>
  <c r="C16" i="16"/>
  <c r="A13" i="11"/>
  <c r="A14" i="11" s="1"/>
  <c r="M23" i="6"/>
  <c r="K11" i="5"/>
  <c r="O11" i="5"/>
  <c r="G11" i="5"/>
  <c r="F11" i="5"/>
  <c r="N11" i="5"/>
  <c r="J11" i="5"/>
  <c r="N23" i="6"/>
  <c r="G31" i="5"/>
  <c r="G56" i="5" s="1"/>
  <c r="F11" i="17" s="1"/>
  <c r="F12" i="17" s="1"/>
  <c r="F18" i="17" s="1"/>
  <c r="O31" i="5"/>
  <c r="O56" i="5" s="1"/>
  <c r="N11" i="17" s="1"/>
  <c r="N12" i="17" s="1"/>
  <c r="N18" i="17" s="1"/>
  <c r="J31" i="5"/>
  <c r="J56" i="5" s="1"/>
  <c r="I11" i="17" s="1"/>
  <c r="I12" i="17" s="1"/>
  <c r="I18" i="17" s="1"/>
  <c r="N31" i="5"/>
  <c r="N56" i="5" s="1"/>
  <c r="M11" i="17" s="1"/>
  <c r="M12" i="17" s="1"/>
  <c r="M18" i="17" s="1"/>
  <c r="F31" i="5"/>
  <c r="F56" i="5" s="1"/>
  <c r="E11" i="17" s="1"/>
  <c r="E12" i="17" s="1"/>
  <c r="E18" i="17" s="1"/>
  <c r="M31" i="6"/>
  <c r="I27" i="6"/>
  <c r="I52" i="6" s="1"/>
  <c r="H11" i="16" s="1"/>
  <c r="H12" i="16" s="1"/>
  <c r="H18" i="16" s="1"/>
  <c r="M27" i="6"/>
  <c r="M52" i="6" s="1"/>
  <c r="L11" i="16" s="1"/>
  <c r="L12" i="16" s="1"/>
  <c r="L18" i="16" s="1"/>
  <c r="N27" i="6"/>
  <c r="N52" i="6" s="1"/>
  <c r="M11" i="16" s="1"/>
  <c r="M12" i="16" s="1"/>
  <c r="M18" i="16" s="1"/>
  <c r="F27" i="6"/>
  <c r="F52" i="6" s="1"/>
  <c r="E11" i="16" s="1"/>
  <c r="E12" i="16" s="1"/>
  <c r="E18" i="16" s="1"/>
  <c r="E27" i="6"/>
  <c r="J27" i="6"/>
  <c r="J52" i="6" s="1"/>
  <c r="I11" i="16" s="1"/>
  <c r="I12" i="16" s="1"/>
  <c r="I18" i="16" s="1"/>
  <c r="F23" i="6"/>
  <c r="Q23" i="6" s="1"/>
  <c r="O11" i="6"/>
  <c r="O36" i="6" s="1"/>
  <c r="N11" i="8" s="1"/>
  <c r="N12" i="8" s="1"/>
  <c r="N18" i="8" s="1"/>
  <c r="N27" i="5"/>
  <c r="E11" i="5"/>
  <c r="Q11" i="5" s="1"/>
  <c r="Q39" i="5"/>
  <c r="L11" i="5"/>
  <c r="L15" i="12"/>
  <c r="L16" i="12" s="1"/>
  <c r="H15" i="12"/>
  <c r="H16" i="12" s="1"/>
  <c r="D15" i="12"/>
  <c r="D16" i="12" s="1"/>
  <c r="O15" i="12"/>
  <c r="O16" i="12" s="1"/>
  <c r="K15" i="12"/>
  <c r="K16" i="12" s="1"/>
  <c r="G15" i="12"/>
  <c r="G16" i="12" s="1"/>
  <c r="N15" i="12"/>
  <c r="N16" i="12" s="1"/>
  <c r="J15" i="12"/>
  <c r="J16" i="12" s="1"/>
  <c r="F15" i="12"/>
  <c r="F16" i="12" s="1"/>
  <c r="E15" i="12"/>
  <c r="E16" i="12" s="1"/>
  <c r="M15" i="12"/>
  <c r="M16" i="12" s="1"/>
  <c r="I15" i="12"/>
  <c r="I16" i="12" s="1"/>
  <c r="P27" i="5"/>
  <c r="I23" i="5"/>
  <c r="E16" i="2"/>
  <c r="E20" i="2" s="1"/>
  <c r="Q39" i="6" s="1"/>
  <c r="E16" i="3"/>
  <c r="E20" i="3" s="1"/>
  <c r="L23" i="5"/>
  <c r="L15" i="15"/>
  <c r="L16" i="15" s="1"/>
  <c r="H15" i="15"/>
  <c r="H16" i="15" s="1"/>
  <c r="I15" i="15"/>
  <c r="I16" i="15" s="1"/>
  <c r="K15" i="15"/>
  <c r="K16" i="15" s="1"/>
  <c r="J15" i="15"/>
  <c r="J16" i="15" s="1"/>
  <c r="G15" i="15"/>
  <c r="G16" i="15" s="1"/>
  <c r="D11" i="17" l="1"/>
  <c r="Q56" i="5"/>
  <c r="A25" i="13"/>
  <c r="A26" i="13" s="1"/>
  <c r="A27" i="13" s="1"/>
  <c r="A28" i="13" s="1"/>
  <c r="C28" i="13" s="1"/>
  <c r="C26" i="13"/>
  <c r="F18" i="12"/>
  <c r="O18" i="12"/>
  <c r="Q55" i="6"/>
  <c r="I22" i="2"/>
  <c r="A17" i="2"/>
  <c r="A18" i="2" s="1"/>
  <c r="A19" i="2" s="1"/>
  <c r="A20" i="2" s="1"/>
  <c r="O18" i="17"/>
  <c r="A20" i="5"/>
  <c r="A21" i="5" s="1"/>
  <c r="A22" i="5" s="1"/>
  <c r="A23" i="5" s="1"/>
  <c r="M48" i="6"/>
  <c r="L11" i="14" s="1"/>
  <c r="L12" i="14" s="1"/>
  <c r="I48" i="6"/>
  <c r="H11" i="14" s="1"/>
  <c r="H12" i="14" s="1"/>
  <c r="E48" i="6"/>
  <c r="P48" i="6"/>
  <c r="O11" i="14" s="1"/>
  <c r="O12" i="14" s="1"/>
  <c r="L48" i="6"/>
  <c r="K11" i="14" s="1"/>
  <c r="K12" i="14" s="1"/>
  <c r="H48" i="6"/>
  <c r="G11" i="14" s="1"/>
  <c r="G12" i="14" s="1"/>
  <c r="J48" i="6"/>
  <c r="I11" i="14" s="1"/>
  <c r="I12" i="14" s="1"/>
  <c r="N48" i="6"/>
  <c r="M11" i="14" s="1"/>
  <c r="M12" i="14" s="1"/>
  <c r="O48" i="6"/>
  <c r="N11" i="14" s="1"/>
  <c r="N12" i="14" s="1"/>
  <c r="G48" i="6"/>
  <c r="F11" i="14" s="1"/>
  <c r="F12" i="14" s="1"/>
  <c r="F48" i="6"/>
  <c r="E11" i="14" s="1"/>
  <c r="E12" i="14" s="1"/>
  <c r="K48" i="6"/>
  <c r="J11" i="14" s="1"/>
  <c r="J12" i="14" s="1"/>
  <c r="Q27" i="5"/>
  <c r="A17" i="12"/>
  <c r="A18" i="12" s="1"/>
  <c r="C18" i="12"/>
  <c r="A25" i="15"/>
  <c r="A26" i="15" s="1"/>
  <c r="A27" i="15" s="1"/>
  <c r="A28" i="15" s="1"/>
  <c r="C28" i="15" s="1"/>
  <c r="C26" i="15"/>
  <c r="N15" i="11"/>
  <c r="N16" i="11" s="1"/>
  <c r="J15" i="11"/>
  <c r="J16" i="11" s="1"/>
  <c r="F15" i="11"/>
  <c r="F16" i="11" s="1"/>
  <c r="L15" i="11"/>
  <c r="L16" i="11" s="1"/>
  <c r="H15" i="11"/>
  <c r="H16" i="11" s="1"/>
  <c r="D15" i="11"/>
  <c r="D16" i="11" s="1"/>
  <c r="K15" i="11"/>
  <c r="K16" i="11" s="1"/>
  <c r="I15" i="11"/>
  <c r="I16" i="11" s="1"/>
  <c r="E15" i="11"/>
  <c r="E16" i="11" s="1"/>
  <c r="O15" i="11"/>
  <c r="O16" i="11" s="1"/>
  <c r="G15" i="11"/>
  <c r="G16" i="11" s="1"/>
  <c r="F22" i="3"/>
  <c r="M15" i="11"/>
  <c r="M16" i="11" s="1"/>
  <c r="Q47" i="5"/>
  <c r="G22" i="2"/>
  <c r="L15" i="10"/>
  <c r="L16" i="10" s="1"/>
  <c r="H15" i="10"/>
  <c r="H16" i="10" s="1"/>
  <c r="D15" i="10"/>
  <c r="D16" i="10" s="1"/>
  <c r="O15" i="10"/>
  <c r="O16" i="10" s="1"/>
  <c r="K15" i="10"/>
  <c r="K16" i="10" s="1"/>
  <c r="G15" i="10"/>
  <c r="G16" i="10" s="1"/>
  <c r="N15" i="10"/>
  <c r="N16" i="10" s="1"/>
  <c r="F15" i="10"/>
  <c r="F16" i="10" s="1"/>
  <c r="M15" i="10"/>
  <c r="M16" i="10" s="1"/>
  <c r="E15" i="10"/>
  <c r="E16" i="10" s="1"/>
  <c r="J15" i="10"/>
  <c r="J16" i="10" s="1"/>
  <c r="I15" i="10"/>
  <c r="I16" i="10" s="1"/>
  <c r="E22" i="3"/>
  <c r="Q27" i="6"/>
  <c r="A15" i="11"/>
  <c r="A16" i="11" s="1"/>
  <c r="N18" i="12"/>
  <c r="D11" i="12"/>
  <c r="Q44" i="6"/>
  <c r="I18" i="12"/>
  <c r="E52" i="6"/>
  <c r="A25" i="14"/>
  <c r="A26" i="14" s="1"/>
  <c r="A27" i="14" s="1"/>
  <c r="A28" i="14" s="1"/>
  <c r="C28" i="14" s="1"/>
  <c r="C26" i="14"/>
  <c r="O36" i="5"/>
  <c r="N11" i="7" s="1"/>
  <c r="N12" i="7" s="1"/>
  <c r="N18" i="7" s="1"/>
  <c r="K36" i="5"/>
  <c r="J11" i="7" s="1"/>
  <c r="J12" i="7" s="1"/>
  <c r="J18" i="7" s="1"/>
  <c r="G36" i="5"/>
  <c r="F11" i="7" s="1"/>
  <c r="F12" i="7" s="1"/>
  <c r="F18" i="7" s="1"/>
  <c r="M36" i="5"/>
  <c r="L11" i="7" s="1"/>
  <c r="L12" i="7" s="1"/>
  <c r="L18" i="7" s="1"/>
  <c r="H36" i="5"/>
  <c r="G11" i="7" s="1"/>
  <c r="G12" i="7" s="1"/>
  <c r="G18" i="7" s="1"/>
  <c r="P36" i="5"/>
  <c r="O11" i="7" s="1"/>
  <c r="O12" i="7" s="1"/>
  <c r="O18" i="7" s="1"/>
  <c r="E36" i="5"/>
  <c r="N36" i="5"/>
  <c r="M11" i="7" s="1"/>
  <c r="M12" i="7" s="1"/>
  <c r="M18" i="7" s="1"/>
  <c r="I36" i="5"/>
  <c r="H11" i="7" s="1"/>
  <c r="H12" i="7" s="1"/>
  <c r="H18" i="7" s="1"/>
  <c r="L36" i="5"/>
  <c r="K11" i="7" s="1"/>
  <c r="K12" i="7" s="1"/>
  <c r="K18" i="7" s="1"/>
  <c r="F36" i="5"/>
  <c r="E11" i="7" s="1"/>
  <c r="E12" i="7" s="1"/>
  <c r="E18" i="7" s="1"/>
  <c r="J36" i="5"/>
  <c r="I11" i="7" s="1"/>
  <c r="I12" i="7" s="1"/>
  <c r="I18" i="7" s="1"/>
  <c r="A25" i="8"/>
  <c r="A26" i="8" s="1"/>
  <c r="A27" i="8" s="1"/>
  <c r="A28" i="8" s="1"/>
  <c r="C28" i="8" s="1"/>
  <c r="C26" i="8"/>
  <c r="C16" i="9"/>
  <c r="A15" i="9"/>
  <c r="A16" i="9" s="1"/>
  <c r="O15" i="13"/>
  <c r="O16" i="13" s="1"/>
  <c r="K15" i="13"/>
  <c r="K16" i="13" s="1"/>
  <c r="G15" i="13"/>
  <c r="G16" i="13" s="1"/>
  <c r="M15" i="13"/>
  <c r="M16" i="13" s="1"/>
  <c r="I15" i="13"/>
  <c r="I16" i="13" s="1"/>
  <c r="E15" i="13"/>
  <c r="E16" i="13" s="1"/>
  <c r="J15" i="13"/>
  <c r="J16" i="13" s="1"/>
  <c r="H15" i="13"/>
  <c r="H16" i="13" s="1"/>
  <c r="N15" i="13"/>
  <c r="N16" i="13" s="1"/>
  <c r="F15" i="13"/>
  <c r="F16" i="13" s="1"/>
  <c r="L15" i="13"/>
  <c r="L16" i="13" s="1"/>
  <c r="D15" i="13"/>
  <c r="D16" i="13" s="1"/>
  <c r="G22" i="3"/>
  <c r="O40" i="6"/>
  <c r="N11" i="10" s="1"/>
  <c r="N12" i="10" s="1"/>
  <c r="N18" i="10" s="1"/>
  <c r="K40" i="6"/>
  <c r="J11" i="10" s="1"/>
  <c r="J12" i="10" s="1"/>
  <c r="J18" i="10" s="1"/>
  <c r="G40" i="6"/>
  <c r="F11" i="10" s="1"/>
  <c r="F12" i="10" s="1"/>
  <c r="F18" i="10" s="1"/>
  <c r="N40" i="6"/>
  <c r="M11" i="10" s="1"/>
  <c r="M12" i="10" s="1"/>
  <c r="M18" i="10" s="1"/>
  <c r="J40" i="6"/>
  <c r="I11" i="10" s="1"/>
  <c r="I12" i="10" s="1"/>
  <c r="I18" i="10" s="1"/>
  <c r="F40" i="6"/>
  <c r="E11" i="10" s="1"/>
  <c r="E12" i="10" s="1"/>
  <c r="E18" i="10" s="1"/>
  <c r="P40" i="6"/>
  <c r="O11" i="10" s="1"/>
  <c r="O12" i="10" s="1"/>
  <c r="O18" i="10" s="1"/>
  <c r="H40" i="6"/>
  <c r="G11" i="10" s="1"/>
  <c r="G12" i="10" s="1"/>
  <c r="G18" i="10" s="1"/>
  <c r="L40" i="6"/>
  <c r="K11" i="10" s="1"/>
  <c r="K12" i="10" s="1"/>
  <c r="K18" i="10" s="1"/>
  <c r="M40" i="6"/>
  <c r="L11" i="10" s="1"/>
  <c r="L12" i="10" s="1"/>
  <c r="L18" i="10" s="1"/>
  <c r="E40" i="6"/>
  <c r="I40" i="6"/>
  <c r="H11" i="10" s="1"/>
  <c r="H12" i="10" s="1"/>
  <c r="H18" i="10" s="1"/>
  <c r="P16" i="12"/>
  <c r="E22" i="2"/>
  <c r="C22" i="1"/>
  <c r="J18" i="12"/>
  <c r="H18" i="12"/>
  <c r="M18" i="12"/>
  <c r="P16" i="17"/>
  <c r="Q31" i="5"/>
  <c r="L18" i="17"/>
  <c r="P52" i="5"/>
  <c r="O11" i="15" s="1"/>
  <c r="O12" i="15" s="1"/>
  <c r="O18" i="15" s="1"/>
  <c r="L52" i="5"/>
  <c r="K11" i="15" s="1"/>
  <c r="K12" i="15" s="1"/>
  <c r="K18" i="15" s="1"/>
  <c r="H52" i="5"/>
  <c r="G11" i="15" s="1"/>
  <c r="G12" i="15" s="1"/>
  <c r="G18" i="15" s="1"/>
  <c r="O52" i="5"/>
  <c r="N11" i="15" s="1"/>
  <c r="N12" i="15" s="1"/>
  <c r="N18" i="15" s="1"/>
  <c r="K52" i="5"/>
  <c r="J11" i="15" s="1"/>
  <c r="J12" i="15" s="1"/>
  <c r="J18" i="15" s="1"/>
  <c r="G52" i="5"/>
  <c r="F11" i="15" s="1"/>
  <c r="F12" i="15" s="1"/>
  <c r="F18" i="15" s="1"/>
  <c r="N52" i="5"/>
  <c r="M11" i="15" s="1"/>
  <c r="M12" i="15" s="1"/>
  <c r="M18" i="15" s="1"/>
  <c r="F52" i="5"/>
  <c r="E11" i="15" s="1"/>
  <c r="E12" i="15" s="1"/>
  <c r="E18" i="15" s="1"/>
  <c r="M52" i="5"/>
  <c r="L11" i="15" s="1"/>
  <c r="L12" i="15" s="1"/>
  <c r="L18" i="15" s="1"/>
  <c r="E52" i="5"/>
  <c r="J52" i="5"/>
  <c r="I11" i="15" s="1"/>
  <c r="I12" i="15" s="1"/>
  <c r="I18" i="15" s="1"/>
  <c r="I52" i="5"/>
  <c r="H11" i="15" s="1"/>
  <c r="H12" i="15" s="1"/>
  <c r="H18" i="15" s="1"/>
  <c r="C22" i="8"/>
  <c r="A17" i="7"/>
  <c r="A18" i="7" s="1"/>
  <c r="C18" i="7"/>
  <c r="N40" i="5"/>
  <c r="M11" i="9" s="1"/>
  <c r="M12" i="9" s="1"/>
  <c r="M18" i="9" s="1"/>
  <c r="J40" i="5"/>
  <c r="I11" i="9" s="1"/>
  <c r="I12" i="9" s="1"/>
  <c r="I18" i="9" s="1"/>
  <c r="F40" i="5"/>
  <c r="E11" i="9" s="1"/>
  <c r="E12" i="9" s="1"/>
  <c r="E18" i="9" s="1"/>
  <c r="M40" i="5"/>
  <c r="L11" i="9" s="1"/>
  <c r="L12" i="9" s="1"/>
  <c r="L18" i="9" s="1"/>
  <c r="H40" i="5"/>
  <c r="G11" i="9" s="1"/>
  <c r="G12" i="9" s="1"/>
  <c r="G18" i="9" s="1"/>
  <c r="E40" i="5"/>
  <c r="L40" i="5"/>
  <c r="K11" i="9" s="1"/>
  <c r="K12" i="9" s="1"/>
  <c r="K18" i="9" s="1"/>
  <c r="G40" i="5"/>
  <c r="F11" i="9" s="1"/>
  <c r="F12" i="9" s="1"/>
  <c r="F18" i="9" s="1"/>
  <c r="P40" i="5"/>
  <c r="O11" i="9" s="1"/>
  <c r="O12" i="9" s="1"/>
  <c r="O18" i="9" s="1"/>
  <c r="K40" i="5"/>
  <c r="J11" i="9" s="1"/>
  <c r="J12" i="9" s="1"/>
  <c r="J18" i="9" s="1"/>
  <c r="O40" i="5"/>
  <c r="N11" i="9" s="1"/>
  <c r="N12" i="9" s="1"/>
  <c r="N18" i="9" s="1"/>
  <c r="I40" i="5"/>
  <c r="H11" i="9" s="1"/>
  <c r="H12" i="9" s="1"/>
  <c r="H18" i="9" s="1"/>
  <c r="C22" i="13"/>
  <c r="K18" i="12"/>
  <c r="G18" i="12"/>
  <c r="L18" i="12"/>
  <c r="D11" i="8"/>
  <c r="Q36" i="6"/>
  <c r="A25" i="10"/>
  <c r="A26" i="10" s="1"/>
  <c r="A27" i="10" s="1"/>
  <c r="A28" i="10" s="1"/>
  <c r="C28" i="10" s="1"/>
  <c r="C26" i="10"/>
  <c r="L15" i="18"/>
  <c r="L16" i="18" s="1"/>
  <c r="H15" i="18"/>
  <c r="H16" i="18" s="1"/>
  <c r="D15" i="18"/>
  <c r="D16" i="18" s="1"/>
  <c r="O15" i="18"/>
  <c r="O16" i="18" s="1"/>
  <c r="K15" i="18"/>
  <c r="K16" i="18" s="1"/>
  <c r="G15" i="18"/>
  <c r="G16" i="18" s="1"/>
  <c r="N15" i="18"/>
  <c r="N16" i="18" s="1"/>
  <c r="J15" i="18"/>
  <c r="J16" i="18" s="1"/>
  <c r="F15" i="18"/>
  <c r="F16" i="18" s="1"/>
  <c r="M15" i="18"/>
  <c r="M16" i="18" s="1"/>
  <c r="I15" i="18"/>
  <c r="I16" i="18" s="1"/>
  <c r="E15" i="18"/>
  <c r="E16" i="18" s="1"/>
  <c r="I22" i="3"/>
  <c r="A20" i="6"/>
  <c r="A21" i="6" s="1"/>
  <c r="A22" i="6" s="1"/>
  <c r="A23" i="6" s="1"/>
  <c r="A17" i="17"/>
  <c r="A18" i="17" s="1"/>
  <c r="C18" i="17"/>
  <c r="P16" i="15"/>
  <c r="G18" i="17"/>
  <c r="M15" i="14"/>
  <c r="M16" i="14" s="1"/>
  <c r="I15" i="14"/>
  <c r="I16" i="14" s="1"/>
  <c r="E15" i="14"/>
  <c r="E16" i="14" s="1"/>
  <c r="O15" i="14"/>
  <c r="O16" i="14" s="1"/>
  <c r="K15" i="14"/>
  <c r="K16" i="14" s="1"/>
  <c r="G15" i="14"/>
  <c r="G16" i="14" s="1"/>
  <c r="J15" i="14"/>
  <c r="J16" i="14" s="1"/>
  <c r="H15" i="14"/>
  <c r="H16" i="14" s="1"/>
  <c r="N15" i="14"/>
  <c r="N16" i="14" s="1"/>
  <c r="F15" i="14"/>
  <c r="F16" i="14" s="1"/>
  <c r="D15" i="14"/>
  <c r="D16" i="14" s="1"/>
  <c r="L15" i="14"/>
  <c r="L16" i="14" s="1"/>
  <c r="C16" i="12"/>
  <c r="P16" i="7"/>
  <c r="Q43" i="5"/>
  <c r="F22" i="2"/>
  <c r="Q11" i="6"/>
  <c r="C16" i="7"/>
  <c r="A25" i="16"/>
  <c r="A26" i="16" s="1"/>
  <c r="A27" i="16" s="1"/>
  <c r="A28" i="16" s="1"/>
  <c r="C28" i="16" s="1"/>
  <c r="C26" i="16"/>
  <c r="A17" i="18"/>
  <c r="A18" i="18" s="1"/>
  <c r="C18" i="18"/>
  <c r="P11" i="8" l="1"/>
  <c r="D12" i="8"/>
  <c r="D11" i="7"/>
  <c r="Q36" i="5"/>
  <c r="P11" i="12"/>
  <c r="D12" i="12"/>
  <c r="A17" i="11"/>
  <c r="A18" i="11" s="1"/>
  <c r="C18" i="11"/>
  <c r="P16" i="10"/>
  <c r="P48" i="5"/>
  <c r="O11" i="13" s="1"/>
  <c r="O12" i="13" s="1"/>
  <c r="O18" i="13" s="1"/>
  <c r="L48" i="5"/>
  <c r="K11" i="13" s="1"/>
  <c r="K12" i="13" s="1"/>
  <c r="K18" i="13" s="1"/>
  <c r="H48" i="5"/>
  <c r="G11" i="13" s="1"/>
  <c r="G12" i="13" s="1"/>
  <c r="G18" i="13" s="1"/>
  <c r="M48" i="5"/>
  <c r="L11" i="13" s="1"/>
  <c r="L12" i="13" s="1"/>
  <c r="L18" i="13" s="1"/>
  <c r="G48" i="5"/>
  <c r="F11" i="13" s="1"/>
  <c r="F12" i="13" s="1"/>
  <c r="F18" i="13" s="1"/>
  <c r="J48" i="5"/>
  <c r="I11" i="13" s="1"/>
  <c r="I12" i="13" s="1"/>
  <c r="I18" i="13" s="1"/>
  <c r="I48" i="5"/>
  <c r="H11" i="13" s="1"/>
  <c r="H12" i="13" s="1"/>
  <c r="H18" i="13" s="1"/>
  <c r="K48" i="5"/>
  <c r="J11" i="13" s="1"/>
  <c r="J12" i="13" s="1"/>
  <c r="J18" i="13" s="1"/>
  <c r="F48" i="5"/>
  <c r="E11" i="13" s="1"/>
  <c r="E12" i="13" s="1"/>
  <c r="E18" i="13" s="1"/>
  <c r="O48" i="5"/>
  <c r="N11" i="13" s="1"/>
  <c r="N12" i="13" s="1"/>
  <c r="N18" i="13" s="1"/>
  <c r="E48" i="5"/>
  <c r="N48" i="5"/>
  <c r="M11" i="13" s="1"/>
  <c r="M12" i="13" s="1"/>
  <c r="M18" i="13" s="1"/>
  <c r="P16" i="11"/>
  <c r="E18" i="14"/>
  <c r="I18" i="14"/>
  <c r="Q48" i="6"/>
  <c r="D11" i="14"/>
  <c r="C22" i="17"/>
  <c r="A19" i="17"/>
  <c r="A20" i="17" s="1"/>
  <c r="A21" i="17" s="1"/>
  <c r="A22" i="17" s="1"/>
  <c r="A23" i="17" s="1"/>
  <c r="A24" i="17" s="1"/>
  <c r="D11" i="16"/>
  <c r="Q52" i="6"/>
  <c r="A19" i="12"/>
  <c r="A20" i="12" s="1"/>
  <c r="A21" i="12" s="1"/>
  <c r="A22" i="12" s="1"/>
  <c r="A23" i="12" s="1"/>
  <c r="A24" i="12" s="1"/>
  <c r="F18" i="14"/>
  <c r="G18" i="14"/>
  <c r="H18" i="14"/>
  <c r="O56" i="6"/>
  <c r="N11" i="18" s="1"/>
  <c r="N12" i="18" s="1"/>
  <c r="N18" i="18" s="1"/>
  <c r="K56" i="6"/>
  <c r="J11" i="18" s="1"/>
  <c r="J12" i="18" s="1"/>
  <c r="J18" i="18" s="1"/>
  <c r="G56" i="6"/>
  <c r="F11" i="18" s="1"/>
  <c r="F12" i="18" s="1"/>
  <c r="F18" i="18" s="1"/>
  <c r="N56" i="6"/>
  <c r="M11" i="18" s="1"/>
  <c r="M12" i="18" s="1"/>
  <c r="M18" i="18" s="1"/>
  <c r="J56" i="6"/>
  <c r="I11" i="18" s="1"/>
  <c r="I12" i="18" s="1"/>
  <c r="I18" i="18" s="1"/>
  <c r="F56" i="6"/>
  <c r="E11" i="18" s="1"/>
  <c r="E12" i="18" s="1"/>
  <c r="E18" i="18" s="1"/>
  <c r="L56" i="6"/>
  <c r="K11" i="18" s="1"/>
  <c r="K12" i="18" s="1"/>
  <c r="K18" i="18" s="1"/>
  <c r="P56" i="6"/>
  <c r="O11" i="18" s="1"/>
  <c r="O12" i="18" s="1"/>
  <c r="O18" i="18" s="1"/>
  <c r="H56" i="6"/>
  <c r="G11" i="18" s="1"/>
  <c r="G12" i="18" s="1"/>
  <c r="G18" i="18" s="1"/>
  <c r="M56" i="6"/>
  <c r="L11" i="18" s="1"/>
  <c r="L12" i="18" s="1"/>
  <c r="L18" i="18" s="1"/>
  <c r="I56" i="6"/>
  <c r="H11" i="18" s="1"/>
  <c r="H12" i="18" s="1"/>
  <c r="H18" i="18" s="1"/>
  <c r="E56" i="6"/>
  <c r="P16" i="18"/>
  <c r="A19" i="7"/>
  <c r="A20" i="7" s="1"/>
  <c r="A21" i="7" s="1"/>
  <c r="A22" i="7" s="1"/>
  <c r="A23" i="7" s="1"/>
  <c r="A24" i="7" s="1"/>
  <c r="D11" i="15"/>
  <c r="Q52" i="5"/>
  <c r="D11" i="10"/>
  <c r="Q40" i="6"/>
  <c r="P16" i="13"/>
  <c r="A17" i="9"/>
  <c r="A18" i="9" s="1"/>
  <c r="C18" i="9"/>
  <c r="C16" i="11"/>
  <c r="N18" i="14"/>
  <c r="K18" i="14"/>
  <c r="L18" i="14"/>
  <c r="C20" i="2"/>
  <c r="C22" i="18"/>
  <c r="A19" i="18"/>
  <c r="A20" i="18" s="1"/>
  <c r="A21" i="18" s="1"/>
  <c r="A22" i="18" s="1"/>
  <c r="A23" i="18" s="1"/>
  <c r="A24" i="18" s="1"/>
  <c r="M44" i="5"/>
  <c r="L11" i="11" s="1"/>
  <c r="L12" i="11" s="1"/>
  <c r="L18" i="11" s="1"/>
  <c r="I44" i="5"/>
  <c r="H11" i="11" s="1"/>
  <c r="H12" i="11" s="1"/>
  <c r="H18" i="11" s="1"/>
  <c r="E44" i="5"/>
  <c r="L44" i="5"/>
  <c r="K11" i="11" s="1"/>
  <c r="K12" i="11" s="1"/>
  <c r="K18" i="11" s="1"/>
  <c r="G44" i="5"/>
  <c r="F11" i="11" s="1"/>
  <c r="F12" i="11" s="1"/>
  <c r="F18" i="11" s="1"/>
  <c r="H44" i="5"/>
  <c r="G11" i="11" s="1"/>
  <c r="G12" i="11" s="1"/>
  <c r="G18" i="11" s="1"/>
  <c r="P44" i="5"/>
  <c r="O11" i="11" s="1"/>
  <c r="O12" i="11" s="1"/>
  <c r="O18" i="11" s="1"/>
  <c r="K44" i="5"/>
  <c r="J11" i="11" s="1"/>
  <c r="J12" i="11" s="1"/>
  <c r="J18" i="11" s="1"/>
  <c r="F44" i="5"/>
  <c r="E11" i="11" s="1"/>
  <c r="E12" i="11" s="1"/>
  <c r="E18" i="11" s="1"/>
  <c r="O44" i="5"/>
  <c r="N11" i="11" s="1"/>
  <c r="N12" i="11" s="1"/>
  <c r="N18" i="11" s="1"/>
  <c r="J44" i="5"/>
  <c r="I11" i="11" s="1"/>
  <c r="I12" i="11" s="1"/>
  <c r="I18" i="11" s="1"/>
  <c r="N44" i="5"/>
  <c r="M11" i="11" s="1"/>
  <c r="M12" i="11" s="1"/>
  <c r="M18" i="11" s="1"/>
  <c r="P16" i="14"/>
  <c r="A24" i="6"/>
  <c r="A25" i="6" s="1"/>
  <c r="A26" i="6" s="1"/>
  <c r="A27" i="6" s="1"/>
  <c r="D11" i="9"/>
  <c r="Q40" i="5"/>
  <c r="J18" i="14"/>
  <c r="M18" i="14"/>
  <c r="O18" i="14"/>
  <c r="A24" i="5"/>
  <c r="A25" i="5" s="1"/>
  <c r="A26" i="5" s="1"/>
  <c r="A27" i="5" s="1"/>
  <c r="A21" i="2"/>
  <c r="A22" i="2" s="1"/>
  <c r="C22" i="2"/>
  <c r="P11" i="17"/>
  <c r="D12" i="17"/>
  <c r="P11" i="9" l="1"/>
  <c r="D12" i="9"/>
  <c r="A25" i="18"/>
  <c r="A26" i="18" s="1"/>
  <c r="A27" i="18" s="1"/>
  <c r="A28" i="18" s="1"/>
  <c r="C28" i="18" s="1"/>
  <c r="C26" i="18"/>
  <c r="A19" i="9"/>
  <c r="A20" i="9" s="1"/>
  <c r="A21" i="9" s="1"/>
  <c r="A22" i="9" s="1"/>
  <c r="A23" i="9" s="1"/>
  <c r="A24" i="9" s="1"/>
  <c r="C22" i="12"/>
  <c r="A25" i="17"/>
  <c r="A26" i="17" s="1"/>
  <c r="A27" i="17" s="1"/>
  <c r="A28" i="17" s="1"/>
  <c r="C28" i="17" s="1"/>
  <c r="C26" i="17"/>
  <c r="D11" i="13"/>
  <c r="Q48" i="5"/>
  <c r="D11" i="11"/>
  <c r="Q44" i="5"/>
  <c r="P11" i="15"/>
  <c r="D12" i="15"/>
  <c r="D11" i="18"/>
  <c r="Q56" i="6"/>
  <c r="A25" i="12"/>
  <c r="A26" i="12" s="1"/>
  <c r="A27" i="12" s="1"/>
  <c r="A28" i="12" s="1"/>
  <c r="C28" i="12" s="1"/>
  <c r="C26" i="12"/>
  <c r="C22" i="11"/>
  <c r="A19" i="11"/>
  <c r="A20" i="11" s="1"/>
  <c r="A21" i="11" s="1"/>
  <c r="A22" i="11" s="1"/>
  <c r="A23" i="11" s="1"/>
  <c r="A24" i="11" s="1"/>
  <c r="P11" i="7"/>
  <c r="D12" i="7"/>
  <c r="A28" i="5"/>
  <c r="A29" i="5" s="1"/>
  <c r="A30" i="5" s="1"/>
  <c r="A31" i="5" s="1"/>
  <c r="A28" i="6"/>
  <c r="A29" i="6" s="1"/>
  <c r="A30" i="6" s="1"/>
  <c r="A31" i="6" s="1"/>
  <c r="A25" i="7"/>
  <c r="A26" i="7" s="1"/>
  <c r="A27" i="7" s="1"/>
  <c r="A28" i="7" s="1"/>
  <c r="C28" i="7" s="1"/>
  <c r="C26" i="7"/>
  <c r="P11" i="14"/>
  <c r="D12" i="14"/>
  <c r="D18" i="12"/>
  <c r="P12" i="12"/>
  <c r="P12" i="8"/>
  <c r="D18" i="8"/>
  <c r="D18" i="17"/>
  <c r="P12" i="17"/>
  <c r="P11" i="10"/>
  <c r="D12" i="10"/>
  <c r="C22" i="7"/>
  <c r="P11" i="16"/>
  <c r="D12" i="16"/>
  <c r="P11" i="18" l="1"/>
  <c r="D12" i="18"/>
  <c r="P11" i="11"/>
  <c r="D12" i="11"/>
  <c r="P12" i="10"/>
  <c r="D18" i="10"/>
  <c r="A32" i="6"/>
  <c r="A33" i="6" s="1"/>
  <c r="A34" i="6" s="1"/>
  <c r="A35" i="6" s="1"/>
  <c r="D18" i="7"/>
  <c r="P12" i="7"/>
  <c r="P12" i="15"/>
  <c r="D18" i="15"/>
  <c r="P18" i="17"/>
  <c r="P12" i="14"/>
  <c r="D18" i="14"/>
  <c r="D18" i="16"/>
  <c r="P12" i="16"/>
  <c r="P11" i="13"/>
  <c r="D12" i="13"/>
  <c r="A25" i="9"/>
  <c r="A26" i="9" s="1"/>
  <c r="A27" i="9" s="1"/>
  <c r="A28" i="9" s="1"/>
  <c r="C28" i="9" s="1"/>
  <c r="C26" i="9"/>
  <c r="D18" i="9"/>
  <c r="P12" i="9"/>
  <c r="P18" i="12"/>
  <c r="P18" i="8"/>
  <c r="A32" i="5"/>
  <c r="A33" i="5" s="1"/>
  <c r="A34" i="5" s="1"/>
  <c r="A35" i="5" s="1"/>
  <c r="A25" i="11"/>
  <c r="A26" i="11" s="1"/>
  <c r="A27" i="11" s="1"/>
  <c r="A28" i="11" s="1"/>
  <c r="C28" i="11" s="1"/>
  <c r="C26" i="11"/>
  <c r="C22" i="9"/>
  <c r="P12" i="13" l="1"/>
  <c r="D18" i="13"/>
  <c r="P18" i="14"/>
  <c r="P18" i="15"/>
  <c r="A36" i="6"/>
  <c r="A37" i="6" s="1"/>
  <c r="A38" i="6" s="1"/>
  <c r="A39" i="6" s="1"/>
  <c r="D36" i="6"/>
  <c r="D18" i="11"/>
  <c r="P12" i="11"/>
  <c r="P18" i="9"/>
  <c r="A36" i="5"/>
  <c r="A37" i="5" s="1"/>
  <c r="A38" i="5" s="1"/>
  <c r="A39" i="5" s="1"/>
  <c r="D36" i="5"/>
  <c r="P18" i="10"/>
  <c r="P12" i="18"/>
  <c r="D18" i="18"/>
  <c r="P18" i="16"/>
  <c r="P18" i="7"/>
  <c r="A40" i="6" l="1"/>
  <c r="A41" i="6" s="1"/>
  <c r="A42" i="6" s="1"/>
  <c r="A43" i="6" s="1"/>
  <c r="D40" i="6"/>
  <c r="P18" i="18"/>
  <c r="P18" i="13"/>
  <c r="A40" i="5"/>
  <c r="A41" i="5" s="1"/>
  <c r="A42" i="5" s="1"/>
  <c r="A43" i="5" s="1"/>
  <c r="D40" i="5"/>
  <c r="P18" i="11"/>
  <c r="A44" i="5" l="1"/>
  <c r="A45" i="5" s="1"/>
  <c r="A46" i="5" s="1"/>
  <c r="A47" i="5" s="1"/>
  <c r="D44" i="5"/>
  <c r="A44" i="6"/>
  <c r="A45" i="6" s="1"/>
  <c r="A46" i="6" s="1"/>
  <c r="A47" i="6" s="1"/>
  <c r="D44" i="6"/>
  <c r="A48" i="6" l="1"/>
  <c r="A49" i="6" s="1"/>
  <c r="A50" i="6" s="1"/>
  <c r="A51" i="6" s="1"/>
  <c r="D48" i="6"/>
  <c r="A48" i="5"/>
  <c r="A49" i="5" s="1"/>
  <c r="A50" i="5" s="1"/>
  <c r="A51" i="5" s="1"/>
  <c r="D48" i="5"/>
  <c r="A52" i="5" l="1"/>
  <c r="A53" i="5" s="1"/>
  <c r="A54" i="5" s="1"/>
  <c r="A55" i="5" s="1"/>
  <c r="D52" i="5"/>
  <c r="A52" i="6"/>
  <c r="A53" i="6" s="1"/>
  <c r="A54" i="6" s="1"/>
  <c r="A55" i="6" s="1"/>
  <c r="D52" i="6"/>
  <c r="A56" i="6" l="1"/>
  <c r="D56" i="6"/>
  <c r="A56" i="5"/>
  <c r="D56" i="5"/>
  <c r="D22" i="8" l="1"/>
  <c r="E22" i="8" l="1"/>
  <c r="D28" i="8"/>
  <c r="E28" i="8" s="1"/>
  <c r="F22" i="8" l="1"/>
  <c r="G22" i="8" s="1"/>
  <c r="F28" i="8" l="1"/>
  <c r="G28" i="8" s="1"/>
  <c r="H22" i="8"/>
  <c r="H28" i="8" l="1"/>
  <c r="I28" i="8" l="1"/>
  <c r="J28" i="8" s="1"/>
  <c r="K28" i="8" s="1"/>
  <c r="I22" i="8" l="1"/>
  <c r="J22" i="8" s="1"/>
  <c r="K22" i="8" s="1"/>
  <c r="L28" i="8" l="1"/>
  <c r="L22" i="8"/>
  <c r="M28" i="8" l="1"/>
  <c r="N28" i="8" s="1"/>
  <c r="O28" i="8" s="1"/>
  <c r="M22" i="8"/>
  <c r="N22" i="8" s="1"/>
  <c r="O22" i="8" s="1"/>
  <c r="P20" i="8" l="1"/>
  <c r="D22" i="17" l="1"/>
  <c r="D22" i="18"/>
  <c r="D28" i="18" l="1"/>
  <c r="D22" i="13"/>
  <c r="D22" i="16"/>
  <c r="D22" i="15"/>
  <c r="D28" i="17"/>
  <c r="D22" i="12"/>
  <c r="D22" i="14" l="1"/>
  <c r="D28" i="12"/>
  <c r="D28" i="15"/>
  <c r="D28" i="13"/>
  <c r="E28" i="13" s="1"/>
  <c r="E22" i="13"/>
  <c r="E22" i="12"/>
  <c r="F22" i="12" s="1"/>
  <c r="D22" i="10"/>
  <c r="E22" i="17"/>
  <c r="F22" i="17" s="1"/>
  <c r="D28" i="16"/>
  <c r="E22" i="18"/>
  <c r="F22" i="18" s="1"/>
  <c r="D22" i="11"/>
  <c r="E22" i="16"/>
  <c r="E28" i="17"/>
  <c r="F28" i="17" s="1"/>
  <c r="G28" i="17" s="1"/>
  <c r="E28" i="18"/>
  <c r="F28" i="18" s="1"/>
  <c r="G22" i="12" l="1"/>
  <c r="H22" i="12" s="1"/>
  <c r="E28" i="15"/>
  <c r="D28" i="14"/>
  <c r="H28" i="17"/>
  <c r="D28" i="10"/>
  <c r="F22" i="16"/>
  <c r="D28" i="11"/>
  <c r="E28" i="11" s="1"/>
  <c r="E22" i="11"/>
  <c r="E28" i="16"/>
  <c r="F28" i="16" s="1"/>
  <c r="E28" i="12"/>
  <c r="F28" i="12" s="1"/>
  <c r="G28" i="12" s="1"/>
  <c r="H28" i="12" s="1"/>
  <c r="F22" i="13"/>
  <c r="G22" i="13" s="1"/>
  <c r="E22" i="10"/>
  <c r="F22" i="10" s="1"/>
  <c r="G28" i="18"/>
  <c r="H28" i="18" s="1"/>
  <c r="G22" i="17"/>
  <c r="H22" i="17" s="1"/>
  <c r="I22" i="17" s="1"/>
  <c r="J22" i="17" s="1"/>
  <c r="E22" i="15"/>
  <c r="F22" i="15" s="1"/>
  <c r="I22" i="12" l="1"/>
  <c r="J22" i="12" s="1"/>
  <c r="I28" i="18"/>
  <c r="J28" i="18" s="1"/>
  <c r="I28" i="12"/>
  <c r="E28" i="10"/>
  <c r="F28" i="10" s="1"/>
  <c r="G22" i="18"/>
  <c r="H22" i="18" s="1"/>
  <c r="I22" i="18" s="1"/>
  <c r="F28" i="11"/>
  <c r="G22" i="10"/>
  <c r="G22" i="16"/>
  <c r="F28" i="13"/>
  <c r="G28" i="13" s="1"/>
  <c r="E22" i="14"/>
  <c r="G22" i="15"/>
  <c r="I28" i="17"/>
  <c r="J28" i="17" s="1"/>
  <c r="E28" i="14"/>
  <c r="F28" i="14" s="1"/>
  <c r="H22" i="13"/>
  <c r="I22" i="13" s="1"/>
  <c r="F22" i="11"/>
  <c r="F28" i="15"/>
  <c r="G28" i="15" s="1"/>
  <c r="K22" i="17" l="1"/>
  <c r="G28" i="16"/>
  <c r="K22" i="12"/>
  <c r="K28" i="18"/>
  <c r="G28" i="14"/>
  <c r="H22" i="15"/>
  <c r="I22" i="15" s="1"/>
  <c r="J28" i="12"/>
  <c r="K28" i="12" s="1"/>
  <c r="K28" i="17"/>
  <c r="F22" i="14"/>
  <c r="G22" i="14" s="1"/>
  <c r="J22" i="18"/>
  <c r="K22" i="18" s="1"/>
  <c r="H28" i="15"/>
  <c r="I28" i="15" s="1"/>
  <c r="H28" i="13"/>
  <c r="I28" i="13" s="1"/>
  <c r="G28" i="10"/>
  <c r="H28" i="10" s="1"/>
  <c r="I28" i="10" s="1"/>
  <c r="J28" i="10" s="1"/>
  <c r="H28" i="16" l="1"/>
  <c r="I28" i="16" s="1"/>
  <c r="G28" i="11"/>
  <c r="H22" i="10"/>
  <c r="I22" i="10" s="1"/>
  <c r="J22" i="10" s="1"/>
  <c r="K28" i="10"/>
  <c r="L22" i="12"/>
  <c r="J22" i="15"/>
  <c r="K22" i="15" s="1"/>
  <c r="L28" i="17"/>
  <c r="M28" i="17" s="1"/>
  <c r="G22" i="11"/>
  <c r="H22" i="11" s="1"/>
  <c r="H22" i="16"/>
  <c r="I22" i="16" s="1"/>
  <c r="H22" i="14"/>
  <c r="L28" i="18"/>
  <c r="M28" i="18" s="1"/>
  <c r="J28" i="15"/>
  <c r="K28" i="15" s="1"/>
  <c r="L22" i="17"/>
  <c r="M22" i="17" s="1"/>
  <c r="M22" i="12" l="1"/>
  <c r="I22" i="14"/>
  <c r="J22" i="13"/>
  <c r="H28" i="14"/>
  <c r="I28" i="14" s="1"/>
  <c r="H28" i="11"/>
  <c r="I28" i="11" s="1"/>
  <c r="L28" i="12"/>
  <c r="M28" i="12" s="1"/>
  <c r="P20" i="17"/>
  <c r="N28" i="17"/>
  <c r="O28" i="17" s="1"/>
  <c r="L22" i="18"/>
  <c r="M22" i="18" s="1"/>
  <c r="P20" i="12"/>
  <c r="N28" i="18"/>
  <c r="O28" i="18" s="1"/>
  <c r="N22" i="17"/>
  <c r="O22" i="17" s="1"/>
  <c r="J28" i="13"/>
  <c r="K28" i="13" s="1"/>
  <c r="L28" i="13" s="1"/>
  <c r="M28" i="13" s="1"/>
  <c r="L28" i="15"/>
  <c r="M28" i="15" s="1"/>
  <c r="J28" i="16"/>
  <c r="K28" i="16" s="1"/>
  <c r="I22" i="11"/>
  <c r="J22" i="11" s="1"/>
  <c r="K22" i="10"/>
  <c r="J22" i="14" l="1"/>
  <c r="J22" i="16"/>
  <c r="K22" i="16" s="1"/>
  <c r="P20" i="18"/>
  <c r="J28" i="11"/>
  <c r="N22" i="12"/>
  <c r="O22" i="12" s="1"/>
  <c r="J28" i="14"/>
  <c r="L22" i="15"/>
  <c r="M22" i="15" s="1"/>
  <c r="N22" i="18"/>
  <c r="O22" i="18" s="1"/>
  <c r="K22" i="13"/>
  <c r="L22" i="13" s="1"/>
  <c r="M22" i="13" s="1"/>
  <c r="K22" i="11"/>
  <c r="L28" i="10"/>
  <c r="M28" i="10" s="1"/>
  <c r="N28" i="15"/>
  <c r="O28" i="15" s="1"/>
  <c r="L28" i="16"/>
  <c r="N28" i="12"/>
  <c r="O28" i="12" s="1"/>
  <c r="K22" i="14" l="1"/>
  <c r="L22" i="14" s="1"/>
  <c r="P20" i="15"/>
  <c r="L22" i="10"/>
  <c r="M22" i="10" s="1"/>
  <c r="N22" i="10" s="1"/>
  <c r="K28" i="11"/>
  <c r="P20" i="13"/>
  <c r="N28" i="13"/>
  <c r="O28" i="13" s="1"/>
  <c r="L22" i="11"/>
  <c r="M22" i="11" s="1"/>
  <c r="M28" i="16"/>
  <c r="N22" i="15"/>
  <c r="O22" i="15" s="1"/>
  <c r="L22" i="16"/>
  <c r="M22" i="16" s="1"/>
  <c r="P20" i="10"/>
  <c r="N28" i="10"/>
  <c r="O28" i="10" s="1"/>
  <c r="K28" i="14"/>
  <c r="L28" i="14" s="1"/>
  <c r="N22" i="13" l="1"/>
  <c r="O22" i="13" s="1"/>
  <c r="L28" i="11"/>
  <c r="M28" i="11" s="1"/>
  <c r="N22" i="11"/>
  <c r="O22" i="11" s="1"/>
  <c r="N28" i="16"/>
  <c r="O28" i="16" s="1"/>
  <c r="O22" i="10"/>
  <c r="M28" i="14"/>
  <c r="N22" i="16"/>
  <c r="O22" i="16" s="1"/>
  <c r="P20" i="11"/>
  <c r="N28" i="14" l="1"/>
  <c r="O28" i="14" s="1"/>
  <c r="P20" i="14"/>
  <c r="N28" i="11"/>
  <c r="O28" i="11" s="1"/>
  <c r="M22" i="14"/>
  <c r="N22" i="14" s="1"/>
  <c r="O22" i="14" s="1"/>
  <c r="P20" i="16"/>
  <c r="D22" i="7" l="1"/>
  <c r="D28" i="7" l="1"/>
  <c r="D22" i="9" l="1"/>
  <c r="E22" i="7"/>
  <c r="E28" i="7"/>
  <c r="D28" i="9" l="1"/>
  <c r="E22" i="9"/>
  <c r="F28" i="7"/>
  <c r="F22" i="9" l="1"/>
  <c r="E28" i="9"/>
  <c r="G28" i="7"/>
  <c r="H28" i="7" s="1"/>
  <c r="F22" i="7"/>
  <c r="G22" i="7" s="1"/>
  <c r="H22" i="7" s="1"/>
  <c r="F28" i="9" l="1"/>
  <c r="I28" i="7"/>
  <c r="G28" i="9" l="1"/>
  <c r="H28" i="9" s="1"/>
  <c r="I28" i="9" s="1"/>
  <c r="J28" i="9" s="1"/>
  <c r="J28" i="7"/>
  <c r="I22" i="7"/>
  <c r="J22" i="7" s="1"/>
  <c r="G22" i="9"/>
  <c r="H22" i="9" s="1"/>
  <c r="I22" i="9" s="1"/>
  <c r="J22" i="9" s="1"/>
  <c r="K28" i="7" l="1"/>
  <c r="K28" i="9"/>
  <c r="K22" i="9"/>
  <c r="L28" i="7" l="1"/>
  <c r="M28" i="7" s="1"/>
  <c r="K22" i="7"/>
  <c r="L28" i="9"/>
  <c r="M28" i="9" l="1"/>
  <c r="L22" i="7"/>
  <c r="M22" i="7" s="1"/>
  <c r="L22" i="9"/>
  <c r="M22" i="9" s="1"/>
  <c r="N28" i="7" l="1"/>
  <c r="O28" i="7" s="1"/>
  <c r="N22" i="7" l="1"/>
  <c r="O22" i="7" s="1"/>
  <c r="P20" i="7"/>
  <c r="N28" i="9" l="1"/>
  <c r="O28" i="9" s="1"/>
  <c r="N22" i="9"/>
  <c r="O22" i="9" s="1"/>
  <c r="P20" i="9"/>
</calcChain>
</file>

<file path=xl/sharedStrings.xml><?xml version="1.0" encoding="utf-8"?>
<sst xmlns="http://schemas.openxmlformats.org/spreadsheetml/2006/main" count="791" uniqueCount="138">
  <si>
    <t>Puget Sound Energy</t>
  </si>
  <si>
    <t>Electric Decoupling Mechanism</t>
  </si>
  <si>
    <t>Development of Decoupled Delivery and Power Cost Revenue by Decoupling Group</t>
  </si>
  <si>
    <t>Line</t>
  </si>
  <si>
    <t xml:space="preserve">Schedule  </t>
  </si>
  <si>
    <t>Schedules</t>
  </si>
  <si>
    <t>Schedule</t>
  </si>
  <si>
    <t>No.</t>
  </si>
  <si>
    <t>Source</t>
  </si>
  <si>
    <t>8 &amp; 24</t>
  </si>
  <si>
    <t>7A, 11, 25, 29, 35 &amp; 43</t>
  </si>
  <si>
    <t>40, 46 &amp; 49</t>
  </si>
  <si>
    <t>12 &amp; 26</t>
  </si>
  <si>
    <t>10 &amp; 31</t>
  </si>
  <si>
    <t>7A, 11, 25 &amp; 29</t>
  </si>
  <si>
    <t>46 &amp; 49</t>
  </si>
  <si>
    <t>(a)</t>
  </si>
  <si>
    <t>(b)</t>
  </si>
  <si>
    <t>(c)</t>
  </si>
  <si>
    <t>(d)</t>
  </si>
  <si>
    <t>(e) = Σ (i thru k)</t>
  </si>
  <si>
    <t>(f) = Σ (l &amp; m)</t>
  </si>
  <si>
    <t>(g)</t>
  </si>
  <si>
    <t>(h)</t>
  </si>
  <si>
    <t>(i)</t>
  </si>
  <si>
    <t>(j)</t>
  </si>
  <si>
    <t>(k)</t>
  </si>
  <si>
    <t>(l)</t>
  </si>
  <si>
    <t>(m)</t>
  </si>
  <si>
    <t>Delivery Revenue:</t>
  </si>
  <si>
    <t>Total Proforma Revenue</t>
  </si>
  <si>
    <t>Exhibit JAP-15</t>
  </si>
  <si>
    <t xml:space="preserve">   Allocated Power Costs</t>
  </si>
  <si>
    <t>Exhibit JAP-07</t>
  </si>
  <si>
    <t>Net Proforma Revenue</t>
  </si>
  <si>
    <t xml:space="preserve">   Basic Charge Revenue</t>
  </si>
  <si>
    <t>Net Proforma Delivery Revenue</t>
  </si>
  <si>
    <t>Power Cost Revenue:</t>
  </si>
  <si>
    <t>Total Allocated Power Costs</t>
  </si>
  <si>
    <t xml:space="preserve">   Allocated Variable Power Costs</t>
  </si>
  <si>
    <t>Net Proforma Fixed Power Costs</t>
  </si>
  <si>
    <t>Development of Allowed Delivery Revenue &amp; Fixed Power Cost Revenue Per Customer</t>
  </si>
  <si>
    <t>(e)</t>
  </si>
  <si>
    <t>(f)</t>
  </si>
  <si>
    <t>Test Year Delivery Revenue</t>
  </si>
  <si>
    <t>JAP-30 Page 1</t>
  </si>
  <si>
    <t>Test Year Customers</t>
  </si>
  <si>
    <t>UE-17XXXX WP</t>
  </si>
  <si>
    <t>Annual Allowed Delivery Revenue Per Customer</t>
  </si>
  <si>
    <t>Test Year Fixed Power Cost Revenue</t>
  </si>
  <si>
    <t>Annual Allowed Fixed Power Cost Revenue Per Customer</t>
  </si>
  <si>
    <t>Annual Allowed Delivery &amp; Fixed Power Cost Revenue Per Customer</t>
  </si>
  <si>
    <t>Development of Delivery Revenue &amp; Fixed Power Cost Revenue Per Unit Rates ($/kWh)</t>
  </si>
  <si>
    <t>Test Year Base Sales (kWh)</t>
  </si>
  <si>
    <t>Volumetric Delivery Revenue Per Unit ($/kWh)</t>
  </si>
  <si>
    <t>Volumetric Fixed Power Cost Revenue Per Unit ($/kWh)</t>
  </si>
  <si>
    <t>Volumetric Delivery &amp; Fixed Power Cost Revenue Per Unit ($/kWh)</t>
  </si>
  <si>
    <t>Development of Delivery Revenue Per Unit Rates ($/KW)</t>
  </si>
  <si>
    <t>Schedule 12 &amp; 26</t>
  </si>
  <si>
    <t>Schedule 10 &amp; 31</t>
  </si>
  <si>
    <t xml:space="preserve">Winter  </t>
  </si>
  <si>
    <t xml:space="preserve">Summer   </t>
  </si>
  <si>
    <t>Oct - Mar</t>
  </si>
  <si>
    <t>Apr-Sept</t>
  </si>
  <si>
    <t>Test Year Demand Charges (KW)</t>
  </si>
  <si>
    <t>Volumetric Delivery Revenue Per Unit ($/KW)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</si>
  <si>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</si>
  <si>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</si>
  <si>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</si>
  <si>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</si>
  <si>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</si>
  <si>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</si>
  <si>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</si>
  <si>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</si>
  <si>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</si>
  <si>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</si>
  <si>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</si>
  <si>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</si>
  <si>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</si>
  <si>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</si>
  <si>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</si>
  <si>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(n)</t>
  </si>
  <si>
    <t>(o)</t>
  </si>
  <si>
    <t>Sales</t>
  </si>
  <si>
    <t>Schedule 7</t>
  </si>
  <si>
    <t>Weather-Normalized kWh Sales (Oct15-Sep16)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</si>
  <si>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</si>
  <si>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</si>
  <si>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</si>
  <si>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</si>
  <si>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</si>
  <si>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</si>
  <si>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Schedules 40, 46 &amp; 49</t>
  </si>
  <si>
    <t>% of (C(o):R(14))</t>
  </si>
  <si>
    <t>Schedules 12 &amp; 26</t>
  </si>
  <si>
    <t>Demand Charge Revenue (Oct15-Sep16)</t>
  </si>
  <si>
    <t>% of (C(o):R(18))</t>
  </si>
  <si>
    <t>Schedules 10 &amp; 31</t>
  </si>
  <si>
    <t>% of (C(o):R(22))</t>
  </si>
  <si>
    <t>Monthly Allowed Delivery Revenue Per Customer</t>
  </si>
  <si>
    <t>Allowed Delivery Revenue Per Customer</t>
  </si>
  <si>
    <t>JAP-30 Page 2</t>
  </si>
  <si>
    <t>Development of Monthly Allowed Fixed Power Cost Revenue Per Customer</t>
  </si>
  <si>
    <t>Monthly Allowed Fixed Power Cost (FPC) Revenue Per Customer</t>
  </si>
  <si>
    <t>Allowed Fixed Power Cost Revenue Per Customer</t>
  </si>
  <si>
    <t>Monthly Allowed FPC Revenue Per Customer</t>
  </si>
  <si>
    <t>Delivery Revenue Deferral and Amortization Calculations</t>
  </si>
  <si>
    <t xml:space="preserve">Schedule 7   </t>
  </si>
  <si>
    <t>Total</t>
  </si>
  <si>
    <t>Actual Customers</t>
  </si>
  <si>
    <t>Forecast</t>
  </si>
  <si>
    <t>Monthly Allowed Delivery RPC</t>
  </si>
  <si>
    <t>JAP-30 Page 4</t>
  </si>
  <si>
    <t>Allowed Delivery Revenue</t>
  </si>
  <si>
    <t>Actual kWh</t>
  </si>
  <si>
    <t>Delivery Revenue Per Unit ($/kWh)</t>
  </si>
  <si>
    <t>JAP-30 Page 3</t>
  </si>
  <si>
    <t>Actual Delivery Revenue</t>
  </si>
  <si>
    <t>Deferral</t>
  </si>
  <si>
    <t>Interest</t>
  </si>
  <si>
    <t>FERC Rate</t>
  </si>
  <si>
    <t>Cumulative Deferral &amp; Interest</t>
  </si>
  <si>
    <t>Deferral Amortization Rate ($/kWh)</t>
  </si>
  <si>
    <t>Illustrative</t>
  </si>
  <si>
    <t>Deferral Amortization</t>
  </si>
  <si>
    <t>Cumulative Deferral &amp; Interest Net of Amortization</t>
  </si>
  <si>
    <t>Note: Deferrals and amortizations will be booked net of revenue sensitive items on PSE's balance sheet.</t>
  </si>
  <si>
    <t>Fixed Power Cost Revenue Deferral and Amortization Calculations</t>
  </si>
  <si>
    <t>Monthly Allowed Fixed Power Cost RPC</t>
  </si>
  <si>
    <t>JAP-30 Page 4a</t>
  </si>
  <si>
    <t>Allowed Fixed Power Cost Revenue</t>
  </si>
  <si>
    <t>Fixed Power Cost Revenue Per Unit ($/kWh)</t>
  </si>
  <si>
    <t>Actual Fixed Power Cost Revenue</t>
  </si>
  <si>
    <t xml:space="preserve">Actual Demand KW </t>
  </si>
  <si>
    <t>Delivery Revenue Per Unit ($/KW)</t>
  </si>
  <si>
    <t>JAP-30 Page 3a</t>
  </si>
  <si>
    <t>Deferral Amortization Rate ($/KW)</t>
  </si>
  <si>
    <t>Workpaper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</si>
</sst>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  <numFmt numFmtId="168" formatCode="_(&quot;$&quot;* #,##0.00000_);_(&quot;$&quot;* \(#,##0.000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808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3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 applyFill="1" applyBorder="1"/>
    <xf numFmtId="164" fontId="3" fillId="0" borderId="1" xfId="0" applyNumberFormat="1" applyFont="1" applyFill="1" applyBorder="1"/>
    <xf numFmtId="0" fontId="2" fillId="0" borderId="0" xfId="0" quotePrefix="1" applyFont="1" applyFill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 applyBorder="1"/>
    <xf numFmtId="164" fontId="3" fillId="0" borderId="0" xfId="0" applyNumberFormat="1" applyFont="1" applyFill="1" applyBorder="1"/>
    <xf numFmtId="164" fontId="0" fillId="0" borderId="2" xfId="0" applyNumberFormat="1" applyFill="1" applyBorder="1"/>
    <xf numFmtId="164" fontId="0" fillId="0" borderId="0" xfId="0" applyNumberFormat="1" applyFill="1"/>
    <xf numFmtId="3" fontId="0" fillId="0" borderId="0" xfId="0" applyNumberFormat="1" applyFill="1"/>
    <xf numFmtId="165" fontId="0" fillId="0" borderId="0" xfId="0" applyNumberFormat="1" applyFont="1" applyFill="1"/>
    <xf numFmtId="3" fontId="2" fillId="0" borderId="0" xfId="0" applyNumberFormat="1" applyFont="1" applyFill="1"/>
    <xf numFmtId="0" fontId="1" fillId="0" borderId="0" xfId="0" applyFont="1" applyAlignment="1"/>
    <xf numFmtId="41" fontId="1" fillId="0" borderId="0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4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164" fontId="4" fillId="0" borderId="1" xfId="0" applyNumberFormat="1" applyFont="1" applyFill="1" applyBorder="1"/>
    <xf numFmtId="164" fontId="4" fillId="0" borderId="0" xfId="0" applyNumberFormat="1" applyFont="1" applyFill="1" applyBorder="1"/>
    <xf numFmtId="164" fontId="4" fillId="0" borderId="2" xfId="0" applyNumberFormat="1" applyFont="1" applyFill="1" applyBorder="1"/>
    <xf numFmtId="0" fontId="6" fillId="0" borderId="0" xfId="0" applyFont="1"/>
    <xf numFmtId="0" fontId="6" fillId="0" borderId="0" xfId="0" applyFont="1" applyFill="1"/>
    <xf numFmtId="164" fontId="6" fillId="0" borderId="2" xfId="0" applyNumberFormat="1" applyFont="1" applyFill="1" applyBorder="1"/>
    <xf numFmtId="0" fontId="7" fillId="0" borderId="0" xfId="0" applyFont="1"/>
    <xf numFmtId="0" fontId="7" fillId="0" borderId="0" xfId="0" applyFont="1" applyFill="1"/>
    <xf numFmtId="0" fontId="4" fillId="0" borderId="1" xfId="0" applyFont="1" applyFill="1" applyBorder="1" applyAlignment="1"/>
    <xf numFmtId="0" fontId="7" fillId="0" borderId="0" xfId="0" applyFont="1" applyAlignment="1"/>
    <xf numFmtId="166" fontId="4" fillId="0" borderId="0" xfId="0" applyNumberFormat="1" applyFont="1" applyFill="1" applyBorder="1"/>
    <xf numFmtId="44" fontId="4" fillId="0" borderId="3" xfId="0" applyNumberFormat="1" applyFont="1" applyFill="1" applyBorder="1"/>
    <xf numFmtId="44" fontId="4" fillId="0" borderId="2" xfId="0" applyNumberFormat="1" applyFont="1" applyFill="1" applyBorder="1"/>
    <xf numFmtId="44" fontId="7" fillId="0" borderId="0" xfId="0" applyNumberFormat="1" applyFont="1" applyFill="1"/>
    <xf numFmtId="43" fontId="7" fillId="0" borderId="0" xfId="0" applyNumberFormat="1" applyFont="1" applyFill="1"/>
    <xf numFmtId="44" fontId="7" fillId="0" borderId="0" xfId="0" applyNumberFormat="1" applyFont="1"/>
    <xf numFmtId="165" fontId="4" fillId="0" borderId="3" xfId="0" applyNumberFormat="1" applyFont="1" applyFill="1" applyBorder="1"/>
    <xf numFmtId="165" fontId="4" fillId="0" borderId="2" xfId="0" applyNumberFormat="1" applyFont="1" applyFill="1" applyBorder="1"/>
    <xf numFmtId="0" fontId="4" fillId="0" borderId="0" xfId="0" applyFont="1"/>
    <xf numFmtId="0" fontId="8" fillId="0" borderId="0" xfId="0" applyFont="1" applyFill="1"/>
    <xf numFmtId="0" fontId="9" fillId="0" borderId="0" xfId="0" applyFont="1" applyFill="1"/>
    <xf numFmtId="3" fontId="4" fillId="0" borderId="0" xfId="0" applyNumberFormat="1" applyFont="1"/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6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/>
    <xf numFmtId="166" fontId="4" fillId="0" borderId="0" xfId="0" applyNumberFormat="1" applyFont="1" applyFill="1"/>
    <xf numFmtId="165" fontId="4" fillId="0" borderId="0" xfId="0" applyNumberFormat="1" applyFont="1" applyFill="1"/>
    <xf numFmtId="168" fontId="4" fillId="0" borderId="0" xfId="0" applyNumberFormat="1" applyFont="1" applyFill="1"/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48.xml"/><Relationship Id="rId7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3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77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theme" Target="theme/theme1.xml"/><Relationship Id="rId75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Update%206-30-06/COS%20Update%207-7-06/ECOS%20Model%20-%20UPDATE%20(JAH-5)%207-7-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workbookViewId="0">
      <selection activeCell="C21" sqref="A6:I22"/>
    </sheetView>
  </sheetViews>
  <sheetFormatPr defaultRowHeight="14.4" x14ac:dyDescent="0.3"/>
  <cols>
    <col min="1" max="1" width="5.33203125" customWidth="1"/>
    <col min="2" max="2" width="31" bestFit="1" customWidth="1"/>
    <col min="3" max="3" width="14" bestFit="1" customWidth="1"/>
    <col min="4" max="4" width="15" bestFit="1" customWidth="1"/>
    <col min="5" max="5" width="13.44140625" bestFit="1" customWidth="1"/>
    <col min="6" max="6" width="20.5546875" bestFit="1" customWidth="1"/>
    <col min="7" max="7" width="15" customWidth="1"/>
    <col min="8" max="9" width="13.44140625" bestFit="1" customWidth="1"/>
    <col min="10" max="10" width="3.6640625" customWidth="1"/>
    <col min="11" max="11" width="14.109375" bestFit="1" customWidth="1"/>
    <col min="12" max="15" width="12.6640625" bestFit="1" customWidth="1"/>
    <col min="16" max="16" width="15.33203125" bestFit="1" customWidth="1"/>
    <col min="17" max="17" width="13.44140625" bestFit="1" customWidth="1"/>
  </cols>
  <sheetData>
    <row r="1" spans="1:19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2"/>
      <c r="R1" s="2"/>
      <c r="S1" s="2"/>
    </row>
    <row r="2" spans="1:19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"/>
      <c r="Q2" s="2"/>
      <c r="R2" s="2"/>
      <c r="S2" s="2"/>
    </row>
    <row r="3" spans="1:19" x14ac:dyDescent="0.3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"/>
      <c r="Q3" s="2"/>
      <c r="R3" s="2"/>
      <c r="S3" s="2"/>
    </row>
    <row r="4" spans="1:19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2"/>
      <c r="P4" s="2"/>
      <c r="Q4" s="2"/>
      <c r="R4" s="2"/>
      <c r="S4" s="2"/>
    </row>
    <row r="5" spans="1:19" x14ac:dyDescent="0.3">
      <c r="A5" s="4"/>
      <c r="B5" s="3"/>
      <c r="C5" s="3"/>
      <c r="D5" s="3"/>
      <c r="E5" s="3"/>
      <c r="F5" s="3"/>
      <c r="G5" s="3"/>
      <c r="H5" s="3"/>
      <c r="J5" s="3"/>
      <c r="K5" s="3"/>
      <c r="L5" s="3"/>
      <c r="M5" s="3"/>
      <c r="N5" s="2"/>
      <c r="O5" s="2"/>
      <c r="P5" s="3"/>
      <c r="Q5" s="3"/>
      <c r="R5" s="2"/>
      <c r="S5" s="2"/>
    </row>
    <row r="6" spans="1:19" ht="15" customHeight="1" x14ac:dyDescent="0.3">
      <c r="A6" s="5" t="s">
        <v>3</v>
      </c>
      <c r="B6" s="3"/>
      <c r="C6" s="3"/>
      <c r="D6" s="3" t="s">
        <v>4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/>
      <c r="K6" s="3" t="s">
        <v>5</v>
      </c>
      <c r="L6" s="3" t="s">
        <v>6</v>
      </c>
      <c r="M6" s="3" t="s">
        <v>6</v>
      </c>
      <c r="N6" s="3" t="s">
        <v>6</v>
      </c>
      <c r="O6" s="3" t="s">
        <v>5</v>
      </c>
      <c r="P6" s="3"/>
      <c r="Q6" s="3"/>
      <c r="R6" s="2"/>
      <c r="S6" s="2"/>
    </row>
    <row r="7" spans="1:19" ht="15" customHeight="1" x14ac:dyDescent="0.3">
      <c r="A7" s="6" t="s">
        <v>7</v>
      </c>
      <c r="B7" s="43"/>
      <c r="C7" s="7" t="s">
        <v>8</v>
      </c>
      <c r="D7" s="8">
        <v>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/>
      <c r="K7" s="8" t="s">
        <v>14</v>
      </c>
      <c r="L7" s="8">
        <v>35</v>
      </c>
      <c r="M7" s="8">
        <v>43</v>
      </c>
      <c r="N7" s="8">
        <v>40</v>
      </c>
      <c r="O7" s="8" t="s">
        <v>15</v>
      </c>
      <c r="S7" s="2"/>
    </row>
    <row r="8" spans="1:19" x14ac:dyDescent="0.3">
      <c r="A8" s="38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20</v>
      </c>
      <c r="G8" s="37" t="s">
        <v>21</v>
      </c>
      <c r="H8" s="37" t="s">
        <v>22</v>
      </c>
      <c r="I8" s="37" t="s">
        <v>23</v>
      </c>
      <c r="J8" s="12"/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/>
      <c r="S8" s="2"/>
    </row>
    <row r="9" spans="1:19" x14ac:dyDescent="0.3">
      <c r="A9" s="37">
        <v>1</v>
      </c>
      <c r="B9" s="44" t="s">
        <v>29</v>
      </c>
      <c r="C9" s="37"/>
      <c r="D9" s="37"/>
      <c r="E9" s="37"/>
      <c r="F9" s="37"/>
      <c r="G9" s="37"/>
      <c r="H9" s="37"/>
      <c r="I9" s="37"/>
      <c r="J9" s="12"/>
      <c r="K9" s="11"/>
      <c r="L9" s="11"/>
      <c r="M9" s="11"/>
      <c r="N9" s="10"/>
      <c r="O9" s="10"/>
      <c r="S9" s="2"/>
    </row>
    <row r="10" spans="1:19" x14ac:dyDescent="0.3">
      <c r="A10" s="37">
        <f>A9+1</f>
        <v>2</v>
      </c>
      <c r="B10" s="45" t="s">
        <v>30</v>
      </c>
      <c r="C10" s="37" t="s">
        <v>137</v>
      </c>
      <c r="D10" s="39">
        <v>1155390559</v>
      </c>
      <c r="E10" s="39">
        <v>283606515</v>
      </c>
      <c r="F10" s="39">
        <f>SUM(K10:M10)</f>
        <v>280171756</v>
      </c>
      <c r="G10" s="39">
        <f>SUM(N10:O10)</f>
        <v>97067886.000400007</v>
      </c>
      <c r="H10" s="39">
        <v>161312502</v>
      </c>
      <c r="I10" s="39">
        <v>107724022</v>
      </c>
      <c r="J10" s="15"/>
      <c r="K10" s="13">
        <v>268709777</v>
      </c>
      <c r="L10" s="13">
        <v>263740</v>
      </c>
      <c r="M10" s="13">
        <v>11198239</v>
      </c>
      <c r="N10" s="13">
        <v>54188420.000399999</v>
      </c>
      <c r="O10" s="13">
        <v>42879466</v>
      </c>
      <c r="S10" s="2"/>
    </row>
    <row r="11" spans="1:19" x14ac:dyDescent="0.3">
      <c r="A11" s="37">
        <f t="shared" ref="A11:A22" si="0">A10+1</f>
        <v>3</v>
      </c>
      <c r="B11" s="38" t="s">
        <v>32</v>
      </c>
      <c r="C11" s="37" t="s">
        <v>33</v>
      </c>
      <c r="D11" s="46">
        <v>710268699.11109841</v>
      </c>
      <c r="E11" s="46">
        <v>174124014.11500397</v>
      </c>
      <c r="F11" s="46">
        <f>SUM(K11:M11)</f>
        <v>181102541.3122296</v>
      </c>
      <c r="G11" s="46">
        <f>SUM(N11:O11)</f>
        <v>72547819.386105746</v>
      </c>
      <c r="H11" s="46">
        <v>112164373.70491204</v>
      </c>
      <c r="I11" s="46">
        <v>73923272.979563162</v>
      </c>
      <c r="J11" s="15"/>
      <c r="K11" s="16">
        <v>175311969.50959507</v>
      </c>
      <c r="L11" s="16">
        <v>205656.38995543373</v>
      </c>
      <c r="M11" s="16">
        <v>5584915.4126790985</v>
      </c>
      <c r="N11" s="16">
        <v>38601832.288804777</v>
      </c>
      <c r="O11" s="16">
        <v>33945987.097300962</v>
      </c>
      <c r="S11" s="2"/>
    </row>
    <row r="12" spans="1:19" x14ac:dyDescent="0.3">
      <c r="A12" s="37">
        <f t="shared" si="0"/>
        <v>4</v>
      </c>
      <c r="B12" s="45" t="s">
        <v>34</v>
      </c>
      <c r="C12" s="37" t="str">
        <f>"("&amp;A10&amp;") - ("&amp;A$11&amp;")"</f>
        <v>(2) - (3)</v>
      </c>
      <c r="D12" s="39">
        <f>D10-D11</f>
        <v>445121859.88890159</v>
      </c>
      <c r="E12" s="39">
        <f t="shared" ref="E12:O12" si="1">E10-E11</f>
        <v>109482500.88499603</v>
      </c>
      <c r="F12" s="39">
        <f t="shared" si="1"/>
        <v>99069214.687770396</v>
      </c>
      <c r="G12" s="39">
        <f>G10-G11</f>
        <v>24520066.614294261</v>
      </c>
      <c r="H12" s="39">
        <f>H10-H11</f>
        <v>49148128.295087963</v>
      </c>
      <c r="I12" s="39">
        <f>I10-I11</f>
        <v>33800749.020436838</v>
      </c>
      <c r="J12" s="15"/>
      <c r="K12" s="14">
        <f t="shared" si="1"/>
        <v>93397807.490404934</v>
      </c>
      <c r="L12" s="14">
        <f t="shared" si="1"/>
        <v>58083.610044566274</v>
      </c>
      <c r="M12" s="14">
        <f>M10-M11</f>
        <v>5613323.5873209015</v>
      </c>
      <c r="N12" s="14">
        <f>N10-N11</f>
        <v>15586587.711595222</v>
      </c>
      <c r="O12" s="14">
        <f t="shared" si="1"/>
        <v>8933478.9026990384</v>
      </c>
      <c r="S12" s="2"/>
    </row>
    <row r="13" spans="1:19" x14ac:dyDescent="0.3">
      <c r="A13" s="37">
        <f t="shared" si="0"/>
        <v>5</v>
      </c>
      <c r="B13" s="45"/>
      <c r="C13" s="35"/>
      <c r="D13" s="39"/>
      <c r="E13" s="39"/>
      <c r="F13" s="39"/>
      <c r="G13" s="39"/>
      <c r="H13" s="39"/>
      <c r="I13" s="39"/>
      <c r="J13" s="15"/>
      <c r="K13" s="14"/>
      <c r="L13" s="14"/>
      <c r="M13" s="14"/>
      <c r="N13" s="14"/>
      <c r="O13" s="14"/>
      <c r="S13" s="2"/>
    </row>
    <row r="14" spans="1:19" x14ac:dyDescent="0.3">
      <c r="A14" s="37">
        <f t="shared" si="0"/>
        <v>6</v>
      </c>
      <c r="B14" s="38" t="s">
        <v>35</v>
      </c>
      <c r="C14" s="37" t="s">
        <v>31</v>
      </c>
      <c r="D14" s="39">
        <v>108030449</v>
      </c>
      <c r="E14" s="39">
        <v>22826411</v>
      </c>
      <c r="F14" s="39">
        <f>SUM(K14:M14)</f>
        <v>5593314</v>
      </c>
      <c r="G14" s="39">
        <f>SUM(N14:O14)</f>
        <v>282558</v>
      </c>
      <c r="H14" s="39">
        <v>1075619</v>
      </c>
      <c r="I14" s="39">
        <v>2107209</v>
      </c>
      <c r="J14" s="15"/>
      <c r="K14" s="13">
        <v>4902213</v>
      </c>
      <c r="L14" s="13">
        <v>4328</v>
      </c>
      <c r="M14" s="13">
        <v>686773</v>
      </c>
      <c r="N14" s="13">
        <v>282558</v>
      </c>
      <c r="O14" s="14">
        <v>0</v>
      </c>
      <c r="S14" s="2"/>
    </row>
    <row r="15" spans="1:19" x14ac:dyDescent="0.3">
      <c r="A15" s="37">
        <f t="shared" si="0"/>
        <v>7</v>
      </c>
      <c r="B15" s="38"/>
      <c r="C15" s="35"/>
      <c r="D15" s="47"/>
      <c r="E15" s="47"/>
      <c r="F15" s="47"/>
      <c r="G15" s="47"/>
      <c r="H15" s="47"/>
      <c r="I15" s="47"/>
      <c r="J15" s="15"/>
      <c r="K15" s="15"/>
      <c r="L15" s="15"/>
      <c r="M15" s="15"/>
      <c r="N15" s="15"/>
      <c r="O15" s="15"/>
      <c r="S15" s="2"/>
    </row>
    <row r="16" spans="1:19" ht="15" thickBot="1" x14ac:dyDescent="0.35">
      <c r="A16" s="37">
        <f t="shared" si="0"/>
        <v>8</v>
      </c>
      <c r="B16" s="38" t="s">
        <v>36</v>
      </c>
      <c r="C16" s="37" t="str">
        <f>"("&amp;A12&amp;") - ("&amp;A14&amp;")"</f>
        <v>(4) - (6)</v>
      </c>
      <c r="D16" s="48">
        <f>D12-D14</f>
        <v>337091410.88890159</v>
      </c>
      <c r="E16" s="48">
        <f t="shared" ref="E16:I16" si="2">E12-E14</f>
        <v>86656089.884996027</v>
      </c>
      <c r="F16" s="48">
        <f t="shared" si="2"/>
        <v>93475900.687770396</v>
      </c>
      <c r="G16" s="48">
        <f t="shared" si="2"/>
        <v>24237508.614294261</v>
      </c>
      <c r="H16" s="48">
        <f t="shared" si="2"/>
        <v>48072509.295087963</v>
      </c>
      <c r="I16" s="48">
        <f t="shared" si="2"/>
        <v>31693540.020436838</v>
      </c>
      <c r="J16" s="14"/>
      <c r="K16" s="18">
        <f>K12-K14</f>
        <v>88495594.490404934</v>
      </c>
      <c r="L16" s="18">
        <f t="shared" ref="L16:O16" si="3">L12-L14</f>
        <v>53755.610044566274</v>
      </c>
      <c r="M16" s="18">
        <f t="shared" si="3"/>
        <v>4926550.5873209015</v>
      </c>
      <c r="N16" s="18">
        <f t="shared" si="3"/>
        <v>15304029.711595222</v>
      </c>
      <c r="O16" s="18">
        <f t="shared" si="3"/>
        <v>8933478.9026990384</v>
      </c>
      <c r="S16" s="2"/>
    </row>
    <row r="17" spans="1:19" ht="15" thickTop="1" x14ac:dyDescent="0.3">
      <c r="A17" s="37">
        <f t="shared" si="0"/>
        <v>9</v>
      </c>
      <c r="B17" s="38"/>
      <c r="C17" s="37"/>
      <c r="D17" s="38"/>
      <c r="E17" s="38"/>
      <c r="F17" s="38"/>
      <c r="G17" s="38"/>
      <c r="H17" s="38"/>
      <c r="I17" s="38"/>
      <c r="J17" s="19"/>
      <c r="K17" s="10"/>
      <c r="L17" s="10"/>
      <c r="N17" s="10"/>
      <c r="O17" s="10"/>
      <c r="P17" s="10"/>
      <c r="Q17" s="10"/>
      <c r="R17" s="2"/>
      <c r="S17" s="2"/>
    </row>
    <row r="18" spans="1:19" x14ac:dyDescent="0.3">
      <c r="A18" s="37">
        <f t="shared" si="0"/>
        <v>10</v>
      </c>
      <c r="B18" s="49"/>
      <c r="C18" s="49"/>
      <c r="D18" s="49"/>
      <c r="E18" s="49"/>
      <c r="F18" s="49"/>
      <c r="G18" s="49"/>
      <c r="H18" s="49"/>
      <c r="I18" s="49"/>
      <c r="R18" s="2"/>
      <c r="S18" s="2"/>
    </row>
    <row r="19" spans="1:19" x14ac:dyDescent="0.3">
      <c r="A19" s="37">
        <f t="shared" si="0"/>
        <v>11</v>
      </c>
      <c r="B19" s="44" t="s">
        <v>37</v>
      </c>
      <c r="C19" s="50"/>
      <c r="D19" s="50"/>
      <c r="E19" s="50"/>
      <c r="F19" s="50"/>
      <c r="G19" s="50"/>
      <c r="H19" s="50"/>
      <c r="I19" s="50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3">
      <c r="A20" s="37">
        <f t="shared" si="0"/>
        <v>12</v>
      </c>
      <c r="B20" s="38" t="s">
        <v>38</v>
      </c>
      <c r="C20" s="37" t="s">
        <v>137</v>
      </c>
      <c r="D20" s="47">
        <v>710268699.11109841</v>
      </c>
      <c r="E20" s="47">
        <v>174124014.11500397</v>
      </c>
      <c r="F20" s="39">
        <f>SUM(K20:M20)</f>
        <v>181102541.3122296</v>
      </c>
      <c r="G20" s="39">
        <f>SUM(N20:O20)</f>
        <v>72547819.386105746</v>
      </c>
      <c r="H20" s="47">
        <v>112164373.70491204</v>
      </c>
      <c r="I20" s="47">
        <v>73923272.979563162</v>
      </c>
      <c r="J20" s="15"/>
      <c r="K20" s="20">
        <v>175311969.50959507</v>
      </c>
      <c r="L20" s="20">
        <v>205656.38995543373</v>
      </c>
      <c r="M20" s="20">
        <v>5584915.4126790985</v>
      </c>
      <c r="N20" s="20">
        <v>38601832.288804777</v>
      </c>
      <c r="O20" s="20">
        <v>33945987.097300962</v>
      </c>
      <c r="P20" s="14"/>
      <c r="Q20" s="14"/>
      <c r="R20" s="2"/>
      <c r="S20" s="2"/>
    </row>
    <row r="21" spans="1:19" x14ac:dyDescent="0.3">
      <c r="A21" s="37">
        <f t="shared" si="0"/>
        <v>13</v>
      </c>
      <c r="B21" s="38" t="s">
        <v>39</v>
      </c>
      <c r="C21" s="37" t="s">
        <v>137</v>
      </c>
      <c r="D21" s="47">
        <v>399489814.52029413</v>
      </c>
      <c r="E21" s="47">
        <v>97935851.86759229</v>
      </c>
      <c r="F21" s="39">
        <f>SUM(K21:M21)</f>
        <v>101860916.47924347</v>
      </c>
      <c r="G21" s="39">
        <f>SUM(N21:O21)</f>
        <v>40804437.738391556</v>
      </c>
      <c r="H21" s="47">
        <v>63086723.240427397</v>
      </c>
      <c r="I21" s="47">
        <v>41578060.033192456</v>
      </c>
      <c r="J21" s="15"/>
      <c r="K21" s="20">
        <v>98604016.015664011</v>
      </c>
      <c r="L21" s="20">
        <v>115671.20046403538</v>
      </c>
      <c r="M21" s="20">
        <v>3141229.2631154219</v>
      </c>
      <c r="N21" s="20">
        <v>21711556.26102848</v>
      </c>
      <c r="O21" s="20">
        <v>19092881.477363076</v>
      </c>
      <c r="P21" s="2"/>
      <c r="Q21" s="2"/>
      <c r="R21" s="2"/>
      <c r="S21" s="2"/>
    </row>
    <row r="22" spans="1:19" ht="15" thickBot="1" x14ac:dyDescent="0.35">
      <c r="A22" s="37">
        <f t="shared" si="0"/>
        <v>14</v>
      </c>
      <c r="B22" s="38" t="s">
        <v>40</v>
      </c>
      <c r="C22" s="37" t="str">
        <f>"("&amp;A20&amp;") - ("&amp;A21&amp;")"</f>
        <v>(12) - (13)</v>
      </c>
      <c r="D22" s="51">
        <f>D20-D21</f>
        <v>310778884.59080428</v>
      </c>
      <c r="E22" s="51">
        <f t="shared" ref="E22:O22" si="4">E20-E21</f>
        <v>76188162.247411683</v>
      </c>
      <c r="F22" s="51">
        <f t="shared" si="4"/>
        <v>79241624.832986131</v>
      </c>
      <c r="G22" s="51">
        <f>G20-G21</f>
        <v>31743381.64771419</v>
      </c>
      <c r="H22" s="51">
        <f t="shared" si="4"/>
        <v>49077650.464484639</v>
      </c>
      <c r="I22" s="51">
        <f t="shared" si="4"/>
        <v>32345212.946370706</v>
      </c>
      <c r="J22" s="22"/>
      <c r="K22" s="21">
        <f t="shared" si="4"/>
        <v>76707953.493931055</v>
      </c>
      <c r="L22" s="21">
        <f t="shared" si="4"/>
        <v>89985.189491398341</v>
      </c>
      <c r="M22" s="21">
        <f t="shared" si="4"/>
        <v>2443686.1495636767</v>
      </c>
      <c r="N22" s="21">
        <f t="shared" si="4"/>
        <v>16890276.027776297</v>
      </c>
      <c r="O22" s="21">
        <f t="shared" si="4"/>
        <v>14853105.619937886</v>
      </c>
      <c r="P22" s="2"/>
      <c r="Q22" s="2"/>
      <c r="R22" s="2"/>
      <c r="S22" s="2"/>
    </row>
    <row r="23" spans="1:19" ht="15" thickTop="1" x14ac:dyDescent="0.3">
      <c r="A23" s="10"/>
      <c r="B23" s="2"/>
      <c r="C23" s="2"/>
      <c r="D23" s="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"/>
      <c r="Q23" s="2"/>
      <c r="R23" s="2"/>
      <c r="S23" s="2"/>
    </row>
    <row r="24" spans="1:19" x14ac:dyDescent="0.3">
      <c r="A24" s="2"/>
      <c r="B24" s="10"/>
      <c r="C24" s="2"/>
      <c r="D24" s="2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3">
      <c r="A25" s="11"/>
      <c r="B25" s="10"/>
      <c r="C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"/>
      <c r="S25" s="2"/>
    </row>
    <row r="26" spans="1:19" x14ac:dyDescent="0.3">
      <c r="A26" s="2"/>
      <c r="B26" s="10"/>
      <c r="C26" s="2"/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3">
      <c r="A27" s="2"/>
      <c r="B27" s="2"/>
      <c r="C27" s="2"/>
      <c r="D27" s="2"/>
    </row>
    <row r="28" spans="1:19" x14ac:dyDescent="0.3">
      <c r="A28" s="2"/>
      <c r="B28" s="2"/>
      <c r="C28" s="2"/>
      <c r="D28" s="2"/>
    </row>
    <row r="29" spans="1:19" x14ac:dyDescent="0.3">
      <c r="A29" s="2"/>
      <c r="B29" s="2"/>
      <c r="C29" s="2"/>
      <c r="D29" s="2"/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57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88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121300</v>
      </c>
      <c r="E10" s="77">
        <v>121498</v>
      </c>
      <c r="F10" s="77">
        <v>121711</v>
      </c>
      <c r="G10" s="77">
        <v>121962</v>
      </c>
      <c r="H10" s="77">
        <v>122152</v>
      </c>
      <c r="I10" s="77">
        <v>122383</v>
      </c>
      <c r="J10" s="77">
        <v>122589</v>
      </c>
      <c r="K10" s="77">
        <v>122758</v>
      </c>
      <c r="L10" s="77">
        <v>122882</v>
      </c>
      <c r="M10" s="77">
        <v>123063</v>
      </c>
      <c r="N10" s="77">
        <v>123258</v>
      </c>
      <c r="O10" s="77">
        <v>123408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4a'!E40</f>
        <v>65.275332580306696</v>
      </c>
      <c r="E11" s="69">
        <f>'JAP-30 Page 4a'!F40</f>
        <v>53.092329526300745</v>
      </c>
      <c r="F11" s="69">
        <f>'JAP-30 Page 4a'!G40</f>
        <v>58.749521924332953</v>
      </c>
      <c r="G11" s="69">
        <f>'JAP-30 Page 4a'!H40</f>
        <v>47.313232112110128</v>
      </c>
      <c r="H11" s="69">
        <f>'JAP-30 Page 4a'!I40</f>
        <v>51.021896458243916</v>
      </c>
      <c r="I11" s="69">
        <f>'JAP-30 Page 4a'!J40</f>
        <v>47.304116456999225</v>
      </c>
      <c r="J11" s="69">
        <f>'JAP-30 Page 4a'!K40</f>
        <v>52.232325020026011</v>
      </c>
      <c r="K11" s="69">
        <f>'JAP-30 Page 4a'!L40</f>
        <v>54.466821483898535</v>
      </c>
      <c r="L11" s="69">
        <f>'JAP-30 Page 4a'!M40</f>
        <v>50.058691836498831</v>
      </c>
      <c r="M11" s="69">
        <f>'JAP-30 Page 4a'!N40</f>
        <v>49.994472630404481</v>
      </c>
      <c r="N11" s="69">
        <f>'JAP-30 Page 4a'!O40</f>
        <v>54.175547515667283</v>
      </c>
      <c r="O11" s="69">
        <f>'JAP-30 Page 4a'!P40</f>
        <v>62.385712455211227</v>
      </c>
      <c r="P11" s="69">
        <f>SUM(D11:O11)</f>
        <v>646.07000000000005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7917897.841991202</v>
      </c>
      <c r="E12" s="39">
        <f t="shared" si="2"/>
        <v>6450611.8527864879</v>
      </c>
      <c r="F12" s="39">
        <f t="shared" si="2"/>
        <v>7150463.0629324876</v>
      </c>
      <c r="G12" s="39">
        <f t="shared" si="2"/>
        <v>5770416.4148571752</v>
      </c>
      <c r="H12" s="39">
        <f t="shared" si="2"/>
        <v>6232426.6961674104</v>
      </c>
      <c r="I12" s="39">
        <f t="shared" si="2"/>
        <v>5789219.6843569363</v>
      </c>
      <c r="J12" s="39">
        <f t="shared" si="2"/>
        <v>6403108.4918799689</v>
      </c>
      <c r="K12" s="39">
        <f t="shared" si="2"/>
        <v>6686238.0717204167</v>
      </c>
      <c r="L12" s="39">
        <f t="shared" si="2"/>
        <v>6151312.1702526491</v>
      </c>
      <c r="M12" s="39">
        <f t="shared" si="2"/>
        <v>6152469.785315467</v>
      </c>
      <c r="N12" s="39">
        <f t="shared" si="2"/>
        <v>6677569.6356861182</v>
      </c>
      <c r="O12" s="39">
        <f t="shared" si="2"/>
        <v>7698896.0026727067</v>
      </c>
      <c r="P12" s="39">
        <f>SUM(D12:O12)</f>
        <v>79080629.710619017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283905994</v>
      </c>
      <c r="E14" s="77">
        <v>251600357</v>
      </c>
      <c r="F14" s="77">
        <v>266314738</v>
      </c>
      <c r="G14" s="77">
        <v>241713085</v>
      </c>
      <c r="H14" s="77">
        <v>232474343</v>
      </c>
      <c r="I14" s="77">
        <v>230782316</v>
      </c>
      <c r="J14" s="77">
        <v>242400457</v>
      </c>
      <c r="K14" s="77">
        <v>249679194</v>
      </c>
      <c r="L14" s="77">
        <v>235327653</v>
      </c>
      <c r="M14" s="77">
        <v>248864320</v>
      </c>
      <c r="N14" s="77">
        <v>269291509</v>
      </c>
      <c r="O14" s="77">
        <v>321741447</v>
      </c>
      <c r="P14" s="77">
        <f>SUM(D14:O14)</f>
        <v>3074095413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3'!$E$20</f>
        <v>2.7331999999999999E-2</v>
      </c>
      <c r="E15" s="78">
        <f>'JAP-30 Page 3'!$E$20</f>
        <v>2.7331999999999999E-2</v>
      </c>
      <c r="F15" s="78">
        <f>'JAP-30 Page 3'!$E$20</f>
        <v>2.7331999999999999E-2</v>
      </c>
      <c r="G15" s="78">
        <f>'JAP-30 Page 3'!$E$20</f>
        <v>2.7331999999999999E-2</v>
      </c>
      <c r="H15" s="78">
        <f>'JAP-30 Page 3'!$E$20</f>
        <v>2.7331999999999999E-2</v>
      </c>
      <c r="I15" s="78">
        <f>'JAP-30 Page 3'!$E$20</f>
        <v>2.7331999999999999E-2</v>
      </c>
      <c r="J15" s="78">
        <f>'JAP-30 Page 3'!$E$20</f>
        <v>2.7331999999999999E-2</v>
      </c>
      <c r="K15" s="78">
        <f>'JAP-30 Page 3'!$E$20</f>
        <v>2.7331999999999999E-2</v>
      </c>
      <c r="L15" s="78">
        <f>'JAP-30 Page 3'!$E$20</f>
        <v>2.7331999999999999E-2</v>
      </c>
      <c r="M15" s="78">
        <f>'JAP-30 Page 3'!$E$20</f>
        <v>2.7331999999999999E-2</v>
      </c>
      <c r="N15" s="78">
        <f>'JAP-30 Page 3'!$E$20</f>
        <v>2.7331999999999999E-2</v>
      </c>
      <c r="O15" s="78">
        <f>'JAP-30 Page 3'!$E$20</f>
        <v>2.7331999999999999E-2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7759718.6280079996</v>
      </c>
      <c r="E16" s="39">
        <f t="shared" si="3"/>
        <v>6876740.9575239997</v>
      </c>
      <c r="F16" s="39">
        <f t="shared" si="3"/>
        <v>7278914.4190159999</v>
      </c>
      <c r="G16" s="39">
        <f t="shared" si="3"/>
        <v>6606502.0392199997</v>
      </c>
      <c r="H16" s="39">
        <f t="shared" si="3"/>
        <v>6353988.7428759998</v>
      </c>
      <c r="I16" s="39">
        <f t="shared" si="3"/>
        <v>6307742.2609119993</v>
      </c>
      <c r="J16" s="39">
        <f t="shared" si="3"/>
        <v>6625289.290724</v>
      </c>
      <c r="K16" s="39">
        <f t="shared" si="3"/>
        <v>6824231.7304079998</v>
      </c>
      <c r="L16" s="39">
        <f t="shared" si="3"/>
        <v>6431975.4117959999</v>
      </c>
      <c r="M16" s="39">
        <f t="shared" si="3"/>
        <v>6801959.5942399995</v>
      </c>
      <c r="N16" s="39">
        <f t="shared" si="3"/>
        <v>7360275.5239879992</v>
      </c>
      <c r="O16" s="39">
        <f t="shared" si="3"/>
        <v>8793837.2294039987</v>
      </c>
      <c r="P16" s="39">
        <f>SUM(D16:O16)</f>
        <v>84021175.828115985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158179.21398320235</v>
      </c>
      <c r="E18" s="39">
        <f t="shared" ref="E18:O18" si="4">E12-E16</f>
        <v>-426129.10473751184</v>
      </c>
      <c r="F18" s="39">
        <f>F12-F16</f>
        <v>-128451.35608351231</v>
      </c>
      <c r="G18" s="39">
        <f t="shared" si="4"/>
        <v>-836085.62436282448</v>
      </c>
      <c r="H18" s="39">
        <f t="shared" si="4"/>
        <v>-121562.04670858942</v>
      </c>
      <c r="I18" s="39">
        <f t="shared" si="4"/>
        <v>-518522.57655506302</v>
      </c>
      <c r="J18" s="39">
        <f t="shared" si="4"/>
        <v>-222180.79884403106</v>
      </c>
      <c r="K18" s="39">
        <f t="shared" si="4"/>
        <v>-137993.65868758317</v>
      </c>
      <c r="L18" s="39">
        <f t="shared" si="4"/>
        <v>-280663.24154335074</v>
      </c>
      <c r="M18" s="39">
        <f t="shared" si="4"/>
        <v>-649489.8089245325</v>
      </c>
      <c r="N18" s="39">
        <f t="shared" si="4"/>
        <v>-682705.88830188103</v>
      </c>
      <c r="O18" s="39">
        <f t="shared" si="4"/>
        <v>-1094941.226731292</v>
      </c>
      <c r="P18" s="39">
        <f t="shared" ref="P18" si="5">SUM(D18:O18)</f>
        <v>-4940546.1174969692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-183.35155419116325</v>
      </c>
      <c r="E20" s="39">
        <v>-1355.058573416198</v>
      </c>
      <c r="F20" s="39">
        <v>-2919.1145923218587</v>
      </c>
      <c r="G20" s="39">
        <v>-5066.6049306811001</v>
      </c>
      <c r="H20" s="39">
        <v>-7154.6977834935778</v>
      </c>
      <c r="I20" s="39">
        <v>-8763.7371534614049</v>
      </c>
      <c r="J20" s="39">
        <v>-10533.987786543419</v>
      </c>
      <c r="K20" s="39">
        <v>-11776.858361485356</v>
      </c>
      <c r="L20" s="39">
        <v>-13094.701326197135</v>
      </c>
      <c r="M20" s="39">
        <v>-15157.287818754465</v>
      </c>
      <c r="N20" s="39">
        <v>-17855.71712783465</v>
      </c>
      <c r="O20" s="39">
        <v>-21310.042231424693</v>
      </c>
      <c r="P20" s="39">
        <f>SUM(D20:O20)</f>
        <v>-115171.15923980503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157995.86242901118</v>
      </c>
      <c r="E22" s="39">
        <f t="shared" ref="E22:O22" si="6">D22+E18+E20</f>
        <v>-269488.30088191689</v>
      </c>
      <c r="F22" s="39">
        <f t="shared" si="6"/>
        <v>-400858.77155775105</v>
      </c>
      <c r="G22" s="39">
        <f t="shared" si="6"/>
        <v>-1242011.0008512568</v>
      </c>
      <c r="H22" s="39">
        <f t="shared" si="6"/>
        <v>-1370727.7453433399</v>
      </c>
      <c r="I22" s="39">
        <f t="shared" si="6"/>
        <v>-1898014.0590518643</v>
      </c>
      <c r="J22" s="39">
        <f t="shared" si="6"/>
        <v>-2130728.8456824389</v>
      </c>
      <c r="K22" s="39">
        <f t="shared" si="6"/>
        <v>-2280499.3627315075</v>
      </c>
      <c r="L22" s="39">
        <f t="shared" si="6"/>
        <v>-2574257.3056010553</v>
      </c>
      <c r="M22" s="39">
        <f t="shared" si="6"/>
        <v>-3238904.4023443423</v>
      </c>
      <c r="N22" s="39">
        <f t="shared" si="6"/>
        <v>-3939466.0077740578</v>
      </c>
      <c r="O22" s="39">
        <f t="shared" si="6"/>
        <v>-5055717.2767367745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283905.99400000001</v>
      </c>
      <c r="E26" s="39">
        <f t="shared" si="7"/>
        <v>251600.35700000002</v>
      </c>
      <c r="F26" s="39">
        <f t="shared" si="7"/>
        <v>266314.73800000001</v>
      </c>
      <c r="G26" s="39">
        <f t="shared" si="7"/>
        <v>241713.08499999999</v>
      </c>
      <c r="H26" s="39">
        <f t="shared" si="7"/>
        <v>232474.34299999999</v>
      </c>
      <c r="I26" s="39">
        <f t="shared" si="7"/>
        <v>230782.31599999999</v>
      </c>
      <c r="J26" s="39">
        <f t="shared" si="7"/>
        <v>242400.45699999999</v>
      </c>
      <c r="K26" s="39">
        <f t="shared" si="7"/>
        <v>249679.19400000002</v>
      </c>
      <c r="L26" s="39">
        <f t="shared" si="7"/>
        <v>235327.65299999999</v>
      </c>
      <c r="M26" s="39">
        <f t="shared" si="7"/>
        <v>248864.32</v>
      </c>
      <c r="N26" s="39">
        <f t="shared" si="7"/>
        <v>269291.50900000002</v>
      </c>
      <c r="O26" s="39">
        <f t="shared" si="7"/>
        <v>321741.44699999999</v>
      </c>
      <c r="P26" s="39">
        <f>SUM(D26:O26)</f>
        <v>3074095.4130000002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-125910.13157098883</v>
      </c>
      <c r="E28" s="39">
        <f>D28+E18+E20-E26</f>
        <v>-804994.65188191691</v>
      </c>
      <c r="F28" s="39">
        <f t="shared" ref="F28:O28" si="8">E28+F18+F20-F26</f>
        <v>-1202679.8605577513</v>
      </c>
      <c r="G28" s="39">
        <f t="shared" si="8"/>
        <v>-2285545.1748512569</v>
      </c>
      <c r="H28" s="39">
        <f t="shared" si="8"/>
        <v>-2646736.2623433396</v>
      </c>
      <c r="I28" s="39">
        <f t="shared" si="8"/>
        <v>-3404804.8920518639</v>
      </c>
      <c r="J28" s="39">
        <f t="shared" si="8"/>
        <v>-3879920.1356824385</v>
      </c>
      <c r="K28" s="39">
        <f t="shared" si="8"/>
        <v>-4279369.8467315072</v>
      </c>
      <c r="L28" s="39">
        <f t="shared" si="8"/>
        <v>-4808455.4426010549</v>
      </c>
      <c r="M28" s="39">
        <f t="shared" si="8"/>
        <v>-5721966.8593443418</v>
      </c>
      <c r="N28" s="39">
        <f t="shared" si="8"/>
        <v>-6691819.9737740569</v>
      </c>
      <c r="O28" s="39">
        <f t="shared" si="8"/>
        <v>-8129812.6897367733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7855</v>
      </c>
      <c r="E10" s="77">
        <v>7806</v>
      </c>
      <c r="F10" s="77">
        <v>7794</v>
      </c>
      <c r="G10" s="77">
        <v>7821</v>
      </c>
      <c r="H10" s="77">
        <v>7882</v>
      </c>
      <c r="I10" s="77">
        <v>7930</v>
      </c>
      <c r="J10" s="77">
        <v>7984</v>
      </c>
      <c r="K10" s="77">
        <v>8030</v>
      </c>
      <c r="L10" s="77">
        <v>8028</v>
      </c>
      <c r="M10" s="77">
        <v>7967</v>
      </c>
      <c r="N10" s="77">
        <v>7919</v>
      </c>
      <c r="O10" s="77">
        <v>7900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4'!E44</f>
        <v>1079.094503368862</v>
      </c>
      <c r="E11" s="69">
        <f>'JAP-30 Page 4'!F44</f>
        <v>989.08310881883847</v>
      </c>
      <c r="F11" s="69">
        <f>'JAP-30 Page 4'!G44</f>
        <v>1082.9487076190278</v>
      </c>
      <c r="G11" s="69">
        <f>'JAP-30 Page 4'!H44</f>
        <v>861.79583025493275</v>
      </c>
      <c r="H11" s="69">
        <f>'JAP-30 Page 4'!I44</f>
        <v>921.5429503178749</v>
      </c>
      <c r="I11" s="69">
        <f>'JAP-30 Page 4'!J44</f>
        <v>981.63485684439297</v>
      </c>
      <c r="J11" s="69">
        <f>'JAP-30 Page 4'!K44</f>
        <v>1005.7172776096728</v>
      </c>
      <c r="K11" s="69">
        <f>'JAP-30 Page 4'!L44</f>
        <v>957.57276704004653</v>
      </c>
      <c r="L11" s="69">
        <f>'JAP-30 Page 4'!M44</f>
        <v>1022.6312569823515</v>
      </c>
      <c r="M11" s="69">
        <f>'JAP-30 Page 4'!N44</f>
        <v>973.90500326847427</v>
      </c>
      <c r="N11" s="69">
        <f>'JAP-30 Page 4'!O44</f>
        <v>993.8940774386225</v>
      </c>
      <c r="O11" s="69">
        <f>'JAP-30 Page 4'!P44</f>
        <v>1135.4296604369017</v>
      </c>
      <c r="P11" s="69">
        <f>SUM(D11:O11)</f>
        <v>12005.249999999998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8476287.3239624109</v>
      </c>
      <c r="E12" s="39">
        <f t="shared" si="2"/>
        <v>7720782.7474398529</v>
      </c>
      <c r="F12" s="39">
        <f t="shared" si="2"/>
        <v>8440502.2271827031</v>
      </c>
      <c r="G12" s="39">
        <f t="shared" si="2"/>
        <v>6740105.1884238292</v>
      </c>
      <c r="H12" s="39">
        <f t="shared" si="2"/>
        <v>7263601.5344054904</v>
      </c>
      <c r="I12" s="39">
        <f t="shared" si="2"/>
        <v>7784364.4147760365</v>
      </c>
      <c r="J12" s="39">
        <f t="shared" si="2"/>
        <v>8029646.7444356279</v>
      </c>
      <c r="K12" s="39">
        <f t="shared" si="2"/>
        <v>7689309.3193315733</v>
      </c>
      <c r="L12" s="39">
        <f t="shared" si="2"/>
        <v>8209683.7310543181</v>
      </c>
      <c r="M12" s="39">
        <f t="shared" si="2"/>
        <v>7759101.1610399345</v>
      </c>
      <c r="N12" s="39">
        <f t="shared" si="2"/>
        <v>7870647.1992364516</v>
      </c>
      <c r="O12" s="39">
        <f t="shared" si="2"/>
        <v>8969894.3174515236</v>
      </c>
      <c r="P12" s="39">
        <f>SUM(D12:O12)</f>
        <v>94953925.908739746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302668465</v>
      </c>
      <c r="E14" s="77">
        <v>271716446</v>
      </c>
      <c r="F14" s="77">
        <v>293205273</v>
      </c>
      <c r="G14" s="77">
        <v>268025418</v>
      </c>
      <c r="H14" s="77">
        <v>262417201</v>
      </c>
      <c r="I14" s="77">
        <v>262027376</v>
      </c>
      <c r="J14" s="77">
        <v>275816781</v>
      </c>
      <c r="K14" s="77">
        <v>283061324</v>
      </c>
      <c r="L14" s="77">
        <v>270244328</v>
      </c>
      <c r="M14" s="77">
        <v>276484000</v>
      </c>
      <c r="N14" s="77">
        <v>287498336</v>
      </c>
      <c r="O14" s="77">
        <v>330756006</v>
      </c>
      <c r="P14" s="77">
        <f>SUM(D14:O14)</f>
        <v>3383920954</v>
      </c>
      <c r="Q14" s="77"/>
      <c r="R14" s="77"/>
    </row>
    <row r="15" spans="1:21" x14ac:dyDescent="0.25">
      <c r="A15" s="37">
        <f t="shared" si="1"/>
        <v>6</v>
      </c>
      <c r="B15" s="38" t="s">
        <v>115</v>
      </c>
      <c r="C15" s="37" t="s">
        <v>116</v>
      </c>
      <c r="D15" s="78">
        <f>'JAP-30 Page 3'!$F$14</f>
        <v>3.1480000000000001E-2</v>
      </c>
      <c r="E15" s="78">
        <f>'JAP-30 Page 3'!$F$14</f>
        <v>3.1480000000000001E-2</v>
      </c>
      <c r="F15" s="78">
        <f>'JAP-30 Page 3'!$F$14</f>
        <v>3.1480000000000001E-2</v>
      </c>
      <c r="G15" s="78">
        <f>'JAP-30 Page 3'!$F$14</f>
        <v>3.1480000000000001E-2</v>
      </c>
      <c r="H15" s="78">
        <f>'JAP-30 Page 3'!$F$14</f>
        <v>3.1480000000000001E-2</v>
      </c>
      <c r="I15" s="78">
        <f>'JAP-30 Page 3'!$F$14</f>
        <v>3.1480000000000001E-2</v>
      </c>
      <c r="J15" s="78">
        <f>'JAP-30 Page 3'!$F$14</f>
        <v>3.1480000000000001E-2</v>
      </c>
      <c r="K15" s="78">
        <f>'JAP-30 Page 3'!$F$14</f>
        <v>3.1480000000000001E-2</v>
      </c>
      <c r="L15" s="78">
        <f>'JAP-30 Page 3'!$F$14</f>
        <v>3.1480000000000001E-2</v>
      </c>
      <c r="M15" s="78">
        <f>'JAP-30 Page 3'!$F$14</f>
        <v>3.1480000000000001E-2</v>
      </c>
      <c r="N15" s="78">
        <f>'JAP-30 Page 3'!$F$14</f>
        <v>3.1480000000000001E-2</v>
      </c>
      <c r="O15" s="78">
        <f>'JAP-30 Page 3'!$F$14</f>
        <v>3.1480000000000001E-2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9528003.2782000005</v>
      </c>
      <c r="E16" s="39">
        <f t="shared" si="3"/>
        <v>8553633.7200799994</v>
      </c>
      <c r="F16" s="39">
        <f t="shared" si="3"/>
        <v>9230101.9940400012</v>
      </c>
      <c r="G16" s="39">
        <f t="shared" si="3"/>
        <v>8437440.158640001</v>
      </c>
      <c r="H16" s="39">
        <f t="shared" si="3"/>
        <v>8260893.4874800006</v>
      </c>
      <c r="I16" s="39">
        <f t="shared" si="3"/>
        <v>8248621.79648</v>
      </c>
      <c r="J16" s="39">
        <f t="shared" si="3"/>
        <v>8682712.2658799998</v>
      </c>
      <c r="K16" s="39">
        <f t="shared" si="3"/>
        <v>8910770.4795200005</v>
      </c>
      <c r="L16" s="39">
        <f t="shared" si="3"/>
        <v>8507291.4454399999</v>
      </c>
      <c r="M16" s="39">
        <f t="shared" si="3"/>
        <v>8703716.3200000003</v>
      </c>
      <c r="N16" s="39">
        <f t="shared" si="3"/>
        <v>9050447.6172800008</v>
      </c>
      <c r="O16" s="39">
        <f t="shared" si="3"/>
        <v>10412199.068880001</v>
      </c>
      <c r="P16" s="39">
        <f>SUM(D16:O16)</f>
        <v>106525831.63191999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-1051715.9542375896</v>
      </c>
      <c r="E18" s="39">
        <f t="shared" ref="E18:O18" si="4">E12-E16</f>
        <v>-832850.9726401465</v>
      </c>
      <c r="F18" s="39">
        <f>F12-F16</f>
        <v>-789599.76685729809</v>
      </c>
      <c r="G18" s="39">
        <f t="shared" si="4"/>
        <v>-1697334.9702161718</v>
      </c>
      <c r="H18" s="39">
        <f t="shared" si="4"/>
        <v>-997291.95307451021</v>
      </c>
      <c r="I18" s="39">
        <f t="shared" si="4"/>
        <v>-464257.3817039635</v>
      </c>
      <c r="J18" s="39">
        <f t="shared" si="4"/>
        <v>-653065.5214443719</v>
      </c>
      <c r="K18" s="39">
        <f t="shared" si="4"/>
        <v>-1221461.1601884272</v>
      </c>
      <c r="L18" s="39">
        <f t="shared" si="4"/>
        <v>-297607.71438568179</v>
      </c>
      <c r="M18" s="39">
        <f t="shared" si="4"/>
        <v>-944615.1589600658</v>
      </c>
      <c r="N18" s="39">
        <f t="shared" si="4"/>
        <v>-1179800.4180435492</v>
      </c>
      <c r="O18" s="39">
        <f t="shared" si="4"/>
        <v>-1442304.7514284775</v>
      </c>
      <c r="P18" s="39">
        <f t="shared" ref="P18" si="5">SUM(D18:O18)</f>
        <v>-11571905.723180253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-1975.1439447214852</v>
      </c>
      <c r="E20" s="39">
        <v>-5561.1153749598516</v>
      </c>
      <c r="F20" s="39">
        <v>-8751.0335436019577</v>
      </c>
      <c r="G20" s="39">
        <v>-13196.274792875767</v>
      </c>
      <c r="H20" s="39">
        <v>-17899.501208716345</v>
      </c>
      <c r="I20" s="39">
        <v>-20795.742330059951</v>
      </c>
      <c r="J20" s="39">
        <v>-23209.527626109611</v>
      </c>
      <c r="K20" s="39">
        <v>-26758.242939949108</v>
      </c>
      <c r="L20" s="39">
        <v>-29780.455791203025</v>
      </c>
      <c r="M20" s="39">
        <v>-32389.342959832229</v>
      </c>
      <c r="N20" s="39">
        <v>-36309.923249629173</v>
      </c>
      <c r="O20" s="39">
        <v>-41035.447537192536</v>
      </c>
      <c r="P20" s="39">
        <f>SUM(D20:O20)</f>
        <v>-257661.75129885104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-1053691.098182311</v>
      </c>
      <c r="E22" s="39">
        <f t="shared" ref="E22:O22" si="6">D22+E18+E20</f>
        <v>-1892103.1861974173</v>
      </c>
      <c r="F22" s="39">
        <f t="shared" si="6"/>
        <v>-2690453.9865983175</v>
      </c>
      <c r="G22" s="39">
        <f t="shared" si="6"/>
        <v>-4400985.2316073654</v>
      </c>
      <c r="H22" s="39">
        <f t="shared" si="6"/>
        <v>-5416176.6858905917</v>
      </c>
      <c r="I22" s="39">
        <f t="shared" si="6"/>
        <v>-5901229.8099246155</v>
      </c>
      <c r="J22" s="39">
        <f t="shared" si="6"/>
        <v>-6577504.8589950968</v>
      </c>
      <c r="K22" s="39">
        <f t="shared" si="6"/>
        <v>-7825724.262123473</v>
      </c>
      <c r="L22" s="39">
        <f t="shared" si="6"/>
        <v>-8153112.4323003581</v>
      </c>
      <c r="M22" s="39">
        <f t="shared" si="6"/>
        <v>-9130116.9342202563</v>
      </c>
      <c r="N22" s="39">
        <f t="shared" si="6"/>
        <v>-10346227.275513433</v>
      </c>
      <c r="O22" s="39">
        <f t="shared" si="6"/>
        <v>-11829567.474479103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302668.46500000003</v>
      </c>
      <c r="E26" s="39">
        <f t="shared" si="7"/>
        <v>271716.446</v>
      </c>
      <c r="F26" s="39">
        <f t="shared" si="7"/>
        <v>293205.27299999999</v>
      </c>
      <c r="G26" s="39">
        <f t="shared" si="7"/>
        <v>268025.41800000001</v>
      </c>
      <c r="H26" s="39">
        <f t="shared" si="7"/>
        <v>262417.201</v>
      </c>
      <c r="I26" s="39">
        <f t="shared" si="7"/>
        <v>262027.37600000002</v>
      </c>
      <c r="J26" s="39">
        <f t="shared" si="7"/>
        <v>275816.78100000002</v>
      </c>
      <c r="K26" s="39">
        <f t="shared" si="7"/>
        <v>283061.32400000002</v>
      </c>
      <c r="L26" s="39">
        <f t="shared" si="7"/>
        <v>270244.32799999998</v>
      </c>
      <c r="M26" s="39">
        <f t="shared" si="7"/>
        <v>276484</v>
      </c>
      <c r="N26" s="39">
        <f t="shared" si="7"/>
        <v>287498.33600000001</v>
      </c>
      <c r="O26" s="39">
        <f t="shared" si="7"/>
        <v>330756.00599999999</v>
      </c>
      <c r="P26" s="39">
        <f>SUM(D26:O26)</f>
        <v>3383920.9539999999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-1356359.5631823111</v>
      </c>
      <c r="E28" s="39">
        <f>D28+E18+E20-E26</f>
        <v>-2466488.0971974176</v>
      </c>
      <c r="F28" s="39">
        <f t="shared" ref="F28:O28" si="8">E28+F18+F20-F26</f>
        <v>-3558044.1705983179</v>
      </c>
      <c r="G28" s="39">
        <f t="shared" si="8"/>
        <v>-5536600.8336073654</v>
      </c>
      <c r="H28" s="39">
        <f t="shared" si="8"/>
        <v>-6814209.488890592</v>
      </c>
      <c r="I28" s="39">
        <f t="shared" si="8"/>
        <v>-7561289.988924616</v>
      </c>
      <c r="J28" s="39">
        <f t="shared" si="8"/>
        <v>-8513381.8189950977</v>
      </c>
      <c r="K28" s="39">
        <f t="shared" si="8"/>
        <v>-10044662.546123475</v>
      </c>
      <c r="L28" s="39">
        <f t="shared" si="8"/>
        <v>-10642295.044300359</v>
      </c>
      <c r="M28" s="39">
        <f t="shared" si="8"/>
        <v>-11895783.546220258</v>
      </c>
      <c r="N28" s="39">
        <f t="shared" si="8"/>
        <v>-13399392.223513436</v>
      </c>
      <c r="O28" s="39">
        <f t="shared" si="8"/>
        <v>-15213488.428479105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7855</v>
      </c>
      <c r="E10" s="77">
        <v>7806</v>
      </c>
      <c r="F10" s="77">
        <v>7794</v>
      </c>
      <c r="G10" s="77">
        <v>7821</v>
      </c>
      <c r="H10" s="77">
        <v>7882</v>
      </c>
      <c r="I10" s="77">
        <v>7930</v>
      </c>
      <c r="J10" s="77">
        <v>7984</v>
      </c>
      <c r="K10" s="77">
        <v>8030</v>
      </c>
      <c r="L10" s="77">
        <v>8028</v>
      </c>
      <c r="M10" s="77">
        <v>7967</v>
      </c>
      <c r="N10" s="77">
        <v>7919</v>
      </c>
      <c r="O10" s="77">
        <v>7900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4a'!E44</f>
        <v>914.77264131320169</v>
      </c>
      <c r="E11" s="69">
        <f>'JAP-30 Page 4a'!F44</f>
        <v>838.46796096894093</v>
      </c>
      <c r="F11" s="69">
        <f>'JAP-30 Page 4a'!G44</f>
        <v>918.03993680129611</v>
      </c>
      <c r="G11" s="69">
        <f>'JAP-30 Page 4a'!H44</f>
        <v>730.56367672510623</v>
      </c>
      <c r="H11" s="69">
        <f>'JAP-30 Page 4a'!I44</f>
        <v>781.21265200966673</v>
      </c>
      <c r="I11" s="69">
        <f>'JAP-30 Page 4a'!J44</f>
        <v>832.15391052149766</v>
      </c>
      <c r="J11" s="69">
        <f>'JAP-30 Page 4a'!K44</f>
        <v>852.5691193691888</v>
      </c>
      <c r="K11" s="69">
        <f>'JAP-30 Page 4a'!L44</f>
        <v>811.75593668591648</v>
      </c>
      <c r="L11" s="69">
        <f>'JAP-30 Page 4a'!M44</f>
        <v>866.90747948274543</v>
      </c>
      <c r="M11" s="69">
        <f>'JAP-30 Page 4a'!N44</f>
        <v>825.6011400731893</v>
      </c>
      <c r="N11" s="69">
        <f>'JAP-30 Page 4a'!O44</f>
        <v>842.5463270970746</v>
      </c>
      <c r="O11" s="69">
        <f>'JAP-30 Page 4a'!P44</f>
        <v>962.52921895217537</v>
      </c>
      <c r="P11" s="69">
        <f>SUM(D11:O11)</f>
        <v>10177.119999999999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7185539.0975151993</v>
      </c>
      <c r="E12" s="39">
        <f t="shared" si="2"/>
        <v>6545080.9033235526</v>
      </c>
      <c r="F12" s="39">
        <f t="shared" si="2"/>
        <v>7155203.2674293015</v>
      </c>
      <c r="G12" s="39">
        <f t="shared" si="2"/>
        <v>5713738.5156670557</v>
      </c>
      <c r="H12" s="39">
        <f t="shared" si="2"/>
        <v>6157518.1231401935</v>
      </c>
      <c r="I12" s="39">
        <f t="shared" si="2"/>
        <v>6598980.5104354769</v>
      </c>
      <c r="J12" s="39">
        <f t="shared" si="2"/>
        <v>6806911.8490436031</v>
      </c>
      <c r="K12" s="39">
        <f t="shared" si="2"/>
        <v>6518400.1715879096</v>
      </c>
      <c r="L12" s="39">
        <f t="shared" si="2"/>
        <v>6959533.2452874808</v>
      </c>
      <c r="M12" s="39">
        <f t="shared" si="2"/>
        <v>6577564.282963099</v>
      </c>
      <c r="N12" s="39">
        <f t="shared" si="2"/>
        <v>6672124.3642817335</v>
      </c>
      <c r="O12" s="39">
        <f t="shared" si="2"/>
        <v>7603980.8297221856</v>
      </c>
      <c r="P12" s="39">
        <f>SUM(D12:O12)</f>
        <v>80494575.16039677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302668465</v>
      </c>
      <c r="E14" s="77">
        <v>271716446</v>
      </c>
      <c r="F14" s="77">
        <v>293205273</v>
      </c>
      <c r="G14" s="77">
        <v>268025418</v>
      </c>
      <c r="H14" s="77">
        <v>262417201</v>
      </c>
      <c r="I14" s="77">
        <v>262027376</v>
      </c>
      <c r="J14" s="77">
        <v>275816781</v>
      </c>
      <c r="K14" s="77">
        <v>283061324</v>
      </c>
      <c r="L14" s="77">
        <v>270244328</v>
      </c>
      <c r="M14" s="77">
        <v>276484000</v>
      </c>
      <c r="N14" s="77">
        <v>287498336</v>
      </c>
      <c r="O14" s="77">
        <v>330756006</v>
      </c>
      <c r="P14" s="77">
        <f>SUM(D14:O14)</f>
        <v>3383920954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3'!$F$20</f>
        <v>2.6686999999999999E-2</v>
      </c>
      <c r="E15" s="78">
        <f>'JAP-30 Page 3'!$F$20</f>
        <v>2.6686999999999999E-2</v>
      </c>
      <c r="F15" s="78">
        <f>'JAP-30 Page 3'!$F$20</f>
        <v>2.6686999999999999E-2</v>
      </c>
      <c r="G15" s="78">
        <f>'JAP-30 Page 3'!$F$20</f>
        <v>2.6686999999999999E-2</v>
      </c>
      <c r="H15" s="78">
        <f>'JAP-30 Page 3'!$F$20</f>
        <v>2.6686999999999999E-2</v>
      </c>
      <c r="I15" s="78">
        <f>'JAP-30 Page 3'!$F$20</f>
        <v>2.6686999999999999E-2</v>
      </c>
      <c r="J15" s="78">
        <f>'JAP-30 Page 3'!$F$20</f>
        <v>2.6686999999999999E-2</v>
      </c>
      <c r="K15" s="78">
        <f>'JAP-30 Page 3'!$F$20</f>
        <v>2.6686999999999999E-2</v>
      </c>
      <c r="L15" s="78">
        <f>'JAP-30 Page 3'!$F$20</f>
        <v>2.6686999999999999E-2</v>
      </c>
      <c r="M15" s="78">
        <f>'JAP-30 Page 3'!$F$20</f>
        <v>2.6686999999999999E-2</v>
      </c>
      <c r="N15" s="78">
        <f>'JAP-30 Page 3'!$F$20</f>
        <v>2.6686999999999999E-2</v>
      </c>
      <c r="O15" s="78">
        <f>'JAP-30 Page 3'!$F$20</f>
        <v>2.6686999999999999E-2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8077313.3254549997</v>
      </c>
      <c r="E16" s="39">
        <f t="shared" si="3"/>
        <v>7251296.7944019996</v>
      </c>
      <c r="F16" s="39">
        <f t="shared" si="3"/>
        <v>7824769.1205509994</v>
      </c>
      <c r="G16" s="39">
        <f t="shared" si="3"/>
        <v>7152794.3301659999</v>
      </c>
      <c r="H16" s="39">
        <f t="shared" si="3"/>
        <v>7003127.8430869998</v>
      </c>
      <c r="I16" s="39">
        <f t="shared" si="3"/>
        <v>6992724.5833120001</v>
      </c>
      <c r="J16" s="39">
        <f t="shared" si="3"/>
        <v>7360722.4345469996</v>
      </c>
      <c r="K16" s="39">
        <f t="shared" si="3"/>
        <v>7554057.5535880001</v>
      </c>
      <c r="L16" s="39">
        <f t="shared" si="3"/>
        <v>7212010.3813359998</v>
      </c>
      <c r="M16" s="39">
        <f t="shared" si="3"/>
        <v>7378528.5079999994</v>
      </c>
      <c r="N16" s="39">
        <f t="shared" si="3"/>
        <v>7672468.092832</v>
      </c>
      <c r="O16" s="39">
        <f t="shared" si="3"/>
        <v>8826885.5321219992</v>
      </c>
      <c r="P16" s="39">
        <f>SUM(D16:O16)</f>
        <v>90306698.499397993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-891774.22793980036</v>
      </c>
      <c r="E18" s="39">
        <f t="shared" ref="E18:O18" si="4">E12-E16</f>
        <v>-706215.89107844699</v>
      </c>
      <c r="F18" s="39">
        <f>F12-F16</f>
        <v>-669565.8531216979</v>
      </c>
      <c r="G18" s="39">
        <f t="shared" si="4"/>
        <v>-1439055.8144989442</v>
      </c>
      <c r="H18" s="39">
        <f t="shared" si="4"/>
        <v>-845609.71994680632</v>
      </c>
      <c r="I18" s="39">
        <f t="shared" si="4"/>
        <v>-393744.07287652325</v>
      </c>
      <c r="J18" s="39">
        <f t="shared" si="4"/>
        <v>-553810.58550339658</v>
      </c>
      <c r="K18" s="39">
        <f t="shared" si="4"/>
        <v>-1035657.3820000906</v>
      </c>
      <c r="L18" s="39">
        <f t="shared" si="4"/>
        <v>-252477.13604851905</v>
      </c>
      <c r="M18" s="39">
        <f t="shared" si="4"/>
        <v>-800964.22503690049</v>
      </c>
      <c r="N18" s="39">
        <f t="shared" si="4"/>
        <v>-1000343.7285502665</v>
      </c>
      <c r="O18" s="39">
        <f t="shared" si="4"/>
        <v>-1222904.7023998136</v>
      </c>
      <c r="P18" s="39">
        <f t="shared" ref="P18" si="5">SUM(D18:O18)</f>
        <v>-9812123.3390012048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-1741.8955938705424</v>
      </c>
      <c r="E20" s="39">
        <v>-4909.9425126471533</v>
      </c>
      <c r="F20" s="39">
        <v>-7740.1350631473661</v>
      </c>
      <c r="G20" s="39">
        <v>-11633.669752802469</v>
      </c>
      <c r="H20" s="39">
        <v>-15739.035809910856</v>
      </c>
      <c r="I20" s="39">
        <v>-18311.241765903211</v>
      </c>
      <c r="J20" s="39">
        <v>-20477.448371665596</v>
      </c>
      <c r="K20" s="39">
        <v>-23610.453060733184</v>
      </c>
      <c r="L20" s="39">
        <v>-26295.886642054076</v>
      </c>
      <c r="M20" s="39">
        <v>-28629.467438636977</v>
      </c>
      <c r="N20" s="39">
        <v>-32078.849110951593</v>
      </c>
      <c r="O20" s="39">
        <v>-36222.707321503796</v>
      </c>
      <c r="P20" s="39">
        <f>SUM(D20:O20)</f>
        <v>-227390.7324438268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-893516.12353367091</v>
      </c>
      <c r="E22" s="39">
        <f t="shared" ref="E22:O22" si="6">D22+E18+E20</f>
        <v>-1604641.957124765</v>
      </c>
      <c r="F22" s="39">
        <f t="shared" si="6"/>
        <v>-2281947.9453096101</v>
      </c>
      <c r="G22" s="39">
        <f t="shared" si="6"/>
        <v>-3732637.429561357</v>
      </c>
      <c r="H22" s="39">
        <f t="shared" si="6"/>
        <v>-4593986.1853180742</v>
      </c>
      <c r="I22" s="39">
        <f t="shared" si="6"/>
        <v>-5006041.4999605007</v>
      </c>
      <c r="J22" s="39">
        <f t="shared" si="6"/>
        <v>-5580329.5338355629</v>
      </c>
      <c r="K22" s="39">
        <f t="shared" si="6"/>
        <v>-6639597.3688963866</v>
      </c>
      <c r="L22" s="39">
        <f t="shared" si="6"/>
        <v>-6918370.3915869594</v>
      </c>
      <c r="M22" s="39">
        <f t="shared" si="6"/>
        <v>-7747964.0840624971</v>
      </c>
      <c r="N22" s="39">
        <f t="shared" si="6"/>
        <v>-8780386.6617237162</v>
      </c>
      <c r="O22" s="39">
        <f t="shared" si="6"/>
        <v>-10039514.071445035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302668.46500000003</v>
      </c>
      <c r="E26" s="39">
        <f t="shared" si="7"/>
        <v>271716.446</v>
      </c>
      <c r="F26" s="39">
        <f t="shared" si="7"/>
        <v>293205.27299999999</v>
      </c>
      <c r="G26" s="39">
        <f t="shared" si="7"/>
        <v>268025.41800000001</v>
      </c>
      <c r="H26" s="39">
        <f t="shared" si="7"/>
        <v>262417.201</v>
      </c>
      <c r="I26" s="39">
        <f t="shared" si="7"/>
        <v>262027.37600000002</v>
      </c>
      <c r="J26" s="39">
        <f t="shared" si="7"/>
        <v>275816.78100000002</v>
      </c>
      <c r="K26" s="39">
        <f t="shared" si="7"/>
        <v>283061.32400000002</v>
      </c>
      <c r="L26" s="39">
        <f t="shared" si="7"/>
        <v>270244.32799999998</v>
      </c>
      <c r="M26" s="39">
        <f t="shared" si="7"/>
        <v>276484</v>
      </c>
      <c r="N26" s="39">
        <f t="shared" si="7"/>
        <v>287498.33600000001</v>
      </c>
      <c r="O26" s="39">
        <f t="shared" si="7"/>
        <v>330756.00599999999</v>
      </c>
      <c r="P26" s="39">
        <f>SUM(D26:O26)</f>
        <v>3383920.9539999999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-1196184.5885336709</v>
      </c>
      <c r="E28" s="39">
        <f>D28+E18+E20-E26</f>
        <v>-2179026.8681247653</v>
      </c>
      <c r="F28" s="39">
        <f t="shared" ref="F28:O28" si="8">E28+F18+F20-F26</f>
        <v>-3149538.1293096105</v>
      </c>
      <c r="G28" s="39">
        <f t="shared" si="8"/>
        <v>-4868253.031561357</v>
      </c>
      <c r="H28" s="39">
        <f t="shared" si="8"/>
        <v>-5992018.9883180745</v>
      </c>
      <c r="I28" s="39">
        <f t="shared" si="8"/>
        <v>-6666101.6789605012</v>
      </c>
      <c r="J28" s="39">
        <f t="shared" si="8"/>
        <v>-7516206.4938355638</v>
      </c>
      <c r="K28" s="39">
        <f t="shared" si="8"/>
        <v>-8858535.6528963856</v>
      </c>
      <c r="L28" s="39">
        <f t="shared" si="8"/>
        <v>-9407553.0035869572</v>
      </c>
      <c r="M28" s="39">
        <f t="shared" si="8"/>
        <v>-10513630.696062494</v>
      </c>
      <c r="N28" s="39">
        <f t="shared" si="8"/>
        <v>-11833551.609723711</v>
      </c>
      <c r="O28" s="39">
        <f t="shared" si="8"/>
        <v>-13423435.025445029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157</v>
      </c>
      <c r="E10" s="77">
        <v>157</v>
      </c>
      <c r="F10" s="77">
        <v>157</v>
      </c>
      <c r="G10" s="77">
        <v>157</v>
      </c>
      <c r="H10" s="77">
        <v>157</v>
      </c>
      <c r="I10" s="77">
        <v>157</v>
      </c>
      <c r="J10" s="77">
        <v>157</v>
      </c>
      <c r="K10" s="77">
        <v>157</v>
      </c>
      <c r="L10" s="77">
        <v>157</v>
      </c>
      <c r="M10" s="77">
        <v>157</v>
      </c>
      <c r="N10" s="77">
        <v>158</v>
      </c>
      <c r="O10" s="77">
        <v>158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4'!E48</f>
        <v>13738.508815897791</v>
      </c>
      <c r="E11" s="69">
        <f>'JAP-30 Page 4'!F48</f>
        <v>17250.936928356656</v>
      </c>
      <c r="F11" s="69">
        <f>'JAP-30 Page 4'!G48</f>
        <v>7055.0788978889541</v>
      </c>
      <c r="G11" s="69">
        <f>'JAP-30 Page 4'!H48</f>
        <v>11554.153839225266</v>
      </c>
      <c r="H11" s="69">
        <f>'JAP-30 Page 4'!I48</f>
        <v>13403.61824165689</v>
      </c>
      <c r="I11" s="69">
        <f>'JAP-30 Page 4'!J48</f>
        <v>12625.813216302886</v>
      </c>
      <c r="J11" s="69">
        <f>'JAP-30 Page 4'!K48</f>
        <v>12941.224244806333</v>
      </c>
      <c r="K11" s="69">
        <f>'JAP-30 Page 4'!L48</f>
        <v>13661.124497984601</v>
      </c>
      <c r="L11" s="69">
        <f>'JAP-30 Page 4'!M48</f>
        <v>13384.378600324682</v>
      </c>
      <c r="M11" s="69">
        <f>'JAP-30 Page 4'!N48</f>
        <v>13433.615870339545</v>
      </c>
      <c r="N11" s="69">
        <f>'JAP-30 Page 4'!O48</f>
        <v>16574.037186267735</v>
      </c>
      <c r="O11" s="69">
        <f>'JAP-30 Page 4'!P48</f>
        <v>9663.1996609486487</v>
      </c>
      <c r="P11" s="69">
        <f>SUM(D11:O11)</f>
        <v>155285.69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2156945.8840959533</v>
      </c>
      <c r="E12" s="39">
        <f t="shared" si="2"/>
        <v>2708397.0977519951</v>
      </c>
      <c r="F12" s="39">
        <f t="shared" si="2"/>
        <v>1107647.3869685659</v>
      </c>
      <c r="G12" s="39">
        <f t="shared" si="2"/>
        <v>1814002.1527583667</v>
      </c>
      <c r="H12" s="39">
        <f t="shared" si="2"/>
        <v>2104368.0639401316</v>
      </c>
      <c r="I12" s="39">
        <f t="shared" si="2"/>
        <v>1982252.6749595532</v>
      </c>
      <c r="J12" s="39">
        <f t="shared" si="2"/>
        <v>2031772.2064345945</v>
      </c>
      <c r="K12" s="39">
        <f t="shared" si="2"/>
        <v>2144796.5461835824</v>
      </c>
      <c r="L12" s="39">
        <f t="shared" si="2"/>
        <v>2101347.4402509751</v>
      </c>
      <c r="M12" s="39">
        <f t="shared" si="2"/>
        <v>2109077.6916433084</v>
      </c>
      <c r="N12" s="39">
        <f t="shared" si="2"/>
        <v>2618697.8754303022</v>
      </c>
      <c r="O12" s="39">
        <f t="shared" si="2"/>
        <v>1526785.5464298865</v>
      </c>
      <c r="P12" s="39">
        <f>SUM(D12:O12)</f>
        <v>24406090.566847216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115001622</v>
      </c>
      <c r="E14" s="77">
        <v>101230915</v>
      </c>
      <c r="F14" s="77">
        <v>111337215</v>
      </c>
      <c r="G14" s="77">
        <v>113259073</v>
      </c>
      <c r="H14" s="77">
        <v>112915243</v>
      </c>
      <c r="I14" s="77">
        <v>111392172</v>
      </c>
      <c r="J14" s="77">
        <v>119763784</v>
      </c>
      <c r="K14" s="77">
        <v>119736655</v>
      </c>
      <c r="L14" s="77">
        <v>114343197</v>
      </c>
      <c r="M14" s="77">
        <v>117552332</v>
      </c>
      <c r="N14" s="77">
        <v>112119941</v>
      </c>
      <c r="O14" s="77">
        <v>117930321</v>
      </c>
      <c r="P14" s="77">
        <f>SUM(D14:O14)</f>
        <v>1366582470</v>
      </c>
      <c r="Q14" s="77"/>
      <c r="R14" s="77"/>
    </row>
    <row r="15" spans="1:21" x14ac:dyDescent="0.25">
      <c r="A15" s="37">
        <f t="shared" si="1"/>
        <v>6</v>
      </c>
      <c r="B15" s="38" t="s">
        <v>115</v>
      </c>
      <c r="C15" s="37" t="s">
        <v>116</v>
      </c>
      <c r="D15" s="78">
        <f>'JAP-30 Page 3'!$G$14</f>
        <v>1.8546E-2</v>
      </c>
      <c r="E15" s="78">
        <f>'JAP-30 Page 3'!$G$14</f>
        <v>1.8546E-2</v>
      </c>
      <c r="F15" s="78">
        <f>'JAP-30 Page 3'!$G$14</f>
        <v>1.8546E-2</v>
      </c>
      <c r="G15" s="78">
        <f>'JAP-30 Page 3'!$G$14</f>
        <v>1.8546E-2</v>
      </c>
      <c r="H15" s="78">
        <f>'JAP-30 Page 3'!$G$14</f>
        <v>1.8546E-2</v>
      </c>
      <c r="I15" s="78">
        <f>'JAP-30 Page 3'!$G$14</f>
        <v>1.8546E-2</v>
      </c>
      <c r="J15" s="78">
        <f>'JAP-30 Page 3'!$G$14</f>
        <v>1.8546E-2</v>
      </c>
      <c r="K15" s="78">
        <f>'JAP-30 Page 3'!$G$14</f>
        <v>1.8546E-2</v>
      </c>
      <c r="L15" s="78">
        <f>'JAP-30 Page 3'!$G$14</f>
        <v>1.8546E-2</v>
      </c>
      <c r="M15" s="78">
        <f>'JAP-30 Page 3'!$G$14</f>
        <v>1.8546E-2</v>
      </c>
      <c r="N15" s="78">
        <f>'JAP-30 Page 3'!$G$14</f>
        <v>1.8546E-2</v>
      </c>
      <c r="O15" s="78">
        <f>'JAP-30 Page 3'!$G$14</f>
        <v>1.8546E-2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2132820.0816119998</v>
      </c>
      <c r="E16" s="39">
        <f t="shared" si="3"/>
        <v>1877428.54959</v>
      </c>
      <c r="F16" s="39">
        <f t="shared" si="3"/>
        <v>2064859.98939</v>
      </c>
      <c r="G16" s="39">
        <f t="shared" si="3"/>
        <v>2100502.767858</v>
      </c>
      <c r="H16" s="39">
        <f t="shared" si="3"/>
        <v>2094126.0966779999</v>
      </c>
      <c r="I16" s="39">
        <f t="shared" si="3"/>
        <v>2065879.2219120001</v>
      </c>
      <c r="J16" s="39">
        <f t="shared" si="3"/>
        <v>2221139.1380639998</v>
      </c>
      <c r="K16" s="39">
        <f t="shared" si="3"/>
        <v>2220636.0036300002</v>
      </c>
      <c r="L16" s="39">
        <f t="shared" si="3"/>
        <v>2120608.931562</v>
      </c>
      <c r="M16" s="39">
        <f t="shared" si="3"/>
        <v>2180125.5492719999</v>
      </c>
      <c r="N16" s="39">
        <f t="shared" si="3"/>
        <v>2079376.425786</v>
      </c>
      <c r="O16" s="39">
        <f t="shared" si="3"/>
        <v>2187135.7332660002</v>
      </c>
      <c r="P16" s="39">
        <f>SUM(D16:O16)</f>
        <v>25344638.488620002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24125.802483953536</v>
      </c>
      <c r="E18" s="39">
        <f t="shared" ref="E18:O18" si="4">E12-E16</f>
        <v>830968.54816199513</v>
      </c>
      <c r="F18" s="39">
        <f>F12-F16</f>
        <v>-957212.60242143413</v>
      </c>
      <c r="G18" s="39">
        <f t="shared" si="4"/>
        <v>-286500.61509963335</v>
      </c>
      <c r="H18" s="39">
        <f t="shared" si="4"/>
        <v>10241.967262131628</v>
      </c>
      <c r="I18" s="39">
        <f t="shared" si="4"/>
        <v>-83626.546952446923</v>
      </c>
      <c r="J18" s="39">
        <f t="shared" si="4"/>
        <v>-189366.93162940536</v>
      </c>
      <c r="K18" s="39">
        <f t="shared" si="4"/>
        <v>-75839.457446417771</v>
      </c>
      <c r="L18" s="39">
        <f t="shared" si="4"/>
        <v>-19261.491311024874</v>
      </c>
      <c r="M18" s="39">
        <f t="shared" si="4"/>
        <v>-71047.857628691476</v>
      </c>
      <c r="N18" s="39">
        <f t="shared" si="4"/>
        <v>539321.44964430225</v>
      </c>
      <c r="O18" s="39">
        <f t="shared" si="4"/>
        <v>-660350.18683611369</v>
      </c>
      <c r="P18" s="39">
        <f t="shared" ref="P18" si="5">SUM(D18:O18)</f>
        <v>-938547.92177278502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-132.52723679423443</v>
      </c>
      <c r="E20" s="39">
        <v>799.14624143944081</v>
      </c>
      <c r="F20" s="39">
        <v>305.04513939442558</v>
      </c>
      <c r="G20" s="39">
        <v>-1836.2395561571311</v>
      </c>
      <c r="H20" s="39">
        <v>-2568.9542950868213</v>
      </c>
      <c r="I20" s="39">
        <v>-3003.0884540101979</v>
      </c>
      <c r="J20" s="39">
        <v>-3738.3063794420664</v>
      </c>
      <c r="K20" s="39">
        <v>-4474.3371703859748</v>
      </c>
      <c r="L20" s="39">
        <v>-4954.3925048239125</v>
      </c>
      <c r="M20" s="39">
        <v>-5424.274618485998</v>
      </c>
      <c r="N20" s="39">
        <v>-5076.3143615882318</v>
      </c>
      <c r="O20" s="39">
        <v>-5588.3045687429576</v>
      </c>
      <c r="P20" s="39">
        <f>SUM(D20:O20)</f>
        <v>-35692.547764683659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23993.275247159301</v>
      </c>
      <c r="E22" s="39">
        <f t="shared" ref="E22:O22" si="6">D22+E18+E20</f>
        <v>855760.96965059382</v>
      </c>
      <c r="F22" s="39">
        <f t="shared" si="6"/>
        <v>-101146.58763144589</v>
      </c>
      <c r="G22" s="39">
        <f t="shared" si="6"/>
        <v>-389483.44228723639</v>
      </c>
      <c r="H22" s="39">
        <f t="shared" si="6"/>
        <v>-381810.42932019162</v>
      </c>
      <c r="I22" s="39">
        <f t="shared" si="6"/>
        <v>-468440.06472664874</v>
      </c>
      <c r="J22" s="39">
        <f t="shared" si="6"/>
        <v>-661545.3027354962</v>
      </c>
      <c r="K22" s="39">
        <f t="shared" si="6"/>
        <v>-741859.09735229996</v>
      </c>
      <c r="L22" s="39">
        <f t="shared" si="6"/>
        <v>-766074.98116814869</v>
      </c>
      <c r="M22" s="39">
        <f t="shared" si="6"/>
        <v>-842547.11341532611</v>
      </c>
      <c r="N22" s="39">
        <f t="shared" si="6"/>
        <v>-308301.97813261207</v>
      </c>
      <c r="O22" s="39">
        <f t="shared" si="6"/>
        <v>-974240.46953746874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115001.622</v>
      </c>
      <c r="E26" s="39">
        <f t="shared" si="7"/>
        <v>101230.91500000001</v>
      </c>
      <c r="F26" s="39">
        <f t="shared" si="7"/>
        <v>111337.215</v>
      </c>
      <c r="G26" s="39">
        <f t="shared" si="7"/>
        <v>113259.073</v>
      </c>
      <c r="H26" s="39">
        <f t="shared" si="7"/>
        <v>112915.243</v>
      </c>
      <c r="I26" s="39">
        <f t="shared" si="7"/>
        <v>111392.17200000001</v>
      </c>
      <c r="J26" s="39">
        <f t="shared" si="7"/>
        <v>119763.784</v>
      </c>
      <c r="K26" s="39">
        <f t="shared" si="7"/>
        <v>119736.655</v>
      </c>
      <c r="L26" s="39">
        <f t="shared" si="7"/>
        <v>114343.197</v>
      </c>
      <c r="M26" s="39">
        <f t="shared" si="7"/>
        <v>117552.33200000001</v>
      </c>
      <c r="N26" s="39">
        <f t="shared" si="7"/>
        <v>112119.94100000001</v>
      </c>
      <c r="O26" s="39">
        <f t="shared" si="7"/>
        <v>117930.321</v>
      </c>
      <c r="P26" s="39">
        <f>SUM(D26:O26)</f>
        <v>1366582.4700000002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-91008.346752840705</v>
      </c>
      <c r="E28" s="39">
        <f>D28+E18+E20-E26</f>
        <v>639528.43265059381</v>
      </c>
      <c r="F28" s="39">
        <f t="shared" ref="F28:O28" si="8">E28+F18+F20-F26</f>
        <v>-428716.33963144594</v>
      </c>
      <c r="G28" s="39">
        <f t="shared" si="8"/>
        <v>-830312.26728723641</v>
      </c>
      <c r="H28" s="39">
        <f t="shared" si="8"/>
        <v>-935554.49732019159</v>
      </c>
      <c r="I28" s="39">
        <f t="shared" si="8"/>
        <v>-1133576.3047266486</v>
      </c>
      <c r="J28" s="39">
        <f t="shared" si="8"/>
        <v>-1446445.3267354961</v>
      </c>
      <c r="K28" s="39">
        <f t="shared" si="8"/>
        <v>-1646495.7763522998</v>
      </c>
      <c r="L28" s="39">
        <f t="shared" si="8"/>
        <v>-1785054.8571681485</v>
      </c>
      <c r="M28" s="39">
        <f t="shared" si="8"/>
        <v>-1979079.3214153259</v>
      </c>
      <c r="N28" s="39">
        <f t="shared" si="8"/>
        <v>-1556954.127132612</v>
      </c>
      <c r="O28" s="39">
        <f t="shared" si="8"/>
        <v>-2340822.9395374684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157</v>
      </c>
      <c r="E10" s="77">
        <v>157</v>
      </c>
      <c r="F10" s="77">
        <v>157</v>
      </c>
      <c r="G10" s="77">
        <v>157</v>
      </c>
      <c r="H10" s="77">
        <v>157</v>
      </c>
      <c r="I10" s="77">
        <v>157</v>
      </c>
      <c r="J10" s="77">
        <v>157</v>
      </c>
      <c r="K10" s="77">
        <v>157</v>
      </c>
      <c r="L10" s="77">
        <v>157</v>
      </c>
      <c r="M10" s="77">
        <v>157</v>
      </c>
      <c r="N10" s="77">
        <v>158</v>
      </c>
      <c r="O10" s="77">
        <v>158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4a'!E48</f>
        <v>17993.051776113502</v>
      </c>
      <c r="E11" s="69">
        <f>'JAP-30 Page 4a'!F48</f>
        <v>22593.20902274398</v>
      </c>
      <c r="F11" s="69">
        <f>'JAP-30 Page 4a'!G48</f>
        <v>9239.8965270079225</v>
      </c>
      <c r="G11" s="69">
        <f>'JAP-30 Page 4a'!H48</f>
        <v>15132.245503805443</v>
      </c>
      <c r="H11" s="69">
        <f>'JAP-30 Page 4a'!I48</f>
        <v>17554.452251056155</v>
      </c>
      <c r="I11" s="69">
        <f>'JAP-30 Page 4a'!J48</f>
        <v>16535.776477691204</v>
      </c>
      <c r="J11" s="69">
        <f>'JAP-30 Page 4a'!K48</f>
        <v>16948.864029089254</v>
      </c>
      <c r="K11" s="69">
        <f>'JAP-30 Page 4a'!L48</f>
        <v>17891.703073897723</v>
      </c>
      <c r="L11" s="69">
        <f>'JAP-30 Page 4a'!M48</f>
        <v>17529.25447542539</v>
      </c>
      <c r="M11" s="69">
        <f>'JAP-30 Page 4a'!N48</f>
        <v>17593.739548773872</v>
      </c>
      <c r="N11" s="69">
        <f>'JAP-30 Page 4a'!O48</f>
        <v>21706.686892150734</v>
      </c>
      <c r="O11" s="69">
        <f>'JAP-30 Page 4a'!P48</f>
        <v>12655.70042224479</v>
      </c>
      <c r="P11" s="69">
        <f>SUM(D11:O11)</f>
        <v>203374.58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2824909.1288498198</v>
      </c>
      <c r="E12" s="39">
        <f t="shared" si="2"/>
        <v>3547133.8165708049</v>
      </c>
      <c r="F12" s="39">
        <f t="shared" si="2"/>
        <v>1450663.7547402438</v>
      </c>
      <c r="G12" s="39">
        <f t="shared" si="2"/>
        <v>2375762.5440974548</v>
      </c>
      <c r="H12" s="39">
        <f t="shared" si="2"/>
        <v>2756049.0034158165</v>
      </c>
      <c r="I12" s="39">
        <f t="shared" si="2"/>
        <v>2596116.9069975191</v>
      </c>
      <c r="J12" s="39">
        <f t="shared" si="2"/>
        <v>2660971.6525670132</v>
      </c>
      <c r="K12" s="39">
        <f t="shared" si="2"/>
        <v>2808997.3826019424</v>
      </c>
      <c r="L12" s="39">
        <f t="shared" si="2"/>
        <v>2752092.9526417861</v>
      </c>
      <c r="M12" s="39">
        <f t="shared" si="2"/>
        <v>2762217.109157498</v>
      </c>
      <c r="N12" s="39">
        <f t="shared" si="2"/>
        <v>3429656.5289598159</v>
      </c>
      <c r="O12" s="39">
        <f t="shared" si="2"/>
        <v>1999600.6667146769</v>
      </c>
      <c r="P12" s="39">
        <f>SUM(D12:O12)</f>
        <v>31964171.447314389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115001622</v>
      </c>
      <c r="E14" s="77">
        <v>101230915</v>
      </c>
      <c r="F14" s="77">
        <v>111337215</v>
      </c>
      <c r="G14" s="77">
        <v>113259073</v>
      </c>
      <c r="H14" s="77">
        <v>112915243</v>
      </c>
      <c r="I14" s="77">
        <v>111392172</v>
      </c>
      <c r="J14" s="77">
        <v>119763784</v>
      </c>
      <c r="K14" s="77">
        <v>119736655</v>
      </c>
      <c r="L14" s="77">
        <v>114343197</v>
      </c>
      <c r="M14" s="77">
        <v>117552332</v>
      </c>
      <c r="N14" s="77">
        <v>112119941</v>
      </c>
      <c r="O14" s="77">
        <v>117930321</v>
      </c>
      <c r="P14" s="77">
        <f>SUM(D14:O14)</f>
        <v>1366582470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3'!$G$20</f>
        <v>2.4289999999999999E-2</v>
      </c>
      <c r="E15" s="78">
        <f>'JAP-30 Page 3'!$G$20</f>
        <v>2.4289999999999999E-2</v>
      </c>
      <c r="F15" s="78">
        <f>'JAP-30 Page 3'!$G$20</f>
        <v>2.4289999999999999E-2</v>
      </c>
      <c r="G15" s="78">
        <f>'JAP-30 Page 3'!$G$20</f>
        <v>2.4289999999999999E-2</v>
      </c>
      <c r="H15" s="78">
        <f>'JAP-30 Page 3'!$G$20</f>
        <v>2.4289999999999999E-2</v>
      </c>
      <c r="I15" s="78">
        <f>'JAP-30 Page 3'!$G$20</f>
        <v>2.4289999999999999E-2</v>
      </c>
      <c r="J15" s="78">
        <f>'JAP-30 Page 3'!$G$20</f>
        <v>2.4289999999999999E-2</v>
      </c>
      <c r="K15" s="78">
        <f>'JAP-30 Page 3'!$G$20</f>
        <v>2.4289999999999999E-2</v>
      </c>
      <c r="L15" s="78">
        <f>'JAP-30 Page 3'!$G$20</f>
        <v>2.4289999999999999E-2</v>
      </c>
      <c r="M15" s="78">
        <f>'JAP-30 Page 3'!$G$20</f>
        <v>2.4289999999999999E-2</v>
      </c>
      <c r="N15" s="78">
        <f>'JAP-30 Page 3'!$G$20</f>
        <v>2.4289999999999999E-2</v>
      </c>
      <c r="O15" s="78">
        <f>'JAP-30 Page 3'!$G$20</f>
        <v>2.4289999999999999E-2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2793389.3983799997</v>
      </c>
      <c r="E16" s="39">
        <f t="shared" si="3"/>
        <v>2458898.9253499997</v>
      </c>
      <c r="F16" s="39">
        <f t="shared" si="3"/>
        <v>2704380.9523499999</v>
      </c>
      <c r="G16" s="39">
        <f t="shared" si="3"/>
        <v>2751062.8831699998</v>
      </c>
      <c r="H16" s="39">
        <f t="shared" si="3"/>
        <v>2742711.2524699997</v>
      </c>
      <c r="I16" s="39">
        <f t="shared" si="3"/>
        <v>2705715.85788</v>
      </c>
      <c r="J16" s="39">
        <f t="shared" si="3"/>
        <v>2909062.31336</v>
      </c>
      <c r="K16" s="39">
        <f t="shared" si="3"/>
        <v>2908403.3499499997</v>
      </c>
      <c r="L16" s="39">
        <f t="shared" si="3"/>
        <v>2777396.2551299999</v>
      </c>
      <c r="M16" s="39">
        <f t="shared" si="3"/>
        <v>2855346.1442800001</v>
      </c>
      <c r="N16" s="39">
        <f t="shared" si="3"/>
        <v>2723393.3668899997</v>
      </c>
      <c r="O16" s="39">
        <f t="shared" si="3"/>
        <v>2864527.4970899997</v>
      </c>
      <c r="P16" s="39">
        <f>SUM(D16:O16)</f>
        <v>33194288.1963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31519.73046982009</v>
      </c>
      <c r="E18" s="39">
        <f t="shared" ref="E18:O18" si="4">E12-E16</f>
        <v>1088234.8912208052</v>
      </c>
      <c r="F18" s="39">
        <f>F12-F16</f>
        <v>-1253717.1976097561</v>
      </c>
      <c r="G18" s="39">
        <f t="shared" si="4"/>
        <v>-375300.33907254506</v>
      </c>
      <c r="H18" s="39">
        <f t="shared" si="4"/>
        <v>13337.750945816748</v>
      </c>
      <c r="I18" s="39">
        <f t="shared" si="4"/>
        <v>-109598.95088248095</v>
      </c>
      <c r="J18" s="39">
        <f t="shared" si="4"/>
        <v>-248090.66079298686</v>
      </c>
      <c r="K18" s="39">
        <f t="shared" si="4"/>
        <v>-99405.967348057311</v>
      </c>
      <c r="L18" s="39">
        <f t="shared" si="4"/>
        <v>-25303.302488213871</v>
      </c>
      <c r="M18" s="39">
        <f t="shared" si="4"/>
        <v>-93129.03512250213</v>
      </c>
      <c r="N18" s="39">
        <f t="shared" si="4"/>
        <v>706263.16206981614</v>
      </c>
      <c r="O18" s="39">
        <f t="shared" si="4"/>
        <v>-864926.83037532284</v>
      </c>
      <c r="P18" s="39">
        <f t="shared" ref="P18" si="5">SUM(D18:O18)</f>
        <v>-1230116.7489856069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-121.74442514817905</v>
      </c>
      <c r="E20" s="39">
        <v>1195.891948358983</v>
      </c>
      <c r="F20" s="39">
        <v>644.56839529176284</v>
      </c>
      <c r="G20" s="39">
        <v>-2058.6184323699267</v>
      </c>
      <c r="H20" s="39">
        <v>-2916.3180842214056</v>
      </c>
      <c r="I20" s="39">
        <v>-3383.8139810040407</v>
      </c>
      <c r="J20" s="39">
        <v>-4242.5471005307645</v>
      </c>
      <c r="K20" s="39">
        <v>-5098.5844901114551</v>
      </c>
      <c r="L20" s="39">
        <v>-5621.8186261226838</v>
      </c>
      <c r="M20" s="39">
        <v>-6132.7134315966441</v>
      </c>
      <c r="N20" s="39">
        <v>-5573.4982279234782</v>
      </c>
      <c r="O20" s="39">
        <v>-6140.3727096190096</v>
      </c>
      <c r="P20" s="39">
        <f>SUM(D20:O20)</f>
        <v>-39449.569164996843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31397.98604467191</v>
      </c>
      <c r="E22" s="39">
        <f t="shared" ref="E22:O22" si="6">D22+E18+E20</f>
        <v>1120828.7692138362</v>
      </c>
      <c r="F22" s="39">
        <f t="shared" si="6"/>
        <v>-132243.86000062819</v>
      </c>
      <c r="G22" s="39">
        <f t="shared" si="6"/>
        <v>-509602.81750554312</v>
      </c>
      <c r="H22" s="39">
        <f t="shared" si="6"/>
        <v>-499181.38464394776</v>
      </c>
      <c r="I22" s="39">
        <f t="shared" si="6"/>
        <v>-612164.14950743271</v>
      </c>
      <c r="J22" s="39">
        <f t="shared" si="6"/>
        <v>-864497.35740095039</v>
      </c>
      <c r="K22" s="39">
        <f t="shared" si="6"/>
        <v>-969001.90923911915</v>
      </c>
      <c r="L22" s="39">
        <f t="shared" si="6"/>
        <v>-999927.03035345569</v>
      </c>
      <c r="M22" s="39">
        <f t="shared" si="6"/>
        <v>-1099188.7789075547</v>
      </c>
      <c r="N22" s="39">
        <f t="shared" si="6"/>
        <v>-398499.11506566202</v>
      </c>
      <c r="O22" s="39">
        <f t="shared" si="6"/>
        <v>-1269566.3181506039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115001.622</v>
      </c>
      <c r="E26" s="39">
        <f t="shared" si="7"/>
        <v>101230.91500000001</v>
      </c>
      <c r="F26" s="39">
        <f t="shared" si="7"/>
        <v>111337.215</v>
      </c>
      <c r="G26" s="39">
        <f t="shared" si="7"/>
        <v>113259.073</v>
      </c>
      <c r="H26" s="39">
        <f t="shared" si="7"/>
        <v>112915.243</v>
      </c>
      <c r="I26" s="39">
        <f t="shared" si="7"/>
        <v>111392.17200000001</v>
      </c>
      <c r="J26" s="39">
        <f t="shared" si="7"/>
        <v>119763.784</v>
      </c>
      <c r="K26" s="39">
        <f t="shared" si="7"/>
        <v>119736.655</v>
      </c>
      <c r="L26" s="39">
        <f t="shared" si="7"/>
        <v>114343.197</v>
      </c>
      <c r="M26" s="39">
        <f t="shared" si="7"/>
        <v>117552.33200000001</v>
      </c>
      <c r="N26" s="39">
        <f t="shared" si="7"/>
        <v>112119.94100000001</v>
      </c>
      <c r="O26" s="39">
        <f t="shared" si="7"/>
        <v>117930.321</v>
      </c>
      <c r="P26" s="39">
        <f>SUM(D26:O26)</f>
        <v>1366582.4700000002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-83603.635955328093</v>
      </c>
      <c r="E28" s="39">
        <f>D28+E18+E20-E26</f>
        <v>904596.23221383605</v>
      </c>
      <c r="F28" s="39">
        <f t="shared" ref="F28:O28" si="8">E28+F18+F20-F26</f>
        <v>-459813.61200062837</v>
      </c>
      <c r="G28" s="39">
        <f t="shared" si="8"/>
        <v>-950431.64250554331</v>
      </c>
      <c r="H28" s="39">
        <f t="shared" si="8"/>
        <v>-1052925.4526439479</v>
      </c>
      <c r="I28" s="39">
        <f t="shared" si="8"/>
        <v>-1277300.3895074329</v>
      </c>
      <c r="J28" s="39">
        <f t="shared" si="8"/>
        <v>-1649397.3814009505</v>
      </c>
      <c r="K28" s="39">
        <f t="shared" si="8"/>
        <v>-1873638.5882391194</v>
      </c>
      <c r="L28" s="39">
        <f t="shared" si="8"/>
        <v>-2018906.906353456</v>
      </c>
      <c r="M28" s="39">
        <f t="shared" si="8"/>
        <v>-2235720.9869075548</v>
      </c>
      <c r="N28" s="39">
        <f t="shared" si="8"/>
        <v>-1647151.2640656622</v>
      </c>
      <c r="O28" s="39">
        <f t="shared" si="8"/>
        <v>-2636148.7881506039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792</v>
      </c>
      <c r="E10" s="77">
        <v>791</v>
      </c>
      <c r="F10" s="77">
        <v>792</v>
      </c>
      <c r="G10" s="77">
        <v>792</v>
      </c>
      <c r="H10" s="77">
        <v>793</v>
      </c>
      <c r="I10" s="77">
        <v>793</v>
      </c>
      <c r="J10" s="77">
        <v>794</v>
      </c>
      <c r="K10" s="77">
        <v>795</v>
      </c>
      <c r="L10" s="77">
        <v>795</v>
      </c>
      <c r="M10" s="77">
        <v>796</v>
      </c>
      <c r="N10" s="77">
        <v>797</v>
      </c>
      <c r="O10" s="77">
        <v>797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4'!E52</f>
        <v>5762.7027114076136</v>
      </c>
      <c r="E11" s="69">
        <f>'JAP-30 Page 4'!F52</f>
        <v>6399.7211808044804</v>
      </c>
      <c r="F11" s="69">
        <f>'JAP-30 Page 4'!G52</f>
        <v>5694.0827739446513</v>
      </c>
      <c r="G11" s="69">
        <f>'JAP-30 Page 4'!H52</f>
        <v>4989.4349711135155</v>
      </c>
      <c r="H11" s="69">
        <f>'JAP-30 Page 4'!I52</f>
        <v>4009.727586735316</v>
      </c>
      <c r="I11" s="69">
        <f>'JAP-30 Page 4'!J52</f>
        <v>4239.6944257970981</v>
      </c>
      <c r="J11" s="69">
        <f>'JAP-30 Page 4'!K52</f>
        <v>4388.4149682882935</v>
      </c>
      <c r="K11" s="69">
        <f>'JAP-30 Page 4'!L52</f>
        <v>4334.3006034993778</v>
      </c>
      <c r="L11" s="69">
        <f>'JAP-30 Page 4'!M52</f>
        <v>4663.8573784726814</v>
      </c>
      <c r="M11" s="69">
        <f>'JAP-30 Page 4'!N52</f>
        <v>4901.2628294509177</v>
      </c>
      <c r="N11" s="69">
        <f>'JAP-30 Page 4'!O52</f>
        <v>5573.9863566098029</v>
      </c>
      <c r="O11" s="69">
        <f>'JAP-30 Page 4'!P52</f>
        <v>6281.684213876254</v>
      </c>
      <c r="P11" s="69">
        <f>SUM(D11:O11)</f>
        <v>61238.87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4564060.5474348301</v>
      </c>
      <c r="E12" s="39">
        <f t="shared" si="2"/>
        <v>5062179.4540163437</v>
      </c>
      <c r="F12" s="39">
        <f t="shared" si="2"/>
        <v>4509713.5569641637</v>
      </c>
      <c r="G12" s="39">
        <f t="shared" si="2"/>
        <v>3951632.4971219045</v>
      </c>
      <c r="H12" s="39">
        <f t="shared" si="2"/>
        <v>3179713.9762811055</v>
      </c>
      <c r="I12" s="39">
        <f t="shared" si="2"/>
        <v>3362077.6796570988</v>
      </c>
      <c r="J12" s="39">
        <f t="shared" si="2"/>
        <v>3484401.4848209051</v>
      </c>
      <c r="K12" s="39">
        <f t="shared" si="2"/>
        <v>3445768.9797820053</v>
      </c>
      <c r="L12" s="39">
        <f t="shared" si="2"/>
        <v>3707766.6158857816</v>
      </c>
      <c r="M12" s="39">
        <f t="shared" si="2"/>
        <v>3901405.2122429307</v>
      </c>
      <c r="N12" s="39">
        <f t="shared" si="2"/>
        <v>4442467.1262180125</v>
      </c>
      <c r="O12" s="39">
        <f t="shared" si="2"/>
        <v>5006502.3184593748</v>
      </c>
      <c r="P12" s="39">
        <f>SUM(D12:O12)</f>
        <v>48617689.448884457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133</v>
      </c>
      <c r="C14" s="37" t="s">
        <v>110</v>
      </c>
      <c r="D14" s="77">
        <v>376581</v>
      </c>
      <c r="E14" s="77">
        <v>374233</v>
      </c>
      <c r="F14" s="77">
        <v>376375</v>
      </c>
      <c r="G14" s="77">
        <v>360768</v>
      </c>
      <c r="H14" s="77">
        <v>364272</v>
      </c>
      <c r="I14" s="77">
        <v>375570</v>
      </c>
      <c r="J14" s="77">
        <v>398887</v>
      </c>
      <c r="K14" s="77">
        <v>389759</v>
      </c>
      <c r="L14" s="77">
        <v>383410</v>
      </c>
      <c r="M14" s="77">
        <v>381531</v>
      </c>
      <c r="N14" s="77">
        <v>375813</v>
      </c>
      <c r="O14" s="77">
        <v>383760</v>
      </c>
      <c r="P14" s="77">
        <f>SUM(D14:O14)</f>
        <v>4540959</v>
      </c>
      <c r="Q14" s="77"/>
      <c r="R14" s="77"/>
    </row>
    <row r="15" spans="1:21" x14ac:dyDescent="0.25">
      <c r="A15" s="37">
        <f t="shared" si="1"/>
        <v>6</v>
      </c>
      <c r="B15" s="38" t="s">
        <v>134</v>
      </c>
      <c r="C15" s="37" t="s">
        <v>135</v>
      </c>
      <c r="D15" s="69">
        <f>'JAP-30 Page 3a'!$D$15</f>
        <v>12.77</v>
      </c>
      <c r="E15" s="69">
        <f>'JAP-30 Page 3a'!$D$15</f>
        <v>12.77</v>
      </c>
      <c r="F15" s="69">
        <f>'JAP-30 Page 3a'!$D$15</f>
        <v>12.77</v>
      </c>
      <c r="G15" s="69">
        <f>'JAP-30 Page 3a'!$E$15</f>
        <v>8.52</v>
      </c>
      <c r="H15" s="69">
        <f>'JAP-30 Page 3a'!$E$15</f>
        <v>8.52</v>
      </c>
      <c r="I15" s="69">
        <f>'JAP-30 Page 3a'!$E$15</f>
        <v>8.52</v>
      </c>
      <c r="J15" s="69">
        <f>'JAP-30 Page 3a'!$E$15</f>
        <v>8.52</v>
      </c>
      <c r="K15" s="69">
        <f>'JAP-30 Page 3a'!$E$15</f>
        <v>8.52</v>
      </c>
      <c r="L15" s="69">
        <f>'JAP-30 Page 3a'!$E$15</f>
        <v>8.52</v>
      </c>
      <c r="M15" s="69">
        <f>'JAP-30 Page 3a'!$D$15</f>
        <v>12.77</v>
      </c>
      <c r="N15" s="69">
        <f>'JAP-30 Page 3a'!$D$15</f>
        <v>12.77</v>
      </c>
      <c r="O15" s="69">
        <f>'JAP-30 Page 3a'!$D$15</f>
        <v>12.77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4808939.37</v>
      </c>
      <c r="E16" s="39">
        <f t="shared" si="3"/>
        <v>4778955.41</v>
      </c>
      <c r="F16" s="39">
        <f t="shared" si="3"/>
        <v>4806308.75</v>
      </c>
      <c r="G16" s="39">
        <f t="shared" si="3"/>
        <v>3073743.36</v>
      </c>
      <c r="H16" s="39">
        <f t="shared" si="3"/>
        <v>3103597.44</v>
      </c>
      <c r="I16" s="39">
        <f t="shared" si="3"/>
        <v>3199856.4</v>
      </c>
      <c r="J16" s="39">
        <f t="shared" si="3"/>
        <v>3398517.2399999998</v>
      </c>
      <c r="K16" s="39">
        <f t="shared" si="3"/>
        <v>3320746.6799999997</v>
      </c>
      <c r="L16" s="39">
        <f t="shared" si="3"/>
        <v>3266653.1999999997</v>
      </c>
      <c r="M16" s="39">
        <f t="shared" si="3"/>
        <v>4872150.87</v>
      </c>
      <c r="N16" s="39">
        <f t="shared" si="3"/>
        <v>4799132.01</v>
      </c>
      <c r="O16" s="39">
        <f t="shared" si="3"/>
        <v>4900615.2</v>
      </c>
      <c r="P16" s="39">
        <f>SUM(D16:O16)</f>
        <v>48329215.93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-244878.82256517</v>
      </c>
      <c r="E18" s="39">
        <f t="shared" ref="E18:O18" si="4">E12-E16</f>
        <v>283224.04401634354</v>
      </c>
      <c r="F18" s="39">
        <f t="shared" si="4"/>
        <v>-296595.19303583633</v>
      </c>
      <c r="G18" s="39">
        <f t="shared" si="4"/>
        <v>877889.13712190464</v>
      </c>
      <c r="H18" s="39">
        <f t="shared" si="4"/>
        <v>76116.536281105597</v>
      </c>
      <c r="I18" s="39">
        <f t="shared" si="4"/>
        <v>162221.27965709893</v>
      </c>
      <c r="J18" s="39">
        <f t="shared" si="4"/>
        <v>85884.244820905384</v>
      </c>
      <c r="K18" s="39">
        <f t="shared" si="4"/>
        <v>125022.2997820056</v>
      </c>
      <c r="L18" s="39">
        <f t="shared" si="4"/>
        <v>441113.41588578187</v>
      </c>
      <c r="M18" s="39">
        <f t="shared" si="4"/>
        <v>-970745.65775706945</v>
      </c>
      <c r="N18" s="39">
        <f t="shared" si="4"/>
        <v>-356664.88378198724</v>
      </c>
      <c r="O18" s="39">
        <f t="shared" si="4"/>
        <v>105887.11845937464</v>
      </c>
      <c r="P18" s="39">
        <f t="shared" ref="P18" si="5">SUM(D18:O18)</f>
        <v>288473.51888445718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-362.60675582420623</v>
      </c>
      <c r="E20" s="39">
        <v>-317.6360120412449</v>
      </c>
      <c r="F20" s="39">
        <v>-348.08197102800523</v>
      </c>
      <c r="G20" s="39">
        <v>488.88836201417774</v>
      </c>
      <c r="H20" s="39">
        <v>1869.5731357269012</v>
      </c>
      <c r="I20" s="39">
        <v>2206.3597548034495</v>
      </c>
      <c r="J20" s="39">
        <v>2556.886146750539</v>
      </c>
      <c r="K20" s="39">
        <v>2852.9571034631176</v>
      </c>
      <c r="L20" s="39">
        <v>3667.2963075619741</v>
      </c>
      <c r="M20" s="39">
        <v>2883.76056524968</v>
      </c>
      <c r="N20" s="39">
        <v>936.9089255052221</v>
      </c>
      <c r="O20" s="39">
        <v>560.114244826412</v>
      </c>
      <c r="P20" s="39">
        <f>SUM(D20:O20)</f>
        <v>16994.419807008013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-245241.42932099421</v>
      </c>
      <c r="E22" s="39">
        <f t="shared" ref="E22:O22" si="6">D22+E18+E20</f>
        <v>37664.978683308087</v>
      </c>
      <c r="F22" s="39">
        <f t="shared" si="6"/>
        <v>-259278.29632355625</v>
      </c>
      <c r="G22" s="39">
        <f t="shared" si="6"/>
        <v>619099.72916036262</v>
      </c>
      <c r="H22" s="39">
        <f t="shared" si="6"/>
        <v>697085.83857719507</v>
      </c>
      <c r="I22" s="39">
        <f t="shared" si="6"/>
        <v>861513.47798909748</v>
      </c>
      <c r="J22" s="39">
        <f t="shared" si="6"/>
        <v>949954.60895675339</v>
      </c>
      <c r="K22" s="39">
        <f t="shared" si="6"/>
        <v>1077829.865842222</v>
      </c>
      <c r="L22" s="39">
        <f t="shared" si="6"/>
        <v>1522610.5780355658</v>
      </c>
      <c r="M22" s="39">
        <f t="shared" si="6"/>
        <v>554748.68084374606</v>
      </c>
      <c r="N22" s="39">
        <f t="shared" si="6"/>
        <v>199020.70598726402</v>
      </c>
      <c r="O22" s="39">
        <f t="shared" si="6"/>
        <v>305467.93869146513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136</v>
      </c>
      <c r="C24" s="37" t="s">
        <v>123</v>
      </c>
      <c r="D24" s="69">
        <v>0.01</v>
      </c>
      <c r="E24" s="69">
        <v>0.01</v>
      </c>
      <c r="F24" s="69">
        <v>0.01</v>
      </c>
      <c r="G24" s="69">
        <v>0.01</v>
      </c>
      <c r="H24" s="69">
        <v>0.01</v>
      </c>
      <c r="I24" s="69">
        <v>0.01</v>
      </c>
      <c r="J24" s="69">
        <v>0.01</v>
      </c>
      <c r="K24" s="69">
        <v>0.01</v>
      </c>
      <c r="L24" s="69">
        <v>0.01</v>
      </c>
      <c r="M24" s="69">
        <v>0.01</v>
      </c>
      <c r="N24" s="69">
        <v>0.01</v>
      </c>
      <c r="O24" s="69">
        <v>0.01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>D14*D24</f>
        <v>3765.81</v>
      </c>
      <c r="E26" s="39">
        <f t="shared" ref="E26:O26" si="7">E14*E24</f>
        <v>3742.33</v>
      </c>
      <c r="F26" s="39">
        <f t="shared" si="7"/>
        <v>3763.75</v>
      </c>
      <c r="G26" s="39">
        <f t="shared" si="7"/>
        <v>3607.6800000000003</v>
      </c>
      <c r="H26" s="39">
        <f t="shared" si="7"/>
        <v>3642.7200000000003</v>
      </c>
      <c r="I26" s="39">
        <f t="shared" si="7"/>
        <v>3755.7000000000003</v>
      </c>
      <c r="J26" s="39">
        <f t="shared" si="7"/>
        <v>3988.87</v>
      </c>
      <c r="K26" s="39">
        <f t="shared" si="7"/>
        <v>3897.59</v>
      </c>
      <c r="L26" s="39">
        <f t="shared" si="7"/>
        <v>3834.1</v>
      </c>
      <c r="M26" s="39">
        <f t="shared" si="7"/>
        <v>3815.31</v>
      </c>
      <c r="N26" s="39">
        <f t="shared" si="7"/>
        <v>3758.13</v>
      </c>
      <c r="O26" s="39">
        <f t="shared" si="7"/>
        <v>3837.6</v>
      </c>
      <c r="P26" s="39">
        <f>SUM(D26:O26)</f>
        <v>45409.59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-249007.23932099421</v>
      </c>
      <c r="E28" s="39">
        <f>D28+E18+E20-E26</f>
        <v>30156.838683308088</v>
      </c>
      <c r="F28" s="39">
        <f t="shared" ref="F28:O28" si="8">E28+F18+F20-F26</f>
        <v>-270550.18632355623</v>
      </c>
      <c r="G28" s="39">
        <f t="shared" si="8"/>
        <v>604220.15916036256</v>
      </c>
      <c r="H28" s="39">
        <f t="shared" si="8"/>
        <v>678563.54857719503</v>
      </c>
      <c r="I28" s="39">
        <f t="shared" si="8"/>
        <v>839235.48798909748</v>
      </c>
      <c r="J28" s="39">
        <f t="shared" si="8"/>
        <v>923687.74895675341</v>
      </c>
      <c r="K28" s="39">
        <f t="shared" si="8"/>
        <v>1047665.4158422222</v>
      </c>
      <c r="L28" s="39">
        <f t="shared" si="8"/>
        <v>1488612.0280355657</v>
      </c>
      <c r="M28" s="39">
        <f t="shared" si="8"/>
        <v>516934.82084374595</v>
      </c>
      <c r="N28" s="39">
        <f t="shared" si="8"/>
        <v>157448.71598726392</v>
      </c>
      <c r="O28" s="39">
        <f t="shared" si="8"/>
        <v>260058.34869146501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792</v>
      </c>
      <c r="E10" s="77">
        <v>791</v>
      </c>
      <c r="F10" s="77">
        <v>792</v>
      </c>
      <c r="G10" s="77">
        <v>792</v>
      </c>
      <c r="H10" s="77">
        <v>793</v>
      </c>
      <c r="I10" s="77">
        <v>793</v>
      </c>
      <c r="J10" s="77">
        <v>794</v>
      </c>
      <c r="K10" s="77">
        <v>795</v>
      </c>
      <c r="L10" s="77">
        <v>795</v>
      </c>
      <c r="M10" s="77">
        <v>796</v>
      </c>
      <c r="N10" s="77">
        <v>797</v>
      </c>
      <c r="O10" s="77">
        <v>797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4a'!E52</f>
        <v>5883.1937889334995</v>
      </c>
      <c r="E11" s="69">
        <f>'JAP-30 Page 4a'!F52</f>
        <v>6533.5315367358926</v>
      </c>
      <c r="F11" s="69">
        <f>'JAP-30 Page 4a'!G52</f>
        <v>5813.1390923620547</v>
      </c>
      <c r="G11" s="69">
        <f>'JAP-30 Page 4a'!H52</f>
        <v>5093.7579643376375</v>
      </c>
      <c r="H11" s="69">
        <f>'JAP-30 Page 4a'!I52</f>
        <v>4093.5660947594433</v>
      </c>
      <c r="I11" s="69">
        <f>'JAP-30 Page 4a'!J52</f>
        <v>4328.3412596401031</v>
      </c>
      <c r="J11" s="69">
        <f>'JAP-30 Page 4a'!K52</f>
        <v>4480.1713670893387</v>
      </c>
      <c r="K11" s="69">
        <f>'JAP-30 Page 4a'!L52</f>
        <v>4424.925537005478</v>
      </c>
      <c r="L11" s="69">
        <f>'JAP-30 Page 4a'!M52</f>
        <v>4761.3729417598179</v>
      </c>
      <c r="M11" s="69">
        <f>'JAP-30 Page 4a'!N52</f>
        <v>5003.7422508496775</v>
      </c>
      <c r="N11" s="69">
        <f>'JAP-30 Page 4a'!O52</f>
        <v>5690.531605576577</v>
      </c>
      <c r="O11" s="69">
        <f>'JAP-30 Page 4a'!P52</f>
        <v>6413.0265609504831</v>
      </c>
      <c r="P11" s="69">
        <f>SUM(D11:O11)</f>
        <v>62519.299999999996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4659489.4808353316</v>
      </c>
      <c r="E12" s="39">
        <f t="shared" si="2"/>
        <v>5168023.4455580907</v>
      </c>
      <c r="F12" s="39">
        <f t="shared" si="2"/>
        <v>4604006.161150747</v>
      </c>
      <c r="G12" s="39">
        <f t="shared" si="2"/>
        <v>4034256.3077554088</v>
      </c>
      <c r="H12" s="39">
        <f t="shared" si="2"/>
        <v>3246197.9131442388</v>
      </c>
      <c r="I12" s="39">
        <f t="shared" si="2"/>
        <v>3432374.6188946017</v>
      </c>
      <c r="J12" s="39">
        <f t="shared" si="2"/>
        <v>3557256.0654689348</v>
      </c>
      <c r="K12" s="39">
        <f t="shared" si="2"/>
        <v>3517815.8019193551</v>
      </c>
      <c r="L12" s="39">
        <f t="shared" si="2"/>
        <v>3785291.4886990553</v>
      </c>
      <c r="M12" s="39">
        <f t="shared" si="2"/>
        <v>3982978.8316763435</v>
      </c>
      <c r="N12" s="39">
        <f t="shared" si="2"/>
        <v>4535353.6896445323</v>
      </c>
      <c r="O12" s="39">
        <f t="shared" si="2"/>
        <v>5111182.1690775352</v>
      </c>
      <c r="P12" s="39">
        <f>SUM(D12:O12)</f>
        <v>49634225.973824173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168443252</v>
      </c>
      <c r="E14" s="77">
        <v>150003442</v>
      </c>
      <c r="F14" s="77">
        <v>169502157</v>
      </c>
      <c r="G14" s="77">
        <v>154455515</v>
      </c>
      <c r="H14" s="77">
        <v>156673059</v>
      </c>
      <c r="I14" s="77">
        <v>163443720</v>
      </c>
      <c r="J14" s="77">
        <v>175630897</v>
      </c>
      <c r="K14" s="77">
        <v>175995654</v>
      </c>
      <c r="L14" s="77">
        <v>165088005</v>
      </c>
      <c r="M14" s="77">
        <v>169856702</v>
      </c>
      <c r="N14" s="77">
        <v>167617025</v>
      </c>
      <c r="O14" s="77">
        <v>184472750</v>
      </c>
      <c r="P14" s="77">
        <f>SUM(D14:O14)</f>
        <v>2001182178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3'!$H$20</f>
        <v>2.6276999999999998E-2</v>
      </c>
      <c r="E15" s="78">
        <f>'JAP-30 Page 3'!$H$20</f>
        <v>2.6276999999999998E-2</v>
      </c>
      <c r="F15" s="78">
        <f>'JAP-30 Page 3'!$H$20</f>
        <v>2.6276999999999998E-2</v>
      </c>
      <c r="G15" s="78">
        <f>'JAP-30 Page 3'!$H$20</f>
        <v>2.6276999999999998E-2</v>
      </c>
      <c r="H15" s="78">
        <f>'JAP-30 Page 3'!$H$20</f>
        <v>2.6276999999999998E-2</v>
      </c>
      <c r="I15" s="78">
        <f>'JAP-30 Page 3'!$H$20</f>
        <v>2.6276999999999998E-2</v>
      </c>
      <c r="J15" s="78">
        <f>'JAP-30 Page 3'!$H$20</f>
        <v>2.6276999999999998E-2</v>
      </c>
      <c r="K15" s="78">
        <f>'JAP-30 Page 3'!$H$20</f>
        <v>2.6276999999999998E-2</v>
      </c>
      <c r="L15" s="78">
        <f>'JAP-30 Page 3'!$H$20</f>
        <v>2.6276999999999998E-2</v>
      </c>
      <c r="M15" s="78">
        <f>'JAP-30 Page 3'!$H$20</f>
        <v>2.6276999999999998E-2</v>
      </c>
      <c r="N15" s="78">
        <f>'JAP-30 Page 3'!$H$20</f>
        <v>2.6276999999999998E-2</v>
      </c>
      <c r="O15" s="78">
        <f>'JAP-30 Page 3'!$H$20</f>
        <v>2.6276999999999998E-2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4426183.332804</v>
      </c>
      <c r="E16" s="39">
        <f t="shared" si="3"/>
        <v>3941640.4454339999</v>
      </c>
      <c r="F16" s="39">
        <f t="shared" si="3"/>
        <v>4454008.1794889998</v>
      </c>
      <c r="G16" s="39">
        <f t="shared" si="3"/>
        <v>4058627.5676549999</v>
      </c>
      <c r="H16" s="39">
        <f t="shared" si="3"/>
        <v>4116897.971343</v>
      </c>
      <c r="I16" s="39">
        <f t="shared" si="3"/>
        <v>4294810.6304399995</v>
      </c>
      <c r="J16" s="39">
        <f t="shared" si="3"/>
        <v>4615053.0804690002</v>
      </c>
      <c r="K16" s="39">
        <f t="shared" si="3"/>
        <v>4624637.8001579996</v>
      </c>
      <c r="L16" s="39">
        <f t="shared" si="3"/>
        <v>4338017.5073849997</v>
      </c>
      <c r="M16" s="39">
        <f t="shared" si="3"/>
        <v>4463324.5584539995</v>
      </c>
      <c r="N16" s="39">
        <f t="shared" si="3"/>
        <v>4404472.5659249993</v>
      </c>
      <c r="O16" s="39">
        <f t="shared" si="3"/>
        <v>4847390.45175</v>
      </c>
      <c r="P16" s="39">
        <f>SUM(D16:O16)</f>
        <v>52585064.091306008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233306.1480313316</v>
      </c>
      <c r="E18" s="39">
        <f t="shared" ref="E18:O18" si="4">E12-E16</f>
        <v>1226383.0001240908</v>
      </c>
      <c r="F18" s="39">
        <f t="shared" si="4"/>
        <v>149997.98166174721</v>
      </c>
      <c r="G18" s="39">
        <f t="shared" si="4"/>
        <v>-24371.259899591096</v>
      </c>
      <c r="H18" s="39">
        <f t="shared" si="4"/>
        <v>-870700.05819876119</v>
      </c>
      <c r="I18" s="39">
        <f t="shared" si="4"/>
        <v>-862436.01154539781</v>
      </c>
      <c r="J18" s="39">
        <f t="shared" si="4"/>
        <v>-1057797.0150000653</v>
      </c>
      <c r="K18" s="39">
        <f t="shared" si="4"/>
        <v>-1106821.9982386446</v>
      </c>
      <c r="L18" s="39">
        <f t="shared" si="4"/>
        <v>-552726.01868594438</v>
      </c>
      <c r="M18" s="39">
        <f t="shared" si="4"/>
        <v>-480345.726777656</v>
      </c>
      <c r="N18" s="39">
        <f t="shared" si="4"/>
        <v>130881.12371953297</v>
      </c>
      <c r="O18" s="39">
        <f t="shared" si="4"/>
        <v>263791.71732753515</v>
      </c>
      <c r="P18" s="39">
        <f t="shared" ref="P18" si="5">SUM(D18:O18)</f>
        <v>-2950838.1174818226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94.591723379025254</v>
      </c>
      <c r="E20" s="39">
        <v>1758.9036356890163</v>
      </c>
      <c r="F20" s="39">
        <v>3300.18023558503</v>
      </c>
      <c r="G20" s="39">
        <v>3010.9475998215071</v>
      </c>
      <c r="H20" s="39">
        <v>1251.90609051141</v>
      </c>
      <c r="I20" s="39">
        <v>-1742.4209805738221</v>
      </c>
      <c r="J20" s="39">
        <v>-5037.2446274109561</v>
      </c>
      <c r="K20" s="39">
        <v>-8706.7694085924068</v>
      </c>
      <c r="L20" s="39">
        <v>-11624.357269315768</v>
      </c>
      <c r="M20" s="39">
        <v>-13619.38126249185</v>
      </c>
      <c r="N20" s="39">
        <v>-14621.166327159945</v>
      </c>
      <c r="O20" s="39">
        <v>-14559.066022507972</v>
      </c>
      <c r="P20" s="39">
        <f>SUM(D20:O20)</f>
        <v>-60493.876613066728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233400.73975471064</v>
      </c>
      <c r="E22" s="39">
        <f t="shared" ref="E22:O22" si="6">D22+E18+E20</f>
        <v>1461542.6435144905</v>
      </c>
      <c r="F22" s="39">
        <f t="shared" si="6"/>
        <v>1614840.8054118226</v>
      </c>
      <c r="G22" s="39">
        <f t="shared" si="6"/>
        <v>1593480.493112053</v>
      </c>
      <c r="H22" s="39">
        <f t="shared" si="6"/>
        <v>724032.34100380319</v>
      </c>
      <c r="I22" s="39">
        <f t="shared" si="6"/>
        <v>-140146.09152216846</v>
      </c>
      <c r="J22" s="39">
        <f t="shared" si="6"/>
        <v>-1202980.3511496447</v>
      </c>
      <c r="K22" s="39">
        <f t="shared" si="6"/>
        <v>-2318509.1187968818</v>
      </c>
      <c r="L22" s="39">
        <f t="shared" si="6"/>
        <v>-2882859.4947521421</v>
      </c>
      <c r="M22" s="39">
        <f t="shared" si="6"/>
        <v>-3376824.60279229</v>
      </c>
      <c r="N22" s="39">
        <f t="shared" si="6"/>
        <v>-3260564.6453999169</v>
      </c>
      <c r="O22" s="39">
        <f t="shared" si="6"/>
        <v>-3011331.9940948896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168443.25200000001</v>
      </c>
      <c r="E26" s="39">
        <f t="shared" si="7"/>
        <v>150003.44200000001</v>
      </c>
      <c r="F26" s="39">
        <f t="shared" si="7"/>
        <v>169502.15700000001</v>
      </c>
      <c r="G26" s="39">
        <f t="shared" si="7"/>
        <v>154455.51500000001</v>
      </c>
      <c r="H26" s="39">
        <f t="shared" si="7"/>
        <v>156673.05900000001</v>
      </c>
      <c r="I26" s="39">
        <f t="shared" si="7"/>
        <v>163443.72</v>
      </c>
      <c r="J26" s="39">
        <f t="shared" si="7"/>
        <v>175630.897</v>
      </c>
      <c r="K26" s="39">
        <f t="shared" si="7"/>
        <v>175995.65400000001</v>
      </c>
      <c r="L26" s="39">
        <f t="shared" si="7"/>
        <v>165088.005</v>
      </c>
      <c r="M26" s="39">
        <f t="shared" si="7"/>
        <v>169856.70199999999</v>
      </c>
      <c r="N26" s="39">
        <f t="shared" si="7"/>
        <v>167617.02499999999</v>
      </c>
      <c r="O26" s="39">
        <f t="shared" si="7"/>
        <v>184472.75</v>
      </c>
      <c r="P26" s="39">
        <f>SUM(D26:O26)</f>
        <v>2001182.1779999998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64957.48775471063</v>
      </c>
      <c r="E28" s="39">
        <f>D28+E18+E20-E26</f>
        <v>1143095.9495144906</v>
      </c>
      <c r="F28" s="39">
        <f t="shared" ref="F28:O28" si="8">E28+F18+F20-F26</f>
        <v>1126891.9544118228</v>
      </c>
      <c r="G28" s="39">
        <f t="shared" si="8"/>
        <v>951076.12711205322</v>
      </c>
      <c r="H28" s="39">
        <f t="shared" si="8"/>
        <v>-75045.083996196568</v>
      </c>
      <c r="I28" s="39">
        <f t="shared" si="8"/>
        <v>-1102667.2365221682</v>
      </c>
      <c r="J28" s="39">
        <f t="shared" si="8"/>
        <v>-2341132.3931496446</v>
      </c>
      <c r="K28" s="39">
        <f t="shared" si="8"/>
        <v>-3632656.8147968818</v>
      </c>
      <c r="L28" s="39">
        <f t="shared" si="8"/>
        <v>-4362095.195752142</v>
      </c>
      <c r="M28" s="39">
        <f t="shared" si="8"/>
        <v>-5025917.005792289</v>
      </c>
      <c r="N28" s="39">
        <f t="shared" si="8"/>
        <v>-5077274.0733999163</v>
      </c>
      <c r="O28" s="39">
        <f t="shared" si="8"/>
        <v>-5012514.172094889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478</v>
      </c>
      <c r="E10" s="77">
        <v>477</v>
      </c>
      <c r="F10" s="77">
        <v>477</v>
      </c>
      <c r="G10" s="77">
        <v>477</v>
      </c>
      <c r="H10" s="77">
        <v>478</v>
      </c>
      <c r="I10" s="77">
        <v>478</v>
      </c>
      <c r="J10" s="77">
        <v>478</v>
      </c>
      <c r="K10" s="77">
        <v>479</v>
      </c>
      <c r="L10" s="77">
        <v>479</v>
      </c>
      <c r="M10" s="77">
        <v>479</v>
      </c>
      <c r="N10" s="77">
        <v>480</v>
      </c>
      <c r="O10" s="77">
        <v>480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4'!E56</f>
        <v>5862.328446220542</v>
      </c>
      <c r="E11" s="69">
        <f>'JAP-30 Page 4'!F56</f>
        <v>7013.3616281550048</v>
      </c>
      <c r="F11" s="69">
        <f>'JAP-30 Page 4'!G56</f>
        <v>6237.4060885571425</v>
      </c>
      <c r="G11" s="69">
        <f>'JAP-30 Page 4'!H56</f>
        <v>5171.8829489742584</v>
      </c>
      <c r="H11" s="69">
        <f>'JAP-30 Page 4'!I56</f>
        <v>4403.9906737604942</v>
      </c>
      <c r="I11" s="69">
        <f>'JAP-30 Page 4'!J56</f>
        <v>4594.5181614015964</v>
      </c>
      <c r="J11" s="69">
        <f>'JAP-30 Page 4'!K56</f>
        <v>4257.4342702661543</v>
      </c>
      <c r="K11" s="69">
        <f>'JAP-30 Page 4'!L56</f>
        <v>5851.47371476434</v>
      </c>
      <c r="L11" s="69">
        <f>'JAP-30 Page 4'!M56</f>
        <v>4721.3984469151756</v>
      </c>
      <c r="M11" s="69">
        <f>'JAP-30 Page 4'!N56</f>
        <v>5281.9377433993905</v>
      </c>
      <c r="N11" s="69">
        <f>'JAP-30 Page 4'!O56</f>
        <v>5705.559304874495</v>
      </c>
      <c r="O11" s="69">
        <f>'JAP-30 Page 4'!P56</f>
        <v>7423.5385727114062</v>
      </c>
      <c r="P11" s="69">
        <f>SUM(D11:O11)</f>
        <v>66524.829999999987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2802192.9972934192</v>
      </c>
      <c r="E12" s="39">
        <f t="shared" si="2"/>
        <v>3345373.4966299371</v>
      </c>
      <c r="F12" s="39">
        <f t="shared" si="2"/>
        <v>2975242.7042417568</v>
      </c>
      <c r="G12" s="39">
        <f t="shared" si="2"/>
        <v>2466988.1666607214</v>
      </c>
      <c r="H12" s="39">
        <f t="shared" si="2"/>
        <v>2105107.5420575161</v>
      </c>
      <c r="I12" s="39">
        <f t="shared" si="2"/>
        <v>2196179.6811499633</v>
      </c>
      <c r="J12" s="39">
        <f t="shared" si="2"/>
        <v>2035053.5811872217</v>
      </c>
      <c r="K12" s="39">
        <f t="shared" si="2"/>
        <v>2802855.9093721188</v>
      </c>
      <c r="L12" s="39">
        <f t="shared" si="2"/>
        <v>2261549.856072369</v>
      </c>
      <c r="M12" s="39">
        <f t="shared" si="2"/>
        <v>2530048.179088308</v>
      </c>
      <c r="N12" s="39">
        <f t="shared" si="2"/>
        <v>2738668.4663397577</v>
      </c>
      <c r="O12" s="39">
        <f t="shared" si="2"/>
        <v>3563298.514901475</v>
      </c>
      <c r="P12" s="39">
        <f>SUM(D12:O12)</f>
        <v>31822559.09499456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133</v>
      </c>
      <c r="C14" s="37" t="s">
        <v>110</v>
      </c>
      <c r="D14" s="77">
        <v>273257</v>
      </c>
      <c r="E14" s="77">
        <v>276612</v>
      </c>
      <c r="F14" s="77">
        <v>275508</v>
      </c>
      <c r="G14" s="77">
        <v>263284</v>
      </c>
      <c r="H14" s="77">
        <v>265975</v>
      </c>
      <c r="I14" s="77">
        <v>267434</v>
      </c>
      <c r="J14" s="77">
        <v>273361</v>
      </c>
      <c r="K14" s="77">
        <v>279284</v>
      </c>
      <c r="L14" s="77">
        <v>278395</v>
      </c>
      <c r="M14" s="77">
        <v>272139</v>
      </c>
      <c r="N14" s="77">
        <v>270182</v>
      </c>
      <c r="O14" s="77">
        <v>269417</v>
      </c>
      <c r="P14" s="77">
        <f>SUM(D14:O14)</f>
        <v>3264848</v>
      </c>
      <c r="Q14" s="77"/>
      <c r="R14" s="77"/>
    </row>
    <row r="15" spans="1:21" x14ac:dyDescent="0.25">
      <c r="A15" s="37">
        <f t="shared" si="1"/>
        <v>6</v>
      </c>
      <c r="B15" s="38" t="s">
        <v>134</v>
      </c>
      <c r="C15" s="37" t="s">
        <v>135</v>
      </c>
      <c r="D15" s="69">
        <f>'JAP-30 Page 3a'!$F$15</f>
        <v>11.82</v>
      </c>
      <c r="E15" s="69">
        <f>'JAP-30 Page 3a'!$F$15</f>
        <v>11.82</v>
      </c>
      <c r="F15" s="69">
        <f>'JAP-30 Page 3a'!$F$15</f>
        <v>11.82</v>
      </c>
      <c r="G15" s="69">
        <f>'JAP-30 Page 3a'!$G$15</f>
        <v>7.88</v>
      </c>
      <c r="H15" s="69">
        <f>'JAP-30 Page 3a'!$G$15</f>
        <v>7.88</v>
      </c>
      <c r="I15" s="69">
        <f>'JAP-30 Page 3a'!$G$15</f>
        <v>7.88</v>
      </c>
      <c r="J15" s="69">
        <f>'JAP-30 Page 3a'!$G$15</f>
        <v>7.88</v>
      </c>
      <c r="K15" s="69">
        <f>'JAP-30 Page 3a'!$G$15</f>
        <v>7.88</v>
      </c>
      <c r="L15" s="69">
        <f>'JAP-30 Page 3a'!$G$15</f>
        <v>7.88</v>
      </c>
      <c r="M15" s="69">
        <f>'JAP-30 Page 3a'!$F$15</f>
        <v>11.82</v>
      </c>
      <c r="N15" s="69">
        <f>'JAP-30 Page 3a'!$F$15</f>
        <v>11.82</v>
      </c>
      <c r="O15" s="69">
        <f>'JAP-30 Page 3a'!$F$15</f>
        <v>11.82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3229897.74</v>
      </c>
      <c r="E16" s="39">
        <f t="shared" si="3"/>
        <v>3269553.84</v>
      </c>
      <c r="F16" s="39">
        <f t="shared" si="3"/>
        <v>3256504.56</v>
      </c>
      <c r="G16" s="39">
        <f t="shared" si="3"/>
        <v>2074677.92</v>
      </c>
      <c r="H16" s="39">
        <f t="shared" si="3"/>
        <v>2095883</v>
      </c>
      <c r="I16" s="39">
        <f t="shared" si="3"/>
        <v>2107379.92</v>
      </c>
      <c r="J16" s="39">
        <f t="shared" si="3"/>
        <v>2154084.6800000002</v>
      </c>
      <c r="K16" s="39">
        <f t="shared" si="3"/>
        <v>2200757.92</v>
      </c>
      <c r="L16" s="39">
        <f t="shared" si="3"/>
        <v>2193752.6</v>
      </c>
      <c r="M16" s="39">
        <f t="shared" si="3"/>
        <v>3216682.98</v>
      </c>
      <c r="N16" s="39">
        <f t="shared" si="3"/>
        <v>3193551.24</v>
      </c>
      <c r="O16" s="39">
        <f t="shared" si="3"/>
        <v>3184508.94</v>
      </c>
      <c r="P16" s="39">
        <f>SUM(D16:O16)</f>
        <v>32177235.34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-427704.74270658102</v>
      </c>
      <c r="E18" s="39">
        <f t="shared" ref="E18:O18" si="4">E12-E16</f>
        <v>75819.656629937235</v>
      </c>
      <c r="F18" s="39">
        <f t="shared" si="4"/>
        <v>-281261.85575824324</v>
      </c>
      <c r="G18" s="39">
        <f t="shared" si="4"/>
        <v>392310.24666072149</v>
      </c>
      <c r="H18" s="39">
        <f t="shared" si="4"/>
        <v>9224.5420575160533</v>
      </c>
      <c r="I18" s="39">
        <f t="shared" si="4"/>
        <v>88799.761149963364</v>
      </c>
      <c r="J18" s="39">
        <f t="shared" si="4"/>
        <v>-119031.09881277848</v>
      </c>
      <c r="K18" s="39">
        <f t="shared" si="4"/>
        <v>602097.98937211884</v>
      </c>
      <c r="L18" s="39">
        <f t="shared" si="4"/>
        <v>67797.256072368938</v>
      </c>
      <c r="M18" s="39">
        <f t="shared" si="4"/>
        <v>-686634.80091169197</v>
      </c>
      <c r="N18" s="39">
        <f t="shared" si="4"/>
        <v>-454882.77366024256</v>
      </c>
      <c r="O18" s="39">
        <f t="shared" si="4"/>
        <v>378789.57490147511</v>
      </c>
      <c r="P18" s="39">
        <f t="shared" ref="P18" si="5">SUM(D18:O18)</f>
        <v>-354676.24500543624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-627.7210810304307</v>
      </c>
      <c r="E20" s="39">
        <v>-1148.9057544755362</v>
      </c>
      <c r="F20" s="39">
        <v>-1456.560711537649</v>
      </c>
      <c r="G20" s="39">
        <v>-1302.472524804868</v>
      </c>
      <c r="H20" s="39">
        <v>-724.61931834077166</v>
      </c>
      <c r="I20" s="39">
        <v>-589.4460907465309</v>
      </c>
      <c r="J20" s="39">
        <v>-641.42005192146951</v>
      </c>
      <c r="K20" s="39">
        <v>54.993090560901884</v>
      </c>
      <c r="L20" s="39">
        <v>1023.7908380841133</v>
      </c>
      <c r="M20" s="39">
        <v>113.29079769343372</v>
      </c>
      <c r="N20" s="39">
        <v>-1559.3311798073044</v>
      </c>
      <c r="O20" s="39">
        <v>-1678.1695800805066</v>
      </c>
      <c r="P20" s="39">
        <f>SUM(D20:O20)</f>
        <v>-8536.5715664066174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-428332.46378761146</v>
      </c>
      <c r="E22" s="39">
        <f t="shared" ref="E22:O22" si="6">D22+E18+E20</f>
        <v>-353661.71291214979</v>
      </c>
      <c r="F22" s="39">
        <f t="shared" si="6"/>
        <v>-636380.12938193057</v>
      </c>
      <c r="G22" s="39">
        <f t="shared" si="6"/>
        <v>-245372.35524601396</v>
      </c>
      <c r="H22" s="39">
        <f t="shared" si="6"/>
        <v>-236872.43250683867</v>
      </c>
      <c r="I22" s="39">
        <f t="shared" si="6"/>
        <v>-148662.11744762183</v>
      </c>
      <c r="J22" s="39">
        <f t="shared" si="6"/>
        <v>-268334.63631232176</v>
      </c>
      <c r="K22" s="39">
        <f t="shared" si="6"/>
        <v>333818.34615035797</v>
      </c>
      <c r="L22" s="39">
        <f t="shared" si="6"/>
        <v>402639.39306081104</v>
      </c>
      <c r="M22" s="39">
        <f t="shared" si="6"/>
        <v>-283882.11705318751</v>
      </c>
      <c r="N22" s="39">
        <f t="shared" si="6"/>
        <v>-740324.22189323732</v>
      </c>
      <c r="O22" s="39">
        <f t="shared" si="6"/>
        <v>-363212.8165718427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136</v>
      </c>
      <c r="C24" s="37" t="s">
        <v>123</v>
      </c>
      <c r="D24" s="69">
        <v>0.01</v>
      </c>
      <c r="E24" s="69">
        <v>0.01</v>
      </c>
      <c r="F24" s="69">
        <v>0.01</v>
      </c>
      <c r="G24" s="69">
        <v>0.01</v>
      </c>
      <c r="H24" s="69">
        <v>0.01</v>
      </c>
      <c r="I24" s="69">
        <v>0.01</v>
      </c>
      <c r="J24" s="69">
        <v>0.01</v>
      </c>
      <c r="K24" s="69">
        <v>0.01</v>
      </c>
      <c r="L24" s="69">
        <v>0.01</v>
      </c>
      <c r="M24" s="69">
        <v>0.01</v>
      </c>
      <c r="N24" s="69">
        <v>0.01</v>
      </c>
      <c r="O24" s="69">
        <v>0.01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2732.57</v>
      </c>
      <c r="E26" s="39">
        <f t="shared" si="7"/>
        <v>2766.12</v>
      </c>
      <c r="F26" s="39">
        <f t="shared" si="7"/>
        <v>2755.08</v>
      </c>
      <c r="G26" s="39">
        <f t="shared" si="7"/>
        <v>2632.84</v>
      </c>
      <c r="H26" s="39">
        <f t="shared" si="7"/>
        <v>2659.75</v>
      </c>
      <c r="I26" s="39">
        <f t="shared" si="7"/>
        <v>2674.34</v>
      </c>
      <c r="J26" s="39">
        <f t="shared" si="7"/>
        <v>2733.61</v>
      </c>
      <c r="K26" s="39">
        <f t="shared" si="7"/>
        <v>2792.84</v>
      </c>
      <c r="L26" s="39">
        <f t="shared" si="7"/>
        <v>2783.9500000000003</v>
      </c>
      <c r="M26" s="39">
        <f t="shared" si="7"/>
        <v>2721.39</v>
      </c>
      <c r="N26" s="39">
        <f t="shared" si="7"/>
        <v>2701.82</v>
      </c>
      <c r="O26" s="39">
        <f t="shared" si="7"/>
        <v>2694.17</v>
      </c>
      <c r="P26" s="39">
        <f>SUM(D26:O26)</f>
        <v>32648.480000000003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-431065.03378761146</v>
      </c>
      <c r="E28" s="39">
        <f>D28+E18+E20-E26</f>
        <v>-359160.40291214979</v>
      </c>
      <c r="F28" s="39">
        <f t="shared" ref="F28:O28" si="8">E28+F18+F20-F26</f>
        <v>-644633.89938193059</v>
      </c>
      <c r="G28" s="39">
        <f t="shared" si="8"/>
        <v>-256258.96524601398</v>
      </c>
      <c r="H28" s="39">
        <f t="shared" si="8"/>
        <v>-250418.79250683868</v>
      </c>
      <c r="I28" s="39">
        <f t="shared" si="8"/>
        <v>-164882.81744762184</v>
      </c>
      <c r="J28" s="39">
        <f t="shared" si="8"/>
        <v>-287288.94631232176</v>
      </c>
      <c r="K28" s="39">
        <f t="shared" si="8"/>
        <v>312071.19615035795</v>
      </c>
      <c r="L28" s="39">
        <f t="shared" si="8"/>
        <v>378108.293060811</v>
      </c>
      <c r="M28" s="39">
        <f t="shared" si="8"/>
        <v>-311134.60705318756</v>
      </c>
      <c r="N28" s="39">
        <f t="shared" si="8"/>
        <v>-770278.53189323738</v>
      </c>
      <c r="O28" s="39">
        <f t="shared" si="8"/>
        <v>-395861.29657184274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tabSelected="1" zoomScaleNormal="100" workbookViewId="0">
      <pane xSplit="2" ySplit="7" topLeftCell="C8" activePane="bottomRight" state="frozen"/>
      <selection activeCell="B24" sqref="B24"/>
      <selection pane="topRight" activeCell="B24" sqref="B24"/>
      <selection pane="bottomLeft" activeCell="B24" sqref="B24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97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478</v>
      </c>
      <c r="E10" s="77">
        <v>477</v>
      </c>
      <c r="F10" s="77">
        <v>477</v>
      </c>
      <c r="G10" s="77">
        <v>477</v>
      </c>
      <c r="H10" s="77">
        <v>478</v>
      </c>
      <c r="I10" s="77">
        <v>478</v>
      </c>
      <c r="J10" s="77">
        <v>478</v>
      </c>
      <c r="K10" s="77">
        <v>479</v>
      </c>
      <c r="L10" s="77">
        <v>479</v>
      </c>
      <c r="M10" s="77">
        <v>479</v>
      </c>
      <c r="N10" s="77">
        <v>480</v>
      </c>
      <c r="O10" s="77">
        <v>480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4a'!E56</f>
        <v>5982.8684492800257</v>
      </c>
      <c r="E11" s="69">
        <f>'JAP-30 Page 4a'!F56</f>
        <v>7157.568940977967</v>
      </c>
      <c r="F11" s="69">
        <f>'JAP-30 Page 4a'!G56</f>
        <v>6365.6583616761363</v>
      </c>
      <c r="G11" s="69">
        <f>'JAP-30 Page 4a'!H56</f>
        <v>5278.2261523979041</v>
      </c>
      <c r="H11" s="69">
        <f>'JAP-30 Page 4a'!I56</f>
        <v>4494.5446326795436</v>
      </c>
      <c r="I11" s="69">
        <f>'JAP-30 Page 4a'!J56</f>
        <v>4688.989707701473</v>
      </c>
      <c r="J11" s="69">
        <f>'JAP-30 Page 4a'!K56</f>
        <v>4344.9747662774771</v>
      </c>
      <c r="K11" s="69">
        <f>'JAP-30 Page 4a'!L56</f>
        <v>5971.7905250472777</v>
      </c>
      <c r="L11" s="69">
        <f>'JAP-30 Page 4a'!M56</f>
        <v>4818.4788797938745</v>
      </c>
      <c r="M11" s="69">
        <f>'JAP-30 Page 4a'!N56</f>
        <v>5390.5438710822973</v>
      </c>
      <c r="N11" s="69">
        <f>'JAP-30 Page 4a'!O56</f>
        <v>5822.8758527913951</v>
      </c>
      <c r="O11" s="69">
        <f>'JAP-30 Page 4a'!P56</f>
        <v>7576.1798602946246</v>
      </c>
      <c r="P11" s="69">
        <f>SUM(D11:O11)</f>
        <v>67892.7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2859811.1187558523</v>
      </c>
      <c r="E12" s="39">
        <f t="shared" si="2"/>
        <v>3414160.3848464903</v>
      </c>
      <c r="F12" s="39">
        <f t="shared" si="2"/>
        <v>3036419.0385195171</v>
      </c>
      <c r="G12" s="39">
        <f t="shared" si="2"/>
        <v>2517713.8746938002</v>
      </c>
      <c r="H12" s="39">
        <f t="shared" si="2"/>
        <v>2148392.3344208216</v>
      </c>
      <c r="I12" s="39">
        <f t="shared" si="2"/>
        <v>2241337.0802813042</v>
      </c>
      <c r="J12" s="39">
        <f t="shared" si="2"/>
        <v>2076897.9382806341</v>
      </c>
      <c r="K12" s="39">
        <f t="shared" si="2"/>
        <v>2860487.661497646</v>
      </c>
      <c r="L12" s="39">
        <f t="shared" si="2"/>
        <v>2308051.383421266</v>
      </c>
      <c r="M12" s="39">
        <f t="shared" si="2"/>
        <v>2582070.5142484205</v>
      </c>
      <c r="N12" s="39">
        <f t="shared" si="2"/>
        <v>2794980.4093398699</v>
      </c>
      <c r="O12" s="39">
        <f t="shared" si="2"/>
        <v>3636566.3329414199</v>
      </c>
      <c r="P12" s="39">
        <f>SUM(D12:O12)</f>
        <v>32476888.071247038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119086586</v>
      </c>
      <c r="E14" s="77">
        <v>105533286</v>
      </c>
      <c r="F14" s="77">
        <v>117229771</v>
      </c>
      <c r="G14" s="77">
        <v>106125348</v>
      </c>
      <c r="H14" s="77">
        <v>108691517</v>
      </c>
      <c r="I14" s="77">
        <v>108575311</v>
      </c>
      <c r="J14" s="77">
        <v>111097455</v>
      </c>
      <c r="K14" s="77">
        <v>116455550</v>
      </c>
      <c r="L14" s="77">
        <v>111355239</v>
      </c>
      <c r="M14" s="77">
        <v>112935373</v>
      </c>
      <c r="N14" s="77">
        <v>112119337</v>
      </c>
      <c r="O14" s="77">
        <v>119860137</v>
      </c>
      <c r="P14" s="77">
        <f>SUM(D14:O14)</f>
        <v>1349064910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3'!$I$20</f>
        <v>2.5579000000000001E-2</v>
      </c>
      <c r="E15" s="78">
        <f>'JAP-30 Page 3'!$I$20</f>
        <v>2.5579000000000001E-2</v>
      </c>
      <c r="F15" s="78">
        <f>'JAP-30 Page 3'!$I$20</f>
        <v>2.5579000000000001E-2</v>
      </c>
      <c r="G15" s="78">
        <f>'JAP-30 Page 3'!$I$20</f>
        <v>2.5579000000000001E-2</v>
      </c>
      <c r="H15" s="78">
        <f>'JAP-30 Page 3'!$I$20</f>
        <v>2.5579000000000001E-2</v>
      </c>
      <c r="I15" s="78">
        <f>'JAP-30 Page 3'!$I$20</f>
        <v>2.5579000000000001E-2</v>
      </c>
      <c r="J15" s="78">
        <f>'JAP-30 Page 3'!$I$20</f>
        <v>2.5579000000000001E-2</v>
      </c>
      <c r="K15" s="78">
        <f>'JAP-30 Page 3'!$I$20</f>
        <v>2.5579000000000001E-2</v>
      </c>
      <c r="L15" s="78">
        <f>'JAP-30 Page 3'!$I$20</f>
        <v>2.5579000000000001E-2</v>
      </c>
      <c r="M15" s="78">
        <f>'JAP-30 Page 3'!$I$20</f>
        <v>2.5579000000000001E-2</v>
      </c>
      <c r="N15" s="78">
        <f>'JAP-30 Page 3'!$I$20</f>
        <v>2.5579000000000001E-2</v>
      </c>
      <c r="O15" s="78">
        <f>'JAP-30 Page 3'!$I$20</f>
        <v>2.5579000000000001E-2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3046115.7832940002</v>
      </c>
      <c r="E16" s="39">
        <f t="shared" si="3"/>
        <v>2699435.9225940001</v>
      </c>
      <c r="F16" s="39">
        <f t="shared" si="3"/>
        <v>2998620.312409</v>
      </c>
      <c r="G16" s="39">
        <f t="shared" si="3"/>
        <v>2714580.2764920001</v>
      </c>
      <c r="H16" s="39">
        <f t="shared" si="3"/>
        <v>2780220.3133430001</v>
      </c>
      <c r="I16" s="39">
        <f t="shared" si="3"/>
        <v>2777247.8800690002</v>
      </c>
      <c r="J16" s="39">
        <f t="shared" si="3"/>
        <v>2841761.8014450003</v>
      </c>
      <c r="K16" s="39">
        <f t="shared" si="3"/>
        <v>2978816.51345</v>
      </c>
      <c r="L16" s="39">
        <f t="shared" si="3"/>
        <v>2848355.6583810002</v>
      </c>
      <c r="M16" s="39">
        <f t="shared" si="3"/>
        <v>2888773.9059669999</v>
      </c>
      <c r="N16" s="39">
        <f t="shared" si="3"/>
        <v>2867900.521123</v>
      </c>
      <c r="O16" s="39">
        <f t="shared" si="3"/>
        <v>3065902.444323</v>
      </c>
      <c r="P16" s="39">
        <f>SUM(D16:O16)</f>
        <v>34507731.332890004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-186304.66453814786</v>
      </c>
      <c r="E18" s="39">
        <f t="shared" ref="E18:O18" si="4">E12-E16</f>
        <v>714724.46225249022</v>
      </c>
      <c r="F18" s="39">
        <f t="shared" si="4"/>
        <v>37798.726110517047</v>
      </c>
      <c r="G18" s="39">
        <f t="shared" si="4"/>
        <v>-196866.40179819986</v>
      </c>
      <c r="H18" s="39">
        <f t="shared" si="4"/>
        <v>-631827.9789221785</v>
      </c>
      <c r="I18" s="39">
        <f t="shared" si="4"/>
        <v>-535910.79978769599</v>
      </c>
      <c r="J18" s="39">
        <f t="shared" si="4"/>
        <v>-764863.86316436622</v>
      </c>
      <c r="K18" s="39">
        <f t="shared" si="4"/>
        <v>-118328.85195235396</v>
      </c>
      <c r="L18" s="39">
        <f t="shared" si="4"/>
        <v>-540304.27495973418</v>
      </c>
      <c r="M18" s="39">
        <f t="shared" si="4"/>
        <v>-306703.39171857946</v>
      </c>
      <c r="N18" s="39">
        <f t="shared" si="4"/>
        <v>-72920.111783130094</v>
      </c>
      <c r="O18" s="39">
        <f t="shared" si="4"/>
        <v>570663.88861841988</v>
      </c>
      <c r="P18" s="39">
        <f t="shared" ref="P18" si="5">SUM(D18:O18)</f>
        <v>-2030843.261642959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-445.3622403681324</v>
      </c>
      <c r="E20" s="39">
        <v>-2.3206820347164103</v>
      </c>
      <c r="F20" s="39">
        <v>770.24617620300251</v>
      </c>
      <c r="G20" s="39">
        <v>212.54626728346503</v>
      </c>
      <c r="H20" s="39">
        <v>-1309.2409660587534</v>
      </c>
      <c r="I20" s="39">
        <v>-3329.0408091773206</v>
      </c>
      <c r="J20" s="39">
        <v>-5546.3599763990787</v>
      </c>
      <c r="K20" s="39">
        <v>-7166.1974849026301</v>
      </c>
      <c r="L20" s="39">
        <v>-8458.9281956077575</v>
      </c>
      <c r="M20" s="39">
        <v>-10021.238185346965</v>
      </c>
      <c r="N20" s="39">
        <v>-10903.060580036959</v>
      </c>
      <c r="O20" s="39">
        <v>-10515.487638402161</v>
      </c>
      <c r="P20" s="39">
        <f>SUM(D20:O20)</f>
        <v>-56714.444314848006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-186750.02677851598</v>
      </c>
      <c r="E22" s="39">
        <f t="shared" ref="E22:O22" si="6">D22+E18+E20</f>
        <v>527972.1147919395</v>
      </c>
      <c r="F22" s="39">
        <f t="shared" si="6"/>
        <v>566541.08707865956</v>
      </c>
      <c r="G22" s="39">
        <f t="shared" si="6"/>
        <v>369887.23154774314</v>
      </c>
      <c r="H22" s="39">
        <f t="shared" si="6"/>
        <v>-263249.98834049411</v>
      </c>
      <c r="I22" s="39">
        <f t="shared" si="6"/>
        <v>-802489.82893736742</v>
      </c>
      <c r="J22" s="39">
        <f t="shared" si="6"/>
        <v>-1572900.0520781328</v>
      </c>
      <c r="K22" s="39">
        <f t="shared" si="6"/>
        <v>-1698395.1015153893</v>
      </c>
      <c r="L22" s="39">
        <f t="shared" si="6"/>
        <v>-2247158.3046707315</v>
      </c>
      <c r="M22" s="39">
        <f t="shared" si="6"/>
        <v>-2563882.9345746581</v>
      </c>
      <c r="N22" s="39">
        <f t="shared" si="6"/>
        <v>-2647706.1069378252</v>
      </c>
      <c r="O22" s="39">
        <f t="shared" si="6"/>
        <v>-2087557.7059578076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119086.586</v>
      </c>
      <c r="E26" s="39">
        <f t="shared" si="7"/>
        <v>105533.28600000001</v>
      </c>
      <c r="F26" s="39">
        <f t="shared" si="7"/>
        <v>117229.77100000001</v>
      </c>
      <c r="G26" s="39">
        <f t="shared" si="7"/>
        <v>106125.348</v>
      </c>
      <c r="H26" s="39">
        <f t="shared" si="7"/>
        <v>108691.51700000001</v>
      </c>
      <c r="I26" s="39">
        <f t="shared" si="7"/>
        <v>108575.311</v>
      </c>
      <c r="J26" s="39">
        <f t="shared" si="7"/>
        <v>111097.455</v>
      </c>
      <c r="K26" s="39">
        <f t="shared" si="7"/>
        <v>116455.55</v>
      </c>
      <c r="L26" s="39">
        <f t="shared" si="7"/>
        <v>111355.239</v>
      </c>
      <c r="M26" s="39">
        <f t="shared" si="7"/>
        <v>112935.37300000001</v>
      </c>
      <c r="N26" s="39">
        <f t="shared" si="7"/>
        <v>112119.337</v>
      </c>
      <c r="O26" s="39">
        <f t="shared" si="7"/>
        <v>119860.137</v>
      </c>
      <c r="P26" s="39">
        <f>SUM(D26:O26)</f>
        <v>1349064.9100000001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-305836.61277851596</v>
      </c>
      <c r="E28" s="39">
        <f>D28+E18+E20-E26</f>
        <v>303352.24279193953</v>
      </c>
      <c r="F28" s="39">
        <f t="shared" ref="F28:O28" si="8">E28+F18+F20-F26</f>
        <v>224691.44407865958</v>
      </c>
      <c r="G28" s="39">
        <f t="shared" si="8"/>
        <v>-78087.759452256811</v>
      </c>
      <c r="H28" s="39">
        <f t="shared" si="8"/>
        <v>-819916.49634049414</v>
      </c>
      <c r="I28" s="39">
        <f t="shared" si="8"/>
        <v>-1467731.6479373674</v>
      </c>
      <c r="J28" s="39">
        <f t="shared" si="8"/>
        <v>-2349239.3260781332</v>
      </c>
      <c r="K28" s="39">
        <f t="shared" si="8"/>
        <v>-2591189.9255153895</v>
      </c>
      <c r="L28" s="39">
        <f t="shared" si="8"/>
        <v>-3251308.3676707316</v>
      </c>
      <c r="M28" s="39">
        <f t="shared" si="8"/>
        <v>-3680968.3705746583</v>
      </c>
      <c r="N28" s="39">
        <f t="shared" si="8"/>
        <v>-3876910.8799378253</v>
      </c>
      <c r="O28" s="39">
        <f t="shared" si="8"/>
        <v>-3436622.6159578077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Normal="100" workbookViewId="0">
      <selection activeCell="E28" sqref="A1:XFD1048576"/>
    </sheetView>
  </sheetViews>
  <sheetFormatPr defaultColWidth="9.109375" defaultRowHeight="13.8" x14ac:dyDescent="0.3"/>
  <cols>
    <col min="1" max="1" width="5.33203125" style="52" customWidth="1"/>
    <col min="2" max="2" width="63.88671875" style="52" bestFit="1" customWidth="1"/>
    <col min="3" max="3" width="15.5546875" style="52" customWidth="1"/>
    <col min="4" max="5" width="16.44140625" style="52" customWidth="1"/>
    <col min="6" max="6" width="20.5546875" style="52" bestFit="1" customWidth="1"/>
    <col min="7" max="9" width="16.44140625" style="52" customWidth="1"/>
    <col min="10" max="10" width="17.6640625" style="52" customWidth="1"/>
    <col min="11" max="11" width="14.5546875" style="52" bestFit="1" customWidth="1"/>
    <col min="12" max="12" width="9.109375" style="52"/>
    <col min="13" max="13" width="10.33203125" style="52" bestFit="1" customWidth="1"/>
    <col min="14" max="16384" width="9.109375" style="52"/>
  </cols>
  <sheetData>
    <row r="1" spans="1:20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1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x14ac:dyDescent="0.3">
      <c r="A3" s="40" t="s">
        <v>41</v>
      </c>
      <c r="B3" s="40"/>
      <c r="C3" s="40"/>
      <c r="D3" s="40"/>
      <c r="E3" s="40"/>
      <c r="F3" s="40"/>
      <c r="G3" s="40"/>
      <c r="H3" s="40"/>
      <c r="I3" s="40"/>
      <c r="J3" s="1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x14ac:dyDescent="0.3">
      <c r="A4" s="1"/>
      <c r="B4" s="1"/>
      <c r="C4" s="1"/>
      <c r="D4" s="1"/>
      <c r="E4" s="1"/>
      <c r="F4" s="3"/>
      <c r="G4" s="3"/>
      <c r="H4" s="3"/>
      <c r="I4" s="3"/>
      <c r="J4" s="3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x14ac:dyDescent="0.3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20" ht="12.75" customHeight="1" x14ac:dyDescent="0.3">
      <c r="A6" s="5" t="s">
        <v>3</v>
      </c>
      <c r="B6" s="53"/>
      <c r="C6" s="53"/>
      <c r="D6" s="3" t="s">
        <v>4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53"/>
    </row>
    <row r="7" spans="1:20" s="55" customFormat="1" x14ac:dyDescent="0.3">
      <c r="A7" s="6" t="s">
        <v>7</v>
      </c>
      <c r="B7" s="54"/>
      <c r="C7" s="7" t="s">
        <v>8</v>
      </c>
      <c r="D7" s="8">
        <v>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</row>
    <row r="8" spans="1:20" x14ac:dyDescent="0.3">
      <c r="A8" s="38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</row>
    <row r="9" spans="1:20" x14ac:dyDescent="0.3">
      <c r="A9" s="37"/>
      <c r="B9" s="44"/>
      <c r="C9" s="37"/>
      <c r="D9" s="37"/>
      <c r="E9" s="37"/>
      <c r="F9" s="37"/>
      <c r="G9" s="37"/>
      <c r="H9" s="37"/>
      <c r="I9" s="37"/>
    </row>
    <row r="10" spans="1:20" x14ac:dyDescent="0.3">
      <c r="A10" s="37">
        <v>1</v>
      </c>
      <c r="B10" s="38" t="s">
        <v>44</v>
      </c>
      <c r="C10" s="35" t="s">
        <v>45</v>
      </c>
      <c r="D10" s="39">
        <f>'JAP-30 Page 1'!$D$16</f>
        <v>337091410.88890159</v>
      </c>
      <c r="E10" s="39">
        <f>'JAP-30 Page 1'!$E$16</f>
        <v>86656089.884996027</v>
      </c>
      <c r="F10" s="39">
        <f>'JAP-30 Page 1'!$F$16</f>
        <v>93475900.687770396</v>
      </c>
      <c r="G10" s="39">
        <f>'JAP-30 Page 1'!$G$16</f>
        <v>24237508.614294261</v>
      </c>
      <c r="H10" s="39">
        <f>'JAP-30 Page 1'!$H$16</f>
        <v>48072509.295087963</v>
      </c>
      <c r="I10" s="39">
        <f>'JAP-30 Page 1'!$I$16</f>
        <v>31693540.020436838</v>
      </c>
      <c r="K10" s="39"/>
    </row>
    <row r="11" spans="1:20" x14ac:dyDescent="0.3">
      <c r="A11" s="37">
        <f>A10+1</f>
        <v>2</v>
      </c>
      <c r="B11" s="38"/>
      <c r="C11" s="38"/>
      <c r="D11" s="38"/>
      <c r="E11" s="38"/>
      <c r="F11" s="38"/>
      <c r="G11" s="38"/>
      <c r="H11" s="38"/>
      <c r="I11" s="38"/>
    </row>
    <row r="12" spans="1:20" x14ac:dyDescent="0.3">
      <c r="A12" s="37">
        <f t="shared" ref="A12:A22" si="0">A11+1</f>
        <v>3</v>
      </c>
      <c r="B12" s="38" t="s">
        <v>46</v>
      </c>
      <c r="C12" s="35" t="s">
        <v>47</v>
      </c>
      <c r="D12" s="56">
        <v>980659.91666666663</v>
      </c>
      <c r="E12" s="56">
        <v>117926.16666666667</v>
      </c>
      <c r="F12" s="56">
        <v>7786.25</v>
      </c>
      <c r="G12" s="56">
        <v>156.08333333333334</v>
      </c>
      <c r="H12" s="56">
        <v>785</v>
      </c>
      <c r="I12" s="56">
        <v>476.41666666666669</v>
      </c>
    </row>
    <row r="13" spans="1:20" x14ac:dyDescent="0.3">
      <c r="A13" s="37">
        <f t="shared" si="0"/>
        <v>4</v>
      </c>
      <c r="B13" s="38"/>
      <c r="C13" s="38"/>
      <c r="D13" s="56"/>
      <c r="E13" s="56"/>
      <c r="F13" s="56"/>
      <c r="G13" s="56"/>
      <c r="H13" s="56"/>
      <c r="I13" s="56"/>
    </row>
    <row r="14" spans="1:20" x14ac:dyDescent="0.3">
      <c r="A14" s="37">
        <f t="shared" si="0"/>
        <v>5</v>
      </c>
      <c r="B14" s="38" t="s">
        <v>48</v>
      </c>
      <c r="C14" s="37" t="str">
        <f>"("&amp;A10&amp;") / ("&amp;A12&amp;")"</f>
        <v>(1) / (3)</v>
      </c>
      <c r="D14" s="57">
        <f>ROUND(D10/D12,2)</f>
        <v>343.74</v>
      </c>
      <c r="E14" s="57">
        <f t="shared" ref="E14:I14" si="1">ROUND(E10/E12,2)</f>
        <v>734.83</v>
      </c>
      <c r="F14" s="57">
        <f t="shared" si="1"/>
        <v>12005.25</v>
      </c>
      <c r="G14" s="57">
        <f>ROUND(G10/G12,2)</f>
        <v>155285.69</v>
      </c>
      <c r="H14" s="57">
        <f t="shared" si="1"/>
        <v>61238.87</v>
      </c>
      <c r="I14" s="57">
        <f t="shared" si="1"/>
        <v>66524.83</v>
      </c>
    </row>
    <row r="15" spans="1:20" x14ac:dyDescent="0.3">
      <c r="A15" s="37">
        <f t="shared" si="0"/>
        <v>6</v>
      </c>
      <c r="B15" s="38"/>
      <c r="C15" s="38"/>
      <c r="D15" s="56"/>
      <c r="E15" s="56"/>
      <c r="F15" s="56"/>
      <c r="G15" s="56"/>
      <c r="H15" s="56"/>
      <c r="I15" s="56"/>
    </row>
    <row r="16" spans="1:20" x14ac:dyDescent="0.3">
      <c r="A16" s="37">
        <f t="shared" si="0"/>
        <v>7</v>
      </c>
      <c r="B16" s="38" t="s">
        <v>49</v>
      </c>
      <c r="C16" s="35" t="s">
        <v>45</v>
      </c>
      <c r="D16" s="39">
        <f>'JAP-30 Page 1'!$D$22</f>
        <v>310778884.59080428</v>
      </c>
      <c r="E16" s="39">
        <f>'JAP-30 Page 1'!$E$22</f>
        <v>76188162.247411683</v>
      </c>
      <c r="F16" s="39">
        <f>'JAP-30 Page 1'!$F$22</f>
        <v>79241624.832986131</v>
      </c>
      <c r="G16" s="39">
        <f>'JAP-30 Page 1'!$G$22</f>
        <v>31743381.64771419</v>
      </c>
      <c r="H16" s="39">
        <f>'JAP-30 Page 1'!$H$22</f>
        <v>49077650.464484639</v>
      </c>
      <c r="I16" s="39">
        <f>'JAP-30 Page 1'!$I$22</f>
        <v>32345212.946370706</v>
      </c>
    </row>
    <row r="17" spans="1:11" x14ac:dyDescent="0.3">
      <c r="A17" s="37">
        <f t="shared" si="0"/>
        <v>8</v>
      </c>
      <c r="B17" s="38"/>
      <c r="C17" s="38"/>
      <c r="D17" s="56"/>
      <c r="E17" s="56"/>
      <c r="F17" s="56"/>
      <c r="G17" s="56"/>
      <c r="H17" s="56"/>
      <c r="I17" s="56"/>
    </row>
    <row r="18" spans="1:11" x14ac:dyDescent="0.3">
      <c r="A18" s="37">
        <f t="shared" si="0"/>
        <v>9</v>
      </c>
      <c r="B18" s="38" t="s">
        <v>46</v>
      </c>
      <c r="C18" s="35" t="s">
        <v>47</v>
      </c>
      <c r="D18" s="56">
        <v>980659.91666666663</v>
      </c>
      <c r="E18" s="56">
        <v>117926.16666666667</v>
      </c>
      <c r="F18" s="56">
        <v>7786.25</v>
      </c>
      <c r="G18" s="56">
        <v>156.08333333333334</v>
      </c>
      <c r="H18" s="56">
        <v>785</v>
      </c>
      <c r="I18" s="56">
        <v>476.41666666666669</v>
      </c>
    </row>
    <row r="19" spans="1:11" x14ac:dyDescent="0.3">
      <c r="A19" s="37">
        <f t="shared" si="0"/>
        <v>10</v>
      </c>
      <c r="B19" s="38"/>
      <c r="C19" s="38"/>
      <c r="D19" s="56"/>
      <c r="E19" s="56"/>
      <c r="F19" s="56"/>
      <c r="G19" s="56"/>
      <c r="H19" s="56"/>
      <c r="I19" s="56"/>
    </row>
    <row r="20" spans="1:11" x14ac:dyDescent="0.3">
      <c r="A20" s="37">
        <f t="shared" si="0"/>
        <v>11</v>
      </c>
      <c r="B20" s="38" t="s">
        <v>50</v>
      </c>
      <c r="C20" s="37" t="str">
        <f>"("&amp;A16&amp;") / ("&amp;A18&amp;")"</f>
        <v>(7) / (9)</v>
      </c>
      <c r="D20" s="57">
        <f>ROUND(D16/D18,2)</f>
        <v>316.91000000000003</v>
      </c>
      <c r="E20" s="57">
        <f t="shared" ref="E20:I20" si="2">ROUND(E16/E18,2)</f>
        <v>646.07000000000005</v>
      </c>
      <c r="F20" s="57">
        <f t="shared" si="2"/>
        <v>10177.120000000001</v>
      </c>
      <c r="G20" s="57">
        <f>ROUND(G16/G18,2)</f>
        <v>203374.58</v>
      </c>
      <c r="H20" s="57">
        <f t="shared" si="2"/>
        <v>62519.3</v>
      </c>
      <c r="I20" s="57">
        <f t="shared" si="2"/>
        <v>67892.7</v>
      </c>
    </row>
    <row r="21" spans="1:11" x14ac:dyDescent="0.3">
      <c r="A21" s="37">
        <f t="shared" si="0"/>
        <v>12</v>
      </c>
      <c r="B21" s="38"/>
      <c r="C21" s="38"/>
      <c r="D21" s="56"/>
      <c r="E21" s="56"/>
      <c r="F21" s="56"/>
      <c r="G21" s="56"/>
      <c r="H21" s="56"/>
      <c r="I21" s="56"/>
    </row>
    <row r="22" spans="1:11" ht="12.75" customHeight="1" thickBot="1" x14ac:dyDescent="0.35">
      <c r="A22" s="37">
        <f t="shared" si="0"/>
        <v>13</v>
      </c>
      <c r="B22" s="38" t="s">
        <v>51</v>
      </c>
      <c r="C22" s="37" t="str">
        <f>"("&amp;A14&amp;") + ("&amp;A20&amp;")"</f>
        <v>(5) + (11)</v>
      </c>
      <c r="D22" s="58">
        <f>SUM(D14,D20)</f>
        <v>660.65000000000009</v>
      </c>
      <c r="E22" s="58">
        <f t="shared" ref="E22:I22" si="3">SUM(E14,E20)</f>
        <v>1380.9</v>
      </c>
      <c r="F22" s="58">
        <f t="shared" si="3"/>
        <v>22182.370000000003</v>
      </c>
      <c r="G22" s="58">
        <f>SUM(G14,G20)</f>
        <v>358660.27</v>
      </c>
      <c r="H22" s="58">
        <f t="shared" si="3"/>
        <v>123758.17000000001</v>
      </c>
      <c r="I22" s="58">
        <f t="shared" si="3"/>
        <v>134417.53</v>
      </c>
    </row>
    <row r="23" spans="1:11" ht="14.4" thickTop="1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x14ac:dyDescent="0.3">
      <c r="A24" s="53"/>
      <c r="B24" s="53"/>
      <c r="C24" s="53"/>
      <c r="D24" s="59"/>
      <c r="E24" s="59"/>
      <c r="F24" s="59"/>
      <c r="G24" s="59"/>
      <c r="H24" s="59"/>
      <c r="I24" s="59"/>
      <c r="J24" s="59"/>
      <c r="K24" s="53"/>
    </row>
    <row r="25" spans="1:11" x14ac:dyDescent="0.3">
      <c r="A25" s="53"/>
      <c r="B25" s="53"/>
      <c r="C25" s="53"/>
      <c r="D25" s="60"/>
      <c r="E25" s="60"/>
      <c r="F25" s="60"/>
      <c r="G25" s="60"/>
      <c r="H25" s="60"/>
      <c r="I25" s="60"/>
      <c r="J25" s="60"/>
      <c r="K25" s="53"/>
    </row>
    <row r="26" spans="1:1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x14ac:dyDescent="0.3">
      <c r="D27" s="61"/>
      <c r="E27" s="61"/>
      <c r="F27" s="61"/>
      <c r="G27" s="61"/>
      <c r="H27" s="61"/>
      <c r="I27" s="61"/>
      <c r="J27" s="61"/>
    </row>
    <row r="28" spans="1:11" x14ac:dyDescent="0.3">
      <c r="D28" s="61"/>
      <c r="E28" s="61"/>
      <c r="F28" s="61"/>
      <c r="G28" s="61"/>
      <c r="H28" s="61"/>
      <c r="I28" s="61"/>
      <c r="J28" s="61"/>
    </row>
    <row r="29" spans="1:11" x14ac:dyDescent="0.3">
      <c r="D29" s="61"/>
      <c r="E29" s="61"/>
      <c r="F29" s="61"/>
      <c r="G29" s="61"/>
      <c r="H29" s="61"/>
      <c r="I29" s="61"/>
      <c r="J29" s="61"/>
    </row>
    <row r="30" spans="1:11" x14ac:dyDescent="0.3">
      <c r="D30" s="61"/>
      <c r="E30" s="61"/>
      <c r="F30" s="61"/>
      <c r="G30" s="61"/>
      <c r="H30" s="61"/>
      <c r="I30" s="61"/>
      <c r="J30" s="61"/>
    </row>
    <row r="31" spans="1:11" x14ac:dyDescent="0.3">
      <c r="D31" s="61"/>
      <c r="E31" s="61"/>
      <c r="F31" s="61"/>
      <c r="G31" s="61"/>
      <c r="H31" s="61"/>
      <c r="I31" s="61"/>
      <c r="J31" s="61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zoomScaleNormal="100" workbookViewId="0">
      <selection sqref="A1:XFD1048576"/>
    </sheetView>
  </sheetViews>
  <sheetFormatPr defaultColWidth="9.109375" defaultRowHeight="13.8" x14ac:dyDescent="0.3"/>
  <cols>
    <col min="1" max="1" width="5.33203125" style="52" customWidth="1"/>
    <col min="2" max="2" width="63.5546875" style="52" customWidth="1"/>
    <col min="3" max="3" width="15.5546875" style="52" customWidth="1"/>
    <col min="4" max="5" width="16.44140625" style="52" customWidth="1"/>
    <col min="6" max="6" width="20.5546875" style="52" bestFit="1" customWidth="1"/>
    <col min="7" max="7" width="16.44140625" style="52" customWidth="1"/>
    <col min="8" max="8" width="17.6640625" style="52" customWidth="1"/>
    <col min="9" max="9" width="14.5546875" style="52" bestFit="1" customWidth="1"/>
    <col min="10" max="10" width="9.109375" style="52"/>
    <col min="11" max="11" width="10.33203125" style="52" bestFit="1" customWidth="1"/>
    <col min="12" max="16384" width="9.109375" style="52"/>
  </cols>
  <sheetData>
    <row r="1" spans="1:18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26"/>
      <c r="K1" s="26"/>
      <c r="L1" s="26"/>
      <c r="M1" s="26"/>
      <c r="N1" s="26"/>
      <c r="O1" s="26"/>
      <c r="P1" s="26"/>
      <c r="Q1" s="26"/>
      <c r="R1" s="26"/>
    </row>
    <row r="2" spans="1:18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26"/>
      <c r="K2" s="26"/>
      <c r="L2" s="26"/>
      <c r="M2" s="26"/>
      <c r="N2" s="26"/>
      <c r="O2" s="26"/>
      <c r="P2" s="26"/>
      <c r="Q2" s="26"/>
      <c r="R2" s="26"/>
    </row>
    <row r="3" spans="1:18" x14ac:dyDescent="0.3">
      <c r="A3" s="40" t="s">
        <v>52</v>
      </c>
      <c r="B3" s="40"/>
      <c r="C3" s="40"/>
      <c r="D3" s="40"/>
      <c r="E3" s="40"/>
      <c r="F3" s="40"/>
      <c r="G3" s="40"/>
      <c r="H3" s="40"/>
      <c r="I3" s="40"/>
      <c r="J3" s="26"/>
      <c r="K3" s="26"/>
      <c r="L3" s="26"/>
      <c r="M3" s="26"/>
      <c r="N3" s="26"/>
      <c r="O3" s="26"/>
      <c r="P3" s="26"/>
      <c r="Q3" s="26"/>
      <c r="R3" s="26"/>
    </row>
    <row r="4" spans="1:18" x14ac:dyDescent="0.3">
      <c r="A4" s="1"/>
      <c r="B4" s="1"/>
      <c r="C4" s="1"/>
      <c r="D4" s="1"/>
      <c r="E4" s="1"/>
      <c r="F4" s="3"/>
      <c r="G4" s="3"/>
      <c r="H4" s="3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x14ac:dyDescent="0.3">
      <c r="A5" s="53"/>
      <c r="B5" s="53"/>
      <c r="C5" s="53"/>
      <c r="D5" s="53"/>
      <c r="E5" s="53"/>
      <c r="F5" s="53"/>
      <c r="G5" s="53"/>
      <c r="H5" s="53"/>
    </row>
    <row r="6" spans="1:18" ht="12.75" customHeight="1" x14ac:dyDescent="0.3">
      <c r="A6" s="5" t="s">
        <v>3</v>
      </c>
      <c r="B6" s="53"/>
      <c r="C6" s="53"/>
      <c r="D6" s="3" t="s">
        <v>4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</row>
    <row r="7" spans="1:18" x14ac:dyDescent="0.3">
      <c r="A7" s="6" t="s">
        <v>7</v>
      </c>
      <c r="B7" s="54"/>
      <c r="C7" s="7" t="s">
        <v>8</v>
      </c>
      <c r="D7" s="8">
        <v>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</row>
    <row r="8" spans="1:18" x14ac:dyDescent="0.3">
      <c r="A8" s="38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</row>
    <row r="9" spans="1:18" x14ac:dyDescent="0.3">
      <c r="A9" s="37"/>
      <c r="B9" s="44"/>
      <c r="C9" s="37"/>
      <c r="D9" s="37"/>
      <c r="E9" s="37"/>
      <c r="F9" s="37"/>
      <c r="G9" s="37"/>
    </row>
    <row r="10" spans="1:18" x14ac:dyDescent="0.3">
      <c r="A10" s="37">
        <v>1</v>
      </c>
      <c r="B10" s="38" t="s">
        <v>44</v>
      </c>
      <c r="C10" s="35" t="s">
        <v>45</v>
      </c>
      <c r="D10" s="39">
        <f>'JAP-30 Page 1'!$D$16</f>
        <v>337091410.88890159</v>
      </c>
      <c r="E10" s="39">
        <f>'JAP-30 Page 1'!$E$16</f>
        <v>86656089.884996027</v>
      </c>
      <c r="F10" s="39">
        <f>'JAP-30 Page 1'!$F$16</f>
        <v>93475900.687770396</v>
      </c>
      <c r="G10" s="39">
        <f>'JAP-30 Page 1'!$G$16</f>
        <v>24237508.614294261</v>
      </c>
      <c r="H10" s="39"/>
      <c r="I10" s="39"/>
    </row>
    <row r="11" spans="1:18" x14ac:dyDescent="0.3">
      <c r="A11" s="37">
        <f>A10+1</f>
        <v>2</v>
      </c>
      <c r="B11" s="38"/>
      <c r="C11" s="38"/>
      <c r="D11" s="38"/>
      <c r="E11" s="38"/>
      <c r="F11" s="38"/>
      <c r="G11" s="38"/>
      <c r="H11" s="38"/>
      <c r="I11" s="38"/>
    </row>
    <row r="12" spans="1:18" x14ac:dyDescent="0.3">
      <c r="A12" s="37">
        <f t="shared" ref="A12:A22" si="0">A11+1</f>
        <v>3</v>
      </c>
      <c r="B12" s="38" t="s">
        <v>53</v>
      </c>
      <c r="C12" s="37" t="s">
        <v>31</v>
      </c>
      <c r="D12" s="56">
        <v>10442426489.066896</v>
      </c>
      <c r="E12" s="56">
        <v>2787459006.7940946</v>
      </c>
      <c r="F12" s="56">
        <v>2969338608.3258581</v>
      </c>
      <c r="G12" s="56">
        <v>1306863270.114131</v>
      </c>
      <c r="H12" s="56"/>
      <c r="I12" s="56"/>
    </row>
    <row r="13" spans="1:18" x14ac:dyDescent="0.3">
      <c r="A13" s="37">
        <f t="shared" si="0"/>
        <v>4</v>
      </c>
      <c r="B13" s="38"/>
      <c r="C13" s="38"/>
      <c r="D13" s="56"/>
      <c r="E13" s="56"/>
      <c r="F13" s="56"/>
      <c r="G13" s="56"/>
      <c r="H13" s="56"/>
      <c r="I13" s="56"/>
    </row>
    <row r="14" spans="1:18" x14ac:dyDescent="0.3">
      <c r="A14" s="37">
        <f t="shared" si="0"/>
        <v>5</v>
      </c>
      <c r="B14" s="38" t="s">
        <v>54</v>
      </c>
      <c r="C14" s="37" t="str">
        <f>"("&amp;A10&amp;") / ("&amp;A12&amp;")"</f>
        <v>(1) / (3)</v>
      </c>
      <c r="D14" s="62">
        <f>ROUND(D10/D12,6)</f>
        <v>3.2280999999999997E-2</v>
      </c>
      <c r="E14" s="62">
        <f>ROUND(E10/E12,6)</f>
        <v>3.1088000000000001E-2</v>
      </c>
      <c r="F14" s="62">
        <f t="shared" ref="F14:G14" si="1">ROUND(F10/F12,6)</f>
        <v>3.1480000000000001E-2</v>
      </c>
      <c r="G14" s="62">
        <f t="shared" si="1"/>
        <v>1.8546E-2</v>
      </c>
      <c r="H14" s="62"/>
      <c r="I14" s="62"/>
    </row>
    <row r="15" spans="1:18" x14ac:dyDescent="0.3">
      <c r="A15" s="37">
        <f t="shared" si="0"/>
        <v>6</v>
      </c>
      <c r="B15" s="38"/>
      <c r="C15" s="38"/>
      <c r="D15" s="56"/>
      <c r="E15" s="56"/>
      <c r="F15" s="56"/>
      <c r="G15" s="56"/>
      <c r="H15" s="56"/>
      <c r="I15" s="56"/>
    </row>
    <row r="16" spans="1:18" x14ac:dyDescent="0.3">
      <c r="A16" s="37">
        <f t="shared" si="0"/>
        <v>7</v>
      </c>
      <c r="B16" s="38" t="s">
        <v>49</v>
      </c>
      <c r="C16" s="35" t="s">
        <v>45</v>
      </c>
      <c r="D16" s="39">
        <f>'JAP-30 Page 1'!$D$22</f>
        <v>310778884.59080428</v>
      </c>
      <c r="E16" s="39">
        <f>'JAP-30 Page 1'!$E$22</f>
        <v>76188162.247411683</v>
      </c>
      <c r="F16" s="39">
        <f>'JAP-30 Page 1'!$F$22</f>
        <v>79241624.832986131</v>
      </c>
      <c r="G16" s="39">
        <f>'JAP-30 Page 1'!$G$22</f>
        <v>31743381.64771419</v>
      </c>
      <c r="H16" s="39">
        <f>'JAP-30 Page 1'!$H$22</f>
        <v>49077650.464484639</v>
      </c>
      <c r="I16" s="39">
        <f>'JAP-30 Page 1'!$I$22</f>
        <v>32345212.946370706</v>
      </c>
    </row>
    <row r="17" spans="1:9" x14ac:dyDescent="0.3">
      <c r="A17" s="37">
        <f t="shared" si="0"/>
        <v>8</v>
      </c>
      <c r="B17" s="38"/>
      <c r="C17" s="38"/>
      <c r="D17" s="56"/>
      <c r="E17" s="56"/>
      <c r="F17" s="56"/>
      <c r="G17" s="56"/>
      <c r="H17" s="56"/>
      <c r="I17" s="56"/>
    </row>
    <row r="18" spans="1:9" x14ac:dyDescent="0.3">
      <c r="A18" s="37">
        <f t="shared" si="0"/>
        <v>9</v>
      </c>
      <c r="B18" s="38" t="s">
        <v>53</v>
      </c>
      <c r="C18" s="37" t="s">
        <v>31</v>
      </c>
      <c r="D18" s="56">
        <v>10442426489.066896</v>
      </c>
      <c r="E18" s="56">
        <v>2787459006.7940946</v>
      </c>
      <c r="F18" s="56">
        <v>2969338608.3258581</v>
      </c>
      <c r="G18" s="56">
        <v>1306863270.114131</v>
      </c>
      <c r="H18" s="56">
        <v>1867681904.3816457</v>
      </c>
      <c r="I18" s="56">
        <v>1264534374.4586966</v>
      </c>
    </row>
    <row r="19" spans="1:9" x14ac:dyDescent="0.3">
      <c r="A19" s="37">
        <f t="shared" si="0"/>
        <v>10</v>
      </c>
      <c r="B19" s="38"/>
      <c r="C19" s="38"/>
      <c r="D19" s="56"/>
      <c r="E19" s="56"/>
      <c r="F19" s="56"/>
      <c r="G19" s="56"/>
      <c r="H19" s="56"/>
      <c r="I19" s="56"/>
    </row>
    <row r="20" spans="1:9" x14ac:dyDescent="0.3">
      <c r="A20" s="37">
        <f t="shared" si="0"/>
        <v>11</v>
      </c>
      <c r="B20" s="38" t="s">
        <v>55</v>
      </c>
      <c r="C20" s="37" t="str">
        <f>"("&amp;A16&amp;") / ("&amp;A18&amp;")"</f>
        <v>(7) / (9)</v>
      </c>
      <c r="D20" s="62">
        <f>ROUND(D16/D18,6)</f>
        <v>2.9760999999999999E-2</v>
      </c>
      <c r="E20" s="62">
        <f>ROUND(E16/E18,6)</f>
        <v>2.7331999999999999E-2</v>
      </c>
      <c r="F20" s="62">
        <f t="shared" ref="F20:I20" si="2">ROUND(F16/F18,6)</f>
        <v>2.6686999999999999E-2</v>
      </c>
      <c r="G20" s="62">
        <f t="shared" si="2"/>
        <v>2.4289999999999999E-2</v>
      </c>
      <c r="H20" s="62">
        <f t="shared" si="2"/>
        <v>2.6276999999999998E-2</v>
      </c>
      <c r="I20" s="62">
        <f t="shared" si="2"/>
        <v>2.5579000000000001E-2</v>
      </c>
    </row>
    <row r="21" spans="1:9" x14ac:dyDescent="0.3">
      <c r="A21" s="37">
        <f t="shared" si="0"/>
        <v>12</v>
      </c>
      <c r="B21" s="38"/>
      <c r="C21" s="38"/>
      <c r="D21" s="56"/>
      <c r="E21" s="56"/>
      <c r="F21" s="56"/>
      <c r="G21" s="56"/>
      <c r="H21" s="56"/>
      <c r="I21" s="56"/>
    </row>
    <row r="22" spans="1:9" ht="14.4" thickBot="1" x14ac:dyDescent="0.35">
      <c r="A22" s="37">
        <f t="shared" si="0"/>
        <v>13</v>
      </c>
      <c r="B22" s="38" t="s">
        <v>56</v>
      </c>
      <c r="C22" s="37" t="str">
        <f>"("&amp;A14&amp;") + ("&amp;A20&amp;")"</f>
        <v>(5) + (11)</v>
      </c>
      <c r="D22" s="63">
        <f>SUM(D14,D20)</f>
        <v>6.2042E-2</v>
      </c>
      <c r="E22" s="63">
        <f t="shared" ref="E22:F22" si="3">SUM(E14,E20)</f>
        <v>5.842E-2</v>
      </c>
      <c r="F22" s="63">
        <f t="shared" si="3"/>
        <v>5.8166999999999996E-2</v>
      </c>
      <c r="G22" s="63">
        <f>SUM(G14,G20)</f>
        <v>4.2835999999999999E-2</v>
      </c>
      <c r="H22" s="63">
        <f t="shared" ref="H22:I22" si="4">SUM(H14,H20)</f>
        <v>2.6276999999999998E-2</v>
      </c>
      <c r="I22" s="63">
        <f t="shared" si="4"/>
        <v>2.5579000000000001E-2</v>
      </c>
    </row>
    <row r="23" spans="1:9" ht="14.4" thickTop="1" x14ac:dyDescent="0.3">
      <c r="A23" s="53"/>
      <c r="B23" s="53"/>
      <c r="C23" s="53"/>
      <c r="D23" s="53"/>
      <c r="E23" s="53"/>
      <c r="F23" s="53"/>
      <c r="G23" s="53"/>
      <c r="H23" s="53"/>
      <c r="I23" s="53"/>
    </row>
    <row r="24" spans="1:9" x14ac:dyDescent="0.3">
      <c r="A24" s="53"/>
      <c r="B24" s="38"/>
      <c r="C24" s="53"/>
      <c r="D24" s="59"/>
      <c r="E24" s="59"/>
      <c r="F24" s="59"/>
      <c r="G24" s="59"/>
      <c r="H24" s="59"/>
      <c r="I24" s="53"/>
    </row>
    <row r="25" spans="1:9" x14ac:dyDescent="0.3">
      <c r="A25" s="53"/>
      <c r="B25" s="38"/>
      <c r="C25" s="53"/>
      <c r="D25" s="60"/>
      <c r="E25" s="60"/>
      <c r="F25" s="60"/>
      <c r="G25" s="60"/>
      <c r="H25" s="60"/>
      <c r="I25" s="53"/>
    </row>
    <row r="26" spans="1:9" x14ac:dyDescent="0.3">
      <c r="A26" s="53"/>
      <c r="C26" s="53"/>
      <c r="D26" s="53"/>
      <c r="E26" s="53"/>
      <c r="F26" s="53"/>
      <c r="G26" s="53"/>
      <c r="H26" s="53"/>
      <c r="I26" s="53"/>
    </row>
    <row r="27" spans="1:9" x14ac:dyDescent="0.3">
      <c r="D27" s="61"/>
      <c r="E27" s="61"/>
      <c r="F27" s="61"/>
      <c r="G27" s="61"/>
      <c r="H27" s="61"/>
    </row>
    <row r="28" spans="1:9" x14ac:dyDescent="0.3">
      <c r="D28" s="61"/>
      <c r="E28" s="61"/>
      <c r="F28" s="61"/>
      <c r="G28" s="61"/>
      <c r="H28" s="61"/>
    </row>
    <row r="29" spans="1:9" x14ac:dyDescent="0.3">
      <c r="D29" s="61"/>
      <c r="E29" s="61"/>
      <c r="F29" s="61"/>
      <c r="G29" s="61"/>
      <c r="H29" s="61"/>
    </row>
    <row r="30" spans="1:9" x14ac:dyDescent="0.3">
      <c r="D30" s="61"/>
      <c r="E30" s="61"/>
      <c r="F30" s="61"/>
      <c r="G30" s="61"/>
      <c r="H30" s="61"/>
    </row>
    <row r="31" spans="1:9" x14ac:dyDescent="0.3">
      <c r="D31" s="61"/>
      <c r="E31" s="61"/>
      <c r="F31" s="61"/>
      <c r="G31" s="61"/>
      <c r="H31" s="61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Normal="100" workbookViewId="0">
      <selection sqref="A1:XFD1048576"/>
    </sheetView>
  </sheetViews>
  <sheetFormatPr defaultColWidth="9.109375" defaultRowHeight="13.8" x14ac:dyDescent="0.3"/>
  <cols>
    <col min="1" max="1" width="5.33203125" style="52" customWidth="1"/>
    <col min="2" max="2" width="59.88671875" style="52" customWidth="1"/>
    <col min="3" max="3" width="15.5546875" style="52" customWidth="1"/>
    <col min="4" max="7" width="15.6640625" style="52" customWidth="1"/>
    <col min="8" max="9" width="9.109375" style="52" customWidth="1"/>
    <col min="10" max="10" width="9.109375" style="52"/>
    <col min="11" max="11" width="10.33203125" style="52" bestFit="1" customWidth="1"/>
    <col min="12" max="16384" width="9.109375" style="52"/>
  </cols>
  <sheetData>
    <row r="1" spans="1:18" x14ac:dyDescent="0.3">
      <c r="A1" s="40" t="s">
        <v>0</v>
      </c>
      <c r="B1" s="40"/>
      <c r="C1" s="40"/>
      <c r="D1" s="40"/>
      <c r="E1" s="40"/>
      <c r="F1" s="40"/>
      <c r="G1" s="40"/>
      <c r="H1" s="1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x14ac:dyDescent="0.3">
      <c r="A2" s="40" t="s">
        <v>1</v>
      </c>
      <c r="B2" s="40"/>
      <c r="C2" s="40"/>
      <c r="D2" s="40"/>
      <c r="E2" s="40"/>
      <c r="F2" s="40"/>
      <c r="G2" s="40"/>
      <c r="H2" s="1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x14ac:dyDescent="0.3">
      <c r="A3" s="40" t="s">
        <v>57</v>
      </c>
      <c r="B3" s="40"/>
      <c r="C3" s="40"/>
      <c r="D3" s="40"/>
      <c r="E3" s="40"/>
      <c r="F3" s="40"/>
      <c r="G3" s="40"/>
      <c r="H3" s="1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x14ac:dyDescent="0.3">
      <c r="A4" s="1"/>
      <c r="B4" s="1"/>
      <c r="C4" s="1"/>
      <c r="D4" s="3"/>
      <c r="E4" s="3"/>
      <c r="F4" s="3"/>
      <c r="G4" s="3"/>
      <c r="H4" s="3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x14ac:dyDescent="0.3">
      <c r="A5" s="53"/>
      <c r="B5" s="53"/>
      <c r="C5" s="53"/>
      <c r="D5" s="53"/>
      <c r="E5" s="53"/>
      <c r="F5" s="53"/>
      <c r="G5" s="53"/>
      <c r="H5" s="53"/>
    </row>
    <row r="6" spans="1:18" ht="12.75" customHeight="1" x14ac:dyDescent="0.3">
      <c r="A6" s="53"/>
      <c r="B6" s="53"/>
      <c r="C6" s="53"/>
      <c r="D6" s="41" t="s">
        <v>58</v>
      </c>
      <c r="E6" s="42"/>
      <c r="F6" s="41" t="s">
        <v>59</v>
      </c>
      <c r="G6" s="42"/>
      <c r="H6" s="53"/>
    </row>
    <row r="7" spans="1:18" ht="12.75" customHeight="1" x14ac:dyDescent="0.3">
      <c r="A7" s="27" t="s">
        <v>3</v>
      </c>
      <c r="B7" s="53"/>
      <c r="C7" s="53"/>
      <c r="D7" s="28" t="s">
        <v>60</v>
      </c>
      <c r="E7" s="29" t="s">
        <v>61</v>
      </c>
      <c r="F7" s="28" t="s">
        <v>60</v>
      </c>
      <c r="G7" s="29" t="s">
        <v>61</v>
      </c>
      <c r="H7" s="53"/>
    </row>
    <row r="8" spans="1:18" ht="12.75" customHeight="1" x14ac:dyDescent="0.3">
      <c r="A8" s="7" t="s">
        <v>7</v>
      </c>
      <c r="B8" s="43"/>
      <c r="C8" s="7" t="s">
        <v>8</v>
      </c>
      <c r="D8" s="30" t="s">
        <v>62</v>
      </c>
      <c r="E8" s="31" t="s">
        <v>63</v>
      </c>
      <c r="F8" s="30" t="s">
        <v>62</v>
      </c>
      <c r="G8" s="31" t="s">
        <v>63</v>
      </c>
    </row>
    <row r="9" spans="1:18" x14ac:dyDescent="0.3">
      <c r="A9" s="38"/>
      <c r="B9" s="37" t="s">
        <v>16</v>
      </c>
      <c r="C9" s="37" t="s">
        <v>17</v>
      </c>
      <c r="D9" s="37" t="s">
        <v>18</v>
      </c>
      <c r="E9" s="37" t="s">
        <v>19</v>
      </c>
      <c r="F9" s="37" t="s">
        <v>42</v>
      </c>
      <c r="G9" s="37" t="s">
        <v>43</v>
      </c>
    </row>
    <row r="10" spans="1:18" x14ac:dyDescent="0.3">
      <c r="A10" s="37"/>
      <c r="B10" s="44"/>
      <c r="C10" s="37"/>
      <c r="D10" s="37"/>
      <c r="E10" s="37"/>
      <c r="F10" s="37"/>
      <c r="G10" s="37"/>
    </row>
    <row r="11" spans="1:18" x14ac:dyDescent="0.3">
      <c r="A11" s="37">
        <v>1</v>
      </c>
      <c r="B11" s="38" t="s">
        <v>44</v>
      </c>
      <c r="C11" s="35" t="s">
        <v>45</v>
      </c>
      <c r="D11" s="39">
        <v>28258964.123471849</v>
      </c>
      <c r="E11" s="39">
        <v>19813545.171616118</v>
      </c>
      <c r="F11" s="39">
        <v>18625160.046425655</v>
      </c>
      <c r="G11" s="39">
        <v>13068379.974011181</v>
      </c>
      <c r="I11" s="39"/>
    </row>
    <row r="12" spans="1:18" x14ac:dyDescent="0.3">
      <c r="A12" s="37">
        <f>A11+1</f>
        <v>2</v>
      </c>
      <c r="B12" s="38"/>
      <c r="C12" s="38"/>
      <c r="D12" s="38"/>
      <c r="E12" s="38"/>
      <c r="F12" s="38"/>
      <c r="G12" s="38"/>
    </row>
    <row r="13" spans="1:18" x14ac:dyDescent="0.3">
      <c r="A13" s="37">
        <f t="shared" ref="A13:A15" si="0">A12+1</f>
        <v>3</v>
      </c>
      <c r="B13" s="38" t="s">
        <v>64</v>
      </c>
      <c r="C13" s="37" t="s">
        <v>31</v>
      </c>
      <c r="D13" s="56">
        <v>2213661.7200000002</v>
      </c>
      <c r="E13" s="56">
        <v>2326275.64</v>
      </c>
      <c r="F13" s="56">
        <v>1575884.6</v>
      </c>
      <c r="G13" s="56">
        <v>1658583.8</v>
      </c>
    </row>
    <row r="14" spans="1:18" x14ac:dyDescent="0.3">
      <c r="A14" s="37">
        <f t="shared" si="0"/>
        <v>4</v>
      </c>
      <c r="B14" s="38"/>
      <c r="C14" s="38"/>
      <c r="D14" s="56"/>
      <c r="E14" s="56"/>
      <c r="F14" s="56"/>
      <c r="G14" s="56"/>
    </row>
    <row r="15" spans="1:18" x14ac:dyDescent="0.3">
      <c r="A15" s="37">
        <f t="shared" si="0"/>
        <v>5</v>
      </c>
      <c r="B15" s="38" t="s">
        <v>65</v>
      </c>
      <c r="C15" s="37" t="str">
        <f>"("&amp;A11&amp;") / ("&amp;A13&amp;")"</f>
        <v>(1) / (3)</v>
      </c>
      <c r="D15" s="57">
        <f>ROUND(D11/D13,2)</f>
        <v>12.77</v>
      </c>
      <c r="E15" s="57">
        <f>ROUND(E11/E13,2)</f>
        <v>8.52</v>
      </c>
      <c r="F15" s="57">
        <f>ROUND(F11/F13,2)</f>
        <v>11.82</v>
      </c>
      <c r="G15" s="57">
        <f>ROUND(G11/G13,2)</f>
        <v>7.88</v>
      </c>
    </row>
    <row r="16" spans="1:18" x14ac:dyDescent="0.3">
      <c r="A16" s="53"/>
      <c r="B16" s="53"/>
      <c r="C16" s="53"/>
      <c r="D16" s="53"/>
      <c r="E16" s="53"/>
      <c r="F16" s="53"/>
      <c r="G16" s="53"/>
      <c r="H16" s="53"/>
      <c r="I16" s="53"/>
    </row>
    <row r="17" spans="1:9" x14ac:dyDescent="0.3">
      <c r="A17" s="53"/>
      <c r="B17" s="38"/>
      <c r="C17" s="53"/>
      <c r="D17" s="59"/>
      <c r="E17" s="59"/>
      <c r="F17" s="59"/>
      <c r="G17" s="59"/>
      <c r="H17" s="59"/>
      <c r="I17" s="53"/>
    </row>
    <row r="18" spans="1:9" x14ac:dyDescent="0.3">
      <c r="A18" s="53"/>
      <c r="B18" s="38"/>
      <c r="C18" s="53"/>
      <c r="D18" s="60"/>
      <c r="E18" s="60"/>
      <c r="F18" s="60"/>
      <c r="G18" s="60"/>
      <c r="H18" s="60"/>
      <c r="I18" s="53"/>
    </row>
    <row r="19" spans="1:9" x14ac:dyDescent="0.3">
      <c r="A19" s="53"/>
      <c r="C19" s="53"/>
      <c r="D19" s="53"/>
      <c r="E19" s="53"/>
      <c r="F19" s="53"/>
      <c r="G19" s="53"/>
      <c r="H19" s="53"/>
      <c r="I19" s="53"/>
    </row>
    <row r="20" spans="1:9" x14ac:dyDescent="0.3">
      <c r="D20" s="61"/>
      <c r="E20" s="61"/>
      <c r="F20" s="61"/>
      <c r="G20" s="61"/>
      <c r="H20" s="61"/>
    </row>
    <row r="21" spans="1:9" x14ac:dyDescent="0.3">
      <c r="D21" s="61"/>
      <c r="E21" s="61"/>
      <c r="F21" s="61"/>
      <c r="G21" s="61"/>
      <c r="H21" s="61"/>
    </row>
    <row r="22" spans="1:9" x14ac:dyDescent="0.3">
      <c r="D22" s="61"/>
      <c r="E22" s="61"/>
      <c r="F22" s="61"/>
      <c r="G22" s="61"/>
      <c r="H22" s="61"/>
    </row>
    <row r="23" spans="1:9" x14ac:dyDescent="0.3">
      <c r="D23" s="61"/>
      <c r="E23" s="61"/>
      <c r="F23" s="61"/>
      <c r="G23" s="61"/>
      <c r="H23" s="61"/>
    </row>
    <row r="24" spans="1:9" x14ac:dyDescent="0.3">
      <c r="D24" s="61"/>
      <c r="E24" s="61"/>
      <c r="F24" s="61"/>
      <c r="G24" s="61"/>
      <c r="H24" s="61"/>
    </row>
  </sheetData>
  <mergeCells count="5">
    <mergeCell ref="A1:G1"/>
    <mergeCell ref="A2:G2"/>
    <mergeCell ref="A3:G3"/>
    <mergeCell ref="D6:E6"/>
    <mergeCell ref="F6:G6"/>
  </mergeCells>
  <printOptions horizontalCentered="1"/>
  <pageMargins left="0.7" right="0.7" top="0.75" bottom="0.75" header="0.3" footer="0.3"/>
  <pageSetup scale="85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zoomScaleNormal="100" workbookViewId="0">
      <pane xSplit="4" ySplit="7" topLeftCell="E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33203125" style="64" customWidth="1"/>
    <col min="2" max="2" width="2.6640625" style="64" customWidth="1"/>
    <col min="3" max="3" width="43.109375" style="64" customWidth="1"/>
    <col min="4" max="4" width="14.109375" style="71" bestFit="1" customWidth="1"/>
    <col min="5" max="7" width="14" style="71" bestFit="1" customWidth="1"/>
    <col min="8" max="8" width="12.33203125" style="71" customWidth="1"/>
    <col min="9" max="14" width="12.33203125" style="64" customWidth="1"/>
    <col min="15" max="16" width="14" style="64" bestFit="1" customWidth="1"/>
    <col min="17" max="18" width="13.88671875" style="64" bestFit="1" customWidth="1"/>
    <col min="19" max="16384" width="9.109375" style="64"/>
  </cols>
  <sheetData>
    <row r="1" spans="1:18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8" x14ac:dyDescent="0.25">
      <c r="A3" s="40" t="s">
        <v>66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8" x14ac:dyDescent="0.25">
      <c r="A4" s="38"/>
      <c r="B4" s="38"/>
      <c r="C4" s="38"/>
      <c r="D4" s="37"/>
      <c r="E4" s="37"/>
      <c r="F4" s="37"/>
      <c r="G4" s="37"/>
      <c r="H4" s="37"/>
      <c r="I4" s="38"/>
      <c r="J4" s="38"/>
      <c r="K4" s="38"/>
      <c r="L4" s="38"/>
      <c r="M4" s="38"/>
      <c r="N4" s="38"/>
      <c r="O4" s="38"/>
      <c r="P4" s="38"/>
      <c r="Q4" s="38"/>
    </row>
    <row r="5" spans="1:18" x14ac:dyDescent="0.25">
      <c r="A5" s="38"/>
      <c r="B5" s="38"/>
      <c r="C5" s="38"/>
      <c r="D5" s="37"/>
      <c r="E5" s="37"/>
      <c r="F5" s="37"/>
      <c r="G5" s="37"/>
      <c r="H5" s="37"/>
      <c r="I5" s="38"/>
      <c r="J5" s="38"/>
      <c r="K5" s="38"/>
      <c r="L5" s="38"/>
      <c r="M5" s="38"/>
      <c r="N5" s="38"/>
      <c r="O5" s="38"/>
      <c r="P5" s="38"/>
      <c r="Q5" s="38"/>
    </row>
    <row r="6" spans="1:18" ht="26.4" x14ac:dyDescent="0.25">
      <c r="A6" s="32" t="s">
        <v>67</v>
      </c>
      <c r="B6" s="32"/>
      <c r="C6" s="43"/>
      <c r="D6" s="32" t="s">
        <v>8</v>
      </c>
      <c r="E6" s="33" t="s">
        <v>68</v>
      </c>
      <c r="F6" s="33" t="s">
        <v>69</v>
      </c>
      <c r="G6" s="33" t="s">
        <v>70</v>
      </c>
      <c r="H6" s="33" t="s">
        <v>71</v>
      </c>
      <c r="I6" s="33" t="s">
        <v>72</v>
      </c>
      <c r="J6" s="33" t="s">
        <v>73</v>
      </c>
      <c r="K6" s="33" t="s">
        <v>74</v>
      </c>
      <c r="L6" s="33" t="s">
        <v>75</v>
      </c>
      <c r="M6" s="33" t="s">
        <v>76</v>
      </c>
      <c r="N6" s="33" t="s">
        <v>77</v>
      </c>
      <c r="O6" s="33" t="s">
        <v>78</v>
      </c>
      <c r="P6" s="33" t="s">
        <v>79</v>
      </c>
      <c r="Q6" s="32" t="s">
        <v>80</v>
      </c>
    </row>
    <row r="7" spans="1:18" x14ac:dyDescent="0.25">
      <c r="A7" s="38"/>
      <c r="B7" s="38"/>
      <c r="C7" s="37" t="s">
        <v>16</v>
      </c>
      <c r="D7" s="37" t="s">
        <v>17</v>
      </c>
      <c r="E7" s="37" t="s">
        <v>18</v>
      </c>
      <c r="F7" s="37" t="s">
        <v>19</v>
      </c>
      <c r="G7" s="37" t="s">
        <v>42</v>
      </c>
      <c r="H7" s="37" t="s">
        <v>43</v>
      </c>
      <c r="I7" s="37" t="s">
        <v>22</v>
      </c>
      <c r="J7" s="37" t="s">
        <v>23</v>
      </c>
      <c r="K7" s="37" t="s">
        <v>24</v>
      </c>
      <c r="L7" s="37" t="s">
        <v>25</v>
      </c>
      <c r="M7" s="37" t="s">
        <v>26</v>
      </c>
      <c r="N7" s="37" t="s">
        <v>27</v>
      </c>
      <c r="O7" s="37" t="s">
        <v>28</v>
      </c>
      <c r="P7" s="37" t="s">
        <v>81</v>
      </c>
      <c r="Q7" s="37" t="s">
        <v>82</v>
      </c>
    </row>
    <row r="8" spans="1:18" x14ac:dyDescent="0.25">
      <c r="A8" s="37"/>
      <c r="B8" s="65" t="s">
        <v>83</v>
      </c>
      <c r="C8" s="44"/>
      <c r="D8" s="37"/>
      <c r="E8" s="37"/>
      <c r="F8" s="37"/>
      <c r="G8" s="37"/>
      <c r="H8" s="37"/>
      <c r="I8" s="37"/>
      <c r="J8" s="37"/>
      <c r="K8" s="38"/>
      <c r="L8" s="38"/>
      <c r="M8" s="38"/>
      <c r="N8" s="38"/>
      <c r="O8" s="38"/>
      <c r="P8" s="38"/>
      <c r="Q8" s="38"/>
    </row>
    <row r="9" spans="1:18" x14ac:dyDescent="0.25">
      <c r="A9" s="37">
        <v>1</v>
      </c>
      <c r="B9" s="66" t="s">
        <v>84</v>
      </c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4"/>
    </row>
    <row r="10" spans="1:18" x14ac:dyDescent="0.25">
      <c r="A10" s="37">
        <f t="shared" ref="A10:A56" si="0">A9+1</f>
        <v>2</v>
      </c>
      <c r="B10" s="37"/>
      <c r="C10" s="38" t="s">
        <v>85</v>
      </c>
      <c r="D10" s="35" t="s">
        <v>47</v>
      </c>
      <c r="E10" s="56">
        <v>1225806465.9287825</v>
      </c>
      <c r="F10" s="56">
        <v>1038920912.9571128</v>
      </c>
      <c r="G10" s="56">
        <v>1001139736.2453095</v>
      </c>
      <c r="H10" s="56">
        <v>795874664.78726423</v>
      </c>
      <c r="I10" s="56">
        <v>715559108.06809902</v>
      </c>
      <c r="J10" s="56">
        <v>618674823.07889044</v>
      </c>
      <c r="K10" s="56">
        <v>693231423.69833016</v>
      </c>
      <c r="L10" s="56">
        <v>671821991.57801056</v>
      </c>
      <c r="M10" s="56">
        <v>615495906.36459756</v>
      </c>
      <c r="N10" s="56">
        <v>788389063.69857621</v>
      </c>
      <c r="O10" s="56">
        <v>1028566034.8299937</v>
      </c>
      <c r="P10" s="56">
        <v>1248946353.8319292</v>
      </c>
      <c r="Q10" s="34">
        <f>SUM(E10:P10)</f>
        <v>10442426485.066895</v>
      </c>
      <c r="R10" s="67"/>
    </row>
    <row r="11" spans="1:18" x14ac:dyDescent="0.25">
      <c r="A11" s="37">
        <f t="shared" si="0"/>
        <v>3</v>
      </c>
      <c r="B11" s="37"/>
      <c r="C11" s="38" t="s">
        <v>86</v>
      </c>
      <c r="D11" s="35" t="s">
        <v>87</v>
      </c>
      <c r="E11" s="36">
        <f t="shared" ref="E11:P11" si="1">E10/$Q10</f>
        <v>0.11738712910085954</v>
      </c>
      <c r="F11" s="36">
        <f t="shared" si="1"/>
        <v>9.949037366390015E-2</v>
      </c>
      <c r="G11" s="36">
        <f t="shared" si="1"/>
        <v>9.5872327918897118E-2</v>
      </c>
      <c r="H11" s="36">
        <f t="shared" si="1"/>
        <v>7.621549128695311E-2</v>
      </c>
      <c r="I11" s="36">
        <f t="shared" si="1"/>
        <v>6.8524217919214314E-2</v>
      </c>
      <c r="J11" s="36">
        <f t="shared" si="1"/>
        <v>5.9246270391620302E-2</v>
      </c>
      <c r="K11" s="36">
        <f t="shared" si="1"/>
        <v>6.638604779163923E-2</v>
      </c>
      <c r="L11" s="36">
        <f t="shared" si="1"/>
        <v>6.4335812422404312E-2</v>
      </c>
      <c r="M11" s="36">
        <f t="shared" si="1"/>
        <v>5.8941847208096927E-2</v>
      </c>
      <c r="N11" s="36">
        <f t="shared" si="1"/>
        <v>7.5498646298923486E-2</v>
      </c>
      <c r="O11" s="36">
        <f t="shared" si="1"/>
        <v>9.8498757573336621E-2</v>
      </c>
      <c r="P11" s="36">
        <f t="shared" si="1"/>
        <v>0.11960307842415502</v>
      </c>
      <c r="Q11" s="36">
        <f>SUM(E11:P11)</f>
        <v>1</v>
      </c>
    </row>
    <row r="12" spans="1:18" x14ac:dyDescent="0.25">
      <c r="A12" s="37">
        <f t="shared" si="0"/>
        <v>4</v>
      </c>
      <c r="B12" s="37"/>
      <c r="C12" s="38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18" x14ac:dyDescent="0.25">
      <c r="A13" s="37">
        <f t="shared" si="0"/>
        <v>5</v>
      </c>
      <c r="B13" s="66" t="s">
        <v>88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8" x14ac:dyDescent="0.25">
      <c r="A14" s="37">
        <f t="shared" si="0"/>
        <v>6</v>
      </c>
      <c r="B14" s="37"/>
      <c r="C14" s="38" t="str">
        <f>C10</f>
        <v>Weather-Normalized kWh Sales (Oct15-Sep16)</v>
      </c>
      <c r="D14" s="35" t="s">
        <v>47</v>
      </c>
      <c r="E14" s="56">
        <v>281629411.24406934</v>
      </c>
      <c r="F14" s="56">
        <v>229066033.29324535</v>
      </c>
      <c r="G14" s="56">
        <v>253473902.25955233</v>
      </c>
      <c r="H14" s="56">
        <v>204132207.02314135</v>
      </c>
      <c r="I14" s="56">
        <v>220133181.8939862</v>
      </c>
      <c r="J14" s="56">
        <v>204092877.67037505</v>
      </c>
      <c r="K14" s="56">
        <v>225355557.17316702</v>
      </c>
      <c r="L14" s="56">
        <v>234996257.55218324</v>
      </c>
      <c r="M14" s="56">
        <v>215977450.47437373</v>
      </c>
      <c r="N14" s="56">
        <v>215700377.70449299</v>
      </c>
      <c r="O14" s="56">
        <v>233739560.5283455</v>
      </c>
      <c r="P14" s="56">
        <v>269162189.97716194</v>
      </c>
      <c r="Q14" s="34">
        <f>SUM(E14:P14)</f>
        <v>2787459006.7940941</v>
      </c>
      <c r="R14" s="67"/>
    </row>
    <row r="15" spans="1:18" x14ac:dyDescent="0.25">
      <c r="A15" s="37">
        <f t="shared" si="0"/>
        <v>7</v>
      </c>
      <c r="B15" s="37"/>
      <c r="C15" s="38" t="s">
        <v>86</v>
      </c>
      <c r="D15" s="35" t="s">
        <v>89</v>
      </c>
      <c r="E15" s="36">
        <f t="shared" ref="E15:P15" si="2">E14/$Q14</f>
        <v>0.10103445846472781</v>
      </c>
      <c r="F15" s="36">
        <f t="shared" si="2"/>
        <v>8.2177363948644486E-2</v>
      </c>
      <c r="G15" s="36">
        <f t="shared" si="2"/>
        <v>9.0933678895991063E-2</v>
      </c>
      <c r="H15" s="36">
        <f t="shared" si="2"/>
        <v>7.3232361991905096E-2</v>
      </c>
      <c r="I15" s="36">
        <f t="shared" si="2"/>
        <v>7.8972706453238672E-2</v>
      </c>
      <c r="J15" s="36">
        <f t="shared" si="2"/>
        <v>7.3218252599562314E-2</v>
      </c>
      <c r="K15" s="36">
        <f t="shared" si="2"/>
        <v>8.0846231863460627E-2</v>
      </c>
      <c r="L15" s="36">
        <f t="shared" si="2"/>
        <v>8.4304829947062287E-2</v>
      </c>
      <c r="M15" s="36">
        <f t="shared" si="2"/>
        <v>7.748183917609365E-2</v>
      </c>
      <c r="N15" s="36">
        <f t="shared" si="2"/>
        <v>7.7382439411216239E-2</v>
      </c>
      <c r="O15" s="36">
        <f t="shared" si="2"/>
        <v>8.3853990303941181E-2</v>
      </c>
      <c r="P15" s="36">
        <f t="shared" si="2"/>
        <v>9.6561846944156551E-2</v>
      </c>
      <c r="Q15" s="36">
        <f>SUM(E15:P15)</f>
        <v>1</v>
      </c>
    </row>
    <row r="16" spans="1:18" x14ac:dyDescent="0.25">
      <c r="A16" s="37">
        <f t="shared" si="0"/>
        <v>8</v>
      </c>
      <c r="B16" s="37"/>
      <c r="C16" s="38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25">
      <c r="A17" s="37">
        <f t="shared" si="0"/>
        <v>9</v>
      </c>
      <c r="B17" s="66" t="s">
        <v>90</v>
      </c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4"/>
    </row>
    <row r="18" spans="1:17" x14ac:dyDescent="0.25">
      <c r="A18" s="37">
        <f t="shared" si="0"/>
        <v>10</v>
      </c>
      <c r="B18" s="37"/>
      <c r="C18" s="38" t="str">
        <f>C10</f>
        <v>Weather-Normalized kWh Sales (Oct15-Sep16)</v>
      </c>
      <c r="D18" s="35" t="s">
        <v>47</v>
      </c>
      <c r="E18" s="56">
        <v>266899645.64547846</v>
      </c>
      <c r="F18" s="56">
        <v>244636526.67447519</v>
      </c>
      <c r="G18" s="56">
        <v>267852931.70652598</v>
      </c>
      <c r="H18" s="56">
        <v>213153714.52241391</v>
      </c>
      <c r="I18" s="56">
        <v>227931368.49373269</v>
      </c>
      <c r="J18" s="56">
        <v>242794300.80227262</v>
      </c>
      <c r="K18" s="56">
        <v>248750766.66181687</v>
      </c>
      <c r="L18" s="56">
        <v>236842863.53498957</v>
      </c>
      <c r="M18" s="56">
        <v>252934214.06788689</v>
      </c>
      <c r="N18" s="56">
        <v>240882424.52650315</v>
      </c>
      <c r="O18" s="56">
        <v>245826455.65272796</v>
      </c>
      <c r="P18" s="56">
        <v>280833396.03703481</v>
      </c>
      <c r="Q18" s="34">
        <f>SUM(E18:P18)</f>
        <v>2969338608.3258586</v>
      </c>
    </row>
    <row r="19" spans="1:17" x14ac:dyDescent="0.25">
      <c r="A19" s="37">
        <f t="shared" si="0"/>
        <v>11</v>
      </c>
      <c r="B19" s="37"/>
      <c r="C19" s="38" t="s">
        <v>86</v>
      </c>
      <c r="D19" s="35" t="s">
        <v>91</v>
      </c>
      <c r="E19" s="36">
        <f t="shared" ref="E19:P19" si="3">E18/$Q18</f>
        <v>8.9885217164895531E-2</v>
      </c>
      <c r="F19" s="36">
        <f t="shared" si="3"/>
        <v>8.2387547849385762E-2</v>
      </c>
      <c r="G19" s="36">
        <f t="shared" si="3"/>
        <v>9.0206260395995733E-2</v>
      </c>
      <c r="H19" s="36">
        <f t="shared" si="3"/>
        <v>7.1784913288347407E-2</v>
      </c>
      <c r="I19" s="36">
        <f t="shared" si="3"/>
        <v>7.6761662632421221E-2</v>
      </c>
      <c r="J19" s="36">
        <f t="shared" si="3"/>
        <v>8.1767131616950331E-2</v>
      </c>
      <c r="K19" s="36">
        <f t="shared" si="3"/>
        <v>8.3773122393092425E-2</v>
      </c>
      <c r="L19" s="36">
        <f t="shared" si="3"/>
        <v>7.9762834346643885E-2</v>
      </c>
      <c r="M19" s="36">
        <f t="shared" si="3"/>
        <v>8.5182004288319818E-2</v>
      </c>
      <c r="N19" s="36">
        <f t="shared" si="3"/>
        <v>8.1123258846627452E-2</v>
      </c>
      <c r="O19" s="36">
        <f t="shared" si="3"/>
        <v>8.2788286577840736E-2</v>
      </c>
      <c r="P19" s="36">
        <f t="shared" si="3"/>
        <v>9.4577760599479546E-2</v>
      </c>
      <c r="Q19" s="36">
        <f>SUM(E19:P19)</f>
        <v>0.99999999999999978</v>
      </c>
    </row>
    <row r="20" spans="1:17" x14ac:dyDescent="0.25">
      <c r="A20" s="37">
        <f t="shared" si="0"/>
        <v>12</v>
      </c>
      <c r="B20" s="37"/>
      <c r="C20" s="38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25">
      <c r="A21" s="37">
        <f t="shared" si="0"/>
        <v>13</v>
      </c>
      <c r="B21" s="66" t="s">
        <v>92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x14ac:dyDescent="0.25">
      <c r="A22" s="37">
        <f t="shared" si="0"/>
        <v>14</v>
      </c>
      <c r="B22" s="37"/>
      <c r="C22" s="38" t="str">
        <f>C10</f>
        <v>Weather-Normalized kWh Sales (Oct15-Sep16)</v>
      </c>
      <c r="D22" s="35" t="s">
        <v>47</v>
      </c>
      <c r="E22" s="56">
        <v>115621423.69741865</v>
      </c>
      <c r="F22" s="56">
        <v>145181541.49764091</v>
      </c>
      <c r="G22" s="56">
        <v>59374585.51015459</v>
      </c>
      <c r="H22" s="56">
        <v>97238188.977565616</v>
      </c>
      <c r="I22" s="56">
        <v>112803030.12243524</v>
      </c>
      <c r="J22" s="56">
        <v>106257128.70070514</v>
      </c>
      <c r="K22" s="56">
        <v>108911585.06522964</v>
      </c>
      <c r="L22" s="56">
        <v>114970167.791201</v>
      </c>
      <c r="M22" s="56">
        <v>112641111.91485777</v>
      </c>
      <c r="N22" s="56">
        <v>113055486.08998695</v>
      </c>
      <c r="O22" s="56">
        <v>139484845.23100013</v>
      </c>
      <c r="P22" s="56">
        <v>81324175.515935257</v>
      </c>
      <c r="Q22" s="34">
        <f>SUM(E22:P22)</f>
        <v>1306863270.114131</v>
      </c>
    </row>
    <row r="23" spans="1:17" x14ac:dyDescent="0.25">
      <c r="A23" s="37">
        <f t="shared" si="0"/>
        <v>15</v>
      </c>
      <c r="B23" s="37"/>
      <c r="C23" s="38" t="s">
        <v>86</v>
      </c>
      <c r="D23" s="35" t="s">
        <v>93</v>
      </c>
      <c r="E23" s="36">
        <f t="shared" ref="E23:P23" si="4">E22/$Q22</f>
        <v>8.8472471712607845E-2</v>
      </c>
      <c r="F23" s="36">
        <f t="shared" si="4"/>
        <v>0.11109160752904312</v>
      </c>
      <c r="G23" s="36">
        <f t="shared" si="4"/>
        <v>4.5432897892194408E-2</v>
      </c>
      <c r="H23" s="36">
        <f t="shared" si="4"/>
        <v>7.4405786130230453E-2</v>
      </c>
      <c r="I23" s="36">
        <f t="shared" si="4"/>
        <v>8.6315862341577579E-2</v>
      </c>
      <c r="J23" s="36">
        <f t="shared" si="4"/>
        <v>8.1306997549503018E-2</v>
      </c>
      <c r="K23" s="36">
        <f t="shared" si="4"/>
        <v>8.3338163644095811E-2</v>
      </c>
      <c r="L23" s="36">
        <f t="shared" si="4"/>
        <v>8.7974136560713359E-2</v>
      </c>
      <c r="M23" s="36">
        <f t="shared" si="4"/>
        <v>8.6191963987954603E-2</v>
      </c>
      <c r="N23" s="36">
        <f t="shared" si="4"/>
        <v>8.6509039373425495E-2</v>
      </c>
      <c r="O23" s="36">
        <f t="shared" si="4"/>
        <v>0.10673254687065972</v>
      </c>
      <c r="P23" s="36">
        <f t="shared" si="4"/>
        <v>6.2228526407994506E-2</v>
      </c>
      <c r="Q23" s="36">
        <f>SUM(E23:P23)</f>
        <v>0.99999999999999989</v>
      </c>
    </row>
    <row r="24" spans="1:17" x14ac:dyDescent="0.25">
      <c r="A24" s="37">
        <f t="shared" si="0"/>
        <v>16</v>
      </c>
      <c r="B24" s="37"/>
      <c r="C24" s="38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25">
      <c r="A25" s="37">
        <f t="shared" si="0"/>
        <v>17</v>
      </c>
      <c r="B25" s="66" t="s">
        <v>94</v>
      </c>
      <c r="C25" s="38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4"/>
    </row>
    <row r="26" spans="1:17" x14ac:dyDescent="0.25">
      <c r="A26" s="37">
        <f t="shared" si="0"/>
        <v>18</v>
      </c>
      <c r="B26" s="37"/>
      <c r="C26" s="45" t="s">
        <v>95</v>
      </c>
      <c r="D26" s="35" t="s">
        <v>47</v>
      </c>
      <c r="E26" s="47">
        <v>4124510</v>
      </c>
      <c r="F26" s="47">
        <v>4580440</v>
      </c>
      <c r="G26" s="47">
        <v>4075397</v>
      </c>
      <c r="H26" s="47">
        <v>3571063</v>
      </c>
      <c r="I26" s="47">
        <v>2869862</v>
      </c>
      <c r="J26" s="47">
        <v>3034455</v>
      </c>
      <c r="K26" s="47">
        <v>3140898</v>
      </c>
      <c r="L26" s="47">
        <v>3102167</v>
      </c>
      <c r="M26" s="47">
        <v>3338039</v>
      </c>
      <c r="N26" s="47">
        <v>3507956</v>
      </c>
      <c r="O26" s="47">
        <v>3989441</v>
      </c>
      <c r="P26" s="47">
        <v>4495958</v>
      </c>
      <c r="Q26" s="39">
        <f>SUM(E26:P26)</f>
        <v>43830186</v>
      </c>
    </row>
    <row r="27" spans="1:17" x14ac:dyDescent="0.25">
      <c r="A27" s="37">
        <f t="shared" si="0"/>
        <v>19</v>
      </c>
      <c r="B27" s="37"/>
      <c r="C27" s="38" t="s">
        <v>86</v>
      </c>
      <c r="D27" s="35" t="s">
        <v>96</v>
      </c>
      <c r="E27" s="36">
        <f t="shared" ref="E27:P27" si="5">E26/$Q26</f>
        <v>9.4102041912393436E-2</v>
      </c>
      <c r="F27" s="36">
        <f t="shared" si="5"/>
        <v>0.10450423368041377</v>
      </c>
      <c r="G27" s="36">
        <f t="shared" si="5"/>
        <v>9.2981512786644349E-2</v>
      </c>
      <c r="H27" s="36">
        <f t="shared" si="5"/>
        <v>8.147496795929636E-2</v>
      </c>
      <c r="I27" s="36">
        <f t="shared" si="5"/>
        <v>6.5476838268493778E-2</v>
      </c>
      <c r="J27" s="36">
        <f t="shared" si="5"/>
        <v>6.9232081287540048E-2</v>
      </c>
      <c r="K27" s="36">
        <f t="shared" si="5"/>
        <v>7.1660613076111518E-2</v>
      </c>
      <c r="L27" s="36">
        <f t="shared" si="5"/>
        <v>7.077695266910343E-2</v>
      </c>
      <c r="M27" s="36">
        <f t="shared" si="5"/>
        <v>7.6158449339001205E-2</v>
      </c>
      <c r="N27" s="36">
        <f t="shared" si="5"/>
        <v>8.0035161155829912E-2</v>
      </c>
      <c r="O27" s="36">
        <f t="shared" si="5"/>
        <v>9.1020398590140592E-2</v>
      </c>
      <c r="P27" s="36">
        <f t="shared" si="5"/>
        <v>0.10257674927503159</v>
      </c>
      <c r="Q27" s="36">
        <f>SUM(E27:P27)</f>
        <v>0.99999999999999978</v>
      </c>
    </row>
    <row r="28" spans="1:17" x14ac:dyDescent="0.25">
      <c r="A28" s="37">
        <f t="shared" si="0"/>
        <v>20</v>
      </c>
      <c r="B28" s="37"/>
      <c r="C28" s="38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x14ac:dyDescent="0.25">
      <c r="A29" s="37">
        <f t="shared" si="0"/>
        <v>21</v>
      </c>
      <c r="B29" s="66" t="s">
        <v>97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25">
      <c r="A30" s="37">
        <f t="shared" si="0"/>
        <v>22</v>
      </c>
      <c r="B30" s="37"/>
      <c r="C30" s="45" t="str">
        <f>C26</f>
        <v>Demand Charge Revenue (Oct15-Sep16)</v>
      </c>
      <c r="D30" s="35" t="s">
        <v>47</v>
      </c>
      <c r="E30" s="47">
        <v>2675513</v>
      </c>
      <c r="F30" s="47">
        <v>3200834</v>
      </c>
      <c r="G30" s="47">
        <v>2846695</v>
      </c>
      <c r="H30" s="47">
        <v>2360400</v>
      </c>
      <c r="I30" s="47">
        <v>2009941</v>
      </c>
      <c r="J30" s="47">
        <v>2096896</v>
      </c>
      <c r="K30" s="47">
        <v>1943054</v>
      </c>
      <c r="L30" s="47">
        <v>2670559</v>
      </c>
      <c r="M30" s="47">
        <v>2154803</v>
      </c>
      <c r="N30" s="47">
        <v>2410628</v>
      </c>
      <c r="O30" s="47">
        <v>2603965</v>
      </c>
      <c r="P30" s="47">
        <v>3388035</v>
      </c>
      <c r="Q30" s="39">
        <f>SUM(E30:P30)</f>
        <v>30361323</v>
      </c>
    </row>
    <row r="31" spans="1:17" x14ac:dyDescent="0.25">
      <c r="A31" s="37">
        <f t="shared" si="0"/>
        <v>23</v>
      </c>
      <c r="B31" s="37"/>
      <c r="C31" s="38" t="s">
        <v>86</v>
      </c>
      <c r="D31" s="35" t="s">
        <v>98</v>
      </c>
      <c r="E31" s="36">
        <f t="shared" ref="E31:P31" si="6">E30/$Q30</f>
        <v>8.8122411529958686E-2</v>
      </c>
      <c r="F31" s="36">
        <f t="shared" si="6"/>
        <v>0.10542472078703553</v>
      </c>
      <c r="G31" s="36">
        <f t="shared" si="6"/>
        <v>9.3760571632533929E-2</v>
      </c>
      <c r="H31" s="36">
        <f t="shared" si="6"/>
        <v>7.7743647732346835E-2</v>
      </c>
      <c r="I31" s="36">
        <f t="shared" si="6"/>
        <v>6.6200705417217814E-2</v>
      </c>
      <c r="J31" s="36">
        <f t="shared" si="6"/>
        <v>6.906471104701202E-2</v>
      </c>
      <c r="K31" s="36">
        <f t="shared" si="6"/>
        <v>6.3997672301697783E-2</v>
      </c>
      <c r="L31" s="36">
        <f t="shared" si="6"/>
        <v>8.7959243409781576E-2</v>
      </c>
      <c r="M31" s="36">
        <f t="shared" si="6"/>
        <v>7.0971973125150051E-2</v>
      </c>
      <c r="N31" s="36">
        <f t="shared" si="6"/>
        <v>7.9397989343218012E-2</v>
      </c>
      <c r="O31" s="36">
        <f t="shared" si="6"/>
        <v>8.5765860730113774E-2</v>
      </c>
      <c r="P31" s="36">
        <f t="shared" si="6"/>
        <v>0.11159049294393396</v>
      </c>
      <c r="Q31" s="36">
        <f>SUM(E31:P31)</f>
        <v>1</v>
      </c>
    </row>
    <row r="32" spans="1:17" x14ac:dyDescent="0.25">
      <c r="A32" s="37">
        <f t="shared" si="0"/>
        <v>24</v>
      </c>
      <c r="B32" s="37"/>
      <c r="C32" s="38"/>
      <c r="D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x14ac:dyDescent="0.25">
      <c r="A33" s="37">
        <f t="shared" si="0"/>
        <v>25</v>
      </c>
      <c r="B33" s="65" t="s">
        <v>99</v>
      </c>
      <c r="D33" s="3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5">
      <c r="A34" s="37">
        <f t="shared" si="0"/>
        <v>26</v>
      </c>
      <c r="B34" s="66" t="str">
        <f>B9</f>
        <v>Schedule 7</v>
      </c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x14ac:dyDescent="0.25">
      <c r="A35" s="37">
        <f t="shared" si="0"/>
        <v>27</v>
      </c>
      <c r="B35" s="37"/>
      <c r="C35" s="38" t="s">
        <v>100</v>
      </c>
      <c r="D35" s="37" t="s">
        <v>101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68">
        <f>'JAP-30 Page 2'!D14</f>
        <v>343.74</v>
      </c>
    </row>
    <row r="36" spans="1:17" x14ac:dyDescent="0.25">
      <c r="A36" s="37">
        <f t="shared" si="0"/>
        <v>28</v>
      </c>
      <c r="B36" s="37"/>
      <c r="C36" s="38" t="s">
        <v>99</v>
      </c>
      <c r="D36" s="37" t="str">
        <f>"("&amp;A$11&amp;") x ("&amp;A35&amp;")"</f>
        <v>(3) x (27)</v>
      </c>
      <c r="E36" s="69">
        <f>$Q35*E$11</f>
        <v>40.350651757129455</v>
      </c>
      <c r="F36" s="69">
        <f t="shared" ref="F36:P36" si="7">$Q35*F$11</f>
        <v>34.198821043229039</v>
      </c>
      <c r="G36" s="69">
        <f t="shared" si="7"/>
        <v>32.955153998841695</v>
      </c>
      <c r="H36" s="69">
        <f t="shared" si="7"/>
        <v>26.198312974977263</v>
      </c>
      <c r="I36" s="69">
        <f t="shared" si="7"/>
        <v>23.55451466755073</v>
      </c>
      <c r="J36" s="69">
        <f t="shared" si="7"/>
        <v>20.365312984415564</v>
      </c>
      <c r="K36" s="69">
        <f t="shared" si="7"/>
        <v>22.819540067898071</v>
      </c>
      <c r="L36" s="69">
        <f t="shared" si="7"/>
        <v>22.114792162077258</v>
      </c>
      <c r="M36" s="69">
        <f t="shared" si="7"/>
        <v>20.260670559311237</v>
      </c>
      <c r="N36" s="69">
        <f t="shared" si="7"/>
        <v>25.951904678791959</v>
      </c>
      <c r="O36" s="69">
        <f t="shared" si="7"/>
        <v>33.857962928258729</v>
      </c>
      <c r="P36" s="69">
        <f t="shared" si="7"/>
        <v>41.112362177519046</v>
      </c>
      <c r="Q36" s="68">
        <f>SUM(E36:P36)</f>
        <v>343.74000000000007</v>
      </c>
    </row>
    <row r="37" spans="1:17" x14ac:dyDescent="0.25">
      <c r="A37" s="37">
        <f t="shared" si="0"/>
        <v>29</v>
      </c>
      <c r="B37" s="37"/>
      <c r="C37" s="38"/>
      <c r="D37" s="70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8"/>
    </row>
    <row r="38" spans="1:17" x14ac:dyDescent="0.25">
      <c r="A38" s="37">
        <f t="shared" si="0"/>
        <v>30</v>
      </c>
      <c r="B38" s="66" t="str">
        <f>B13</f>
        <v>Schedules 8 &amp; 24</v>
      </c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68"/>
    </row>
    <row r="39" spans="1:17" x14ac:dyDescent="0.25">
      <c r="A39" s="37">
        <f t="shared" si="0"/>
        <v>31</v>
      </c>
      <c r="B39" s="37"/>
      <c r="C39" s="38" t="s">
        <v>100</v>
      </c>
      <c r="D39" s="37" t="str">
        <f>$D$35</f>
        <v>JAP-30 Page 2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68">
        <f>'JAP-30 Page 2'!E14</f>
        <v>734.83</v>
      </c>
    </row>
    <row r="40" spans="1:17" x14ac:dyDescent="0.25">
      <c r="A40" s="37">
        <f t="shared" si="0"/>
        <v>32</v>
      </c>
      <c r="B40" s="37"/>
      <c r="C40" s="38" t="s">
        <v>99</v>
      </c>
      <c r="D40" s="37" t="str">
        <f>"("&amp;A$15&amp;") x ("&amp;A39&amp;")"</f>
        <v>(7) x (31)</v>
      </c>
      <c r="E40" s="69">
        <f>$Q39*E$15</f>
        <v>74.243151113635932</v>
      </c>
      <c r="F40" s="69">
        <f t="shared" ref="F40:P40" si="8">$Q39*F$15</f>
        <v>60.38639235038243</v>
      </c>
      <c r="G40" s="69">
        <f t="shared" si="8"/>
        <v>66.820795263141122</v>
      </c>
      <c r="H40" s="69">
        <f t="shared" si="8"/>
        <v>53.813336562511623</v>
      </c>
      <c r="I40" s="69">
        <f t="shared" si="8"/>
        <v>58.031513883033377</v>
      </c>
      <c r="J40" s="69">
        <f t="shared" si="8"/>
        <v>53.802968557736378</v>
      </c>
      <c r="K40" s="69">
        <f t="shared" si="8"/>
        <v>59.408236560226776</v>
      </c>
      <c r="L40" s="69">
        <f t="shared" si="8"/>
        <v>61.949718189999786</v>
      </c>
      <c r="M40" s="69">
        <f t="shared" si="8"/>
        <v>56.935979881768901</v>
      </c>
      <c r="N40" s="69">
        <f>$Q39*N$15</f>
        <v>56.86293795254403</v>
      </c>
      <c r="O40" s="69">
        <f t="shared" si="8"/>
        <v>61.618427695045099</v>
      </c>
      <c r="P40" s="69">
        <f t="shared" si="8"/>
        <v>70.956541989974568</v>
      </c>
      <c r="Q40" s="68">
        <f>SUM(E40:P40)</f>
        <v>734.82999999999993</v>
      </c>
    </row>
    <row r="41" spans="1:17" x14ac:dyDescent="0.25">
      <c r="A41" s="37">
        <f t="shared" si="0"/>
        <v>33</v>
      </c>
      <c r="B41" s="37"/>
      <c r="C41" s="38"/>
      <c r="D41" s="70"/>
      <c r="E41" s="37"/>
      <c r="F41" s="37"/>
      <c r="G41" s="37"/>
      <c r="H41" s="37"/>
      <c r="I41" s="38"/>
      <c r="J41" s="38"/>
      <c r="K41" s="38"/>
      <c r="L41" s="38"/>
      <c r="M41" s="38"/>
      <c r="N41" s="38"/>
      <c r="O41" s="38"/>
      <c r="P41" s="38"/>
      <c r="Q41" s="68"/>
    </row>
    <row r="42" spans="1:17" x14ac:dyDescent="0.25">
      <c r="A42" s="37">
        <f t="shared" si="0"/>
        <v>34</v>
      </c>
      <c r="B42" s="66" t="str">
        <f>B17</f>
        <v>Schedules 7A, 11, 25, 29, 35 &amp; 43</v>
      </c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68"/>
    </row>
    <row r="43" spans="1:17" x14ac:dyDescent="0.25">
      <c r="A43" s="37">
        <f t="shared" si="0"/>
        <v>35</v>
      </c>
      <c r="B43" s="37"/>
      <c r="C43" s="38" t="s">
        <v>100</v>
      </c>
      <c r="D43" s="37" t="str">
        <f>$D$35</f>
        <v>JAP-30 Page 2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68">
        <f>'JAP-30 Page 2'!F14</f>
        <v>12005.25</v>
      </c>
    </row>
    <row r="44" spans="1:17" x14ac:dyDescent="0.25">
      <c r="A44" s="37">
        <f t="shared" si="0"/>
        <v>36</v>
      </c>
      <c r="B44" s="37"/>
      <c r="C44" s="38" t="s">
        <v>99</v>
      </c>
      <c r="D44" s="37" t="str">
        <f>"("&amp;A$19&amp;") x ("&amp;A43&amp;")"</f>
        <v>(11) x (35)</v>
      </c>
      <c r="E44" s="69">
        <f t="shared" ref="E44:P44" si="9">$Q43*E$19</f>
        <v>1079.094503368862</v>
      </c>
      <c r="F44" s="69">
        <f t="shared" si="9"/>
        <v>989.08310881883847</v>
      </c>
      <c r="G44" s="69">
        <f t="shared" si="9"/>
        <v>1082.9487076190278</v>
      </c>
      <c r="H44" s="69">
        <f t="shared" si="9"/>
        <v>861.79583025493275</v>
      </c>
      <c r="I44" s="69">
        <f t="shared" si="9"/>
        <v>921.5429503178749</v>
      </c>
      <c r="J44" s="69">
        <f t="shared" si="9"/>
        <v>981.63485684439297</v>
      </c>
      <c r="K44" s="69">
        <f t="shared" si="9"/>
        <v>1005.7172776096728</v>
      </c>
      <c r="L44" s="69">
        <f t="shared" si="9"/>
        <v>957.57276704004653</v>
      </c>
      <c r="M44" s="69">
        <f t="shared" si="9"/>
        <v>1022.6312569823515</v>
      </c>
      <c r="N44" s="69">
        <f t="shared" si="9"/>
        <v>973.90500326847427</v>
      </c>
      <c r="O44" s="69">
        <f t="shared" si="9"/>
        <v>993.8940774386225</v>
      </c>
      <c r="P44" s="69">
        <f t="shared" si="9"/>
        <v>1135.4296604369017</v>
      </c>
      <c r="Q44" s="68">
        <f>SUM(E44:P44)</f>
        <v>12005.249999999998</v>
      </c>
    </row>
    <row r="45" spans="1:17" x14ac:dyDescent="0.25">
      <c r="A45" s="37">
        <f t="shared" si="0"/>
        <v>37</v>
      </c>
    </row>
    <row r="46" spans="1:17" x14ac:dyDescent="0.25">
      <c r="A46" s="37">
        <f t="shared" si="0"/>
        <v>38</v>
      </c>
      <c r="B46" s="66" t="str">
        <f>B21</f>
        <v>Schedules 40, 46 &amp; 49</v>
      </c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68"/>
    </row>
    <row r="47" spans="1:17" x14ac:dyDescent="0.25">
      <c r="A47" s="37">
        <f t="shared" si="0"/>
        <v>39</v>
      </c>
      <c r="B47" s="37"/>
      <c r="C47" s="38" t="s">
        <v>100</v>
      </c>
      <c r="D47" s="37" t="str">
        <f>$D$35</f>
        <v>JAP-30 Page 2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68">
        <f>'JAP-30 Page 2'!G14</f>
        <v>155285.69</v>
      </c>
    </row>
    <row r="48" spans="1:17" x14ac:dyDescent="0.25">
      <c r="A48" s="37">
        <f t="shared" si="0"/>
        <v>40</v>
      </c>
      <c r="B48" s="37"/>
      <c r="C48" s="38" t="s">
        <v>99</v>
      </c>
      <c r="D48" s="37" t="str">
        <f>"("&amp;A$23&amp;") x ("&amp;A47&amp;")"</f>
        <v>(15) x (39)</v>
      </c>
      <c r="E48" s="69">
        <f t="shared" ref="E48:P48" si="10">$Q47*E$23</f>
        <v>13738.508815897791</v>
      </c>
      <c r="F48" s="69">
        <f t="shared" si="10"/>
        <v>17250.936928356656</v>
      </c>
      <c r="G48" s="69">
        <f t="shared" si="10"/>
        <v>7055.0788978889541</v>
      </c>
      <c r="H48" s="69">
        <f t="shared" si="10"/>
        <v>11554.153839225266</v>
      </c>
      <c r="I48" s="69">
        <f t="shared" si="10"/>
        <v>13403.61824165689</v>
      </c>
      <c r="J48" s="69">
        <f t="shared" si="10"/>
        <v>12625.813216302886</v>
      </c>
      <c r="K48" s="69">
        <f t="shared" si="10"/>
        <v>12941.224244806333</v>
      </c>
      <c r="L48" s="69">
        <f t="shared" si="10"/>
        <v>13661.124497984601</v>
      </c>
      <c r="M48" s="69">
        <f t="shared" si="10"/>
        <v>13384.378600324682</v>
      </c>
      <c r="N48" s="69">
        <f t="shared" si="10"/>
        <v>13433.615870339545</v>
      </c>
      <c r="O48" s="69">
        <f t="shared" si="10"/>
        <v>16574.037186267735</v>
      </c>
      <c r="P48" s="69">
        <f t="shared" si="10"/>
        <v>9663.1996609486487</v>
      </c>
      <c r="Q48" s="68">
        <f>SUM(E48:P48)</f>
        <v>155285.69</v>
      </c>
    </row>
    <row r="49" spans="1:17" x14ac:dyDescent="0.25">
      <c r="A49" s="37">
        <f t="shared" si="0"/>
        <v>41</v>
      </c>
    </row>
    <row r="50" spans="1:17" x14ac:dyDescent="0.25">
      <c r="A50" s="37">
        <f t="shared" si="0"/>
        <v>42</v>
      </c>
      <c r="B50" s="66" t="str">
        <f>B25</f>
        <v>Schedules 12 &amp; 26</v>
      </c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68"/>
    </row>
    <row r="51" spans="1:17" x14ac:dyDescent="0.25">
      <c r="A51" s="37">
        <f t="shared" si="0"/>
        <v>43</v>
      </c>
      <c r="B51" s="37"/>
      <c r="C51" s="38" t="s">
        <v>100</v>
      </c>
      <c r="D51" s="37" t="str">
        <f>$D$35</f>
        <v>JAP-30 Page 2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68">
        <f>'JAP-30 Page 2'!H14</f>
        <v>61238.87</v>
      </c>
    </row>
    <row r="52" spans="1:17" x14ac:dyDescent="0.25">
      <c r="A52" s="37">
        <f t="shared" si="0"/>
        <v>44</v>
      </c>
      <c r="B52" s="37"/>
      <c r="C52" s="38" t="s">
        <v>99</v>
      </c>
      <c r="D52" s="37" t="str">
        <f>"("&amp;A$27&amp;") x ("&amp;A51&amp;")"</f>
        <v>(19) x (43)</v>
      </c>
      <c r="E52" s="69">
        <f t="shared" ref="E52:P52" si="11">$Q51*E$27</f>
        <v>5762.7027114076136</v>
      </c>
      <c r="F52" s="69">
        <f t="shared" si="11"/>
        <v>6399.7211808044804</v>
      </c>
      <c r="G52" s="69">
        <f t="shared" si="11"/>
        <v>5694.0827739446513</v>
      </c>
      <c r="H52" s="69">
        <f t="shared" si="11"/>
        <v>4989.4349711135155</v>
      </c>
      <c r="I52" s="69">
        <f t="shared" si="11"/>
        <v>4009.727586735316</v>
      </c>
      <c r="J52" s="69">
        <f t="shared" si="11"/>
        <v>4239.6944257970981</v>
      </c>
      <c r="K52" s="69">
        <f t="shared" si="11"/>
        <v>4388.4149682882935</v>
      </c>
      <c r="L52" s="69">
        <f t="shared" si="11"/>
        <v>4334.3006034993778</v>
      </c>
      <c r="M52" s="69">
        <f t="shared" si="11"/>
        <v>4663.8573784726814</v>
      </c>
      <c r="N52" s="69">
        <f t="shared" si="11"/>
        <v>4901.2628294509177</v>
      </c>
      <c r="O52" s="69">
        <f t="shared" si="11"/>
        <v>5573.9863566098029</v>
      </c>
      <c r="P52" s="69">
        <f t="shared" si="11"/>
        <v>6281.684213876254</v>
      </c>
      <c r="Q52" s="68">
        <f>SUM(E52:P52)</f>
        <v>61238.87</v>
      </c>
    </row>
    <row r="53" spans="1:17" x14ac:dyDescent="0.25">
      <c r="A53" s="37">
        <f t="shared" si="0"/>
        <v>45</v>
      </c>
    </row>
    <row r="54" spans="1:17" x14ac:dyDescent="0.25">
      <c r="A54" s="37">
        <f t="shared" si="0"/>
        <v>46</v>
      </c>
      <c r="B54" s="66" t="str">
        <f>B29</f>
        <v>Schedules 10 &amp; 31</v>
      </c>
      <c r="D54" s="3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68"/>
    </row>
    <row r="55" spans="1:17" x14ac:dyDescent="0.25">
      <c r="A55" s="37">
        <f t="shared" si="0"/>
        <v>47</v>
      </c>
      <c r="B55" s="37"/>
      <c r="C55" s="38" t="s">
        <v>100</v>
      </c>
      <c r="D55" s="37" t="str">
        <f>$D$35</f>
        <v>JAP-30 Page 2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68">
        <f>'JAP-30 Page 2'!I14</f>
        <v>66524.83</v>
      </c>
    </row>
    <row r="56" spans="1:17" x14ac:dyDescent="0.25">
      <c r="A56" s="37">
        <f t="shared" si="0"/>
        <v>48</v>
      </c>
      <c r="B56" s="37"/>
      <c r="C56" s="38" t="s">
        <v>99</v>
      </c>
      <c r="D56" s="37" t="str">
        <f>"("&amp;A$31&amp;") x ("&amp;A55&amp;")"</f>
        <v>(23) x (47)</v>
      </c>
      <c r="E56" s="69">
        <f t="shared" ref="E56:P56" si="12">$Q55*E$31</f>
        <v>5862.328446220542</v>
      </c>
      <c r="F56" s="69">
        <f t="shared" si="12"/>
        <v>7013.3616281550048</v>
      </c>
      <c r="G56" s="69">
        <f t="shared" si="12"/>
        <v>6237.4060885571425</v>
      </c>
      <c r="H56" s="69">
        <f t="shared" si="12"/>
        <v>5171.8829489742584</v>
      </c>
      <c r="I56" s="69">
        <f t="shared" si="12"/>
        <v>4403.9906737604942</v>
      </c>
      <c r="J56" s="69">
        <f t="shared" si="12"/>
        <v>4594.5181614015964</v>
      </c>
      <c r="K56" s="69">
        <f t="shared" si="12"/>
        <v>4257.4342702661543</v>
      </c>
      <c r="L56" s="69">
        <f t="shared" si="12"/>
        <v>5851.47371476434</v>
      </c>
      <c r="M56" s="69">
        <f t="shared" si="12"/>
        <v>4721.3984469151756</v>
      </c>
      <c r="N56" s="69">
        <f t="shared" si="12"/>
        <v>5281.9377433993905</v>
      </c>
      <c r="O56" s="69">
        <f t="shared" si="12"/>
        <v>5705.559304874495</v>
      </c>
      <c r="P56" s="69">
        <f t="shared" si="12"/>
        <v>7423.5385727114062</v>
      </c>
      <c r="Q56" s="68">
        <f>SUM(E56:P56)</f>
        <v>66524.829999999987</v>
      </c>
    </row>
  </sheetData>
  <mergeCells count="3">
    <mergeCell ref="A1:Q1"/>
    <mergeCell ref="A2:Q2"/>
    <mergeCell ref="A3:Q3"/>
  </mergeCells>
  <printOptions horizontalCentered="1"/>
  <pageMargins left="0.45" right="0.45" top="0.75" bottom="0.75" header="0.3" footer="0.3"/>
  <pageSetup scale="55" orientation="landscape" blackAndWhite="1" horizontalDpi="1200" verticalDpi="1200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zoomScaleNormal="100" workbookViewId="0">
      <pane xSplit="4" ySplit="7" topLeftCell="E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33203125" style="64" customWidth="1"/>
    <col min="2" max="2" width="2.6640625" style="64" customWidth="1"/>
    <col min="3" max="3" width="43.109375" style="64" customWidth="1"/>
    <col min="4" max="4" width="14.109375" style="71" bestFit="1" customWidth="1"/>
    <col min="5" max="7" width="14" style="71" bestFit="1" customWidth="1"/>
    <col min="8" max="8" width="12.33203125" style="71" customWidth="1"/>
    <col min="9" max="14" width="12.33203125" style="64" customWidth="1"/>
    <col min="15" max="16" width="14" style="64" bestFit="1" customWidth="1"/>
    <col min="17" max="18" width="13.88671875" style="64" bestFit="1" customWidth="1"/>
    <col min="19" max="16384" width="9.109375" style="64"/>
  </cols>
  <sheetData>
    <row r="1" spans="1:18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8" x14ac:dyDescent="0.25">
      <c r="A3" s="40" t="s">
        <v>102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8" x14ac:dyDescent="0.25">
      <c r="A4" s="38"/>
      <c r="B4" s="38"/>
      <c r="C4" s="38"/>
      <c r="D4" s="37"/>
      <c r="E4" s="37"/>
      <c r="F4" s="37"/>
      <c r="G4" s="37"/>
      <c r="H4" s="37"/>
      <c r="I4" s="38"/>
      <c r="J4" s="38"/>
      <c r="K4" s="38"/>
      <c r="L4" s="38"/>
      <c r="M4" s="38"/>
      <c r="N4" s="38"/>
      <c r="O4" s="38"/>
      <c r="P4" s="38"/>
      <c r="Q4" s="38"/>
    </row>
    <row r="5" spans="1:18" x14ac:dyDescent="0.25">
      <c r="A5" s="38"/>
      <c r="B5" s="38"/>
      <c r="C5" s="38"/>
      <c r="D5" s="37"/>
      <c r="E5" s="37"/>
      <c r="F5" s="37"/>
      <c r="G5" s="37"/>
      <c r="H5" s="37"/>
      <c r="I5" s="38"/>
      <c r="J5" s="38"/>
      <c r="K5" s="38"/>
      <c r="L5" s="38"/>
      <c r="M5" s="38"/>
      <c r="N5" s="38"/>
      <c r="O5" s="38"/>
      <c r="P5" s="38"/>
      <c r="Q5" s="38"/>
    </row>
    <row r="6" spans="1:18" ht="26.4" x14ac:dyDescent="0.25">
      <c r="A6" s="32" t="s">
        <v>67</v>
      </c>
      <c r="B6" s="32"/>
      <c r="C6" s="43"/>
      <c r="D6" s="32" t="s">
        <v>8</v>
      </c>
      <c r="E6" s="33" t="s">
        <v>68</v>
      </c>
      <c r="F6" s="33" t="s">
        <v>69</v>
      </c>
      <c r="G6" s="33" t="s">
        <v>70</v>
      </c>
      <c r="H6" s="33" t="s">
        <v>71</v>
      </c>
      <c r="I6" s="33" t="s">
        <v>72</v>
      </c>
      <c r="J6" s="33" t="s">
        <v>73</v>
      </c>
      <c r="K6" s="33" t="s">
        <v>74</v>
      </c>
      <c r="L6" s="33" t="s">
        <v>75</v>
      </c>
      <c r="M6" s="33" t="s">
        <v>76</v>
      </c>
      <c r="N6" s="33" t="s">
        <v>77</v>
      </c>
      <c r="O6" s="33" t="s">
        <v>78</v>
      </c>
      <c r="P6" s="33" t="s">
        <v>79</v>
      </c>
      <c r="Q6" s="32" t="s">
        <v>80</v>
      </c>
    </row>
    <row r="7" spans="1:18" x14ac:dyDescent="0.25">
      <c r="A7" s="38"/>
      <c r="B7" s="38"/>
      <c r="C7" s="37" t="s">
        <v>16</v>
      </c>
      <c r="D7" s="37" t="s">
        <v>17</v>
      </c>
      <c r="E7" s="37" t="s">
        <v>18</v>
      </c>
      <c r="F7" s="37" t="s">
        <v>19</v>
      </c>
      <c r="G7" s="37" t="s">
        <v>42</v>
      </c>
      <c r="H7" s="37" t="s">
        <v>43</v>
      </c>
      <c r="I7" s="37" t="s">
        <v>22</v>
      </c>
      <c r="J7" s="37" t="s">
        <v>23</v>
      </c>
      <c r="K7" s="37" t="s">
        <v>24</v>
      </c>
      <c r="L7" s="37" t="s">
        <v>25</v>
      </c>
      <c r="M7" s="37" t="s">
        <v>26</v>
      </c>
      <c r="N7" s="37" t="s">
        <v>27</v>
      </c>
      <c r="O7" s="37" t="s">
        <v>28</v>
      </c>
      <c r="P7" s="37" t="s">
        <v>81</v>
      </c>
      <c r="Q7" s="37" t="s">
        <v>82</v>
      </c>
    </row>
    <row r="8" spans="1:18" x14ac:dyDescent="0.25">
      <c r="A8" s="37"/>
      <c r="B8" s="65" t="s">
        <v>83</v>
      </c>
      <c r="C8" s="44"/>
      <c r="D8" s="37"/>
      <c r="E8" s="37"/>
      <c r="F8" s="37"/>
      <c r="G8" s="37"/>
      <c r="H8" s="37"/>
      <c r="I8" s="37"/>
      <c r="J8" s="37"/>
      <c r="K8" s="38"/>
      <c r="L8" s="38"/>
      <c r="M8" s="38"/>
      <c r="N8" s="38"/>
      <c r="O8" s="38"/>
      <c r="P8" s="38"/>
      <c r="Q8" s="38"/>
    </row>
    <row r="9" spans="1:18" x14ac:dyDescent="0.25">
      <c r="A9" s="37">
        <v>1</v>
      </c>
      <c r="B9" s="66" t="s">
        <v>84</v>
      </c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4"/>
    </row>
    <row r="10" spans="1:18" x14ac:dyDescent="0.25">
      <c r="A10" s="37">
        <f t="shared" ref="A10:A56" si="0">A9+1</f>
        <v>2</v>
      </c>
      <c r="B10" s="37"/>
      <c r="C10" s="38" t="s">
        <v>85</v>
      </c>
      <c r="D10" s="35" t="s">
        <v>47</v>
      </c>
      <c r="E10" s="56">
        <v>1225806465.9287825</v>
      </c>
      <c r="F10" s="56">
        <v>1038920912.9571128</v>
      </c>
      <c r="G10" s="56">
        <v>1001139736.2453095</v>
      </c>
      <c r="H10" s="56">
        <v>795874664.78726423</v>
      </c>
      <c r="I10" s="56">
        <v>715559108.06809902</v>
      </c>
      <c r="J10" s="56">
        <v>618674823.07889044</v>
      </c>
      <c r="K10" s="56">
        <v>693231423.69833016</v>
      </c>
      <c r="L10" s="56">
        <v>671821991.57801056</v>
      </c>
      <c r="M10" s="56">
        <v>615495906.36459756</v>
      </c>
      <c r="N10" s="56">
        <v>788389063.69857621</v>
      </c>
      <c r="O10" s="56">
        <v>1028566034.8299937</v>
      </c>
      <c r="P10" s="56">
        <v>1248946353.8319292</v>
      </c>
      <c r="Q10" s="34">
        <f>SUM(E10:P10)</f>
        <v>10442426485.066895</v>
      </c>
      <c r="R10" s="67"/>
    </row>
    <row r="11" spans="1:18" x14ac:dyDescent="0.25">
      <c r="A11" s="37">
        <f t="shared" si="0"/>
        <v>3</v>
      </c>
      <c r="B11" s="37"/>
      <c r="C11" s="38" t="s">
        <v>86</v>
      </c>
      <c r="D11" s="35" t="s">
        <v>87</v>
      </c>
      <c r="E11" s="36">
        <f t="shared" ref="E11:P11" si="1">E10/$Q10</f>
        <v>0.11738712910085954</v>
      </c>
      <c r="F11" s="36">
        <f t="shared" si="1"/>
        <v>9.949037366390015E-2</v>
      </c>
      <c r="G11" s="36">
        <f t="shared" si="1"/>
        <v>9.5872327918897118E-2</v>
      </c>
      <c r="H11" s="36">
        <f t="shared" si="1"/>
        <v>7.621549128695311E-2</v>
      </c>
      <c r="I11" s="36">
        <f t="shared" si="1"/>
        <v>6.8524217919214314E-2</v>
      </c>
      <c r="J11" s="36">
        <f t="shared" si="1"/>
        <v>5.9246270391620302E-2</v>
      </c>
      <c r="K11" s="36">
        <f t="shared" si="1"/>
        <v>6.638604779163923E-2</v>
      </c>
      <c r="L11" s="36">
        <f t="shared" si="1"/>
        <v>6.4335812422404312E-2</v>
      </c>
      <c r="M11" s="36">
        <f t="shared" si="1"/>
        <v>5.8941847208096927E-2</v>
      </c>
      <c r="N11" s="36">
        <f>N10/$Q10</f>
        <v>7.5498646298923486E-2</v>
      </c>
      <c r="O11" s="36">
        <f t="shared" si="1"/>
        <v>9.8498757573336621E-2</v>
      </c>
      <c r="P11" s="36">
        <f t="shared" si="1"/>
        <v>0.11960307842415502</v>
      </c>
      <c r="Q11" s="36">
        <f>SUM(E11:P11)</f>
        <v>1</v>
      </c>
    </row>
    <row r="12" spans="1:18" x14ac:dyDescent="0.25">
      <c r="A12" s="37">
        <f t="shared" si="0"/>
        <v>4</v>
      </c>
      <c r="B12" s="37"/>
      <c r="C12" s="38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18" x14ac:dyDescent="0.25">
      <c r="A13" s="37">
        <f t="shared" si="0"/>
        <v>5</v>
      </c>
      <c r="B13" s="66" t="s">
        <v>88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8" x14ac:dyDescent="0.25">
      <c r="A14" s="37">
        <f t="shared" si="0"/>
        <v>6</v>
      </c>
      <c r="B14" s="37"/>
      <c r="C14" s="38" t="str">
        <f>C10</f>
        <v>Weather-Normalized kWh Sales (Oct15-Sep16)</v>
      </c>
      <c r="D14" s="35" t="s">
        <v>47</v>
      </c>
      <c r="E14" s="56">
        <v>281629411.24406934</v>
      </c>
      <c r="F14" s="56">
        <v>229066033.29324535</v>
      </c>
      <c r="G14" s="56">
        <v>253473902.25955233</v>
      </c>
      <c r="H14" s="56">
        <v>204132207.02314135</v>
      </c>
      <c r="I14" s="56">
        <v>220133181.8939862</v>
      </c>
      <c r="J14" s="56">
        <v>204092877.67037505</v>
      </c>
      <c r="K14" s="56">
        <v>225355557.17316702</v>
      </c>
      <c r="L14" s="56">
        <v>234996257.55218324</v>
      </c>
      <c r="M14" s="56">
        <v>215977450.47437373</v>
      </c>
      <c r="N14" s="56">
        <v>215700377.70449299</v>
      </c>
      <c r="O14" s="56">
        <v>233739560.5283455</v>
      </c>
      <c r="P14" s="56">
        <v>269162189.97716194</v>
      </c>
      <c r="Q14" s="34">
        <f>SUM(E14:P14)</f>
        <v>2787459006.7940941</v>
      </c>
      <c r="R14" s="67"/>
    </row>
    <row r="15" spans="1:18" x14ac:dyDescent="0.25">
      <c r="A15" s="37">
        <f t="shared" si="0"/>
        <v>7</v>
      </c>
      <c r="B15" s="37"/>
      <c r="C15" s="38" t="s">
        <v>86</v>
      </c>
      <c r="D15" s="35" t="s">
        <v>89</v>
      </c>
      <c r="E15" s="36">
        <f t="shared" ref="E15:P15" si="2">E14/$Q14</f>
        <v>0.10103445846472781</v>
      </c>
      <c r="F15" s="36">
        <f t="shared" si="2"/>
        <v>8.2177363948644486E-2</v>
      </c>
      <c r="G15" s="36">
        <f t="shared" si="2"/>
        <v>9.0933678895991063E-2</v>
      </c>
      <c r="H15" s="36">
        <f t="shared" si="2"/>
        <v>7.3232361991905096E-2</v>
      </c>
      <c r="I15" s="36">
        <f t="shared" si="2"/>
        <v>7.8972706453238672E-2</v>
      </c>
      <c r="J15" s="36">
        <f t="shared" si="2"/>
        <v>7.3218252599562314E-2</v>
      </c>
      <c r="K15" s="36">
        <f t="shared" si="2"/>
        <v>8.0846231863460627E-2</v>
      </c>
      <c r="L15" s="36">
        <f t="shared" si="2"/>
        <v>8.4304829947062287E-2</v>
      </c>
      <c r="M15" s="36">
        <f t="shared" si="2"/>
        <v>7.748183917609365E-2</v>
      </c>
      <c r="N15" s="36">
        <f t="shared" si="2"/>
        <v>7.7382439411216239E-2</v>
      </c>
      <c r="O15" s="36">
        <f t="shared" si="2"/>
        <v>8.3853990303941181E-2</v>
      </c>
      <c r="P15" s="36">
        <f t="shared" si="2"/>
        <v>9.6561846944156551E-2</v>
      </c>
      <c r="Q15" s="36">
        <f>SUM(E15:P15)</f>
        <v>1</v>
      </c>
    </row>
    <row r="16" spans="1:18" x14ac:dyDescent="0.25">
      <c r="A16" s="37">
        <f t="shared" si="0"/>
        <v>8</v>
      </c>
      <c r="B16" s="37"/>
      <c r="C16" s="38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25">
      <c r="A17" s="37">
        <f t="shared" si="0"/>
        <v>9</v>
      </c>
      <c r="B17" s="66" t="s">
        <v>90</v>
      </c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4"/>
    </row>
    <row r="18" spans="1:17" x14ac:dyDescent="0.25">
      <c r="A18" s="37">
        <f t="shared" si="0"/>
        <v>10</v>
      </c>
      <c r="B18" s="37"/>
      <c r="C18" s="38" t="str">
        <f>C10</f>
        <v>Weather-Normalized kWh Sales (Oct15-Sep16)</v>
      </c>
      <c r="D18" s="35" t="s">
        <v>47</v>
      </c>
      <c r="E18" s="56">
        <v>266899645.64547846</v>
      </c>
      <c r="F18" s="56">
        <v>244636526.67447519</v>
      </c>
      <c r="G18" s="56">
        <v>267852931.70652598</v>
      </c>
      <c r="H18" s="56">
        <v>213153714.52241391</v>
      </c>
      <c r="I18" s="56">
        <v>227931368.49373269</v>
      </c>
      <c r="J18" s="56">
        <v>242794300.80227262</v>
      </c>
      <c r="K18" s="56">
        <v>248750766.66181687</v>
      </c>
      <c r="L18" s="56">
        <v>236842863.53498957</v>
      </c>
      <c r="M18" s="56">
        <v>252934214.06788689</v>
      </c>
      <c r="N18" s="56">
        <v>240882424.52650315</v>
      </c>
      <c r="O18" s="56">
        <v>245826455.65272796</v>
      </c>
      <c r="P18" s="56">
        <v>280833396.03703481</v>
      </c>
      <c r="Q18" s="34">
        <f>SUM(E18:P18)</f>
        <v>2969338608.3258586</v>
      </c>
    </row>
    <row r="19" spans="1:17" x14ac:dyDescent="0.25">
      <c r="A19" s="37">
        <f t="shared" si="0"/>
        <v>11</v>
      </c>
      <c r="B19" s="37"/>
      <c r="C19" s="38" t="s">
        <v>86</v>
      </c>
      <c r="D19" s="35" t="s">
        <v>91</v>
      </c>
      <c r="E19" s="36">
        <f t="shared" ref="E19:P19" si="3">E18/$Q18</f>
        <v>8.9885217164895531E-2</v>
      </c>
      <c r="F19" s="36">
        <f t="shared" si="3"/>
        <v>8.2387547849385762E-2</v>
      </c>
      <c r="G19" s="36">
        <f t="shared" si="3"/>
        <v>9.0206260395995733E-2</v>
      </c>
      <c r="H19" s="36">
        <f t="shared" si="3"/>
        <v>7.1784913288347407E-2</v>
      </c>
      <c r="I19" s="36">
        <f t="shared" si="3"/>
        <v>7.6761662632421221E-2</v>
      </c>
      <c r="J19" s="36">
        <f t="shared" si="3"/>
        <v>8.1767131616950331E-2</v>
      </c>
      <c r="K19" s="36">
        <f t="shared" si="3"/>
        <v>8.3773122393092425E-2</v>
      </c>
      <c r="L19" s="36">
        <f t="shared" si="3"/>
        <v>7.9762834346643885E-2</v>
      </c>
      <c r="M19" s="36">
        <f t="shared" si="3"/>
        <v>8.5182004288319818E-2</v>
      </c>
      <c r="N19" s="36">
        <f t="shared" si="3"/>
        <v>8.1123258846627452E-2</v>
      </c>
      <c r="O19" s="36">
        <f t="shared" si="3"/>
        <v>8.2788286577840736E-2</v>
      </c>
      <c r="P19" s="36">
        <f t="shared" si="3"/>
        <v>9.4577760599479546E-2</v>
      </c>
      <c r="Q19" s="36">
        <f>SUM(E19:P19)</f>
        <v>0.99999999999999978</v>
      </c>
    </row>
    <row r="20" spans="1:17" x14ac:dyDescent="0.25">
      <c r="A20" s="37">
        <f t="shared" si="0"/>
        <v>12</v>
      </c>
      <c r="B20" s="37"/>
      <c r="C20" s="38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25">
      <c r="A21" s="37">
        <f t="shared" si="0"/>
        <v>13</v>
      </c>
      <c r="B21" s="66" t="s">
        <v>92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x14ac:dyDescent="0.25">
      <c r="A22" s="37">
        <f t="shared" si="0"/>
        <v>14</v>
      </c>
      <c r="B22" s="37"/>
      <c r="C22" s="38" t="str">
        <f>C10</f>
        <v>Weather-Normalized kWh Sales (Oct15-Sep16)</v>
      </c>
      <c r="D22" s="35" t="s">
        <v>47</v>
      </c>
      <c r="E22" s="56">
        <v>115621423.69741865</v>
      </c>
      <c r="F22" s="56">
        <v>145181541.49764091</v>
      </c>
      <c r="G22" s="56">
        <v>59374585.51015459</v>
      </c>
      <c r="H22" s="56">
        <v>97238188.977565616</v>
      </c>
      <c r="I22" s="56">
        <v>112803030.12243524</v>
      </c>
      <c r="J22" s="56">
        <v>106257128.70070514</v>
      </c>
      <c r="K22" s="56">
        <v>108911585.06522964</v>
      </c>
      <c r="L22" s="56">
        <v>114970167.791201</v>
      </c>
      <c r="M22" s="56">
        <v>112641111.91485777</v>
      </c>
      <c r="N22" s="56">
        <v>113055486.08998695</v>
      </c>
      <c r="O22" s="56">
        <v>139484845.23100013</v>
      </c>
      <c r="P22" s="56">
        <v>81324175.515935257</v>
      </c>
      <c r="Q22" s="34">
        <f>SUM(E22:P22)</f>
        <v>1306863270.114131</v>
      </c>
    </row>
    <row r="23" spans="1:17" x14ac:dyDescent="0.25">
      <c r="A23" s="37">
        <f t="shared" si="0"/>
        <v>15</v>
      </c>
      <c r="B23" s="37"/>
      <c r="C23" s="38" t="s">
        <v>86</v>
      </c>
      <c r="D23" s="35" t="s">
        <v>93</v>
      </c>
      <c r="E23" s="36">
        <f t="shared" ref="E23:P23" si="4">E22/$Q22</f>
        <v>8.8472471712607845E-2</v>
      </c>
      <c r="F23" s="36">
        <f t="shared" si="4"/>
        <v>0.11109160752904312</v>
      </c>
      <c r="G23" s="36">
        <f t="shared" si="4"/>
        <v>4.5432897892194408E-2</v>
      </c>
      <c r="H23" s="36">
        <f t="shared" si="4"/>
        <v>7.4405786130230453E-2</v>
      </c>
      <c r="I23" s="36">
        <f t="shared" si="4"/>
        <v>8.6315862341577579E-2</v>
      </c>
      <c r="J23" s="36">
        <f t="shared" si="4"/>
        <v>8.1306997549503018E-2</v>
      </c>
      <c r="K23" s="36">
        <f t="shared" si="4"/>
        <v>8.3338163644095811E-2</v>
      </c>
      <c r="L23" s="36">
        <f t="shared" si="4"/>
        <v>8.7974136560713359E-2</v>
      </c>
      <c r="M23" s="36">
        <f t="shared" si="4"/>
        <v>8.6191963987954603E-2</v>
      </c>
      <c r="N23" s="36">
        <f t="shared" si="4"/>
        <v>8.6509039373425495E-2</v>
      </c>
      <c r="O23" s="36">
        <f t="shared" si="4"/>
        <v>0.10673254687065972</v>
      </c>
      <c r="P23" s="36">
        <f t="shared" si="4"/>
        <v>6.2228526407994506E-2</v>
      </c>
      <c r="Q23" s="36">
        <f>SUM(E23:P23)</f>
        <v>0.99999999999999989</v>
      </c>
    </row>
    <row r="24" spans="1:17" x14ac:dyDescent="0.25">
      <c r="A24" s="37">
        <f t="shared" si="0"/>
        <v>16</v>
      </c>
      <c r="B24" s="37"/>
      <c r="C24" s="38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25">
      <c r="A25" s="37">
        <f t="shared" si="0"/>
        <v>17</v>
      </c>
      <c r="B25" s="66" t="s">
        <v>94</v>
      </c>
      <c r="C25" s="38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4"/>
    </row>
    <row r="26" spans="1:17" x14ac:dyDescent="0.25">
      <c r="A26" s="37">
        <f t="shared" si="0"/>
        <v>18</v>
      </c>
      <c r="B26" s="37"/>
      <c r="C26" s="45" t="s">
        <v>95</v>
      </c>
      <c r="D26" s="35" t="s">
        <v>47</v>
      </c>
      <c r="E26" s="47">
        <v>4124510</v>
      </c>
      <c r="F26" s="47">
        <v>4580440</v>
      </c>
      <c r="G26" s="47">
        <v>4075397</v>
      </c>
      <c r="H26" s="47">
        <v>3571063</v>
      </c>
      <c r="I26" s="47">
        <v>2869862</v>
      </c>
      <c r="J26" s="47">
        <v>3034455</v>
      </c>
      <c r="K26" s="47">
        <v>3140898</v>
      </c>
      <c r="L26" s="47">
        <v>3102167</v>
      </c>
      <c r="M26" s="47">
        <v>3338039</v>
      </c>
      <c r="N26" s="47">
        <v>3507956</v>
      </c>
      <c r="O26" s="47">
        <v>3989441</v>
      </c>
      <c r="P26" s="47">
        <v>4495958</v>
      </c>
      <c r="Q26" s="39">
        <f>SUM(E26:P26)</f>
        <v>43830186</v>
      </c>
    </row>
    <row r="27" spans="1:17" x14ac:dyDescent="0.25">
      <c r="A27" s="37">
        <f t="shared" si="0"/>
        <v>19</v>
      </c>
      <c r="B27" s="37"/>
      <c r="C27" s="38" t="s">
        <v>86</v>
      </c>
      <c r="D27" s="35" t="s">
        <v>96</v>
      </c>
      <c r="E27" s="36">
        <f t="shared" ref="E27:P27" si="5">E26/$Q26</f>
        <v>9.4102041912393436E-2</v>
      </c>
      <c r="F27" s="36">
        <f t="shared" si="5"/>
        <v>0.10450423368041377</v>
      </c>
      <c r="G27" s="36">
        <f t="shared" si="5"/>
        <v>9.2981512786644349E-2</v>
      </c>
      <c r="H27" s="36">
        <f t="shared" si="5"/>
        <v>8.147496795929636E-2</v>
      </c>
      <c r="I27" s="36">
        <f t="shared" si="5"/>
        <v>6.5476838268493778E-2</v>
      </c>
      <c r="J27" s="36">
        <f t="shared" si="5"/>
        <v>6.9232081287540048E-2</v>
      </c>
      <c r="K27" s="36">
        <f t="shared" si="5"/>
        <v>7.1660613076111518E-2</v>
      </c>
      <c r="L27" s="36">
        <f t="shared" si="5"/>
        <v>7.077695266910343E-2</v>
      </c>
      <c r="M27" s="36">
        <f t="shared" si="5"/>
        <v>7.6158449339001205E-2</v>
      </c>
      <c r="N27" s="36">
        <f t="shared" si="5"/>
        <v>8.0035161155829912E-2</v>
      </c>
      <c r="O27" s="36">
        <f t="shared" si="5"/>
        <v>9.1020398590140592E-2</v>
      </c>
      <c r="P27" s="36">
        <f t="shared" si="5"/>
        <v>0.10257674927503159</v>
      </c>
      <c r="Q27" s="36">
        <f>SUM(E27:P27)</f>
        <v>0.99999999999999978</v>
      </c>
    </row>
    <row r="28" spans="1:17" x14ac:dyDescent="0.25">
      <c r="A28" s="37">
        <f t="shared" si="0"/>
        <v>20</v>
      </c>
      <c r="B28" s="37"/>
      <c r="C28" s="38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x14ac:dyDescent="0.25">
      <c r="A29" s="37">
        <f t="shared" si="0"/>
        <v>21</v>
      </c>
      <c r="B29" s="66" t="s">
        <v>97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25">
      <c r="A30" s="37">
        <f t="shared" si="0"/>
        <v>22</v>
      </c>
      <c r="B30" s="37"/>
      <c r="C30" s="45" t="str">
        <f>C26</f>
        <v>Demand Charge Revenue (Oct15-Sep16)</v>
      </c>
      <c r="D30" s="35" t="s">
        <v>47</v>
      </c>
      <c r="E30" s="47">
        <v>2675513</v>
      </c>
      <c r="F30" s="47">
        <v>3200834</v>
      </c>
      <c r="G30" s="47">
        <v>2846695</v>
      </c>
      <c r="H30" s="47">
        <v>2360400</v>
      </c>
      <c r="I30" s="47">
        <v>2009941</v>
      </c>
      <c r="J30" s="47">
        <v>2096896</v>
      </c>
      <c r="K30" s="47">
        <v>1943054</v>
      </c>
      <c r="L30" s="47">
        <v>2670559</v>
      </c>
      <c r="M30" s="47">
        <v>2154803</v>
      </c>
      <c r="N30" s="47">
        <v>2410628</v>
      </c>
      <c r="O30" s="47">
        <v>2603965</v>
      </c>
      <c r="P30" s="47">
        <v>3388035</v>
      </c>
      <c r="Q30" s="39">
        <f>SUM(E30:P30)</f>
        <v>30361323</v>
      </c>
    </row>
    <row r="31" spans="1:17" x14ac:dyDescent="0.25">
      <c r="A31" s="37">
        <f t="shared" si="0"/>
        <v>23</v>
      </c>
      <c r="B31" s="37"/>
      <c r="C31" s="38" t="s">
        <v>86</v>
      </c>
      <c r="D31" s="35" t="s">
        <v>98</v>
      </c>
      <c r="E31" s="36">
        <f t="shared" ref="E31:P31" si="6">E30/$Q30</f>
        <v>8.8122411529958686E-2</v>
      </c>
      <c r="F31" s="36">
        <f t="shared" si="6"/>
        <v>0.10542472078703553</v>
      </c>
      <c r="G31" s="36">
        <f t="shared" si="6"/>
        <v>9.3760571632533929E-2</v>
      </c>
      <c r="H31" s="36">
        <f t="shared" si="6"/>
        <v>7.7743647732346835E-2</v>
      </c>
      <c r="I31" s="36">
        <f t="shared" si="6"/>
        <v>6.6200705417217814E-2</v>
      </c>
      <c r="J31" s="36">
        <f t="shared" si="6"/>
        <v>6.906471104701202E-2</v>
      </c>
      <c r="K31" s="36">
        <f t="shared" si="6"/>
        <v>6.3997672301697783E-2</v>
      </c>
      <c r="L31" s="36">
        <f t="shared" si="6"/>
        <v>8.7959243409781576E-2</v>
      </c>
      <c r="M31" s="36">
        <f t="shared" si="6"/>
        <v>7.0971973125150051E-2</v>
      </c>
      <c r="N31" s="36">
        <f t="shared" si="6"/>
        <v>7.9397989343218012E-2</v>
      </c>
      <c r="O31" s="36">
        <f t="shared" si="6"/>
        <v>8.5765860730113774E-2</v>
      </c>
      <c r="P31" s="36">
        <f t="shared" si="6"/>
        <v>0.11159049294393396</v>
      </c>
      <c r="Q31" s="36">
        <f>SUM(E31:P31)</f>
        <v>1</v>
      </c>
    </row>
    <row r="32" spans="1:17" x14ac:dyDescent="0.25">
      <c r="A32" s="37">
        <f t="shared" si="0"/>
        <v>24</v>
      </c>
      <c r="B32" s="37"/>
      <c r="C32" s="38"/>
      <c r="D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x14ac:dyDescent="0.25">
      <c r="A33" s="37">
        <f t="shared" si="0"/>
        <v>25</v>
      </c>
      <c r="B33" s="65" t="s">
        <v>103</v>
      </c>
      <c r="D33" s="3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5">
      <c r="A34" s="37">
        <f t="shared" si="0"/>
        <v>26</v>
      </c>
      <c r="B34" s="66" t="str">
        <f>B9</f>
        <v>Schedule 7</v>
      </c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x14ac:dyDescent="0.25">
      <c r="A35" s="37">
        <f t="shared" si="0"/>
        <v>27</v>
      </c>
      <c r="B35" s="37"/>
      <c r="C35" s="38" t="s">
        <v>104</v>
      </c>
      <c r="D35" s="37" t="s">
        <v>101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68">
        <f>'JAP-30 Page 2'!D20</f>
        <v>316.91000000000003</v>
      </c>
    </row>
    <row r="36" spans="1:17" x14ac:dyDescent="0.25">
      <c r="A36" s="37">
        <f t="shared" si="0"/>
        <v>28</v>
      </c>
      <c r="B36" s="37"/>
      <c r="C36" s="38" t="s">
        <v>105</v>
      </c>
      <c r="D36" s="37" t="str">
        <f>"("&amp;A$11&amp;") x ("&amp;A35&amp;")"</f>
        <v>(3) x (27)</v>
      </c>
      <c r="E36" s="69">
        <f>$Q35*E$11</f>
        <v>37.201155083353399</v>
      </c>
      <c r="F36" s="69">
        <f t="shared" ref="F36:P36" si="7">$Q35*F$11</f>
        <v>31.5294943178266</v>
      </c>
      <c r="G36" s="69">
        <f t="shared" si="7"/>
        <v>30.382899440777688</v>
      </c>
      <c r="H36" s="69">
        <f t="shared" si="7"/>
        <v>24.153451343748312</v>
      </c>
      <c r="I36" s="69">
        <f t="shared" si="7"/>
        <v>21.716009900778211</v>
      </c>
      <c r="J36" s="69">
        <f t="shared" si="7"/>
        <v>18.775735549808392</v>
      </c>
      <c r="K36" s="69">
        <f t="shared" si="7"/>
        <v>21.038402405648391</v>
      </c>
      <c r="L36" s="69">
        <f t="shared" si="7"/>
        <v>20.388662314784153</v>
      </c>
      <c r="M36" s="69">
        <f t="shared" si="7"/>
        <v>18.679260798717998</v>
      </c>
      <c r="N36" s="69">
        <f t="shared" si="7"/>
        <v>23.926275998591844</v>
      </c>
      <c r="O36" s="69">
        <f t="shared" si="7"/>
        <v>31.21524126256611</v>
      </c>
      <c r="P36" s="69">
        <f t="shared" si="7"/>
        <v>37.90341158339897</v>
      </c>
      <c r="Q36" s="68">
        <f>SUM(E36:P36)</f>
        <v>316.91000000000003</v>
      </c>
    </row>
    <row r="37" spans="1:17" x14ac:dyDescent="0.25">
      <c r="A37" s="37">
        <f t="shared" si="0"/>
        <v>29</v>
      </c>
      <c r="B37" s="37"/>
      <c r="C37" s="38"/>
      <c r="D37" s="70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8"/>
    </row>
    <row r="38" spans="1:17" x14ac:dyDescent="0.25">
      <c r="A38" s="37">
        <f t="shared" si="0"/>
        <v>30</v>
      </c>
      <c r="B38" s="66" t="str">
        <f>B13</f>
        <v>Schedules 8 &amp; 24</v>
      </c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68"/>
    </row>
    <row r="39" spans="1:17" x14ac:dyDescent="0.25">
      <c r="A39" s="37">
        <f t="shared" si="0"/>
        <v>31</v>
      </c>
      <c r="B39" s="37"/>
      <c r="C39" s="38" t="s">
        <v>104</v>
      </c>
      <c r="D39" s="37" t="str">
        <f>$D$35</f>
        <v>JAP-30 Page 2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68">
        <f>'JAP-30 Page 2'!E20</f>
        <v>646.07000000000005</v>
      </c>
    </row>
    <row r="40" spans="1:17" x14ac:dyDescent="0.25">
      <c r="A40" s="37">
        <f t="shared" si="0"/>
        <v>32</v>
      </c>
      <c r="B40" s="37"/>
      <c r="C40" s="38" t="s">
        <v>105</v>
      </c>
      <c r="D40" s="37" t="str">
        <f>"("&amp;A$15&amp;") x ("&amp;A39&amp;")"</f>
        <v>(7) x (31)</v>
      </c>
      <c r="E40" s="69">
        <f>$Q39*E$15</f>
        <v>65.275332580306696</v>
      </c>
      <c r="F40" s="69">
        <f t="shared" ref="F40:P40" si="8">$Q39*F$15</f>
        <v>53.092329526300745</v>
      </c>
      <c r="G40" s="69">
        <f t="shared" si="8"/>
        <v>58.749521924332953</v>
      </c>
      <c r="H40" s="69">
        <f t="shared" si="8"/>
        <v>47.313232112110128</v>
      </c>
      <c r="I40" s="69">
        <f t="shared" si="8"/>
        <v>51.021896458243916</v>
      </c>
      <c r="J40" s="69">
        <f t="shared" si="8"/>
        <v>47.304116456999225</v>
      </c>
      <c r="K40" s="69">
        <f t="shared" si="8"/>
        <v>52.232325020026011</v>
      </c>
      <c r="L40" s="69">
        <f t="shared" si="8"/>
        <v>54.466821483898535</v>
      </c>
      <c r="M40" s="69">
        <f t="shared" si="8"/>
        <v>50.058691836498831</v>
      </c>
      <c r="N40" s="69">
        <f>$Q39*N$15</f>
        <v>49.994472630404481</v>
      </c>
      <c r="O40" s="69">
        <f t="shared" si="8"/>
        <v>54.175547515667283</v>
      </c>
      <c r="P40" s="69">
        <f t="shared" si="8"/>
        <v>62.385712455211227</v>
      </c>
      <c r="Q40" s="68">
        <f>SUM(E40:P40)</f>
        <v>646.07000000000005</v>
      </c>
    </row>
    <row r="41" spans="1:17" x14ac:dyDescent="0.25">
      <c r="A41" s="37">
        <f t="shared" si="0"/>
        <v>33</v>
      </c>
      <c r="B41" s="37"/>
      <c r="C41" s="38"/>
      <c r="D41" s="70"/>
      <c r="E41" s="37"/>
      <c r="F41" s="37"/>
      <c r="G41" s="37"/>
      <c r="H41" s="37"/>
      <c r="I41" s="38"/>
      <c r="J41" s="38"/>
      <c r="K41" s="38"/>
      <c r="L41" s="38"/>
      <c r="M41" s="38"/>
      <c r="N41" s="38"/>
      <c r="O41" s="38"/>
      <c r="P41" s="38"/>
      <c r="Q41" s="68"/>
    </row>
    <row r="42" spans="1:17" x14ac:dyDescent="0.25">
      <c r="A42" s="37">
        <f t="shared" si="0"/>
        <v>34</v>
      </c>
      <c r="B42" s="66" t="str">
        <f>B17</f>
        <v>Schedules 7A, 11, 25, 29, 35 &amp; 43</v>
      </c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68"/>
    </row>
    <row r="43" spans="1:17" x14ac:dyDescent="0.25">
      <c r="A43" s="37">
        <f t="shared" si="0"/>
        <v>35</v>
      </c>
      <c r="B43" s="37"/>
      <c r="C43" s="38" t="s">
        <v>104</v>
      </c>
      <c r="D43" s="37" t="str">
        <f>$D$35</f>
        <v>JAP-30 Page 2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68">
        <f>'JAP-30 Page 2'!F20</f>
        <v>10177.120000000001</v>
      </c>
    </row>
    <row r="44" spans="1:17" x14ac:dyDescent="0.25">
      <c r="A44" s="37">
        <f t="shared" si="0"/>
        <v>36</v>
      </c>
      <c r="B44" s="37"/>
      <c r="C44" s="38" t="s">
        <v>105</v>
      </c>
      <c r="D44" s="37" t="str">
        <f>"("&amp;A$19&amp;") x ("&amp;A43&amp;")"</f>
        <v>(11) x (35)</v>
      </c>
      <c r="E44" s="69">
        <f t="shared" ref="E44:P44" si="9">$Q43*E$19</f>
        <v>914.77264131320169</v>
      </c>
      <c r="F44" s="69">
        <f t="shared" si="9"/>
        <v>838.46796096894093</v>
      </c>
      <c r="G44" s="69">
        <f t="shared" si="9"/>
        <v>918.03993680129611</v>
      </c>
      <c r="H44" s="69">
        <f t="shared" si="9"/>
        <v>730.56367672510623</v>
      </c>
      <c r="I44" s="69">
        <f t="shared" si="9"/>
        <v>781.21265200966673</v>
      </c>
      <c r="J44" s="69">
        <f t="shared" si="9"/>
        <v>832.15391052149766</v>
      </c>
      <c r="K44" s="69">
        <f t="shared" si="9"/>
        <v>852.5691193691888</v>
      </c>
      <c r="L44" s="69">
        <f t="shared" si="9"/>
        <v>811.75593668591648</v>
      </c>
      <c r="M44" s="69">
        <f t="shared" si="9"/>
        <v>866.90747948274543</v>
      </c>
      <c r="N44" s="69">
        <f t="shared" si="9"/>
        <v>825.6011400731893</v>
      </c>
      <c r="O44" s="69">
        <f t="shared" si="9"/>
        <v>842.5463270970746</v>
      </c>
      <c r="P44" s="69">
        <f t="shared" si="9"/>
        <v>962.52921895217537</v>
      </c>
      <c r="Q44" s="68">
        <f>SUM(E44:P44)</f>
        <v>10177.119999999999</v>
      </c>
    </row>
    <row r="45" spans="1:17" x14ac:dyDescent="0.25">
      <c r="A45" s="37">
        <f t="shared" si="0"/>
        <v>37</v>
      </c>
    </row>
    <row r="46" spans="1:17" x14ac:dyDescent="0.25">
      <c r="A46" s="37">
        <f t="shared" si="0"/>
        <v>38</v>
      </c>
      <c r="B46" s="66" t="str">
        <f>B21</f>
        <v>Schedules 40, 46 &amp; 49</v>
      </c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68"/>
    </row>
    <row r="47" spans="1:17" x14ac:dyDescent="0.25">
      <c r="A47" s="37">
        <f t="shared" si="0"/>
        <v>39</v>
      </c>
      <c r="B47" s="37"/>
      <c r="C47" s="38" t="s">
        <v>104</v>
      </c>
      <c r="D47" s="37" t="str">
        <f>$D$35</f>
        <v>JAP-30 Page 2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68">
        <f>'JAP-30 Page 2'!G20</f>
        <v>203374.58</v>
      </c>
    </row>
    <row r="48" spans="1:17" x14ac:dyDescent="0.25">
      <c r="A48" s="37">
        <f t="shared" si="0"/>
        <v>40</v>
      </c>
      <c r="B48" s="37"/>
      <c r="C48" s="38" t="s">
        <v>105</v>
      </c>
      <c r="D48" s="37" t="str">
        <f>"("&amp;A$23&amp;") x ("&amp;A47&amp;")"</f>
        <v>(15) x (39)</v>
      </c>
      <c r="E48" s="69">
        <f t="shared" ref="E48:P48" si="10">$Q47*E$23</f>
        <v>17993.051776113502</v>
      </c>
      <c r="F48" s="69">
        <f t="shared" si="10"/>
        <v>22593.20902274398</v>
      </c>
      <c r="G48" s="69">
        <f t="shared" si="10"/>
        <v>9239.8965270079225</v>
      </c>
      <c r="H48" s="69">
        <f t="shared" si="10"/>
        <v>15132.245503805443</v>
      </c>
      <c r="I48" s="69">
        <f t="shared" si="10"/>
        <v>17554.452251056155</v>
      </c>
      <c r="J48" s="69">
        <f t="shared" si="10"/>
        <v>16535.776477691204</v>
      </c>
      <c r="K48" s="69">
        <f t="shared" si="10"/>
        <v>16948.864029089254</v>
      </c>
      <c r="L48" s="69">
        <f t="shared" si="10"/>
        <v>17891.703073897723</v>
      </c>
      <c r="M48" s="69">
        <f t="shared" si="10"/>
        <v>17529.25447542539</v>
      </c>
      <c r="N48" s="69">
        <f t="shared" si="10"/>
        <v>17593.739548773872</v>
      </c>
      <c r="O48" s="69">
        <f t="shared" si="10"/>
        <v>21706.686892150734</v>
      </c>
      <c r="P48" s="69">
        <f t="shared" si="10"/>
        <v>12655.70042224479</v>
      </c>
      <c r="Q48" s="68">
        <f>SUM(E48:P48)</f>
        <v>203374.58</v>
      </c>
    </row>
    <row r="49" spans="1:17" x14ac:dyDescent="0.25">
      <c r="A49" s="37">
        <f t="shared" si="0"/>
        <v>41</v>
      </c>
    </row>
    <row r="50" spans="1:17" x14ac:dyDescent="0.25">
      <c r="A50" s="37">
        <f t="shared" si="0"/>
        <v>42</v>
      </c>
      <c r="B50" s="66" t="str">
        <f>B25</f>
        <v>Schedules 12 &amp; 26</v>
      </c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68"/>
    </row>
    <row r="51" spans="1:17" x14ac:dyDescent="0.25">
      <c r="A51" s="37">
        <f t="shared" si="0"/>
        <v>43</v>
      </c>
      <c r="B51" s="37"/>
      <c r="C51" s="38" t="s">
        <v>104</v>
      </c>
      <c r="D51" s="37" t="str">
        <f>$D$35</f>
        <v>JAP-30 Page 2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68">
        <f>'JAP-30 Page 2'!H20</f>
        <v>62519.3</v>
      </c>
    </row>
    <row r="52" spans="1:17" x14ac:dyDescent="0.25">
      <c r="A52" s="37">
        <f t="shared" si="0"/>
        <v>44</v>
      </c>
      <c r="B52" s="37"/>
      <c r="C52" s="38" t="s">
        <v>105</v>
      </c>
      <c r="D52" s="37" t="str">
        <f>"("&amp;A$27&amp;") x ("&amp;A51&amp;")"</f>
        <v>(19) x (43)</v>
      </c>
      <c r="E52" s="69">
        <f t="shared" ref="E52:P52" si="11">$Q51*E$27</f>
        <v>5883.1937889334995</v>
      </c>
      <c r="F52" s="69">
        <f t="shared" si="11"/>
        <v>6533.5315367358926</v>
      </c>
      <c r="G52" s="69">
        <f t="shared" si="11"/>
        <v>5813.1390923620547</v>
      </c>
      <c r="H52" s="69">
        <f t="shared" si="11"/>
        <v>5093.7579643376375</v>
      </c>
      <c r="I52" s="69">
        <f t="shared" si="11"/>
        <v>4093.5660947594433</v>
      </c>
      <c r="J52" s="69">
        <f t="shared" si="11"/>
        <v>4328.3412596401031</v>
      </c>
      <c r="K52" s="69">
        <f t="shared" si="11"/>
        <v>4480.1713670893387</v>
      </c>
      <c r="L52" s="69">
        <f t="shared" si="11"/>
        <v>4424.925537005478</v>
      </c>
      <c r="M52" s="69">
        <f t="shared" si="11"/>
        <v>4761.3729417598179</v>
      </c>
      <c r="N52" s="69">
        <f t="shared" si="11"/>
        <v>5003.7422508496775</v>
      </c>
      <c r="O52" s="69">
        <f t="shared" si="11"/>
        <v>5690.531605576577</v>
      </c>
      <c r="P52" s="69">
        <f t="shared" si="11"/>
        <v>6413.0265609504831</v>
      </c>
      <c r="Q52" s="68">
        <f>SUM(E52:P52)</f>
        <v>62519.299999999996</v>
      </c>
    </row>
    <row r="53" spans="1:17" x14ac:dyDescent="0.25">
      <c r="A53" s="37">
        <f t="shared" si="0"/>
        <v>45</v>
      </c>
    </row>
    <row r="54" spans="1:17" x14ac:dyDescent="0.25">
      <c r="A54" s="37">
        <f t="shared" si="0"/>
        <v>46</v>
      </c>
      <c r="B54" s="66" t="str">
        <f>B29</f>
        <v>Schedules 10 &amp; 31</v>
      </c>
      <c r="D54" s="37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68"/>
    </row>
    <row r="55" spans="1:17" x14ac:dyDescent="0.25">
      <c r="A55" s="37">
        <f t="shared" si="0"/>
        <v>47</v>
      </c>
      <c r="B55" s="37"/>
      <c r="C55" s="38" t="s">
        <v>104</v>
      </c>
      <c r="D55" s="37" t="str">
        <f>$D$35</f>
        <v>JAP-30 Page 2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68">
        <f>'JAP-30 Page 2'!I20</f>
        <v>67892.7</v>
      </c>
    </row>
    <row r="56" spans="1:17" x14ac:dyDescent="0.25">
      <c r="A56" s="37">
        <f t="shared" si="0"/>
        <v>48</v>
      </c>
      <c r="B56" s="37"/>
      <c r="C56" s="38" t="s">
        <v>105</v>
      </c>
      <c r="D56" s="37" t="str">
        <f>"("&amp;A$31&amp;") x ("&amp;A55&amp;")"</f>
        <v>(23) x (47)</v>
      </c>
      <c r="E56" s="69">
        <f t="shared" ref="E56:P56" si="12">$Q55*E$31</f>
        <v>5982.8684492800257</v>
      </c>
      <c r="F56" s="69">
        <f t="shared" si="12"/>
        <v>7157.568940977967</v>
      </c>
      <c r="G56" s="69">
        <f t="shared" si="12"/>
        <v>6365.6583616761363</v>
      </c>
      <c r="H56" s="69">
        <f t="shared" si="12"/>
        <v>5278.2261523979041</v>
      </c>
      <c r="I56" s="69">
        <f t="shared" si="12"/>
        <v>4494.5446326795436</v>
      </c>
      <c r="J56" s="69">
        <f t="shared" si="12"/>
        <v>4688.989707701473</v>
      </c>
      <c r="K56" s="69">
        <f t="shared" si="12"/>
        <v>4344.9747662774771</v>
      </c>
      <c r="L56" s="69">
        <f t="shared" si="12"/>
        <v>5971.7905250472777</v>
      </c>
      <c r="M56" s="69">
        <f t="shared" si="12"/>
        <v>4818.4788797938745</v>
      </c>
      <c r="N56" s="69">
        <f t="shared" si="12"/>
        <v>5390.5438710822973</v>
      </c>
      <c r="O56" s="69">
        <f t="shared" si="12"/>
        <v>5822.8758527913951</v>
      </c>
      <c r="P56" s="69">
        <f t="shared" si="12"/>
        <v>7576.1798602946246</v>
      </c>
      <c r="Q56" s="68">
        <f>SUM(E56:P56)</f>
        <v>67892.7</v>
      </c>
    </row>
  </sheetData>
  <mergeCells count="3">
    <mergeCell ref="A1:Q1"/>
    <mergeCell ref="A2:Q2"/>
    <mergeCell ref="A3:Q3"/>
  </mergeCells>
  <printOptions horizontalCentered="1"/>
  <pageMargins left="0.45" right="0.45" top="0.75" bottom="0.75" header="0.3" footer="0.3"/>
  <pageSetup scale="55" orientation="landscape" blackAndWhite="1" horizontalDpi="1200" verticalDpi="1200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6" width="14" style="38" bestFit="1" customWidth="1"/>
    <col min="7" max="8" width="12.88671875" style="38" customWidth="1"/>
    <col min="9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107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1000351</v>
      </c>
      <c r="E10" s="77">
        <v>1001335</v>
      </c>
      <c r="F10" s="77">
        <v>1002149</v>
      </c>
      <c r="G10" s="77">
        <v>1002932</v>
      </c>
      <c r="H10" s="77">
        <v>1003624</v>
      </c>
      <c r="I10" s="77">
        <v>1004354</v>
      </c>
      <c r="J10" s="77">
        <v>1004918</v>
      </c>
      <c r="K10" s="77">
        <v>1005793</v>
      </c>
      <c r="L10" s="77">
        <v>1006945</v>
      </c>
      <c r="M10" s="77">
        <v>1008481</v>
      </c>
      <c r="N10" s="77">
        <v>1009918</v>
      </c>
      <c r="O10" s="77">
        <v>1011075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4'!E36</f>
        <v>40.350651757129455</v>
      </c>
      <c r="E11" s="69">
        <f>'JAP-30 Page 4'!F36</f>
        <v>34.198821043229039</v>
      </c>
      <c r="F11" s="69">
        <f>'JAP-30 Page 4'!G36</f>
        <v>32.955153998841695</v>
      </c>
      <c r="G11" s="69">
        <f>'JAP-30 Page 4'!H36</f>
        <v>26.198312974977263</v>
      </c>
      <c r="H11" s="69">
        <f>'JAP-30 Page 4'!I36</f>
        <v>23.55451466755073</v>
      </c>
      <c r="I11" s="69">
        <f>'JAP-30 Page 4'!J36</f>
        <v>20.365312984415564</v>
      </c>
      <c r="J11" s="69">
        <f>'JAP-30 Page 4'!K36</f>
        <v>22.819540067898071</v>
      </c>
      <c r="K11" s="69">
        <f>'JAP-30 Page 4'!L36</f>
        <v>22.114792162077258</v>
      </c>
      <c r="L11" s="69">
        <f>'JAP-30 Page 4'!M36</f>
        <v>20.260670559311237</v>
      </c>
      <c r="M11" s="69">
        <f>'JAP-30 Page 4'!N36</f>
        <v>25.951904678791959</v>
      </c>
      <c r="N11" s="69">
        <f>'JAP-30 Page 4'!O36</f>
        <v>33.857962928258729</v>
      </c>
      <c r="O11" s="69">
        <f>'JAP-30 Page 4'!P36</f>
        <v>41.112362177519046</v>
      </c>
      <c r="P11" s="69">
        <f>SUM(D11:O11)</f>
        <v>343.74000000000007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40364814.835896209</v>
      </c>
      <c r="E12" s="39">
        <f t="shared" si="2"/>
        <v>34244476.46932175</v>
      </c>
      <c r="F12" s="39">
        <f t="shared" si="2"/>
        <v>33025974.624785207</v>
      </c>
      <c r="G12" s="39">
        <f t="shared" si="2"/>
        <v>26275126.428619895</v>
      </c>
      <c r="H12" s="39">
        <f t="shared" si="2"/>
        <v>23639876.228705935</v>
      </c>
      <c r="I12" s="39">
        <f t="shared" si="2"/>
        <v>20453983.557149708</v>
      </c>
      <c r="J12" s="39">
        <f t="shared" si="2"/>
        <v>22931766.565951996</v>
      </c>
      <c r="K12" s="39">
        <f t="shared" si="2"/>
        <v>22242903.153072171</v>
      </c>
      <c r="L12" s="39">
        <f t="shared" si="2"/>
        <v>20401380.916345652</v>
      </c>
      <c r="M12" s="39">
        <f t="shared" si="2"/>
        <v>26172002.782372791</v>
      </c>
      <c r="N12" s="39">
        <f t="shared" si="2"/>
        <v>34193766.204581201</v>
      </c>
      <c r="O12" s="39">
        <f t="shared" si="2"/>
        <v>41567681.588635072</v>
      </c>
      <c r="P12" s="39">
        <f>SUM(D12:O12)</f>
        <v>345513753.35543764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1177853853</v>
      </c>
      <c r="E14" s="77">
        <v>986725273</v>
      </c>
      <c r="F14" s="77">
        <v>999082569</v>
      </c>
      <c r="G14" s="77">
        <v>822715242</v>
      </c>
      <c r="H14" s="77">
        <v>703071127</v>
      </c>
      <c r="I14" s="77">
        <v>647891077</v>
      </c>
      <c r="J14" s="77">
        <v>658580040</v>
      </c>
      <c r="K14" s="77">
        <v>651779047</v>
      </c>
      <c r="L14" s="77">
        <v>646334789</v>
      </c>
      <c r="M14" s="77">
        <v>789232733</v>
      </c>
      <c r="N14" s="77">
        <v>976052796</v>
      </c>
      <c r="O14" s="77">
        <v>1237760810</v>
      </c>
      <c r="P14" s="77">
        <f>SUM(D14:O14)</f>
        <v>10297079356</v>
      </c>
      <c r="Q14" s="77"/>
      <c r="R14" s="77"/>
    </row>
    <row r="15" spans="1:21" x14ac:dyDescent="0.25">
      <c r="A15" s="37">
        <f t="shared" si="1"/>
        <v>6</v>
      </c>
      <c r="B15" s="38" t="s">
        <v>115</v>
      </c>
      <c r="C15" s="37" t="s">
        <v>116</v>
      </c>
      <c r="D15" s="78">
        <f>'JAP-30 Page 3'!$D$14</f>
        <v>3.2280999999999997E-2</v>
      </c>
      <c r="E15" s="78">
        <f>'JAP-30 Page 3'!$D$14</f>
        <v>3.2280999999999997E-2</v>
      </c>
      <c r="F15" s="78">
        <f>'JAP-30 Page 3'!$D$14</f>
        <v>3.2280999999999997E-2</v>
      </c>
      <c r="G15" s="78">
        <f>'JAP-30 Page 3'!$D$14</f>
        <v>3.2280999999999997E-2</v>
      </c>
      <c r="H15" s="78">
        <f>'JAP-30 Page 3'!$D$14</f>
        <v>3.2280999999999997E-2</v>
      </c>
      <c r="I15" s="78">
        <f>'JAP-30 Page 3'!$D$14</f>
        <v>3.2280999999999997E-2</v>
      </c>
      <c r="J15" s="78">
        <f>'JAP-30 Page 3'!$D$14</f>
        <v>3.2280999999999997E-2</v>
      </c>
      <c r="K15" s="78">
        <f>'JAP-30 Page 3'!$D$14</f>
        <v>3.2280999999999997E-2</v>
      </c>
      <c r="L15" s="78">
        <f>'JAP-30 Page 3'!$D$14</f>
        <v>3.2280999999999997E-2</v>
      </c>
      <c r="M15" s="78">
        <f>'JAP-30 Page 3'!$D$14</f>
        <v>3.2280999999999997E-2</v>
      </c>
      <c r="N15" s="78">
        <f>'JAP-30 Page 3'!$D$14</f>
        <v>3.2280999999999997E-2</v>
      </c>
      <c r="O15" s="78">
        <f>'JAP-30 Page 3'!$D$14</f>
        <v>3.2280999999999997E-2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38022300.228692994</v>
      </c>
      <c r="E16" s="39">
        <f t="shared" si="3"/>
        <v>31852478.537712999</v>
      </c>
      <c r="F16" s="39">
        <f t="shared" si="3"/>
        <v>32251384.409888998</v>
      </c>
      <c r="G16" s="39">
        <f t="shared" si="3"/>
        <v>26558070.727001999</v>
      </c>
      <c r="H16" s="39">
        <f t="shared" si="3"/>
        <v>22695839.050686996</v>
      </c>
      <c r="I16" s="39">
        <f t="shared" si="3"/>
        <v>20914571.856636997</v>
      </c>
      <c r="J16" s="39">
        <f t="shared" si="3"/>
        <v>21259622.27124</v>
      </c>
      <c r="K16" s="39">
        <f t="shared" si="3"/>
        <v>21040079.416206997</v>
      </c>
      <c r="L16" s="39">
        <f t="shared" si="3"/>
        <v>20864333.323709</v>
      </c>
      <c r="M16" s="39">
        <f t="shared" si="3"/>
        <v>25477221.853972998</v>
      </c>
      <c r="N16" s="39">
        <f t="shared" si="3"/>
        <v>31507960.307675999</v>
      </c>
      <c r="O16" s="39">
        <f t="shared" si="3"/>
        <v>39956156.707609996</v>
      </c>
      <c r="P16" s="39">
        <f>SUM(D16:O16)</f>
        <v>332400018.69103599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2342514.6072032154</v>
      </c>
      <c r="E18" s="39">
        <f t="shared" ref="E18:O18" si="4">E12-E16</f>
        <v>2391997.9316087514</v>
      </c>
      <c r="F18" s="39">
        <f>F12-F16</f>
        <v>774590.21489620954</v>
      </c>
      <c r="G18" s="39">
        <f t="shared" si="4"/>
        <v>-282944.29838210344</v>
      </c>
      <c r="H18" s="39">
        <f t="shared" si="4"/>
        <v>944037.17801893875</v>
      </c>
      <c r="I18" s="39">
        <f t="shared" si="4"/>
        <v>-460588.29948728904</v>
      </c>
      <c r="J18" s="39">
        <f t="shared" si="4"/>
        <v>1672144.2947119959</v>
      </c>
      <c r="K18" s="39">
        <f t="shared" si="4"/>
        <v>1202823.736865174</v>
      </c>
      <c r="L18" s="39">
        <f t="shared" si="4"/>
        <v>-462952.40736334771</v>
      </c>
      <c r="M18" s="39">
        <f t="shared" si="4"/>
        <v>694780.9283997938</v>
      </c>
      <c r="N18" s="39">
        <f t="shared" si="4"/>
        <v>2685805.8969052024</v>
      </c>
      <c r="O18" s="39">
        <f t="shared" si="4"/>
        <v>1611524.8810250759</v>
      </c>
      <c r="P18" s="39">
        <f t="shared" ref="P18" si="5">SUM(D18:O18)</f>
        <v>13113734.664401617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1698.4635998796891</v>
      </c>
      <c r="E20" s="39">
        <v>5446.2831602304741</v>
      </c>
      <c r="F20" s="39">
        <v>7168.2544376335418</v>
      </c>
      <c r="G20" s="39">
        <v>5228.4495915082798</v>
      </c>
      <c r="H20" s="39">
        <v>3967.4382528536644</v>
      </c>
      <c r="I20" s="39">
        <v>2702.3146532123201</v>
      </c>
      <c r="J20" s="39">
        <v>2563.8967672900176</v>
      </c>
      <c r="K20" s="39">
        <v>4845.6181447983899</v>
      </c>
      <c r="L20" s="39">
        <v>4031.5144894885539</v>
      </c>
      <c r="M20" s="39">
        <v>2276.0617797500372</v>
      </c>
      <c r="N20" s="39">
        <v>4631.7095035281563</v>
      </c>
      <c r="O20" s="39">
        <v>7670.1720459264798</v>
      </c>
      <c r="P20" s="39">
        <f>SUM(D20:O20)</f>
        <v>52230.176426099599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2344213.0708030951</v>
      </c>
      <c r="E22" s="39">
        <f t="shared" ref="E22:O22" si="6">D22+E18+E20</f>
        <v>4741657.2855720762</v>
      </c>
      <c r="F22" s="39">
        <f t="shared" si="6"/>
        <v>5523415.7549059195</v>
      </c>
      <c r="G22" s="39">
        <f t="shared" si="6"/>
        <v>5245699.9061153242</v>
      </c>
      <c r="H22" s="39">
        <f t="shared" si="6"/>
        <v>6193704.5223871162</v>
      </c>
      <c r="I22" s="39">
        <f t="shared" si="6"/>
        <v>5735818.5375530394</v>
      </c>
      <c r="J22" s="39">
        <f t="shared" si="6"/>
        <v>7410526.7290323256</v>
      </c>
      <c r="K22" s="39">
        <f t="shared" si="6"/>
        <v>8618196.0840422995</v>
      </c>
      <c r="L22" s="39">
        <f t="shared" si="6"/>
        <v>8159275.1911684405</v>
      </c>
      <c r="M22" s="39">
        <f t="shared" si="6"/>
        <v>8856332.1813479848</v>
      </c>
      <c r="N22" s="39">
        <f t="shared" si="6"/>
        <v>11546769.787756715</v>
      </c>
      <c r="O22" s="39">
        <f t="shared" si="6"/>
        <v>13165964.840827717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1177853.8530000001</v>
      </c>
      <c r="E26" s="39">
        <f t="shared" si="7"/>
        <v>986725.27300000004</v>
      </c>
      <c r="F26" s="39">
        <f t="shared" si="7"/>
        <v>999082.56900000002</v>
      </c>
      <c r="G26" s="39">
        <f t="shared" si="7"/>
        <v>822715.24199999997</v>
      </c>
      <c r="H26" s="39">
        <f t="shared" si="7"/>
        <v>703071.12699999998</v>
      </c>
      <c r="I26" s="39">
        <f t="shared" si="7"/>
        <v>647891.07700000005</v>
      </c>
      <c r="J26" s="39">
        <f t="shared" si="7"/>
        <v>658580.04</v>
      </c>
      <c r="K26" s="39">
        <f t="shared" si="7"/>
        <v>651779.04700000002</v>
      </c>
      <c r="L26" s="39">
        <f t="shared" si="7"/>
        <v>646334.78899999999</v>
      </c>
      <c r="M26" s="39">
        <f t="shared" si="7"/>
        <v>789232.73300000001</v>
      </c>
      <c r="N26" s="39">
        <f t="shared" si="7"/>
        <v>976052.79599999997</v>
      </c>
      <c r="O26" s="39">
        <f t="shared" si="7"/>
        <v>1237760.81</v>
      </c>
      <c r="P26" s="39">
        <f>SUM(D26:O26)</f>
        <v>10297079.356000001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1166359.217803095</v>
      </c>
      <c r="E28" s="39">
        <f>D28+E18+E20-E26</f>
        <v>2577078.159572077</v>
      </c>
      <c r="F28" s="39">
        <f t="shared" ref="F28:O28" si="8">E28+F18+F20-F26</f>
        <v>2359754.0599059197</v>
      </c>
      <c r="G28" s="39">
        <f t="shared" si="8"/>
        <v>1259322.9691153248</v>
      </c>
      <c r="H28" s="39">
        <f t="shared" si="8"/>
        <v>1504256.4583871174</v>
      </c>
      <c r="I28" s="39">
        <f t="shared" si="8"/>
        <v>398479.3965530406</v>
      </c>
      <c r="J28" s="39">
        <f t="shared" si="8"/>
        <v>1414607.5480323264</v>
      </c>
      <c r="K28" s="39">
        <f t="shared" si="8"/>
        <v>1970497.8560422992</v>
      </c>
      <c r="L28" s="39">
        <f t="shared" si="8"/>
        <v>865242.17416843993</v>
      </c>
      <c r="M28" s="39">
        <f t="shared" si="8"/>
        <v>773066.43134798389</v>
      </c>
      <c r="N28" s="39">
        <f t="shared" si="8"/>
        <v>2487451.2417567144</v>
      </c>
      <c r="O28" s="39">
        <f t="shared" si="8"/>
        <v>2868885.4848277168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6" width="14" style="38" bestFit="1" customWidth="1"/>
    <col min="7" max="8" width="12.88671875" style="38" customWidth="1"/>
    <col min="9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107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1000351</v>
      </c>
      <c r="E10" s="77">
        <v>1001335</v>
      </c>
      <c r="F10" s="77">
        <v>1002149</v>
      </c>
      <c r="G10" s="77">
        <v>1002932</v>
      </c>
      <c r="H10" s="77">
        <v>1003624</v>
      </c>
      <c r="I10" s="77">
        <v>1004354</v>
      </c>
      <c r="J10" s="77">
        <v>1004918</v>
      </c>
      <c r="K10" s="77">
        <v>1005793</v>
      </c>
      <c r="L10" s="77">
        <v>1006945</v>
      </c>
      <c r="M10" s="77">
        <v>1008481</v>
      </c>
      <c r="N10" s="77">
        <v>1009918</v>
      </c>
      <c r="O10" s="77">
        <v>1011075</v>
      </c>
      <c r="P10" s="77"/>
      <c r="Q10" s="77"/>
      <c r="R10" s="77"/>
    </row>
    <row r="11" spans="1:21" x14ac:dyDescent="0.25">
      <c r="A11" s="37">
        <f>A10+1</f>
        <v>2</v>
      </c>
      <c r="B11" s="38" t="s">
        <v>128</v>
      </c>
      <c r="C11" s="37" t="s">
        <v>129</v>
      </c>
      <c r="D11" s="69">
        <f>'JAP-30 Page 4a'!E36</f>
        <v>37.201155083353399</v>
      </c>
      <c r="E11" s="69">
        <f>'JAP-30 Page 4a'!F36</f>
        <v>31.5294943178266</v>
      </c>
      <c r="F11" s="69">
        <f>'JAP-30 Page 4a'!G36</f>
        <v>30.382899440777688</v>
      </c>
      <c r="G11" s="69">
        <f>'JAP-30 Page 4a'!H36</f>
        <v>24.153451343748312</v>
      </c>
      <c r="H11" s="69">
        <f>'JAP-30 Page 4a'!I36</f>
        <v>21.716009900778211</v>
      </c>
      <c r="I11" s="69">
        <f>'JAP-30 Page 4a'!J36</f>
        <v>18.775735549808392</v>
      </c>
      <c r="J11" s="69">
        <f>'JAP-30 Page 4a'!K36</f>
        <v>21.038402405648391</v>
      </c>
      <c r="K11" s="69">
        <f>'JAP-30 Page 4a'!L36</f>
        <v>20.388662314784153</v>
      </c>
      <c r="L11" s="69">
        <f>'JAP-30 Page 4a'!M36</f>
        <v>18.679260798717998</v>
      </c>
      <c r="M11" s="69">
        <f>'JAP-30 Page 4a'!N36</f>
        <v>23.926275998591844</v>
      </c>
      <c r="N11" s="69">
        <f>'JAP-30 Page 4a'!O36</f>
        <v>31.21524126256611</v>
      </c>
      <c r="O11" s="69">
        <f>'JAP-30 Page 4a'!P36</f>
        <v>37.90341158339897</v>
      </c>
      <c r="P11" s="69">
        <f>SUM(D11:O11)</f>
        <v>316.91000000000003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130</v>
      </c>
      <c r="C12" s="37" t="str">
        <f>"("&amp;A10&amp;") x ("&amp;A11&amp;")"</f>
        <v>(1) x (2)</v>
      </c>
      <c r="D12" s="39">
        <f t="shared" ref="D12:O12" si="2">D10*D11</f>
        <v>37214212.688787654</v>
      </c>
      <c r="E12" s="39">
        <f t="shared" si="2"/>
        <v>31571586.192740899</v>
      </c>
      <c r="F12" s="39">
        <f t="shared" si="2"/>
        <v>30448192.291675918</v>
      </c>
      <c r="G12" s="39">
        <f t="shared" si="2"/>
        <v>24224269.263088182</v>
      </c>
      <c r="H12" s="39">
        <f t="shared" si="2"/>
        <v>21794708.72065863</v>
      </c>
      <c r="I12" s="39">
        <f t="shared" si="2"/>
        <v>18857485.102392256</v>
      </c>
      <c r="J12" s="39">
        <f t="shared" si="2"/>
        <v>21141869.268679369</v>
      </c>
      <c r="K12" s="39">
        <f t="shared" si="2"/>
        <v>20506773.835573696</v>
      </c>
      <c r="L12" s="39">
        <f t="shared" si="2"/>
        <v>18808988.264965095</v>
      </c>
      <c r="M12" s="39">
        <f t="shared" si="2"/>
        <v>24129194.745335903</v>
      </c>
      <c r="N12" s="39">
        <f t="shared" si="2"/>
        <v>31524834.025408242</v>
      </c>
      <c r="O12" s="39">
        <f t="shared" si="2"/>
        <v>38323191.866685115</v>
      </c>
      <c r="P12" s="39">
        <f>SUM(D12:O12)</f>
        <v>318545306.26599097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1177853853</v>
      </c>
      <c r="E14" s="77">
        <v>986725273</v>
      </c>
      <c r="F14" s="77">
        <v>999082569</v>
      </c>
      <c r="G14" s="77">
        <v>822715242</v>
      </c>
      <c r="H14" s="77">
        <v>703071127</v>
      </c>
      <c r="I14" s="77">
        <v>647891077</v>
      </c>
      <c r="J14" s="77">
        <v>658580040</v>
      </c>
      <c r="K14" s="77">
        <v>651779047</v>
      </c>
      <c r="L14" s="77">
        <v>646334789</v>
      </c>
      <c r="M14" s="77">
        <v>789232733</v>
      </c>
      <c r="N14" s="77">
        <v>976052796</v>
      </c>
      <c r="O14" s="77">
        <v>1237760810</v>
      </c>
      <c r="P14" s="77">
        <f>SUM(D14:O14)</f>
        <v>10297079356</v>
      </c>
      <c r="Q14" s="77"/>
      <c r="R14" s="77"/>
    </row>
    <row r="15" spans="1:21" x14ac:dyDescent="0.25">
      <c r="A15" s="37">
        <f t="shared" si="1"/>
        <v>6</v>
      </c>
      <c r="B15" s="38" t="s">
        <v>131</v>
      </c>
      <c r="C15" s="37" t="s">
        <v>116</v>
      </c>
      <c r="D15" s="78">
        <f>'JAP-30 Page 3'!$D$20</f>
        <v>2.9760999999999999E-2</v>
      </c>
      <c r="E15" s="78">
        <f>'JAP-30 Page 3'!$D$20</f>
        <v>2.9760999999999999E-2</v>
      </c>
      <c r="F15" s="78">
        <f>'JAP-30 Page 3'!$D$20</f>
        <v>2.9760999999999999E-2</v>
      </c>
      <c r="G15" s="78">
        <f>'JAP-30 Page 3'!$D$20</f>
        <v>2.9760999999999999E-2</v>
      </c>
      <c r="H15" s="78">
        <f>'JAP-30 Page 3'!$D$20</f>
        <v>2.9760999999999999E-2</v>
      </c>
      <c r="I15" s="78">
        <f>'JAP-30 Page 3'!$D$20</f>
        <v>2.9760999999999999E-2</v>
      </c>
      <c r="J15" s="78">
        <f>'JAP-30 Page 3'!$D$20</f>
        <v>2.9760999999999999E-2</v>
      </c>
      <c r="K15" s="78">
        <f>'JAP-30 Page 3'!$D$20</f>
        <v>2.9760999999999999E-2</v>
      </c>
      <c r="L15" s="78">
        <f>'JAP-30 Page 3'!$D$20</f>
        <v>2.9760999999999999E-2</v>
      </c>
      <c r="M15" s="78">
        <f>'JAP-30 Page 3'!$D$20</f>
        <v>2.9760999999999999E-2</v>
      </c>
      <c r="N15" s="78">
        <f>'JAP-30 Page 3'!$D$20</f>
        <v>2.9760999999999999E-2</v>
      </c>
      <c r="O15" s="78">
        <f>'JAP-30 Page 3'!$D$20</f>
        <v>2.9760999999999999E-2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132</v>
      </c>
      <c r="C16" s="37" t="str">
        <f>"("&amp;A14&amp;") x ("&amp;A15&amp;")"</f>
        <v>(5) x (6)</v>
      </c>
      <c r="D16" s="39">
        <f t="shared" ref="D16:O16" si="3">D14*D15</f>
        <v>35054108.519133002</v>
      </c>
      <c r="E16" s="39">
        <f t="shared" si="3"/>
        <v>29365930.849753</v>
      </c>
      <c r="F16" s="39">
        <f t="shared" si="3"/>
        <v>29733696.336008999</v>
      </c>
      <c r="G16" s="39">
        <f t="shared" si="3"/>
        <v>24484828.317162</v>
      </c>
      <c r="H16" s="39">
        <f t="shared" si="3"/>
        <v>20924099.810647</v>
      </c>
      <c r="I16" s="39">
        <f t="shared" si="3"/>
        <v>19281886.342597</v>
      </c>
      <c r="J16" s="39">
        <f t="shared" si="3"/>
        <v>19600000.570439998</v>
      </c>
      <c r="K16" s="39">
        <f t="shared" si="3"/>
        <v>19397596.217767</v>
      </c>
      <c r="L16" s="39">
        <f t="shared" si="3"/>
        <v>19235569.655428998</v>
      </c>
      <c r="M16" s="39">
        <f t="shared" si="3"/>
        <v>23488355.366813</v>
      </c>
      <c r="N16" s="39">
        <f t="shared" si="3"/>
        <v>29048307.261755999</v>
      </c>
      <c r="O16" s="39">
        <f t="shared" si="3"/>
        <v>36836999.466409996</v>
      </c>
      <c r="P16" s="39">
        <f>SUM(D16:O16)</f>
        <v>306451378.713916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2160104.1696546525</v>
      </c>
      <c r="E18" s="39">
        <f t="shared" ref="E18:O18" si="4">E12-E16</f>
        <v>2205655.3429878987</v>
      </c>
      <c r="F18" s="39">
        <f>F12-F16</f>
        <v>714495.95566691831</v>
      </c>
      <c r="G18" s="39">
        <f t="shared" si="4"/>
        <v>-260559.05407381803</v>
      </c>
      <c r="H18" s="39">
        <f t="shared" si="4"/>
        <v>870608.91001163051</v>
      </c>
      <c r="I18" s="39">
        <f t="shared" si="4"/>
        <v>-424401.24020474404</v>
      </c>
      <c r="J18" s="39">
        <f t="shared" si="4"/>
        <v>1541868.6982393712</v>
      </c>
      <c r="K18" s="39">
        <f t="shared" si="4"/>
        <v>1109177.6178066954</v>
      </c>
      <c r="L18" s="39">
        <f t="shared" si="4"/>
        <v>-426581.39046390355</v>
      </c>
      <c r="M18" s="39">
        <f t="shared" si="4"/>
        <v>640839.37852290273</v>
      </c>
      <c r="N18" s="39">
        <f t="shared" si="4"/>
        <v>2476526.7636522427</v>
      </c>
      <c r="O18" s="39">
        <f t="shared" si="4"/>
        <v>1486192.4002751186</v>
      </c>
      <c r="P18" s="39">
        <f t="shared" ref="P18" si="5">SUM(D18:O18)</f>
        <v>12093927.552074965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1432.4483784547017</v>
      </c>
      <c r="E20" s="39">
        <v>4642.5031089750892</v>
      </c>
      <c r="F20" s="39">
        <v>6005.0873165966959</v>
      </c>
      <c r="G20" s="39">
        <v>4010.2901570449671</v>
      </c>
      <c r="H20" s="39">
        <v>2674.8410754959441</v>
      </c>
      <c r="I20" s="39">
        <v>1355.4073797976532</v>
      </c>
      <c r="J20" s="39">
        <v>1079.7770438064842</v>
      </c>
      <c r="K20" s="39">
        <v>3034.9459194986648</v>
      </c>
      <c r="L20" s="39">
        <v>2137.3160735402366</v>
      </c>
      <c r="M20" s="39">
        <v>356.23966987627676</v>
      </c>
      <c r="N20" s="39">
        <v>2328.0238974233635</v>
      </c>
      <c r="O20" s="39">
        <v>4878.5111694007655</v>
      </c>
      <c r="P20" s="39">
        <f>SUM(D20:O20)</f>
        <v>33935.391189910835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2161536.6180331074</v>
      </c>
      <c r="E22" s="39">
        <f t="shared" ref="E22:O22" si="6">D22+E18+E20</f>
        <v>4371834.4641299816</v>
      </c>
      <c r="F22" s="39">
        <f t="shared" si="6"/>
        <v>5092335.5071134968</v>
      </c>
      <c r="G22" s="39">
        <f t="shared" si="6"/>
        <v>4835786.743196724</v>
      </c>
      <c r="H22" s="39">
        <f t="shared" si="6"/>
        <v>5709070.4942838503</v>
      </c>
      <c r="I22" s="39">
        <f t="shared" si="6"/>
        <v>5286024.6614589039</v>
      </c>
      <c r="J22" s="39">
        <f t="shared" si="6"/>
        <v>6828973.1367420815</v>
      </c>
      <c r="K22" s="39">
        <f t="shared" si="6"/>
        <v>7941185.7004682757</v>
      </c>
      <c r="L22" s="39">
        <f t="shared" si="6"/>
        <v>7516741.6260779127</v>
      </c>
      <c r="M22" s="39">
        <f t="shared" si="6"/>
        <v>8157937.2442706916</v>
      </c>
      <c r="N22" s="39">
        <f t="shared" si="6"/>
        <v>10636792.031820357</v>
      </c>
      <c r="O22" s="39">
        <f t="shared" si="6"/>
        <v>12127862.943264876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1177853.8530000001</v>
      </c>
      <c r="E26" s="39">
        <f t="shared" si="7"/>
        <v>986725.27300000004</v>
      </c>
      <c r="F26" s="39">
        <f t="shared" si="7"/>
        <v>999082.56900000002</v>
      </c>
      <c r="G26" s="39">
        <f t="shared" si="7"/>
        <v>822715.24199999997</v>
      </c>
      <c r="H26" s="39">
        <f t="shared" si="7"/>
        <v>703071.12699999998</v>
      </c>
      <c r="I26" s="39">
        <f t="shared" si="7"/>
        <v>647891.07700000005</v>
      </c>
      <c r="J26" s="39">
        <f t="shared" si="7"/>
        <v>658580.04</v>
      </c>
      <c r="K26" s="39">
        <f t="shared" si="7"/>
        <v>651779.04700000002</v>
      </c>
      <c r="L26" s="39">
        <f t="shared" si="7"/>
        <v>646334.78899999999</v>
      </c>
      <c r="M26" s="39">
        <f t="shared" si="7"/>
        <v>789232.73300000001</v>
      </c>
      <c r="N26" s="39">
        <f t="shared" si="7"/>
        <v>976052.79599999997</v>
      </c>
      <c r="O26" s="39">
        <f t="shared" si="7"/>
        <v>1237760.81</v>
      </c>
      <c r="P26" s="39">
        <f>SUM(D26:O26)</f>
        <v>10297079.356000001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983682.76503310725</v>
      </c>
      <c r="E28" s="39">
        <f>D28+E18+E20-E26</f>
        <v>2207255.338129981</v>
      </c>
      <c r="F28" s="39">
        <f t="shared" ref="F28:O28" si="8">E28+F18+F20-F26</f>
        <v>1928673.812113496</v>
      </c>
      <c r="G28" s="39">
        <f t="shared" si="8"/>
        <v>849409.80619672302</v>
      </c>
      <c r="H28" s="39">
        <f t="shared" si="8"/>
        <v>1019622.4302838497</v>
      </c>
      <c r="I28" s="39">
        <f t="shared" si="8"/>
        <v>-51314.47954109672</v>
      </c>
      <c r="J28" s="39">
        <f t="shared" si="8"/>
        <v>833053.9557420807</v>
      </c>
      <c r="K28" s="39">
        <f t="shared" si="8"/>
        <v>1293487.4724682746</v>
      </c>
      <c r="L28" s="39">
        <f t="shared" si="8"/>
        <v>222708.60907791136</v>
      </c>
      <c r="M28" s="39">
        <f t="shared" si="8"/>
        <v>74671.494270690368</v>
      </c>
      <c r="N28" s="39">
        <f t="shared" si="8"/>
        <v>1577473.4858203563</v>
      </c>
      <c r="O28" s="39">
        <f t="shared" si="8"/>
        <v>1830783.5872648759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zoomScaleNormal="100" workbookViewId="0">
      <pane xSplit="2" ySplit="7" topLeftCell="C8" activePane="bottomRight" state="frozen"/>
      <selection activeCell="I42" sqref="I42"/>
      <selection pane="topRight" activeCell="I42" sqref="I42"/>
      <selection pane="bottomLeft" activeCell="I42" sqref="I42"/>
      <selection pane="bottomRight" activeCell="I42" sqref="A1:XFD1048576"/>
    </sheetView>
  </sheetViews>
  <sheetFormatPr defaultColWidth="9.109375" defaultRowHeight="13.2" x14ac:dyDescent="0.25"/>
  <cols>
    <col min="1" max="1" width="5.5546875" style="38" bestFit="1" customWidth="1"/>
    <col min="2" max="2" width="41" style="38" customWidth="1"/>
    <col min="3" max="3" width="16.33203125" style="38" customWidth="1"/>
    <col min="4" max="15" width="14" style="38" bestFit="1" customWidth="1"/>
    <col min="16" max="16" width="15" style="38" bestFit="1" customWidth="1"/>
    <col min="17" max="18" width="12.33203125" style="38" customWidth="1"/>
    <col min="19" max="16384" width="9.109375" style="38"/>
  </cols>
  <sheetData>
    <row r="1" spans="1:2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 x14ac:dyDescent="0.2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 x14ac:dyDescent="0.25">
      <c r="A4" s="40" t="s">
        <v>88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21" ht="25.5" customHeight="1" x14ac:dyDescent="0.25">
      <c r="A7" s="32" t="s">
        <v>67</v>
      </c>
      <c r="B7" s="72"/>
      <c r="C7" s="73" t="s">
        <v>8</v>
      </c>
      <c r="D7" s="74">
        <v>43101</v>
      </c>
      <c r="E7" s="74">
        <f t="shared" ref="E7:O7" si="0">EDATE(D7,1)</f>
        <v>43132</v>
      </c>
      <c r="F7" s="74">
        <f t="shared" si="0"/>
        <v>43160</v>
      </c>
      <c r="G7" s="74">
        <f t="shared" si="0"/>
        <v>43191</v>
      </c>
      <c r="H7" s="74">
        <f t="shared" si="0"/>
        <v>43221</v>
      </c>
      <c r="I7" s="74">
        <f t="shared" si="0"/>
        <v>43252</v>
      </c>
      <c r="J7" s="74">
        <f t="shared" si="0"/>
        <v>43282</v>
      </c>
      <c r="K7" s="74">
        <f t="shared" si="0"/>
        <v>43313</v>
      </c>
      <c r="L7" s="74">
        <f t="shared" si="0"/>
        <v>43344</v>
      </c>
      <c r="M7" s="74">
        <f t="shared" si="0"/>
        <v>43374</v>
      </c>
      <c r="N7" s="74">
        <f t="shared" si="0"/>
        <v>43405</v>
      </c>
      <c r="O7" s="74">
        <f t="shared" si="0"/>
        <v>43435</v>
      </c>
      <c r="P7" s="74" t="s">
        <v>108</v>
      </c>
      <c r="Q7" s="75"/>
      <c r="R7" s="75"/>
      <c r="S7" s="76"/>
      <c r="T7" s="76"/>
      <c r="U7" s="76"/>
    </row>
    <row r="8" spans="1:21" x14ac:dyDescent="0.25">
      <c r="A8" s="37"/>
      <c r="B8" s="37" t="s">
        <v>16</v>
      </c>
      <c r="C8" s="37" t="s">
        <v>17</v>
      </c>
      <c r="D8" s="37" t="s">
        <v>18</v>
      </c>
      <c r="E8" s="37" t="s">
        <v>19</v>
      </c>
      <c r="F8" s="37" t="s">
        <v>42</v>
      </c>
      <c r="G8" s="37" t="s">
        <v>43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7" t="s">
        <v>28</v>
      </c>
      <c r="O8" s="37" t="s">
        <v>81</v>
      </c>
      <c r="P8" s="37" t="s">
        <v>82</v>
      </c>
      <c r="Q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1" x14ac:dyDescent="0.25">
      <c r="A10" s="37">
        <v>1</v>
      </c>
      <c r="B10" s="38" t="s">
        <v>109</v>
      </c>
      <c r="C10" s="37" t="s">
        <v>110</v>
      </c>
      <c r="D10" s="77">
        <v>121300</v>
      </c>
      <c r="E10" s="77">
        <v>121498</v>
      </c>
      <c r="F10" s="77">
        <v>121711</v>
      </c>
      <c r="G10" s="77">
        <v>121962</v>
      </c>
      <c r="H10" s="77">
        <v>122152</v>
      </c>
      <c r="I10" s="77">
        <v>122383</v>
      </c>
      <c r="J10" s="77">
        <v>122589</v>
      </c>
      <c r="K10" s="77">
        <v>122758</v>
      </c>
      <c r="L10" s="77">
        <v>122882</v>
      </c>
      <c r="M10" s="77">
        <v>123063</v>
      </c>
      <c r="N10" s="77">
        <v>123258</v>
      </c>
      <c r="O10" s="77">
        <v>123408</v>
      </c>
      <c r="P10" s="77"/>
      <c r="Q10" s="77"/>
      <c r="R10" s="77"/>
    </row>
    <row r="11" spans="1:21" x14ac:dyDescent="0.25">
      <c r="A11" s="37">
        <f>A10+1</f>
        <v>2</v>
      </c>
      <c r="B11" s="38" t="s">
        <v>111</v>
      </c>
      <c r="C11" s="37" t="s">
        <v>112</v>
      </c>
      <c r="D11" s="69">
        <f>'JAP-30 Page 4'!E40</f>
        <v>74.243151113635932</v>
      </c>
      <c r="E11" s="69">
        <f>'JAP-30 Page 4'!F40</f>
        <v>60.38639235038243</v>
      </c>
      <c r="F11" s="69">
        <f>'JAP-30 Page 4'!G40</f>
        <v>66.820795263141122</v>
      </c>
      <c r="G11" s="69">
        <f>'JAP-30 Page 4'!H40</f>
        <v>53.813336562511623</v>
      </c>
      <c r="H11" s="69">
        <f>'JAP-30 Page 4'!I40</f>
        <v>58.031513883033377</v>
      </c>
      <c r="I11" s="69">
        <f>'JAP-30 Page 4'!J40</f>
        <v>53.802968557736378</v>
      </c>
      <c r="J11" s="69">
        <f>'JAP-30 Page 4'!K40</f>
        <v>59.408236560226776</v>
      </c>
      <c r="K11" s="69">
        <f>'JAP-30 Page 4'!L40</f>
        <v>61.949718189999786</v>
      </c>
      <c r="L11" s="69">
        <f>'JAP-30 Page 4'!M40</f>
        <v>56.935979881768901</v>
      </c>
      <c r="M11" s="69">
        <f>'JAP-30 Page 4'!N40</f>
        <v>56.86293795254403</v>
      </c>
      <c r="N11" s="69">
        <f>'JAP-30 Page 4'!O40</f>
        <v>61.618427695045099</v>
      </c>
      <c r="O11" s="69">
        <f>'JAP-30 Page 4'!P40</f>
        <v>70.956541989974568</v>
      </c>
      <c r="P11" s="69">
        <f>SUM(D11:O11)</f>
        <v>734.82999999999993</v>
      </c>
      <c r="Q11" s="69"/>
      <c r="R11" s="69"/>
    </row>
    <row r="12" spans="1:21" x14ac:dyDescent="0.25">
      <c r="A12" s="37">
        <f t="shared" ref="A12:A28" si="1">A11+1</f>
        <v>3</v>
      </c>
      <c r="B12" s="38" t="s">
        <v>113</v>
      </c>
      <c r="C12" s="37" t="str">
        <f>"("&amp;A10&amp;") x ("&amp;A11&amp;")"</f>
        <v>(1) x (2)</v>
      </c>
      <c r="D12" s="39">
        <f t="shared" ref="D12:O12" si="2">D10*D11</f>
        <v>9005694.2300840393</v>
      </c>
      <c r="E12" s="39">
        <f t="shared" si="2"/>
        <v>7336825.8977867644</v>
      </c>
      <c r="F12" s="39">
        <f t="shared" si="2"/>
        <v>8132825.8122721687</v>
      </c>
      <c r="G12" s="39">
        <f t="shared" si="2"/>
        <v>6563182.1538370429</v>
      </c>
      <c r="H12" s="39">
        <f t="shared" si="2"/>
        <v>7088665.4838402933</v>
      </c>
      <c r="I12" s="39">
        <f t="shared" si="2"/>
        <v>6584568.7010014514</v>
      </c>
      <c r="J12" s="39">
        <f t="shared" si="2"/>
        <v>7282796.3116816403</v>
      </c>
      <c r="K12" s="39">
        <f t="shared" si="2"/>
        <v>7604823.505567994</v>
      </c>
      <c r="L12" s="39">
        <f t="shared" si="2"/>
        <v>6996407.0798315257</v>
      </c>
      <c r="M12" s="39">
        <f t="shared" si="2"/>
        <v>6997723.733253926</v>
      </c>
      <c r="N12" s="39">
        <f t="shared" si="2"/>
        <v>7594964.1608358687</v>
      </c>
      <c r="O12" s="39">
        <f t="shared" si="2"/>
        <v>8756604.9338987824</v>
      </c>
      <c r="P12" s="39">
        <f>SUM(D12:O12)</f>
        <v>89945082.003891483</v>
      </c>
      <c r="Q12" s="39"/>
      <c r="R12" s="39"/>
    </row>
    <row r="13" spans="1:21" x14ac:dyDescent="0.25">
      <c r="A13" s="37">
        <f t="shared" si="1"/>
        <v>4</v>
      </c>
      <c r="P13" s="77"/>
    </row>
    <row r="14" spans="1:21" x14ac:dyDescent="0.25">
      <c r="A14" s="37">
        <f t="shared" si="1"/>
        <v>5</v>
      </c>
      <c r="B14" s="38" t="s">
        <v>114</v>
      </c>
      <c r="C14" s="37" t="s">
        <v>110</v>
      </c>
      <c r="D14" s="77">
        <v>283905994</v>
      </c>
      <c r="E14" s="77">
        <v>251600357</v>
      </c>
      <c r="F14" s="77">
        <v>266314738</v>
      </c>
      <c r="G14" s="77">
        <v>241713085</v>
      </c>
      <c r="H14" s="77">
        <v>232474343</v>
      </c>
      <c r="I14" s="77">
        <v>230782316</v>
      </c>
      <c r="J14" s="77">
        <v>242400457</v>
      </c>
      <c r="K14" s="77">
        <v>249679194</v>
      </c>
      <c r="L14" s="77">
        <v>235327653</v>
      </c>
      <c r="M14" s="77">
        <v>248864320</v>
      </c>
      <c r="N14" s="77">
        <v>269291509</v>
      </c>
      <c r="O14" s="77">
        <v>321741447</v>
      </c>
      <c r="P14" s="77">
        <f>SUM(D14:O14)</f>
        <v>3074095413</v>
      </c>
      <c r="Q14" s="77"/>
      <c r="R14" s="77"/>
    </row>
    <row r="15" spans="1:21" x14ac:dyDescent="0.25">
      <c r="A15" s="37">
        <f t="shared" si="1"/>
        <v>6</v>
      </c>
      <c r="B15" s="38" t="s">
        <v>115</v>
      </c>
      <c r="C15" s="37" t="s">
        <v>116</v>
      </c>
      <c r="D15" s="78">
        <f>'JAP-30 Page 3'!$E$14</f>
        <v>3.1088000000000001E-2</v>
      </c>
      <c r="E15" s="78">
        <f>'JAP-30 Page 3'!$E$14</f>
        <v>3.1088000000000001E-2</v>
      </c>
      <c r="F15" s="78">
        <f>'JAP-30 Page 3'!$E$14</f>
        <v>3.1088000000000001E-2</v>
      </c>
      <c r="G15" s="78">
        <f>'JAP-30 Page 3'!$E$14</f>
        <v>3.1088000000000001E-2</v>
      </c>
      <c r="H15" s="78">
        <f>'JAP-30 Page 3'!$E$14</f>
        <v>3.1088000000000001E-2</v>
      </c>
      <c r="I15" s="78">
        <f>'JAP-30 Page 3'!$E$14</f>
        <v>3.1088000000000001E-2</v>
      </c>
      <c r="J15" s="78">
        <f>'JAP-30 Page 3'!$E$14</f>
        <v>3.1088000000000001E-2</v>
      </c>
      <c r="K15" s="78">
        <f>'JAP-30 Page 3'!$E$14</f>
        <v>3.1088000000000001E-2</v>
      </c>
      <c r="L15" s="78">
        <f>'JAP-30 Page 3'!$E$14</f>
        <v>3.1088000000000001E-2</v>
      </c>
      <c r="M15" s="78">
        <f>'JAP-30 Page 3'!$E$14</f>
        <v>3.1088000000000001E-2</v>
      </c>
      <c r="N15" s="78">
        <f>'JAP-30 Page 3'!$E$14</f>
        <v>3.1088000000000001E-2</v>
      </c>
      <c r="O15" s="78">
        <f>'JAP-30 Page 3'!$E$14</f>
        <v>3.1088000000000001E-2</v>
      </c>
      <c r="P15" s="79"/>
      <c r="Q15" s="79"/>
      <c r="R15" s="79"/>
    </row>
    <row r="16" spans="1:21" x14ac:dyDescent="0.25">
      <c r="A16" s="37">
        <f t="shared" si="1"/>
        <v>7</v>
      </c>
      <c r="B16" s="38" t="s">
        <v>117</v>
      </c>
      <c r="C16" s="37" t="str">
        <f>"("&amp;A14&amp;") x ("&amp;A15&amp;")"</f>
        <v>(5) x (6)</v>
      </c>
      <c r="D16" s="39">
        <f t="shared" ref="D16:O16" si="3">D14*D15</f>
        <v>8826069.541472001</v>
      </c>
      <c r="E16" s="39">
        <f t="shared" si="3"/>
        <v>7821751.8984160004</v>
      </c>
      <c r="F16" s="39">
        <f t="shared" si="3"/>
        <v>8279192.5749440007</v>
      </c>
      <c r="G16" s="39">
        <f t="shared" si="3"/>
        <v>7514376.3864799999</v>
      </c>
      <c r="H16" s="39">
        <f t="shared" si="3"/>
        <v>7227162.3751840005</v>
      </c>
      <c r="I16" s="39">
        <f t="shared" si="3"/>
        <v>7174560.6398080001</v>
      </c>
      <c r="J16" s="39">
        <f t="shared" si="3"/>
        <v>7535745.4072160004</v>
      </c>
      <c r="K16" s="39">
        <f t="shared" si="3"/>
        <v>7762026.7830720004</v>
      </c>
      <c r="L16" s="39">
        <f t="shared" si="3"/>
        <v>7315866.0764640002</v>
      </c>
      <c r="M16" s="39">
        <f t="shared" si="3"/>
        <v>7736693.9801599998</v>
      </c>
      <c r="N16" s="39">
        <f t="shared" si="3"/>
        <v>8371734.4317920003</v>
      </c>
      <c r="O16" s="39">
        <f t="shared" si="3"/>
        <v>10002298.104336001</v>
      </c>
      <c r="P16" s="39">
        <f>SUM(D16:O16)</f>
        <v>95567478.199344009</v>
      </c>
      <c r="Q16" s="39"/>
      <c r="R16" s="39"/>
    </row>
    <row r="17" spans="1:18" x14ac:dyDescent="0.25">
      <c r="A17" s="37">
        <f t="shared" si="1"/>
        <v>8</v>
      </c>
      <c r="P17" s="39"/>
    </row>
    <row r="18" spans="1:18" x14ac:dyDescent="0.25">
      <c r="A18" s="37">
        <f t="shared" si="1"/>
        <v>9</v>
      </c>
      <c r="B18" s="38" t="s">
        <v>118</v>
      </c>
      <c r="C18" s="37" t="str">
        <f>"("&amp;A12&amp;") - ("&amp;A16&amp;")"</f>
        <v>(3) - (7)</v>
      </c>
      <c r="D18" s="39">
        <f>D12-D16</f>
        <v>179624.68861203827</v>
      </c>
      <c r="E18" s="39">
        <f t="shared" ref="E18:O18" si="4">E12-E16</f>
        <v>-484926.00062923599</v>
      </c>
      <c r="F18" s="39">
        <f>F12-F16</f>
        <v>-146366.762671832</v>
      </c>
      <c r="G18" s="39">
        <f t="shared" si="4"/>
        <v>-951194.23264295701</v>
      </c>
      <c r="H18" s="39">
        <f t="shared" si="4"/>
        <v>-138496.89134370722</v>
      </c>
      <c r="I18" s="39">
        <f t="shared" si="4"/>
        <v>-589991.93880654871</v>
      </c>
      <c r="J18" s="39">
        <f t="shared" si="4"/>
        <v>-252949.09553436004</v>
      </c>
      <c r="K18" s="39">
        <f t="shared" si="4"/>
        <v>-157203.2775040064</v>
      </c>
      <c r="L18" s="39">
        <f t="shared" si="4"/>
        <v>-319458.99663247447</v>
      </c>
      <c r="M18" s="39">
        <f t="shared" si="4"/>
        <v>-738970.24690607376</v>
      </c>
      <c r="N18" s="39">
        <f t="shared" si="4"/>
        <v>-776770.27095613163</v>
      </c>
      <c r="O18" s="39">
        <f t="shared" si="4"/>
        <v>-1245693.1704372186</v>
      </c>
      <c r="P18" s="39">
        <f t="shared" ref="P18" si="5">SUM(D18:O18)</f>
        <v>-5622396.1954525076</v>
      </c>
      <c r="Q18" s="39"/>
      <c r="R18" s="39"/>
    </row>
    <row r="19" spans="1:18" x14ac:dyDescent="0.25">
      <c r="A19" s="37">
        <f t="shared" si="1"/>
        <v>10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x14ac:dyDescent="0.25">
      <c r="A20" s="37">
        <f t="shared" si="1"/>
        <v>11</v>
      </c>
      <c r="B20" s="38" t="s">
        <v>119</v>
      </c>
      <c r="C20" s="37" t="s">
        <v>120</v>
      </c>
      <c r="D20" s="39">
        <v>-152.07690369077756</v>
      </c>
      <c r="E20" s="39">
        <v>-1378.2547455908577</v>
      </c>
      <c r="F20" s="39">
        <v>-3054.182872279916</v>
      </c>
      <c r="G20" s="39">
        <v>-5395.6665656556497</v>
      </c>
      <c r="H20" s="39">
        <v>-7676.3227873028673</v>
      </c>
      <c r="I20" s="39">
        <v>-9414.2849589803245</v>
      </c>
      <c r="J20" s="39">
        <v>-11333.63217801915</v>
      </c>
      <c r="K20" s="39">
        <v>-12649.387213075102</v>
      </c>
      <c r="L20" s="39">
        <v>-14051.821348065803</v>
      </c>
      <c r="M20" s="39">
        <v>-16301.477288851187</v>
      </c>
      <c r="N20" s="39">
        <v>-19267.576128025237</v>
      </c>
      <c r="O20" s="39">
        <v>-23078.925040890539</v>
      </c>
      <c r="P20" s="39">
        <f>SUM(D20:O20)</f>
        <v>-123753.60803042741</v>
      </c>
      <c r="Q20" s="69"/>
      <c r="R20" s="69"/>
    </row>
    <row r="21" spans="1:18" x14ac:dyDescent="0.25">
      <c r="A21" s="37">
        <f t="shared" si="1"/>
        <v>12</v>
      </c>
      <c r="P21" s="39"/>
    </row>
    <row r="22" spans="1:18" x14ac:dyDescent="0.25">
      <c r="A22" s="37">
        <f t="shared" si="1"/>
        <v>13</v>
      </c>
      <c r="B22" s="38" t="s">
        <v>121</v>
      </c>
      <c r="C22" s="37" t="str">
        <f>"Σ("&amp;A$18&amp;") + ("&amp;A20&amp;")"</f>
        <v>Σ(9) + (11)</v>
      </c>
      <c r="D22" s="39">
        <f>D18+D20</f>
        <v>179472.61170834748</v>
      </c>
      <c r="E22" s="39">
        <f t="shared" ref="E22:O22" si="6">D22+E18+E20</f>
        <v>-306831.64366647939</v>
      </c>
      <c r="F22" s="39">
        <f t="shared" si="6"/>
        <v>-456252.58921059128</v>
      </c>
      <c r="G22" s="39">
        <f t="shared" si="6"/>
        <v>-1412842.488419204</v>
      </c>
      <c r="H22" s="39">
        <f t="shared" si="6"/>
        <v>-1559015.702550214</v>
      </c>
      <c r="I22" s="39">
        <f t="shared" si="6"/>
        <v>-2158421.926315743</v>
      </c>
      <c r="J22" s="39">
        <f t="shared" si="6"/>
        <v>-2422704.6540281223</v>
      </c>
      <c r="K22" s="39">
        <f t="shared" si="6"/>
        <v>-2592557.3187452038</v>
      </c>
      <c r="L22" s="39">
        <f t="shared" si="6"/>
        <v>-2926068.1367257442</v>
      </c>
      <c r="M22" s="39">
        <f t="shared" si="6"/>
        <v>-3681339.860920669</v>
      </c>
      <c r="N22" s="39">
        <f t="shared" si="6"/>
        <v>-4477377.7080048257</v>
      </c>
      <c r="O22" s="39">
        <f t="shared" si="6"/>
        <v>-5746149.8034829348</v>
      </c>
      <c r="P22" s="39"/>
    </row>
    <row r="23" spans="1:18" x14ac:dyDescent="0.25">
      <c r="A23" s="37">
        <f t="shared" si="1"/>
        <v>14</v>
      </c>
      <c r="P23" s="39"/>
    </row>
    <row r="24" spans="1:18" x14ac:dyDescent="0.25">
      <c r="A24" s="37">
        <f t="shared" si="1"/>
        <v>15</v>
      </c>
      <c r="B24" s="38" t="s">
        <v>122</v>
      </c>
      <c r="C24" s="37" t="s">
        <v>123</v>
      </c>
      <c r="D24" s="79">
        <v>1E-3</v>
      </c>
      <c r="E24" s="79">
        <v>1E-3</v>
      </c>
      <c r="F24" s="79">
        <v>1E-3</v>
      </c>
      <c r="G24" s="79">
        <v>1E-3</v>
      </c>
      <c r="H24" s="79">
        <v>1E-3</v>
      </c>
      <c r="I24" s="79">
        <v>1E-3</v>
      </c>
      <c r="J24" s="79">
        <v>1E-3</v>
      </c>
      <c r="K24" s="79">
        <v>1E-3</v>
      </c>
      <c r="L24" s="79">
        <v>1E-3</v>
      </c>
      <c r="M24" s="79">
        <v>1E-3</v>
      </c>
      <c r="N24" s="79">
        <v>1E-3</v>
      </c>
      <c r="O24" s="79">
        <v>1E-3</v>
      </c>
      <c r="P24" s="39"/>
    </row>
    <row r="25" spans="1:18" x14ac:dyDescent="0.25">
      <c r="A25" s="37">
        <f t="shared" si="1"/>
        <v>16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8" x14ac:dyDescent="0.25">
      <c r="A26" s="37">
        <f t="shared" si="1"/>
        <v>17</v>
      </c>
      <c r="B26" s="38" t="s">
        <v>124</v>
      </c>
      <c r="C26" s="37" t="str">
        <f>"("&amp;A14&amp;") x ("&amp;A24&amp;")"</f>
        <v>(5) x (15)</v>
      </c>
      <c r="D26" s="39">
        <f t="shared" ref="D26:O26" si="7">D14*D24</f>
        <v>283905.99400000001</v>
      </c>
      <c r="E26" s="39">
        <f t="shared" si="7"/>
        <v>251600.35700000002</v>
      </c>
      <c r="F26" s="39">
        <f t="shared" si="7"/>
        <v>266314.73800000001</v>
      </c>
      <c r="G26" s="39">
        <f t="shared" si="7"/>
        <v>241713.08499999999</v>
      </c>
      <c r="H26" s="39">
        <f t="shared" si="7"/>
        <v>232474.34299999999</v>
      </c>
      <c r="I26" s="39">
        <f t="shared" si="7"/>
        <v>230782.31599999999</v>
      </c>
      <c r="J26" s="39">
        <f t="shared" si="7"/>
        <v>242400.45699999999</v>
      </c>
      <c r="K26" s="39">
        <f t="shared" si="7"/>
        <v>249679.19400000002</v>
      </c>
      <c r="L26" s="39">
        <f t="shared" si="7"/>
        <v>235327.65299999999</v>
      </c>
      <c r="M26" s="39">
        <f t="shared" si="7"/>
        <v>248864.32</v>
      </c>
      <c r="N26" s="39">
        <f t="shared" si="7"/>
        <v>269291.50900000002</v>
      </c>
      <c r="O26" s="39">
        <f t="shared" si="7"/>
        <v>321741.44699999999</v>
      </c>
      <c r="P26" s="39">
        <f>SUM(D26:O26)</f>
        <v>3074095.4130000002</v>
      </c>
    </row>
    <row r="27" spans="1:18" x14ac:dyDescent="0.25">
      <c r="A27" s="37">
        <f t="shared" si="1"/>
        <v>18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8" x14ac:dyDescent="0.25">
      <c r="A28" s="37">
        <f t="shared" si="1"/>
        <v>19</v>
      </c>
      <c r="B28" s="38" t="s">
        <v>125</v>
      </c>
      <c r="C28" s="37" t="str">
        <f>"("&amp;A28&amp;")+("&amp;A18&amp;")+("&amp;A20&amp;")-("&amp;A26&amp;")"</f>
        <v>(19)+(9)+(11)-(17)</v>
      </c>
      <c r="D28" s="39">
        <f>D22-D26</f>
        <v>-104433.38229165252</v>
      </c>
      <c r="E28" s="39">
        <f>D28+E18+E20-E26</f>
        <v>-842337.9946664793</v>
      </c>
      <c r="F28" s="39">
        <f t="shared" ref="F28:O28" si="8">E28+F18+F20-F26</f>
        <v>-1258073.6782105912</v>
      </c>
      <c r="G28" s="39">
        <f t="shared" si="8"/>
        <v>-2456376.6624192037</v>
      </c>
      <c r="H28" s="39">
        <f t="shared" si="8"/>
        <v>-2835024.2195502138</v>
      </c>
      <c r="I28" s="39">
        <f t="shared" si="8"/>
        <v>-3665212.7593157431</v>
      </c>
      <c r="J28" s="39">
        <f t="shared" si="8"/>
        <v>-4171895.9440281224</v>
      </c>
      <c r="K28" s="39">
        <f t="shared" si="8"/>
        <v>-4591427.8027452044</v>
      </c>
      <c r="L28" s="39">
        <f t="shared" si="8"/>
        <v>-5160266.2737257443</v>
      </c>
      <c r="M28" s="39">
        <f t="shared" si="8"/>
        <v>-6164402.3179206699</v>
      </c>
      <c r="N28" s="39">
        <f t="shared" si="8"/>
        <v>-7229731.6740048267</v>
      </c>
      <c r="O28" s="39">
        <f t="shared" si="8"/>
        <v>-8820245.2164829373</v>
      </c>
      <c r="P28" s="39"/>
    </row>
    <row r="29" spans="1:18" x14ac:dyDescent="0.25">
      <c r="A29" s="3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x14ac:dyDescent="0.25">
      <c r="A30" s="37"/>
      <c r="B30" s="38" t="s">
        <v>126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8" x14ac:dyDescent="0.25">
      <c r="A31" s="37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8" x14ac:dyDescent="0.25">
      <c r="A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0" x14ac:dyDescent="0.25">
      <c r="A33" s="37"/>
    </row>
    <row r="34" spans="1:10" x14ac:dyDescent="0.25">
      <c r="A34" s="37"/>
    </row>
    <row r="35" spans="1:10" x14ac:dyDescent="0.25">
      <c r="A35" s="37"/>
    </row>
    <row r="36" spans="1:10" x14ac:dyDescent="0.25">
      <c r="A36" s="37"/>
    </row>
    <row r="37" spans="1:10" x14ac:dyDescent="0.25">
      <c r="A37" s="37"/>
    </row>
    <row r="38" spans="1:10" x14ac:dyDescent="0.25">
      <c r="A38" s="37"/>
    </row>
    <row r="39" spans="1:10" x14ac:dyDescent="0.25">
      <c r="A39" s="80"/>
    </row>
    <row r="40" spans="1:10" x14ac:dyDescent="0.25">
      <c r="A40" s="80"/>
    </row>
    <row r="41" spans="1:10" x14ac:dyDescent="0.25">
      <c r="A41" s="80"/>
    </row>
    <row r="42" spans="1:10" x14ac:dyDescent="0.25">
      <c r="A42" s="80"/>
    </row>
    <row r="43" spans="1:10" x14ac:dyDescent="0.25">
      <c r="A43" s="37"/>
    </row>
    <row r="44" spans="1:10" x14ac:dyDescent="0.25">
      <c r="A44" s="37"/>
      <c r="J44" s="39"/>
    </row>
    <row r="45" spans="1:10" x14ac:dyDescent="0.25">
      <c r="A45" s="37"/>
    </row>
    <row r="46" spans="1:10" x14ac:dyDescent="0.25">
      <c r="A46" s="37"/>
    </row>
    <row r="47" spans="1:10" x14ac:dyDescent="0.25">
      <c r="A47" s="37"/>
    </row>
    <row r="48" spans="1:10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37"/>
    </row>
    <row r="52" spans="1:1" x14ac:dyDescent="0.25">
      <c r="A52" s="37"/>
    </row>
    <row r="53" spans="1:1" x14ac:dyDescent="0.25">
      <c r="A53" s="37"/>
    </row>
    <row r="54" spans="1:1" x14ac:dyDescent="0.25">
      <c r="A54" s="37"/>
    </row>
    <row r="55" spans="1:1" x14ac:dyDescent="0.25">
      <c r="A55" s="37"/>
    </row>
    <row r="56" spans="1:1" x14ac:dyDescent="0.25">
      <c r="A56" s="37"/>
    </row>
    <row r="57" spans="1:1" x14ac:dyDescent="0.25">
      <c r="A57" s="37"/>
    </row>
    <row r="58" spans="1:1" x14ac:dyDescent="0.25">
      <c r="A58" s="37"/>
    </row>
    <row r="59" spans="1:1" x14ac:dyDescent="0.25">
      <c r="A59" s="37"/>
    </row>
    <row r="60" spans="1:1" x14ac:dyDescent="0.25">
      <c r="A60" s="37"/>
    </row>
    <row r="61" spans="1:1" x14ac:dyDescent="0.25">
      <c r="A61" s="37"/>
    </row>
    <row r="62" spans="1:1" x14ac:dyDescent="0.25">
      <c r="A62" s="37"/>
    </row>
    <row r="63" spans="1:1" x14ac:dyDescent="0.25">
      <c r="A63" s="37"/>
    </row>
    <row r="64" spans="1:1" x14ac:dyDescent="0.25">
      <c r="A64" s="37"/>
    </row>
    <row r="65" spans="1:1" x14ac:dyDescent="0.25">
      <c r="A65" s="37"/>
    </row>
    <row r="66" spans="1:1" x14ac:dyDescent="0.25">
      <c r="A66" s="37"/>
    </row>
    <row r="67" spans="1:1" x14ac:dyDescent="0.25">
      <c r="A67" s="37"/>
    </row>
    <row r="68" spans="1:1" x14ac:dyDescent="0.25">
      <c r="A68" s="37"/>
    </row>
    <row r="69" spans="1:1" x14ac:dyDescent="0.25">
      <c r="A69" s="37"/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7"/>
    </row>
    <row r="74" spans="1:1" x14ac:dyDescent="0.25">
      <c r="A74" s="37"/>
    </row>
    <row r="75" spans="1:1" x14ac:dyDescent="0.25">
      <c r="A75" s="37"/>
    </row>
    <row r="76" spans="1:1" x14ac:dyDescent="0.25">
      <c r="A76" s="37"/>
    </row>
    <row r="77" spans="1:1" x14ac:dyDescent="0.25">
      <c r="A77" s="37"/>
    </row>
    <row r="78" spans="1:1" x14ac:dyDescent="0.25">
      <c r="A78" s="37"/>
    </row>
    <row r="79" spans="1:1" x14ac:dyDescent="0.25">
      <c r="A79" s="37"/>
    </row>
    <row r="80" spans="1:1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2" orientation="landscape" blackAndWhite="1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B392CE3-9113-4B93-AFD0-8214B5A74915}"/>
</file>

<file path=customXml/itemProps2.xml><?xml version="1.0" encoding="utf-8"?>
<ds:datastoreItem xmlns:ds="http://schemas.openxmlformats.org/officeDocument/2006/customXml" ds:itemID="{6FA20D14-85CE-41DA-83C8-D2545717D07C}"/>
</file>

<file path=customXml/itemProps3.xml><?xml version="1.0" encoding="utf-8"?>
<ds:datastoreItem xmlns:ds="http://schemas.openxmlformats.org/officeDocument/2006/customXml" ds:itemID="{18FED0DA-3F9A-4A48-9371-AAD9F8123449}"/>
</file>

<file path=customXml/itemProps4.xml><?xml version="1.0" encoding="utf-8"?>
<ds:datastoreItem xmlns:ds="http://schemas.openxmlformats.org/officeDocument/2006/customXml" ds:itemID="{97DD6069-5C24-4175-B214-178334A8E4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JAP-30 Page 1</vt:lpstr>
      <vt:lpstr>JAP-30 Page 2</vt:lpstr>
      <vt:lpstr>JAP-30 Page 3</vt:lpstr>
      <vt:lpstr>JAP-30 Page 3a</vt:lpstr>
      <vt:lpstr>JAP-30 Page 4</vt:lpstr>
      <vt:lpstr>JAP-30 Page 4a</vt:lpstr>
      <vt:lpstr>JAP-30 Page 5</vt:lpstr>
      <vt:lpstr>JAP-30 Page 5a</vt:lpstr>
      <vt:lpstr>JAP-30 Page 6</vt:lpstr>
      <vt:lpstr>JAP-30 Page 6a</vt:lpstr>
      <vt:lpstr>JAP-30 Page 7</vt:lpstr>
      <vt:lpstr>JAP-30 Page 7a</vt:lpstr>
      <vt:lpstr>JAP-30 Page 8</vt:lpstr>
      <vt:lpstr>JAP-30 Page 8a</vt:lpstr>
      <vt:lpstr>JAP-30 Page 9</vt:lpstr>
      <vt:lpstr>JAP-30 Page 9a</vt:lpstr>
      <vt:lpstr>JAP-30 Page 10</vt:lpstr>
      <vt:lpstr>JAP-30 Page 10a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Ryan Thomas</cp:lastModifiedBy>
  <cp:lastPrinted>2017-01-08T19:57:00Z</cp:lastPrinted>
  <dcterms:created xsi:type="dcterms:W3CDTF">2017-01-06T03:20:38Z</dcterms:created>
  <dcterms:modified xsi:type="dcterms:W3CDTF">2017-01-08T20:14:12Z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