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9\2019_ WA Elec and Gas General Rate Case\Adjustments\2.08 RESTATE EXCISE - WA\"/>
    </mc:Choice>
  </mc:AlternateContent>
  <bookViews>
    <workbookView xWindow="0" yWindow="0" windowWidth="23040" windowHeight="9408"/>
  </bookViews>
  <sheets>
    <sheet name="RET-1" sheetId="5" r:id="rId1"/>
    <sheet name="RET-2" sheetId="6" r:id="rId2"/>
    <sheet name="RET-3" sheetId="7" r:id="rId3"/>
    <sheet name="RET-4" sheetId="1" r:id="rId4"/>
  </sheets>
  <externalReferences>
    <externalReference r:id="rId5"/>
    <externalReference r:id="rId6"/>
  </externalReferences>
  <definedNames>
    <definedName name="_xlnm.Database">#REF!</definedName>
    <definedName name="ine">#REF!</definedName>
    <definedName name="_xlnm.Print_Area" localSheetId="0">'RET-1'!$A$1:$F$57</definedName>
    <definedName name="_xlnm.Print_Area" localSheetId="1">'RET-2'!$A$1:$H$71</definedName>
    <definedName name="_xlnm.Print_Area" localSheetId="2">'RET-3'!$A$1:$I$37</definedName>
    <definedName name="Recover" localSheetId="1">[1]Macro1!$A$123</definedName>
    <definedName name="Recover">[2]Macro1!$A$121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F26" i="5" l="1"/>
  <c r="F40" i="6" l="1"/>
  <c r="F20" i="6"/>
  <c r="H12" i="7" l="1"/>
  <c r="H11" i="7"/>
  <c r="H10" i="7"/>
  <c r="G7" i="7"/>
  <c r="G6" i="7"/>
  <c r="G5" i="7"/>
  <c r="G8" i="7" s="1"/>
  <c r="G15" i="7" s="1"/>
  <c r="G13" i="7"/>
  <c r="I13" i="7"/>
  <c r="H8" i="7"/>
  <c r="I8" i="7"/>
  <c r="F13" i="7"/>
  <c r="F8" i="7"/>
  <c r="H33" i="7"/>
  <c r="H32" i="7"/>
  <c r="G27" i="7"/>
  <c r="G28" i="7"/>
  <c r="G29" i="7"/>
  <c r="G26" i="7"/>
  <c r="H13" i="7" l="1"/>
  <c r="I15" i="7"/>
  <c r="H15" i="7"/>
  <c r="E46" i="6"/>
  <c r="G46" i="6"/>
  <c r="H46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1" i="6"/>
  <c r="F42" i="6"/>
  <c r="F43" i="6"/>
  <c r="F44" i="6"/>
  <c r="F45" i="6"/>
  <c r="F23" i="6"/>
  <c r="G21" i="6"/>
  <c r="H21" i="6"/>
  <c r="F9" i="6"/>
  <c r="F10" i="6"/>
  <c r="F11" i="6"/>
  <c r="F12" i="6"/>
  <c r="F13" i="6"/>
  <c r="F14" i="6"/>
  <c r="F15" i="6"/>
  <c r="F16" i="6"/>
  <c r="F17" i="6"/>
  <c r="F18" i="6"/>
  <c r="F19" i="6"/>
  <c r="F8" i="6"/>
  <c r="F5" i="6"/>
  <c r="D42" i="5" s="1"/>
  <c r="F21" i="6" l="1"/>
  <c r="E8" i="1"/>
  <c r="F27" i="5" l="1"/>
  <c r="F31" i="5" s="1"/>
  <c r="D27" i="5"/>
  <c r="I36" i="7"/>
  <c r="G34" i="7"/>
  <c r="H34" i="7"/>
  <c r="H36" i="7" s="1"/>
  <c r="I34" i="7"/>
  <c r="F34" i="7"/>
  <c r="G30" i="7"/>
  <c r="G36" i="7" s="1"/>
  <c r="H30" i="7"/>
  <c r="I30" i="7"/>
  <c r="F30" i="7"/>
  <c r="F36" i="7" s="1"/>
  <c r="D26" i="5"/>
  <c r="G57" i="6"/>
  <c r="G58" i="6"/>
  <c r="D31" i="5" l="1"/>
  <c r="M18" i="1"/>
  <c r="N18" i="1"/>
  <c r="O18" i="1"/>
  <c r="M8" i="1"/>
  <c r="N8" i="1"/>
  <c r="O8" i="1"/>
  <c r="G52" i="6" l="1"/>
  <c r="G53" i="6"/>
  <c r="G54" i="6"/>
  <c r="G55" i="6"/>
  <c r="G56" i="6"/>
  <c r="G59" i="6"/>
  <c r="G60" i="6"/>
  <c r="G61" i="6"/>
  <c r="G62" i="6"/>
  <c r="G63" i="6"/>
  <c r="G64" i="6"/>
  <c r="G51" i="6"/>
  <c r="F42" i="5" s="1"/>
  <c r="E6" i="6"/>
  <c r="F6" i="6"/>
  <c r="G6" i="6"/>
  <c r="H6" i="6"/>
  <c r="C21" i="1"/>
  <c r="C17" i="1"/>
  <c r="C16" i="1"/>
  <c r="C11" i="1"/>
  <c r="D22" i="5" s="1"/>
  <c r="C12" i="1"/>
  <c r="C7" i="1"/>
  <c r="O20" i="1"/>
  <c r="O22" i="1" s="1"/>
  <c r="F19" i="5" s="1"/>
  <c r="O10" i="1"/>
  <c r="O13" i="1" s="1"/>
  <c r="D19" i="5" s="1"/>
  <c r="N20" i="1"/>
  <c r="N22" i="1" s="1"/>
  <c r="F18" i="5" s="1"/>
  <c r="N10" i="1"/>
  <c r="N13" i="1" s="1"/>
  <c r="D18" i="5" s="1"/>
  <c r="M20" i="1"/>
  <c r="M22" i="1" s="1"/>
  <c r="F17" i="5" s="1"/>
  <c r="M10" i="1"/>
  <c r="M13" i="1" s="1"/>
  <c r="D17" i="5" s="1"/>
  <c r="E10" i="1"/>
  <c r="C6" i="1"/>
  <c r="L18" i="1" l="1"/>
  <c r="L20" i="1" s="1"/>
  <c r="L22" i="1" s="1"/>
  <c r="F16" i="5" s="1"/>
  <c r="K18" i="1"/>
  <c r="K20" i="1" s="1"/>
  <c r="K22" i="1" s="1"/>
  <c r="J18" i="1"/>
  <c r="J20" i="1" s="1"/>
  <c r="J22" i="1" s="1"/>
  <c r="I18" i="1"/>
  <c r="I20" i="1" s="1"/>
  <c r="I22" i="1" s="1"/>
  <c r="H18" i="1"/>
  <c r="H20" i="1" s="1"/>
  <c r="H22" i="1" s="1"/>
  <c r="G18" i="1"/>
  <c r="G20" i="1" s="1"/>
  <c r="G22" i="1" s="1"/>
  <c r="F18" i="1"/>
  <c r="F20" i="1" s="1"/>
  <c r="F22" i="1" s="1"/>
  <c r="E18" i="1"/>
  <c r="E20" i="1" s="1"/>
  <c r="E22" i="1" s="1"/>
  <c r="D18" i="1"/>
  <c r="L8" i="1"/>
  <c r="L10" i="1" s="1"/>
  <c r="L13" i="1" s="1"/>
  <c r="D16" i="5" s="1"/>
  <c r="K8" i="1"/>
  <c r="K10" i="1" s="1"/>
  <c r="K13" i="1" s="1"/>
  <c r="J8" i="1"/>
  <c r="J10" i="1" s="1"/>
  <c r="J13" i="1" s="1"/>
  <c r="I8" i="1"/>
  <c r="I10" i="1" s="1"/>
  <c r="I13" i="1" s="1"/>
  <c r="H8" i="1"/>
  <c r="H10" i="1" s="1"/>
  <c r="H13" i="1" s="1"/>
  <c r="G8" i="1"/>
  <c r="G10" i="1" s="1"/>
  <c r="G13" i="1" s="1"/>
  <c r="F8" i="1"/>
  <c r="F10" i="1" s="1"/>
  <c r="F13" i="1" s="1"/>
  <c r="E13" i="1"/>
  <c r="D9" i="5" s="1"/>
  <c r="D8" i="1"/>
  <c r="E21" i="6"/>
  <c r="E48" i="6" s="1"/>
  <c r="F46" i="6"/>
  <c r="H65" i="6"/>
  <c r="H67" i="6" s="1"/>
  <c r="G65" i="6"/>
  <c r="G67" i="6" s="1"/>
  <c r="F65" i="6"/>
  <c r="F67" i="6" s="1"/>
  <c r="E65" i="6"/>
  <c r="E67" i="6" s="1"/>
  <c r="F54" i="5"/>
  <c r="F47" i="5" s="1"/>
  <c r="D54" i="5"/>
  <c r="D47" i="5" s="1"/>
  <c r="D10" i="1" l="1"/>
  <c r="C8" i="1"/>
  <c r="D20" i="1"/>
  <c r="C18" i="1"/>
  <c r="F43" i="5"/>
  <c r="F44" i="5" s="1"/>
  <c r="G48" i="6"/>
  <c r="G69" i="6" s="1"/>
  <c r="H48" i="6"/>
  <c r="H69" i="6" s="1"/>
  <c r="F48" i="6"/>
  <c r="F69" i="6" s="1"/>
  <c r="D43" i="5"/>
  <c r="D44" i="5" s="1"/>
  <c r="F15" i="7"/>
  <c r="F25" i="5"/>
  <c r="F29" i="5" s="1"/>
  <c r="D25" i="5" l="1"/>
  <c r="D29" i="5" s="1"/>
  <c r="B47" i="6"/>
  <c r="D22" i="1"/>
  <c r="C22" i="1" s="1"/>
  <c r="C20" i="1"/>
  <c r="D13" i="1"/>
  <c r="C13" i="1" s="1"/>
  <c r="C10" i="1"/>
  <c r="E69" i="6"/>
  <c r="F49" i="5"/>
  <c r="D49" i="5"/>
  <c r="F13" i="5" l="1"/>
  <c r="F10" i="5"/>
  <c r="F15" i="5"/>
  <c r="F14" i="5"/>
  <c r="F12" i="5"/>
  <c r="F11" i="5"/>
  <c r="F9" i="5"/>
  <c r="F8" i="5"/>
  <c r="D11" i="5"/>
  <c r="D8" i="5"/>
  <c r="D15" i="5"/>
  <c r="D14" i="5"/>
  <c r="D13" i="5"/>
  <c r="D12" i="5"/>
  <c r="D10" i="5"/>
  <c r="F21" i="5" l="1"/>
  <c r="F23" i="5" s="1"/>
  <c r="D21" i="5"/>
  <c r="D23" i="5" l="1"/>
</calcChain>
</file>

<file path=xl/sharedStrings.xml><?xml version="1.0" encoding="utf-8"?>
<sst xmlns="http://schemas.openxmlformats.org/spreadsheetml/2006/main" count="229" uniqueCount="126">
  <si>
    <t>STATE PUBLIC UTILITY TAX</t>
  </si>
  <si>
    <t>Power - Electricity  Addendum</t>
  </si>
  <si>
    <t>Gross Amount</t>
  </si>
  <si>
    <t>Deductions</t>
  </si>
  <si>
    <t>Taxable Amount</t>
  </si>
  <si>
    <t>Tax Due @</t>
  </si>
  <si>
    <t>Renewable Energy Credit</t>
  </si>
  <si>
    <t>60% Allocated LIHEAP Credit</t>
  </si>
  <si>
    <t>Total Electric Tax:</t>
  </si>
  <si>
    <t>Gas Distribution  Addendum</t>
  </si>
  <si>
    <t>40% Allocated LIHEAP Credit</t>
  </si>
  <si>
    <t>Total Gas Tax:</t>
  </si>
  <si>
    <t>STATE BUSINESS &amp; OCCUPATION TAX</t>
  </si>
  <si>
    <t xml:space="preserve">STATE OF WASHINGTON COMBINED EXCISE TAX RETURN </t>
  </si>
  <si>
    <t>RET-1</t>
  </si>
  <si>
    <t>RET-2</t>
  </si>
  <si>
    <t>RET-3</t>
  </si>
  <si>
    <t>RET-4</t>
  </si>
  <si>
    <t>Summary</t>
  </si>
  <si>
    <t>Transaction Amount</t>
  </si>
  <si>
    <t>Electric Amt SUM</t>
  </si>
  <si>
    <t>Gas North Amt SUM</t>
  </si>
  <si>
    <t>Gas South Amt SUM</t>
  </si>
  <si>
    <t>Ferc Acct</t>
  </si>
  <si>
    <t>Service</t>
  </si>
  <si>
    <t>Jurisdiction</t>
  </si>
  <si>
    <t>Transaction Desc</t>
  </si>
  <si>
    <t>908610</t>
  </si>
  <si>
    <t>ED</t>
  </si>
  <si>
    <t>WA</t>
  </si>
  <si>
    <t>GD</t>
  </si>
  <si>
    <t>Total</t>
  </si>
  <si>
    <t>Avista Utilities</t>
  </si>
  <si>
    <t>Restate Public Utility Excise Tax to Actual</t>
  </si>
  <si>
    <t>* Actual Payments:</t>
  </si>
  <si>
    <t>Electric</t>
  </si>
  <si>
    <t>Gas</t>
  </si>
  <si>
    <t xml:space="preserve">      Total Actual Payments</t>
  </si>
  <si>
    <t xml:space="preserve">     Adjustment of Washington State Excise Tax</t>
  </si>
  <si>
    <t>*     Source:  Combined Monthly Excise Tax Return Lines 52 (Electric), 53 (Gas),</t>
  </si>
  <si>
    <t>(these values now incorporate LIHEAP tax credit and Renewable energy credits</t>
  </si>
  <si>
    <t xml:space="preserve"> as assigned to service).</t>
  </si>
  <si>
    <t>(1)</t>
  </si>
  <si>
    <t>LIHEAP Tax credit assigned to service</t>
  </si>
  <si>
    <t>LIHEAP Tax credit benefit to acct 908610</t>
  </si>
  <si>
    <t>One Month Lag Timing Difference</t>
  </si>
  <si>
    <t>908610 net change captured in January 2010</t>
  </si>
  <si>
    <t>Unexplained Difference</t>
  </si>
  <si>
    <t>December 11 tax credit recorded to 908160 in January 12</t>
  </si>
  <si>
    <t>December 10 tax credit recorded to 908160 in January 11</t>
  </si>
  <si>
    <t>Timing Difference</t>
  </si>
  <si>
    <t>Note:  To maintain matching of the tax credit with customer benefit expense, either increase 908610 to match credits in actual payments or reverse timing difference in actual payments</t>
  </si>
  <si>
    <t>408110</t>
  </si>
  <si>
    <t>B-A=</t>
  </si>
  <si>
    <t>A</t>
  </si>
  <si>
    <t>Total for ED 408110</t>
  </si>
  <si>
    <t xml:space="preserve">Results Report E-OTX-12A / B  </t>
  </si>
  <si>
    <t>Total for GD 408110</t>
  </si>
  <si>
    <t>Results Report G-OTX-12A  / RET-1</t>
  </si>
  <si>
    <t>WA Electric Excise LIHEAP Tax Credit</t>
  </si>
  <si>
    <t>WA Electric Excise Tax Current Month</t>
  </si>
  <si>
    <t>WA Gas Excise LIHEAP Tax Credit</t>
  </si>
  <si>
    <t>WA Gas Excise Tax Current Month</t>
  </si>
  <si>
    <t>Add Back: Credits for Solar REC's Paid to Customers</t>
  </si>
  <si>
    <t xml:space="preserve">Washington State Excise Tax amount reflected in results  </t>
  </si>
  <si>
    <t xml:space="preserve">   Total Expense</t>
  </si>
  <si>
    <t xml:space="preserve">   Total Paid adjusted for credits to customers</t>
  </si>
  <si>
    <t>Sub-total</t>
  </si>
  <si>
    <t>Transaction Analysis  Selection: Accounting Period : '201801' , Gl Ferc Account : '408110'</t>
  </si>
  <si>
    <t>WA Electric Excise Tax True Up Dec 2017</t>
  </si>
  <si>
    <t>WA Natural gas "Other" Dec 2017 True Up</t>
  </si>
  <si>
    <t>WA Natural gas "Other" Jan 2018 Estimate</t>
  </si>
  <si>
    <t>WA Gas Excise Tax True Up Dec 2017</t>
  </si>
  <si>
    <t>Transaction Analysis  Selection: Accounting Period : '2018%' , Gl Ferc Account : '408110'</t>
  </si>
  <si>
    <t>WA Electric Excise Tax True Up April 2018</t>
  </si>
  <si>
    <t>WA Electric Excise Tax True Up August 2018</t>
  </si>
  <si>
    <t>WA Electric Excise Tax True Up Feb 2018</t>
  </si>
  <si>
    <t>WA Electric Excise Tax True Up Jan 2018</t>
  </si>
  <si>
    <t>WA Electric Excise Tax True Up July 2018</t>
  </si>
  <si>
    <t>WA Electric Excise Tax True Up March 2018</t>
  </si>
  <si>
    <t>WA Electric Excise Tax True Up May 2018</t>
  </si>
  <si>
    <t>WA Electric Excise Tax True Up November 2018</t>
  </si>
  <si>
    <t>WA Electric Excise Tax True Up October 2018</t>
  </si>
  <si>
    <t>WA Electric Excise Tax True Up September 2018</t>
  </si>
  <si>
    <t>WA Natural gas "Other" April 2018 Estimate</t>
  </si>
  <si>
    <t>WA Natural gas "Other" April 2018 True Up</t>
  </si>
  <si>
    <t>WA Natural gas "Other" August 2018 Estimate</t>
  </si>
  <si>
    <t>WA Natural gas "Other" August 2018 True Up</t>
  </si>
  <si>
    <t>WA Natural gas "Other" Feb 2018 Estimate</t>
  </si>
  <si>
    <t>WA Natural gas "Other" Feb 2018 True Up</t>
  </si>
  <si>
    <t>WA Natural gas "Other" Jan 2018 True Up</t>
  </si>
  <si>
    <t>WA Natural gas "Other" July 2018 Estimate</t>
  </si>
  <si>
    <t>WA Natural gas "Other" July 2018 True Up</t>
  </si>
  <si>
    <t>WA Natural gas "Other" June 2018 Estimate</t>
  </si>
  <si>
    <t>WA Natural gas "Other" June 2018 True Up</t>
  </si>
  <si>
    <t>WA Natural gas "Other" March 2018 Estimate</t>
  </si>
  <si>
    <t>WA Natural gas "Other" March 2018 True Up</t>
  </si>
  <si>
    <t>WA Natural gas "Other" May 2018 Estimate</t>
  </si>
  <si>
    <t>WA Natural gas "Other" May 2018 True Up</t>
  </si>
  <si>
    <t>WA Natural gas "Other" Nov 2018 Estimate</t>
  </si>
  <si>
    <t>WA Natural gas "Other" Nov 2018 True Up</t>
  </si>
  <si>
    <t>WA Natural gas "Other" Oct 2018 Estimate</t>
  </si>
  <si>
    <t>WA Natural gas "Other" Oct 2018 True Up</t>
  </si>
  <si>
    <t>WA Natural gas "Other" Sept 2018 Estimate</t>
  </si>
  <si>
    <t>WA Natural gas "Other" September 2018 True Up</t>
  </si>
  <si>
    <t>WA Gas Excise Tax True Up April 2018</t>
  </si>
  <si>
    <t>WA Gas Excise Tax True Up August 2018</t>
  </si>
  <si>
    <t>WA Gas Excise Tax True Up Feb 2018</t>
  </si>
  <si>
    <t>WA Gas Excise Tax True Up Jan 2018</t>
  </si>
  <si>
    <t>WA Gas Excise Tax True Up July 2018</t>
  </si>
  <si>
    <t>WA Gas Excise Tax True Up March 2018</t>
  </si>
  <si>
    <t>WA Gas Excise Tax True Up May 2018</t>
  </si>
  <si>
    <t>WA Gas Excise Tax True Up November 2018</t>
  </si>
  <si>
    <t>WA Gas Excise Tax True Up October 2018</t>
  </si>
  <si>
    <t>WA Gas Excise Tax True Up September 2018</t>
  </si>
  <si>
    <t>Timing Difference -Remove Dec 2017 Entry Recorded in Jan 2018</t>
  </si>
  <si>
    <t>Timing Difference -Add Dec 2018 Entry Recorded in Jan 2019</t>
  </si>
  <si>
    <t>TWELVE MONTHS ENDED DECEMBER 31, 2018</t>
  </si>
  <si>
    <t>August 2018 LIHEAP from St. of WA DOR</t>
  </si>
  <si>
    <t>July 2018 LIHEAP from St. of WA DOR</t>
  </si>
  <si>
    <t>September 2018 LIHEAP from St. of WA DOR</t>
  </si>
  <si>
    <t>Transaction Analysis  Selection: Accounting Period : '2018%' , Gl Ferc Account : '908610'</t>
  </si>
  <si>
    <t>WA Electric Excise Tax True Up December 2018</t>
  </si>
  <si>
    <t>WA Natural gas "Other" Dec 2018 True Up</t>
  </si>
  <si>
    <t>WA Natural gas "Other" Jan 2019 Estimate</t>
  </si>
  <si>
    <t>WA Gas Excise Tax True Up December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</si>
</sst>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"/>
    <numFmt numFmtId="165" formatCode="0.000000"/>
    <numFmt numFmtId="166" formatCode="0."/>
    <numFmt numFmtId="167" formatCode="[$-409]mmmm/yy;@"/>
    <numFmt numFmtId="168" formatCode="#,##0.00\ ;\(#,##0.00\)"/>
    <numFmt numFmtId="169" formatCode="#,##0\ ;\(#,##0\)"/>
    <numFmt numFmtId="170" formatCode="_(* #,##0_);_(* \(#,##0\);_(* &quot;-&quot;??_);_(@_)"/>
    <numFmt numFmtId="171" formatCode="#,###,###,###.00"/>
    <numFmt numFmtId="172" formatCode="#,###,###,###,###.00"/>
    <numFmt numFmtId="173" formatCode="#,##0.000_);\(#,##0.000\)"/>
  </numFmts>
  <fonts count="31">
    <font>
      <sz val="11"/>
      <color theme="1"/>
      <name val="Calibri"/>
      <family val="2"/>
      <scheme val="minor"/>
    </font>
    <font>
      <b/>
      <u/>
      <sz val="10"/>
      <name val="Bookman"/>
      <family val="1"/>
    </font>
    <font>
      <u/>
      <sz val="10"/>
      <name val="Bookman"/>
      <family val="1"/>
    </font>
    <font>
      <sz val="10"/>
      <name val="Bookman"/>
      <family val="1"/>
    </font>
    <font>
      <b/>
      <sz val="10"/>
      <name val="Bookman"/>
      <family val="1"/>
    </font>
    <font>
      <b/>
      <u/>
      <sz val="14"/>
      <name val="Bookman"/>
    </font>
    <font>
      <u/>
      <sz val="12"/>
      <name val="Bookman"/>
      <family val="1"/>
    </font>
    <font>
      <b/>
      <u/>
      <sz val="9"/>
      <name val="Bookman"/>
      <family val="1"/>
    </font>
    <font>
      <sz val="9"/>
      <name val="Bookman"/>
      <family val="1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7"/>
      <color rgb="FFFF0000"/>
      <name val="Bookman"/>
      <family val="1"/>
    </font>
    <font>
      <sz val="10"/>
      <name val="Arial"/>
      <family val="2"/>
    </font>
    <font>
      <b/>
      <sz val="7"/>
      <color rgb="FFFF000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7"/>
      <color rgb="FFFF0000"/>
      <name val="Times New Roman"/>
      <family val="1"/>
    </font>
    <font>
      <sz val="10"/>
      <name val="Bookman"/>
    </font>
    <font>
      <sz val="10"/>
      <color indexed="12"/>
      <name val="Times New Roman"/>
      <family val="1"/>
    </font>
    <font>
      <b/>
      <sz val="10"/>
      <name val="Times New Roman"/>
      <family val="1"/>
    </font>
    <font>
      <b/>
      <sz val="7"/>
      <color rgb="FFFF0000"/>
      <name val="Times New Roman"/>
      <family val="1"/>
    </font>
    <font>
      <b/>
      <sz val="10"/>
      <name val="Arial"/>
      <family val="2"/>
    </font>
    <font>
      <sz val="10"/>
      <color theme="1"/>
      <name val="Gautami"/>
      <family val="2"/>
    </font>
    <font>
      <sz val="10"/>
      <name val="Helv"/>
    </font>
    <font>
      <sz val="10"/>
      <name val="Tahoma"/>
      <family val="2"/>
    </font>
    <font>
      <b/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sz val="1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rgb="FF999999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43" fontId="9" fillId="0" borderId="0" applyFont="0" applyFill="0" applyBorder="0" applyAlignment="0" applyProtection="0"/>
    <xf numFmtId="39" fontId="10" fillId="0" borderId="0"/>
    <xf numFmtId="0" fontId="12" fillId="0" borderId="0"/>
    <xf numFmtId="0" fontId="14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39" fontId="10" fillId="0" borderId="0"/>
    <xf numFmtId="39" fontId="10" fillId="0" borderId="0"/>
    <xf numFmtId="0" fontId="24" fillId="0" borderId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6" fillId="0" borderId="0" applyFont="0" applyFill="0" applyBorder="0" applyAlignment="0" applyProtection="0"/>
  </cellStyleXfs>
  <cellXfs count="155">
    <xf numFmtId="0" fontId="0" fillId="0" borderId="0" xfId="0"/>
    <xf numFmtId="1" fontId="1" fillId="0" borderId="0" xfId="0" applyNumberFormat="1" applyFont="1" applyAlignment="1" applyProtection="1">
      <alignment horizontal="left"/>
    </xf>
    <xf numFmtId="0" fontId="1" fillId="0" borderId="0" xfId="0" applyNumberFormat="1" applyFont="1" applyAlignment="1" applyProtection="1">
      <alignment horizontal="left"/>
    </xf>
    <xf numFmtId="1" fontId="2" fillId="0" borderId="0" xfId="0" applyNumberFormat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9" fontId="3" fillId="0" borderId="0" xfId="0" applyNumberFormat="1" applyFont="1" applyAlignment="1" applyProtection="1">
      <alignment horizontal="left"/>
    </xf>
    <xf numFmtId="39" fontId="3" fillId="0" borderId="0" xfId="0" applyNumberFormat="1" applyFont="1"/>
    <xf numFmtId="164" fontId="3" fillId="0" borderId="0" xfId="0" applyNumberFormat="1" applyFont="1"/>
    <xf numFmtId="39" fontId="4" fillId="0" borderId="0" xfId="0" applyNumberFormat="1" applyFont="1" applyBorder="1" applyAlignment="1" applyProtection="1">
      <alignment horizontal="left"/>
    </xf>
    <xf numFmtId="165" fontId="4" fillId="0" borderId="0" xfId="0" applyNumberFormat="1" applyFont="1" applyBorder="1" applyAlignment="1" applyProtection="1">
      <alignment horizontal="left"/>
    </xf>
    <xf numFmtId="39" fontId="3" fillId="0" borderId="0" xfId="0" applyNumberFormat="1" applyFont="1" applyBorder="1" applyAlignment="1" applyProtection="1">
      <alignment horizontal="left"/>
    </xf>
    <xf numFmtId="164" fontId="4" fillId="0" borderId="0" xfId="0" applyNumberFormat="1" applyFont="1" applyBorder="1" applyAlignment="1" applyProtection="1">
      <alignment horizontal="left"/>
    </xf>
    <xf numFmtId="39" fontId="4" fillId="0" borderId="0" xfId="0" applyNumberFormat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left"/>
    </xf>
    <xf numFmtId="39" fontId="6" fillId="0" borderId="0" xfId="0" applyNumberFormat="1" applyFont="1" applyAlignment="1" applyProtection="1">
      <alignment horizontal="left"/>
    </xf>
    <xf numFmtId="39" fontId="3" fillId="0" borderId="0" xfId="0" applyNumberFormat="1" applyFont="1" applyFill="1"/>
    <xf numFmtId="1" fontId="7" fillId="0" borderId="0" xfId="0" applyNumberFormat="1" applyFont="1" applyAlignment="1" applyProtection="1">
      <alignment horizontal="left"/>
    </xf>
    <xf numFmtId="164" fontId="1" fillId="0" borderId="0" xfId="0" applyNumberFormat="1" applyFont="1" applyAlignment="1" applyProtection="1">
      <alignment horizontal="left"/>
    </xf>
    <xf numFmtId="167" fontId="1" fillId="0" borderId="0" xfId="0" applyNumberFormat="1" applyFont="1" applyAlignment="1" applyProtection="1">
      <alignment horizontal="right"/>
    </xf>
    <xf numFmtId="39" fontId="3" fillId="0" borderId="0" xfId="0" applyNumberFormat="1" applyFont="1" applyProtection="1"/>
    <xf numFmtId="39" fontId="3" fillId="0" borderId="2" xfId="0" applyNumberFormat="1" applyFont="1" applyBorder="1" applyAlignment="1" applyProtection="1">
      <alignment horizontal="left"/>
    </xf>
    <xf numFmtId="39" fontId="4" fillId="0" borderId="0" xfId="0" applyNumberFormat="1" applyFont="1" applyFill="1" applyBorder="1" applyProtection="1"/>
    <xf numFmtId="39" fontId="4" fillId="0" borderId="3" xfId="0" applyNumberFormat="1" applyFont="1" applyFill="1" applyBorder="1" applyAlignment="1" applyProtection="1">
      <alignment horizontal="right"/>
    </xf>
    <xf numFmtId="39" fontId="3" fillId="0" borderId="0" xfId="0" applyNumberFormat="1" applyFont="1" applyFill="1" applyProtection="1"/>
    <xf numFmtId="39" fontId="3" fillId="0" borderId="2" xfId="0" applyNumberFormat="1" applyFont="1" applyFill="1" applyBorder="1" applyAlignment="1" applyProtection="1">
      <alignment horizontal="left"/>
    </xf>
    <xf numFmtId="0" fontId="0" fillId="0" borderId="0" xfId="0" applyFill="1"/>
    <xf numFmtId="164" fontId="11" fillId="0" borderId="0" xfId="2" applyNumberFormat="1" applyFont="1" applyFill="1" applyAlignment="1" applyProtection="1">
      <alignment horizontal="center"/>
    </xf>
    <xf numFmtId="164" fontId="11" fillId="0" borderId="0" xfId="2" applyNumberFormat="1" applyFont="1" applyFill="1" applyAlignment="1" applyProtection="1">
      <alignment horizontal="right"/>
    </xf>
    <xf numFmtId="43" fontId="0" fillId="0" borderId="0" xfId="1" applyFont="1"/>
    <xf numFmtId="43" fontId="12" fillId="0" borderId="0" xfId="1" applyFont="1"/>
    <xf numFmtId="43" fontId="0" fillId="0" borderId="4" xfId="1" applyFont="1" applyBorder="1"/>
    <xf numFmtId="43" fontId="0" fillId="0" borderId="3" xfId="1" applyFont="1" applyBorder="1"/>
    <xf numFmtId="0" fontId="16" fillId="0" borderId="0" xfId="4" applyFont="1"/>
    <xf numFmtId="0" fontId="17" fillId="0" borderId="0" xfId="4" applyFont="1"/>
    <xf numFmtId="0" fontId="17" fillId="0" borderId="0" xfId="4" applyFont="1" applyAlignment="1">
      <alignment horizontal="center"/>
    </xf>
    <xf numFmtId="0" fontId="18" fillId="0" borderId="0" xfId="4" applyFont="1" applyAlignment="1">
      <alignment horizontal="right"/>
    </xf>
    <xf numFmtId="0" fontId="17" fillId="0" borderId="0" xfId="4" applyFont="1" applyFill="1" applyAlignment="1">
      <alignment horizontal="center"/>
    </xf>
    <xf numFmtId="0" fontId="18" fillId="0" borderId="0" xfId="4" applyFont="1" applyFill="1" applyAlignment="1">
      <alignment horizontal="right"/>
    </xf>
    <xf numFmtId="0" fontId="17" fillId="0" borderId="0" xfId="4" applyFont="1" applyFill="1"/>
    <xf numFmtId="4" fontId="17" fillId="0" borderId="0" xfId="4" applyNumberFormat="1" applyFont="1" applyFill="1"/>
    <xf numFmtId="167" fontId="19" fillId="0" borderId="0" xfId="4" applyNumberFormat="1" applyFont="1" applyAlignment="1" applyProtection="1">
      <alignment horizontal="center"/>
    </xf>
    <xf numFmtId="17" fontId="18" fillId="0" borderId="0" xfId="4" applyNumberFormat="1" applyFont="1" applyAlignment="1">
      <alignment horizontal="right"/>
    </xf>
    <xf numFmtId="168" fontId="20" fillId="0" borderId="0" xfId="4" applyNumberFormat="1" applyFont="1" applyFill="1" applyBorder="1"/>
    <xf numFmtId="43" fontId="17" fillId="0" borderId="0" xfId="4" applyNumberFormat="1" applyFont="1"/>
    <xf numFmtId="43" fontId="17" fillId="0" borderId="0" xfId="5" applyNumberFormat="1" applyFont="1"/>
    <xf numFmtId="168" fontId="17" fillId="0" borderId="0" xfId="4" applyNumberFormat="1" applyFont="1"/>
    <xf numFmtId="168" fontId="17" fillId="0" borderId="2" xfId="4" applyNumberFormat="1" applyFont="1" applyFill="1" applyBorder="1"/>
    <xf numFmtId="168" fontId="18" fillId="0" borderId="2" xfId="4" applyNumberFormat="1" applyFont="1" applyFill="1" applyBorder="1" applyAlignment="1">
      <alignment horizontal="right"/>
    </xf>
    <xf numFmtId="7" fontId="17" fillId="0" borderId="0" xfId="4" applyNumberFormat="1" applyFont="1" applyFill="1"/>
    <xf numFmtId="7" fontId="18" fillId="0" borderId="0" xfId="4" applyNumberFormat="1" applyFont="1" applyFill="1" applyAlignment="1">
      <alignment horizontal="right"/>
    </xf>
    <xf numFmtId="43" fontId="17" fillId="0" borderId="0" xfId="5" applyFont="1"/>
    <xf numFmtId="37" fontId="17" fillId="0" borderId="0" xfId="4" applyNumberFormat="1" applyFont="1" applyFill="1"/>
    <xf numFmtId="37" fontId="18" fillId="0" borderId="0" xfId="4" applyNumberFormat="1" applyFont="1" applyFill="1" applyAlignment="1">
      <alignment horizontal="right"/>
    </xf>
    <xf numFmtId="5" fontId="17" fillId="0" borderId="0" xfId="4" applyNumberFormat="1" applyFont="1"/>
    <xf numFmtId="43" fontId="17" fillId="0" borderId="0" xfId="5" applyFont="1" applyFill="1"/>
    <xf numFmtId="43" fontId="18" fillId="0" borderId="0" xfId="5" applyFont="1" applyFill="1" applyAlignment="1">
      <alignment horizontal="right"/>
    </xf>
    <xf numFmtId="168" fontId="17" fillId="0" borderId="0" xfId="4" applyNumberFormat="1" applyFont="1" applyFill="1"/>
    <xf numFmtId="0" fontId="17" fillId="0" borderId="0" xfId="4" quotePrefix="1" applyFont="1"/>
    <xf numFmtId="0" fontId="17" fillId="0" borderId="0" xfId="4" applyFont="1" applyAlignment="1">
      <alignment horizontal="right"/>
    </xf>
    <xf numFmtId="0" fontId="17" fillId="0" borderId="0" xfId="4" applyFont="1" applyFill="1" applyAlignment="1">
      <alignment horizontal="right"/>
    </xf>
    <xf numFmtId="168" fontId="18" fillId="0" borderId="0" xfId="4" applyNumberFormat="1" applyFont="1" applyFill="1" applyAlignment="1">
      <alignment horizontal="right"/>
    </xf>
    <xf numFmtId="43" fontId="17" fillId="0" borderId="0" xfId="5" applyFont="1" applyFill="1" applyBorder="1"/>
    <xf numFmtId="43" fontId="18" fillId="0" borderId="0" xfId="5" applyFont="1" applyFill="1" applyBorder="1" applyAlignment="1">
      <alignment horizontal="right"/>
    </xf>
    <xf numFmtId="43" fontId="17" fillId="0" borderId="0" xfId="5" applyNumberFormat="1" applyFont="1" applyFill="1"/>
    <xf numFmtId="43" fontId="18" fillId="0" borderId="0" xfId="5" applyNumberFormat="1" applyFont="1" applyFill="1" applyAlignment="1">
      <alignment horizontal="right"/>
    </xf>
    <xf numFmtId="43" fontId="17" fillId="0" borderId="0" xfId="4" applyNumberFormat="1" applyFont="1" applyFill="1"/>
    <xf numFmtId="43" fontId="18" fillId="0" borderId="0" xfId="4" applyNumberFormat="1" applyFont="1" applyFill="1" applyAlignment="1">
      <alignment horizontal="right"/>
    </xf>
    <xf numFmtId="43" fontId="17" fillId="0" borderId="2" xfId="5" applyFont="1" applyFill="1" applyBorder="1"/>
    <xf numFmtId="43" fontId="18" fillId="0" borderId="2" xfId="5" applyFont="1" applyFill="1" applyBorder="1" applyAlignment="1">
      <alignment horizontal="right"/>
    </xf>
    <xf numFmtId="0" fontId="23" fillId="0" borderId="0" xfId="4" applyFont="1"/>
    <xf numFmtId="43" fontId="23" fillId="0" borderId="0" xfId="5" applyFont="1"/>
    <xf numFmtId="0" fontId="14" fillId="0" borderId="0" xfId="4"/>
    <xf numFmtId="43" fontId="0" fillId="0" borderId="0" xfId="5" applyFont="1"/>
    <xf numFmtId="43" fontId="0" fillId="0" borderId="4" xfId="5" applyFont="1" applyBorder="1"/>
    <xf numFmtId="0" fontId="13" fillId="0" borderId="0" xfId="4" quotePrefix="1" applyFont="1" applyAlignment="1">
      <alignment horizontal="center"/>
    </xf>
    <xf numFmtId="43" fontId="13" fillId="0" borderId="0" xfId="5" applyFont="1" applyAlignment="1">
      <alignment horizontal="center"/>
    </xf>
    <xf numFmtId="43" fontId="13" fillId="0" borderId="0" xfId="5" applyFont="1" applyAlignment="1">
      <alignment horizontal="left"/>
    </xf>
    <xf numFmtId="0" fontId="13" fillId="0" borderId="0" xfId="4" applyFont="1" applyAlignment="1">
      <alignment horizontal="right"/>
    </xf>
    <xf numFmtId="43" fontId="23" fillId="0" borderId="4" xfId="5" applyFont="1" applyBorder="1"/>
    <xf numFmtId="43" fontId="23" fillId="0" borderId="0" xfId="5" applyFont="1" applyBorder="1"/>
    <xf numFmtId="43" fontId="23" fillId="0" borderId="3" xfId="5" applyFont="1" applyBorder="1"/>
    <xf numFmtId="0" fontId="12" fillId="0" borderId="0" xfId="3" applyBorder="1"/>
    <xf numFmtId="0" fontId="14" fillId="0" borderId="0" xfId="4" applyBorder="1"/>
    <xf numFmtId="43" fontId="12" fillId="0" borderId="0" xfId="13" applyFont="1" applyBorder="1"/>
    <xf numFmtId="43" fontId="12" fillId="0" borderId="1" xfId="13" applyFont="1" applyBorder="1"/>
    <xf numFmtId="43" fontId="12" fillId="0" borderId="0" xfId="13" applyFont="1"/>
    <xf numFmtId="0" fontId="0" fillId="0" borderId="0" xfId="0"/>
    <xf numFmtId="39" fontId="3" fillId="0" borderId="0" xfId="0" applyNumberFormat="1" applyFont="1"/>
    <xf numFmtId="39" fontId="3" fillId="0" borderId="0" xfId="0" applyNumberFormat="1" applyFont="1" applyAlignment="1">
      <alignment horizontal="right"/>
    </xf>
    <xf numFmtId="167" fontId="1" fillId="0" borderId="0" xfId="0" applyNumberFormat="1" applyFont="1" applyAlignment="1" applyProtection="1">
      <alignment horizontal="right"/>
    </xf>
    <xf numFmtId="39" fontId="3" fillId="0" borderId="0" xfId="0" applyNumberFormat="1" applyFont="1" applyProtection="1"/>
    <xf numFmtId="39" fontId="3" fillId="0" borderId="2" xfId="0" applyNumberFormat="1" applyFont="1" applyBorder="1" applyAlignment="1" applyProtection="1">
      <alignment horizontal="left"/>
    </xf>
    <xf numFmtId="39" fontId="4" fillId="0" borderId="0" xfId="0" applyNumberFormat="1" applyFont="1" applyBorder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Alignment="1" applyProtection="1">
      <alignment horizontal="right"/>
    </xf>
    <xf numFmtId="39" fontId="4" fillId="0" borderId="3" xfId="0" applyNumberFormat="1" applyFont="1" applyBorder="1" applyAlignment="1" applyProtection="1">
      <alignment horizontal="right"/>
    </xf>
    <xf numFmtId="39" fontId="3" fillId="0" borderId="0" xfId="0" applyNumberFormat="1" applyFont="1" applyAlignment="1" applyProtection="1">
      <alignment horizontal="right"/>
    </xf>
    <xf numFmtId="39" fontId="3" fillId="0" borderId="1" xfId="0" applyNumberFormat="1" applyFont="1" applyBorder="1" applyAlignment="1" applyProtection="1">
      <alignment horizontal="right"/>
    </xf>
    <xf numFmtId="39" fontId="3" fillId="0" borderId="2" xfId="0" applyNumberFormat="1" applyFont="1" applyBorder="1" applyAlignment="1" applyProtection="1">
      <alignment horizontal="right"/>
    </xf>
    <xf numFmtId="39" fontId="8" fillId="0" borderId="2" xfId="0" applyNumberFormat="1" applyFont="1" applyBorder="1" applyAlignment="1" applyProtection="1">
      <alignment horizontal="right"/>
    </xf>
    <xf numFmtId="39" fontId="8" fillId="0" borderId="0" xfId="0" applyNumberFormat="1" applyFont="1" applyAlignment="1">
      <alignment horizontal="right"/>
    </xf>
    <xf numFmtId="39" fontId="8" fillId="2" borderId="0" xfId="0" applyNumberFormat="1" applyFont="1" applyFill="1" applyBorder="1" applyAlignment="1" applyProtection="1">
      <alignment horizontal="right"/>
    </xf>
    <xf numFmtId="39" fontId="3" fillId="2" borderId="0" xfId="0" applyNumberFormat="1" applyFont="1" applyFill="1" applyBorder="1" applyAlignment="1" applyProtection="1">
      <alignment horizontal="right"/>
    </xf>
    <xf numFmtId="7" fontId="17" fillId="0" borderId="0" xfId="4" applyNumberFormat="1" applyFont="1"/>
    <xf numFmtId="7" fontId="17" fillId="0" borderId="0" xfId="5" applyNumberFormat="1" applyFont="1"/>
    <xf numFmtId="39" fontId="19" fillId="0" borderId="0" xfId="0" applyNumberFormat="1" applyFont="1" applyFill="1" applyBorder="1" applyProtection="1"/>
    <xf numFmtId="0" fontId="0" fillId="0" borderId="6" xfId="0" applyBorder="1"/>
    <xf numFmtId="43" fontId="0" fillId="0" borderId="6" xfId="13" applyFont="1" applyBorder="1"/>
    <xf numFmtId="0" fontId="0" fillId="0" borderId="0" xfId="0" applyBorder="1"/>
    <xf numFmtId="43" fontId="0" fillId="0" borderId="7" xfId="13" applyFont="1" applyBorder="1"/>
    <xf numFmtId="37" fontId="0" fillId="0" borderId="0" xfId="0" applyNumberFormat="1"/>
    <xf numFmtId="39" fontId="17" fillId="0" borderId="0" xfId="4" applyNumberFormat="1" applyFont="1"/>
    <xf numFmtId="43" fontId="17" fillId="0" borderId="0" xfId="1" applyFont="1"/>
    <xf numFmtId="5" fontId="20" fillId="0" borderId="0" xfId="4" applyNumberFormat="1" applyFont="1" applyFill="1" applyBorder="1"/>
    <xf numFmtId="5" fontId="18" fillId="0" borderId="0" xfId="4" applyNumberFormat="1" applyFont="1" applyFill="1" applyBorder="1" applyAlignment="1">
      <alignment horizontal="right"/>
    </xf>
    <xf numFmtId="7" fontId="17" fillId="0" borderId="0" xfId="5" applyNumberFormat="1" applyFont="1" applyFill="1"/>
    <xf numFmtId="5" fontId="20" fillId="0" borderId="8" xfId="4" applyNumberFormat="1" applyFont="1" applyFill="1" applyBorder="1"/>
    <xf numFmtId="169" fontId="20" fillId="0" borderId="0" xfId="4" applyNumberFormat="1" applyFont="1" applyFill="1" applyBorder="1"/>
    <xf numFmtId="169" fontId="17" fillId="0" borderId="2" xfId="4" applyNumberFormat="1" applyFont="1" applyFill="1" applyBorder="1"/>
    <xf numFmtId="169" fontId="17" fillId="0" borderId="0" xfId="4" applyNumberFormat="1" applyFont="1" applyFill="1"/>
    <xf numFmtId="169" fontId="17" fillId="0" borderId="8" xfId="4" applyNumberFormat="1" applyFont="1" applyFill="1" applyBorder="1"/>
    <xf numFmtId="170" fontId="21" fillId="0" borderId="5" xfId="1" applyNumberFormat="1" applyFont="1" applyBorder="1" applyAlignment="1">
      <alignment horizontal="right"/>
    </xf>
    <xf numFmtId="170" fontId="22" fillId="0" borderId="0" xfId="1" applyNumberFormat="1" applyFont="1" applyFill="1" applyBorder="1" applyAlignment="1">
      <alignment horizontal="right"/>
    </xf>
    <xf numFmtId="170" fontId="17" fillId="0" borderId="0" xfId="1" applyNumberFormat="1" applyFont="1" applyFill="1"/>
    <xf numFmtId="170" fontId="18" fillId="0" borderId="0" xfId="1" applyNumberFormat="1" applyFont="1" applyFill="1" applyBorder="1" applyAlignment="1">
      <alignment horizontal="right"/>
    </xf>
    <xf numFmtId="5" fontId="17" fillId="0" borderId="0" xfId="5" applyNumberFormat="1" applyFont="1" applyFill="1"/>
    <xf numFmtId="37" fontId="20" fillId="0" borderId="0" xfId="4" applyNumberFormat="1" applyFont="1" applyFill="1" applyBorder="1"/>
    <xf numFmtId="170" fontId="21" fillId="0" borderId="0" xfId="1" applyNumberFormat="1" applyFont="1" applyBorder="1" applyAlignment="1">
      <alignment horizontal="right"/>
    </xf>
    <xf numFmtId="0" fontId="27" fillId="0" borderId="0" xfId="0" applyFont="1"/>
    <xf numFmtId="0" fontId="23" fillId="0" borderId="0" xfId="4" applyFont="1" applyAlignment="1">
      <alignment horizontal="center"/>
    </xf>
    <xf numFmtId="43" fontId="0" fillId="0" borderId="0" xfId="1" applyFont="1" applyFill="1"/>
    <xf numFmtId="0" fontId="29" fillId="0" borderId="0" xfId="0" applyFont="1" applyFill="1" applyBorder="1" applyAlignment="1">
      <alignment horizontal="right" vertical="top"/>
    </xf>
    <xf numFmtId="0" fontId="28" fillId="0" borderId="0" xfId="0" applyFont="1" applyFill="1" applyBorder="1" applyAlignment="1">
      <alignment horizontal="center" vertical="top"/>
    </xf>
    <xf numFmtId="0" fontId="30" fillId="0" borderId="0" xfId="0" applyFont="1" applyFill="1" applyBorder="1" applyAlignment="1">
      <alignment horizontal="right" vertical="top"/>
    </xf>
    <xf numFmtId="0" fontId="28" fillId="0" borderId="0" xfId="0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horizontal="left" vertical="top"/>
    </xf>
    <xf numFmtId="0" fontId="30" fillId="0" borderId="0" xfId="0" applyFont="1" applyFill="1" applyBorder="1" applyAlignment="1">
      <alignment horizontal="left" vertical="top"/>
    </xf>
    <xf numFmtId="171" fontId="28" fillId="0" borderId="0" xfId="0" applyNumberFormat="1" applyFont="1" applyFill="1" applyBorder="1" applyAlignment="1">
      <alignment horizontal="right" vertical="top"/>
    </xf>
    <xf numFmtId="172" fontId="30" fillId="0" borderId="0" xfId="0" applyNumberFormat="1" applyFont="1" applyFill="1" applyBorder="1" applyAlignment="1">
      <alignment horizontal="right" vertical="top"/>
    </xf>
    <xf numFmtId="0" fontId="13" fillId="0" borderId="0" xfId="4" applyFont="1" applyBorder="1" applyAlignment="1">
      <alignment horizontal="right"/>
    </xf>
    <xf numFmtId="0" fontId="28" fillId="0" borderId="0" xfId="0" applyFont="1" applyFill="1" applyBorder="1" applyAlignment="1">
      <alignment horizontal="center" vertical="center"/>
    </xf>
    <xf numFmtId="171" fontId="28" fillId="0" borderId="0" xfId="0" applyNumberFormat="1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center" vertical="center" wrapText="1"/>
    </xf>
    <xf numFmtId="43" fontId="0" fillId="0" borderId="0" xfId="5" applyFont="1" applyBorder="1"/>
    <xf numFmtId="171" fontId="28" fillId="0" borderId="4" xfId="0" applyNumberFormat="1" applyFont="1" applyFill="1" applyBorder="1" applyAlignment="1">
      <alignment horizontal="right" vertical="center"/>
    </xf>
    <xf numFmtId="171" fontId="28" fillId="0" borderId="3" xfId="0" applyNumberFormat="1" applyFont="1" applyFill="1" applyBorder="1" applyAlignment="1">
      <alignment horizontal="right" vertical="top"/>
    </xf>
    <xf numFmtId="43" fontId="0" fillId="0" borderId="2" xfId="5" applyFont="1" applyBorder="1"/>
    <xf numFmtId="43" fontId="12" fillId="0" borderId="0" xfId="1" applyFont="1" applyBorder="1"/>
    <xf numFmtId="173" fontId="3" fillId="2" borderId="0" xfId="0" applyNumberFormat="1" applyFont="1" applyFill="1" applyBorder="1" applyProtection="1"/>
    <xf numFmtId="173" fontId="3" fillId="2" borderId="1" xfId="0" applyNumberFormat="1" applyFont="1" applyFill="1" applyBorder="1" applyAlignment="1" applyProtection="1">
      <alignment horizontal="right"/>
    </xf>
    <xf numFmtId="173" fontId="3" fillId="2" borderId="0" xfId="0" applyNumberFormat="1" applyFont="1" applyFill="1" applyBorder="1" applyAlignment="1" applyProtection="1">
      <alignment horizontal="right"/>
    </xf>
    <xf numFmtId="0" fontId="15" fillId="0" borderId="0" xfId="4" applyFont="1" applyAlignment="1">
      <alignment horizontal="center" wrapText="1"/>
    </xf>
    <xf numFmtId="0" fontId="17" fillId="0" borderId="0" xfId="4" applyFont="1" applyAlignment="1">
      <alignment horizontal="center" wrapText="1"/>
    </xf>
    <xf numFmtId="0" fontId="17" fillId="0" borderId="0" xfId="4" applyFont="1" applyAlignment="1">
      <alignment horizontal="left" wrapText="1"/>
    </xf>
  </cellXfs>
  <cellStyles count="14">
    <cellStyle name="Comma" xfId="1" builtinId="3"/>
    <cellStyle name="Comma 2" xfId="5"/>
    <cellStyle name="Comma 3" xfId="7"/>
    <cellStyle name="Comma 4" xfId="13"/>
    <cellStyle name="Currency 2" xfId="6"/>
    <cellStyle name="Normal" xfId="0" builtinId="0"/>
    <cellStyle name="Normal 2" xfId="4"/>
    <cellStyle name="Normal 3" xfId="8"/>
    <cellStyle name="Normal 3 2" xfId="2"/>
    <cellStyle name="Normal 4" xfId="9"/>
    <cellStyle name="Normal 5" xfId="3"/>
    <cellStyle name="Normal 6" xfId="10"/>
    <cellStyle name="Percent 2" xfId="11"/>
    <cellStyle name="Percent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bb5286\Adjustment%20Reports\Restate%20Escise%20Tax%20-%20U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bb5286\Adjustment%20Reports\Restate%20Escise%20Tax%20-%20U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</sheetNames>
    <sheetDataSet>
      <sheetData sheetId="0">
        <row r="123">
          <cell r="A123" t="str">
            <v>Recover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</sheetNames>
    <sheetDataSet>
      <sheetData sheetId="0">
        <row r="121">
          <cell r="A121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tabSelected="1" workbookViewId="0">
      <selection activeCell="D16" sqref="D16"/>
    </sheetView>
  </sheetViews>
  <sheetFormatPr defaultColWidth="9.109375" defaultRowHeight="13.2"/>
  <cols>
    <col min="1" max="1" width="11" style="34" customWidth="1"/>
    <col min="2" max="2" width="42.6640625" style="34" customWidth="1"/>
    <col min="3" max="3" width="8.44140625" style="36" customWidth="1"/>
    <col min="4" max="4" width="11.5546875" style="39" bestFit="1" customWidth="1"/>
    <col min="5" max="5" width="8.44140625" style="38" customWidth="1"/>
    <col min="6" max="6" width="11.33203125" style="39" bestFit="1" customWidth="1"/>
    <col min="7" max="7" width="2.6640625" style="34" customWidth="1"/>
    <col min="8" max="8" width="13" style="34" customWidth="1"/>
    <col min="9" max="9" width="13.6640625" style="34" bestFit="1" customWidth="1"/>
    <col min="10" max="10" width="11.6640625" style="34" customWidth="1"/>
    <col min="11" max="11" width="13.6640625" style="34" bestFit="1" customWidth="1"/>
    <col min="12" max="12" width="11.88671875" style="34" bestFit="1" customWidth="1"/>
    <col min="13" max="16" width="9.109375" style="34"/>
    <col min="17" max="17" width="22.109375" style="34" bestFit="1" customWidth="1"/>
    <col min="18" max="16384" width="9.109375" style="34"/>
  </cols>
  <sheetData>
    <row r="1" spans="1:17" s="33" customFormat="1" ht="15.6">
      <c r="A1" s="152" t="s">
        <v>32</v>
      </c>
      <c r="B1" s="152"/>
      <c r="C1" s="152"/>
      <c r="D1" s="152"/>
      <c r="E1" s="152"/>
      <c r="F1" s="152"/>
    </row>
    <row r="2" spans="1:17" s="33" customFormat="1" ht="15.6">
      <c r="A2" s="152" t="s">
        <v>33</v>
      </c>
      <c r="B2" s="152"/>
      <c r="C2" s="152"/>
      <c r="D2" s="152"/>
      <c r="E2" s="152"/>
      <c r="F2" s="152"/>
    </row>
    <row r="3" spans="1:17" s="33" customFormat="1" ht="15.6">
      <c r="A3" s="152" t="s">
        <v>117</v>
      </c>
      <c r="B3" s="152"/>
      <c r="C3" s="152"/>
      <c r="D3" s="152"/>
      <c r="E3" s="152"/>
      <c r="F3" s="152"/>
    </row>
    <row r="6" spans="1:17">
      <c r="B6" s="35" t="s">
        <v>34</v>
      </c>
      <c r="D6" s="37" t="s">
        <v>35</v>
      </c>
      <c r="F6" s="37" t="s">
        <v>36</v>
      </c>
    </row>
    <row r="7" spans="1:17">
      <c r="B7" s="35"/>
      <c r="F7" s="40"/>
    </row>
    <row r="8" spans="1:17" ht="14.4">
      <c r="B8" s="41">
        <v>43101</v>
      </c>
      <c r="C8" s="42" t="s">
        <v>17</v>
      </c>
      <c r="D8" s="118">
        <f>'RET-4'!D13</f>
        <v>2162633.947426056</v>
      </c>
      <c r="E8" s="42" t="s">
        <v>17</v>
      </c>
      <c r="F8" s="118">
        <f>'RET-4'!D22</f>
        <v>1049804.9657383999</v>
      </c>
      <c r="H8" s="44"/>
      <c r="I8" s="45"/>
      <c r="J8" s="44"/>
      <c r="K8" s="44"/>
      <c r="L8" s="44"/>
      <c r="O8" s="111"/>
      <c r="Q8" s="113"/>
    </row>
    <row r="9" spans="1:17" ht="14.4">
      <c r="B9" s="41">
        <v>43132</v>
      </c>
      <c r="C9" s="42" t="s">
        <v>17</v>
      </c>
      <c r="D9" s="118">
        <f>'RET-4'!E13</f>
        <v>1838359.7635180468</v>
      </c>
      <c r="E9" s="42" t="s">
        <v>17</v>
      </c>
      <c r="F9" s="118">
        <f>'RET-4'!E22</f>
        <v>760365.98266440001</v>
      </c>
      <c r="G9" s="46"/>
      <c r="H9" s="44"/>
      <c r="I9" s="45"/>
      <c r="J9" s="44"/>
      <c r="K9" s="44"/>
      <c r="L9" s="44"/>
      <c r="O9" s="111"/>
      <c r="Q9" s="113"/>
    </row>
    <row r="10" spans="1:17" ht="14.4">
      <c r="B10" s="41">
        <v>43160</v>
      </c>
      <c r="C10" s="42" t="s">
        <v>17</v>
      </c>
      <c r="D10" s="118">
        <f>'RET-4'!F13</f>
        <v>1790326.5974480801</v>
      </c>
      <c r="E10" s="42" t="s">
        <v>17</v>
      </c>
      <c r="F10" s="118">
        <f>'RET-4'!F22</f>
        <v>788703.4108524</v>
      </c>
      <c r="G10" s="46"/>
      <c r="H10" s="44"/>
      <c r="I10" s="45"/>
      <c r="J10" s="44"/>
      <c r="K10" s="44"/>
      <c r="L10" s="44"/>
      <c r="O10" s="111"/>
      <c r="Q10" s="113"/>
    </row>
    <row r="11" spans="1:17" ht="14.4">
      <c r="B11" s="41">
        <v>43191</v>
      </c>
      <c r="C11" s="42" t="s">
        <v>17</v>
      </c>
      <c r="D11" s="118">
        <f>'RET-4'!G13</f>
        <v>1671580.4590298093</v>
      </c>
      <c r="E11" s="42" t="s">
        <v>17</v>
      </c>
      <c r="F11" s="118">
        <f>'RET-4'!G22</f>
        <v>565385.62954759994</v>
      </c>
      <c r="K11" s="44"/>
      <c r="L11" s="44"/>
      <c r="O11" s="111"/>
      <c r="Q11" s="113"/>
    </row>
    <row r="12" spans="1:17" ht="14.4">
      <c r="B12" s="41">
        <v>43221</v>
      </c>
      <c r="C12" s="42" t="s">
        <v>17</v>
      </c>
      <c r="D12" s="118">
        <f>'RET-4'!H13</f>
        <v>1448209.3114934633</v>
      </c>
      <c r="E12" s="42" t="s">
        <v>17</v>
      </c>
      <c r="F12" s="118">
        <f>'RET-4'!H22</f>
        <v>327122.41651720001</v>
      </c>
      <c r="H12" s="44"/>
      <c r="I12" s="45"/>
      <c r="J12" s="44"/>
      <c r="K12" s="44"/>
      <c r="L12" s="44"/>
      <c r="O12" s="111"/>
      <c r="Q12" s="113"/>
    </row>
    <row r="13" spans="1:17" ht="14.4">
      <c r="B13" s="41">
        <v>43252</v>
      </c>
      <c r="C13" s="42" t="s">
        <v>17</v>
      </c>
      <c r="D13" s="118">
        <f>'RET-4'!I13</f>
        <v>1541845.0419111683</v>
      </c>
      <c r="E13" s="42" t="s">
        <v>17</v>
      </c>
      <c r="F13" s="118">
        <f>'RET-4'!I22</f>
        <v>205859.01292039998</v>
      </c>
      <c r="H13" s="44"/>
      <c r="I13" s="45"/>
      <c r="J13" s="44"/>
      <c r="K13" s="44"/>
      <c r="L13" s="44"/>
      <c r="O13" s="111"/>
      <c r="Q13" s="113"/>
    </row>
    <row r="14" spans="1:17" ht="14.4">
      <c r="B14" s="41">
        <v>43282</v>
      </c>
      <c r="C14" s="42" t="s">
        <v>17</v>
      </c>
      <c r="D14" s="118">
        <f>'RET-4'!J13</f>
        <v>1513250.2506556888</v>
      </c>
      <c r="E14" s="42" t="s">
        <v>17</v>
      </c>
      <c r="F14" s="118">
        <f>'RET-4'!J22</f>
        <v>122183.68701999998</v>
      </c>
      <c r="H14" s="44"/>
      <c r="I14" s="45"/>
      <c r="J14" s="44"/>
      <c r="K14" s="44"/>
      <c r="L14" s="44"/>
      <c r="O14" s="111"/>
      <c r="Q14" s="113"/>
    </row>
    <row r="15" spans="1:17" ht="14.4">
      <c r="B15" s="41">
        <v>43313</v>
      </c>
      <c r="C15" s="42" t="s">
        <v>17</v>
      </c>
      <c r="D15" s="118">
        <f>'RET-4'!K13</f>
        <v>1771171.6757628962</v>
      </c>
      <c r="E15" s="42" t="s">
        <v>17</v>
      </c>
      <c r="F15" s="118">
        <f>'RET-4'!K22</f>
        <v>125041.84022439999</v>
      </c>
      <c r="H15" s="44"/>
      <c r="I15" s="45"/>
      <c r="J15" s="44"/>
      <c r="K15" s="44"/>
      <c r="L15" s="44"/>
      <c r="O15" s="111"/>
      <c r="Q15" s="113"/>
    </row>
    <row r="16" spans="1:17" ht="14.4">
      <c r="B16" s="41">
        <v>43344</v>
      </c>
      <c r="C16" s="42" t="s">
        <v>17</v>
      </c>
      <c r="D16" s="118">
        <f>'RET-4'!L13</f>
        <v>1626626.3241210205</v>
      </c>
      <c r="E16" s="42" t="s">
        <v>17</v>
      </c>
      <c r="F16" s="118">
        <f>'RET-4'!L22</f>
        <v>181380.87330159996</v>
      </c>
      <c r="H16" s="44"/>
      <c r="I16" s="45"/>
      <c r="J16" s="44"/>
      <c r="K16" s="44"/>
      <c r="L16" s="44"/>
      <c r="O16" s="111"/>
      <c r="Q16" s="113"/>
    </row>
    <row r="17" spans="1:17" ht="14.4">
      <c r="B17" s="41">
        <v>43374</v>
      </c>
      <c r="C17" s="42" t="s">
        <v>17</v>
      </c>
      <c r="D17" s="118">
        <f>'RET-4'!M13</f>
        <v>219997.82765011024</v>
      </c>
      <c r="E17" s="42" t="s">
        <v>17</v>
      </c>
      <c r="F17" s="118">
        <f>'RET-4'!M22</f>
        <v>282313.120008</v>
      </c>
      <c r="H17" s="44"/>
      <c r="I17" s="45"/>
      <c r="J17" s="44"/>
      <c r="K17" s="44"/>
      <c r="L17" s="44"/>
      <c r="O17" s="111"/>
      <c r="Q17" s="113"/>
    </row>
    <row r="18" spans="1:17" ht="14.4">
      <c r="B18" s="41">
        <v>43405</v>
      </c>
      <c r="C18" s="42" t="s">
        <v>17</v>
      </c>
      <c r="D18" s="118">
        <f>'RET-4'!N13</f>
        <v>1647721.9836563012</v>
      </c>
      <c r="E18" s="42" t="s">
        <v>17</v>
      </c>
      <c r="F18" s="118">
        <f>'RET-4'!N22</f>
        <v>449487.50172079972</v>
      </c>
      <c r="H18" s="44"/>
      <c r="I18" s="45"/>
      <c r="J18" s="44"/>
      <c r="K18" s="44"/>
      <c r="L18" s="44"/>
      <c r="O18" s="111"/>
      <c r="Q18" s="113"/>
    </row>
    <row r="19" spans="1:17">
      <c r="B19" s="41">
        <v>43435</v>
      </c>
      <c r="C19" s="42" t="s">
        <v>17</v>
      </c>
      <c r="D19" s="118">
        <f>'RET-4'!O13</f>
        <v>1944784.060966064</v>
      </c>
      <c r="E19" s="42" t="s">
        <v>17</v>
      </c>
      <c r="F19" s="118">
        <f>'RET-4'!O22</f>
        <v>679634.95256440004</v>
      </c>
      <c r="G19" s="46"/>
      <c r="K19" s="44"/>
      <c r="L19" s="44"/>
      <c r="Q19" s="113"/>
    </row>
    <row r="20" spans="1:17">
      <c r="D20" s="119"/>
      <c r="E20" s="48"/>
      <c r="F20" s="119"/>
      <c r="H20" s="44"/>
      <c r="I20" s="44"/>
      <c r="J20" s="44"/>
      <c r="K20" s="44"/>
      <c r="L20" s="44"/>
    </row>
    <row r="21" spans="1:17">
      <c r="A21" s="34" t="s">
        <v>37</v>
      </c>
      <c r="D21" s="120">
        <f>SUM(D8:D19)</f>
        <v>19176507.243638705</v>
      </c>
      <c r="E21" s="50"/>
      <c r="F21" s="120">
        <f>SUM(F8:F19)</f>
        <v>5537283.3930796003</v>
      </c>
      <c r="G21" s="51"/>
      <c r="H21" s="44"/>
      <c r="I21" s="105"/>
      <c r="J21" s="51"/>
      <c r="K21" s="105"/>
    </row>
    <row r="22" spans="1:17">
      <c r="A22" s="34" t="s">
        <v>63</v>
      </c>
      <c r="C22" s="42" t="s">
        <v>17</v>
      </c>
      <c r="D22" s="120">
        <f>-'RET-4'!C11</f>
        <v>1885454.3800000001</v>
      </c>
      <c r="E22" s="50"/>
      <c r="F22" s="120">
        <v>0</v>
      </c>
      <c r="G22" s="51"/>
      <c r="H22" s="44"/>
      <c r="I22" s="105"/>
      <c r="J22" s="51"/>
      <c r="K22" s="105"/>
    </row>
    <row r="23" spans="1:17" ht="13.8" thickBot="1">
      <c r="A23" s="34" t="s">
        <v>66</v>
      </c>
      <c r="D23" s="121">
        <f>SUM(D21:D22)</f>
        <v>21061961.623638704</v>
      </c>
      <c r="E23" s="49"/>
      <c r="F23" s="121">
        <f t="shared" ref="F23" si="0">SUM(F21:F22)</f>
        <v>5537283.3930796003</v>
      </c>
      <c r="G23" s="51"/>
      <c r="H23" s="44"/>
      <c r="I23" s="105"/>
      <c r="J23" s="51"/>
      <c r="K23" s="105"/>
    </row>
    <row r="24" spans="1:17">
      <c r="D24" s="120"/>
      <c r="E24" s="50"/>
      <c r="F24" s="120"/>
      <c r="G24" s="51"/>
      <c r="H24" s="44"/>
      <c r="I24" s="44"/>
      <c r="J24" s="51"/>
      <c r="L24" s="112"/>
    </row>
    <row r="25" spans="1:17">
      <c r="A25" s="153" t="s">
        <v>64</v>
      </c>
      <c r="B25" s="153"/>
      <c r="C25" s="42" t="s">
        <v>15</v>
      </c>
      <c r="D25" s="118">
        <f>'RET-2'!E48-'RET-2'!E46</f>
        <v>21035580.410000004</v>
      </c>
      <c r="E25" s="42" t="s">
        <v>15</v>
      </c>
      <c r="F25" s="118">
        <f>'RET-2'!G67</f>
        <v>5537566.120000001</v>
      </c>
      <c r="G25" s="44"/>
      <c r="I25" s="46"/>
      <c r="L25" s="112"/>
    </row>
    <row r="26" spans="1:17">
      <c r="A26" s="34" t="s">
        <v>115</v>
      </c>
      <c r="C26" s="36" t="s">
        <v>15</v>
      </c>
      <c r="D26" s="118">
        <f>-('RET-2'!E11)</f>
        <v>-6727.89</v>
      </c>
      <c r="E26" s="115" t="s">
        <v>15</v>
      </c>
      <c r="F26" s="118">
        <f>-'RET-2'!G56</f>
        <v>666.19</v>
      </c>
      <c r="G26" s="44"/>
      <c r="H26" s="44"/>
      <c r="I26" s="104"/>
      <c r="L26" s="112"/>
    </row>
    <row r="27" spans="1:17">
      <c r="A27" s="34" t="s">
        <v>116</v>
      </c>
      <c r="C27" s="36" t="s">
        <v>16</v>
      </c>
      <c r="D27" s="118">
        <f>'RET-3'!G27</f>
        <v>33109.1</v>
      </c>
      <c r="E27" s="115" t="s">
        <v>16</v>
      </c>
      <c r="F27" s="127">
        <f>'RET-3'!H33</f>
        <v>-948.92</v>
      </c>
      <c r="G27" s="44"/>
      <c r="H27" s="44"/>
      <c r="I27" s="104"/>
      <c r="L27" s="112"/>
    </row>
    <row r="28" spans="1:17">
      <c r="D28" s="118"/>
      <c r="E28" s="115"/>
      <c r="F28" s="127"/>
      <c r="G28" s="44"/>
      <c r="H28" s="44"/>
      <c r="I28" s="104"/>
      <c r="L28" s="112"/>
    </row>
    <row r="29" spans="1:17" ht="13.8" thickBot="1">
      <c r="A29" s="34" t="s">
        <v>65</v>
      </c>
      <c r="D29" s="117">
        <f>SUM(D25:D28)</f>
        <v>21061961.620000005</v>
      </c>
      <c r="E29" s="114"/>
      <c r="F29" s="117">
        <f t="shared" ref="F29" si="1">SUM(F25:F27)</f>
        <v>5537283.3900000015</v>
      </c>
      <c r="G29" s="44"/>
      <c r="H29" s="44"/>
      <c r="I29" s="104"/>
      <c r="L29" s="112"/>
    </row>
    <row r="30" spans="1:17" ht="13.8" thickBot="1">
      <c r="D30" s="52"/>
      <c r="E30" s="53"/>
      <c r="F30" s="52"/>
      <c r="G30" s="54"/>
    </row>
    <row r="31" spans="1:17" ht="14.4" thickTop="1" thickBot="1">
      <c r="A31" s="34" t="s">
        <v>38</v>
      </c>
      <c r="D31" s="122">
        <f>SUM(D26:D28)</f>
        <v>26381.21</v>
      </c>
      <c r="E31" s="123"/>
      <c r="F31" s="122">
        <f>SUM(F26:F28)</f>
        <v>-282.7299999999999</v>
      </c>
      <c r="G31" s="44"/>
      <c r="H31" s="44"/>
      <c r="I31" s="104"/>
      <c r="L31" s="112"/>
    </row>
    <row r="32" spans="1:17" ht="13.8" thickTop="1">
      <c r="D32" s="128"/>
      <c r="E32" s="123"/>
      <c r="F32" s="128"/>
      <c r="G32" s="44"/>
      <c r="H32" s="44"/>
      <c r="I32" s="104"/>
      <c r="L32" s="112"/>
    </row>
    <row r="33" spans="1:12">
      <c r="D33" s="128"/>
      <c r="E33" s="123"/>
      <c r="F33" s="128"/>
      <c r="G33" s="44"/>
      <c r="H33" s="44"/>
      <c r="I33" s="104"/>
      <c r="L33" s="112"/>
    </row>
    <row r="34" spans="1:12">
      <c r="D34" s="124"/>
      <c r="E34" s="125"/>
      <c r="F34" s="124"/>
      <c r="L34" s="44"/>
    </row>
    <row r="35" spans="1:12">
      <c r="D35" s="126"/>
      <c r="E35" s="56"/>
      <c r="F35" s="55"/>
      <c r="H35" s="44"/>
    </row>
    <row r="36" spans="1:12">
      <c r="D36" s="116"/>
      <c r="E36" s="56"/>
      <c r="F36" s="55"/>
      <c r="H36" s="44"/>
    </row>
    <row r="37" spans="1:12">
      <c r="D37" s="116"/>
      <c r="E37" s="56"/>
      <c r="F37" s="55"/>
      <c r="H37" s="44"/>
    </row>
    <row r="38" spans="1:12">
      <c r="A38" s="34" t="s">
        <v>39</v>
      </c>
      <c r="F38" s="57"/>
      <c r="H38" s="44"/>
    </row>
    <row r="39" spans="1:12">
      <c r="B39" s="34" t="s">
        <v>40</v>
      </c>
      <c r="F39" s="57"/>
    </row>
    <row r="40" spans="1:12">
      <c r="B40" s="34" t="s">
        <v>41</v>
      </c>
      <c r="F40" s="57"/>
    </row>
    <row r="41" spans="1:12">
      <c r="F41" s="57"/>
    </row>
    <row r="42" spans="1:12">
      <c r="A42" s="58" t="s">
        <v>42</v>
      </c>
      <c r="B42" s="59" t="s">
        <v>43</v>
      </c>
      <c r="C42" s="42" t="s">
        <v>17</v>
      </c>
      <c r="D42" s="43">
        <f>'RET-2'!F5</f>
        <v>-174410.33</v>
      </c>
      <c r="E42" s="42" t="s">
        <v>17</v>
      </c>
      <c r="F42" s="43">
        <f>'RET-2'!G51</f>
        <v>-116273.56</v>
      </c>
    </row>
    <row r="43" spans="1:12">
      <c r="B43" s="59" t="s">
        <v>44</v>
      </c>
      <c r="C43" s="36" t="s">
        <v>16</v>
      </c>
      <c r="D43" s="43">
        <f>'RET-3'!G15</f>
        <v>174410.33</v>
      </c>
      <c r="E43" s="38" t="s">
        <v>16</v>
      </c>
      <c r="F43" s="43">
        <f>'RET-3'!H15</f>
        <v>116273.56</v>
      </c>
    </row>
    <row r="44" spans="1:12" s="39" customFormat="1">
      <c r="C44" s="38"/>
      <c r="D44" s="47">
        <f>SUM(D42:D43)</f>
        <v>0</v>
      </c>
      <c r="E44" s="48"/>
      <c r="F44" s="47">
        <f>SUM(F42:F43)</f>
        <v>0</v>
      </c>
    </row>
    <row r="45" spans="1:12">
      <c r="F45" s="57"/>
    </row>
    <row r="46" spans="1:12" hidden="1">
      <c r="B46" s="34" t="s">
        <v>45</v>
      </c>
    </row>
    <row r="47" spans="1:12" hidden="1">
      <c r="B47" s="60" t="s">
        <v>46</v>
      </c>
      <c r="C47" s="38"/>
      <c r="D47" s="57">
        <f>D54</f>
        <v>0</v>
      </c>
      <c r="E47" s="61"/>
      <c r="F47" s="57">
        <f>F54</f>
        <v>0</v>
      </c>
    </row>
    <row r="48" spans="1:12" hidden="1"/>
    <row r="49" spans="1:6" hidden="1">
      <c r="B49" s="34" t="s">
        <v>47</v>
      </c>
      <c r="D49" s="57">
        <f>D44+D47</f>
        <v>0</v>
      </c>
      <c r="E49" s="61"/>
      <c r="F49" s="57">
        <f>F44+F47</f>
        <v>0</v>
      </c>
    </row>
    <row r="51" spans="1:6">
      <c r="D51" s="62"/>
      <c r="E51" s="63"/>
      <c r="F51" s="62"/>
    </row>
    <row r="52" spans="1:6" hidden="1">
      <c r="A52" s="39"/>
      <c r="B52" s="60" t="s">
        <v>48</v>
      </c>
      <c r="C52" s="38"/>
      <c r="D52" s="64">
        <v>0</v>
      </c>
      <c r="E52" s="65"/>
      <c r="F52" s="64">
        <v>0</v>
      </c>
    </row>
    <row r="53" spans="1:6" hidden="1">
      <c r="A53" s="39"/>
      <c r="B53" s="60" t="s">
        <v>49</v>
      </c>
      <c r="C53" s="38"/>
      <c r="D53" s="66">
        <v>0</v>
      </c>
      <c r="E53" s="67"/>
      <c r="F53" s="66">
        <v>0</v>
      </c>
    </row>
    <row r="54" spans="1:6" hidden="1">
      <c r="B54" s="59" t="s">
        <v>50</v>
      </c>
      <c r="D54" s="68">
        <f>D52-D53</f>
        <v>0</v>
      </c>
      <c r="E54" s="69"/>
      <c r="F54" s="68">
        <f>F52-F53</f>
        <v>0</v>
      </c>
    </row>
    <row r="55" spans="1:6">
      <c r="F55" s="57"/>
    </row>
    <row r="56" spans="1:6" ht="23.25" customHeight="1">
      <c r="A56" s="154" t="s">
        <v>51</v>
      </c>
      <c r="B56" s="154"/>
      <c r="C56" s="154"/>
      <c r="D56" s="154"/>
      <c r="E56" s="154"/>
      <c r="F56" s="154"/>
    </row>
  </sheetData>
  <mergeCells count="5">
    <mergeCell ref="A1:F1"/>
    <mergeCell ref="A2:F2"/>
    <mergeCell ref="A3:F3"/>
    <mergeCell ref="A25:B25"/>
    <mergeCell ref="A56:F56"/>
  </mergeCells>
  <printOptions horizontalCentered="1"/>
  <pageMargins left="0.75" right="0.83" top="1" bottom="1" header="0.5" footer="0.5"/>
  <pageSetup scale="92" orientation="portrait" r:id="rId1"/>
  <headerFooter scaleWithDoc="0" alignWithMargins="0">
    <oddHeader>&amp;R&amp;"Times New Roman,Regular"Adjustment No. _______
Workpaper Ref. &amp;U&amp;A</oddHeader>
    <oddFooter>&amp;L&amp;"Times New Roman,Regular"&amp;8&amp;F&amp;R&amp;"Times New Roman,Regular"&amp;8Prep by: ____________     
          Date:  &amp;U&amp;D        &amp;U   Mgr. Review:__________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topLeftCell="A36" workbookViewId="0">
      <selection activeCell="D16" sqref="D16"/>
    </sheetView>
  </sheetViews>
  <sheetFormatPr defaultColWidth="9.109375" defaultRowHeight="14.4"/>
  <cols>
    <col min="1" max="1" width="8.6640625" style="72" customWidth="1"/>
    <col min="2" max="2" width="10.88671875" style="72" customWidth="1"/>
    <col min="3" max="3" width="10.5546875" style="72" customWidth="1"/>
    <col min="4" max="4" width="48.109375" style="72" bestFit="1" customWidth="1"/>
    <col min="5" max="5" width="21.88671875" style="73" bestFit="1" customWidth="1"/>
    <col min="6" max="6" width="18.44140625" style="73" bestFit="1" customWidth="1"/>
    <col min="7" max="7" width="20.88671875" style="73" bestFit="1" customWidth="1"/>
    <col min="8" max="8" width="21.109375" style="73" bestFit="1" customWidth="1"/>
    <col min="9" max="9" width="9.109375" style="72"/>
    <col min="10" max="10" width="14.88671875" style="72" bestFit="1" customWidth="1"/>
    <col min="11" max="16384" width="9.109375" style="72"/>
  </cols>
  <sheetData>
    <row r="1" spans="1:9" s="70" customFormat="1">
      <c r="A1" s="129" t="s">
        <v>73</v>
      </c>
      <c r="E1" s="71"/>
      <c r="F1" s="71"/>
      <c r="G1" s="71"/>
      <c r="H1" s="71"/>
    </row>
    <row r="2" spans="1:9" s="70" customFormat="1" ht="13.2">
      <c r="E2" s="71"/>
      <c r="F2" s="71"/>
      <c r="G2" s="71"/>
      <c r="H2" s="71"/>
    </row>
    <row r="3" spans="1:9" s="70" customFormat="1" ht="13.2">
      <c r="E3" s="71" t="s">
        <v>19</v>
      </c>
      <c r="F3" s="71" t="s">
        <v>20</v>
      </c>
      <c r="G3" s="71" t="s">
        <v>21</v>
      </c>
      <c r="H3" s="71" t="s">
        <v>22</v>
      </c>
    </row>
    <row r="4" spans="1:9" s="70" customFormat="1" ht="13.2">
      <c r="A4" s="130" t="s">
        <v>23</v>
      </c>
      <c r="B4" s="130" t="s">
        <v>24</v>
      </c>
      <c r="C4" s="130" t="s">
        <v>25</v>
      </c>
      <c r="D4" s="130" t="s">
        <v>26</v>
      </c>
      <c r="E4" s="80"/>
      <c r="F4" s="80"/>
      <c r="G4" s="71"/>
      <c r="H4" s="71"/>
    </row>
    <row r="5" spans="1:9">
      <c r="A5" s="72" t="s">
        <v>52</v>
      </c>
      <c r="B5" s="72" t="s">
        <v>28</v>
      </c>
      <c r="C5" s="72" t="s">
        <v>29</v>
      </c>
      <c r="D5" s="107" t="s">
        <v>59</v>
      </c>
      <c r="E5" s="108">
        <v>-174410.33</v>
      </c>
      <c r="F5" s="86">
        <f>E5</f>
        <v>-174410.33</v>
      </c>
      <c r="G5" s="73">
        <v>0</v>
      </c>
      <c r="H5" s="73">
        <v>0</v>
      </c>
    </row>
    <row r="6" spans="1:9">
      <c r="D6" s="83"/>
      <c r="E6" s="74">
        <f>SUM(E5)</f>
        <v>-174410.33</v>
      </c>
      <c r="F6" s="74">
        <f>SUM(F5)</f>
        <v>-174410.33</v>
      </c>
      <c r="G6" s="74">
        <f>SUM(G5)</f>
        <v>0</v>
      </c>
      <c r="H6" s="74">
        <f>SUM(H5)</f>
        <v>0</v>
      </c>
    </row>
    <row r="7" spans="1:9">
      <c r="D7" s="83"/>
    </row>
    <row r="8" spans="1:9">
      <c r="D8" s="107" t="s">
        <v>60</v>
      </c>
      <c r="E8" s="108">
        <v>21127708.120000001</v>
      </c>
      <c r="F8" s="86">
        <f>E8</f>
        <v>21127708.120000001</v>
      </c>
      <c r="I8" s="73"/>
    </row>
    <row r="9" spans="1:9">
      <c r="D9" s="107" t="s">
        <v>74</v>
      </c>
      <c r="E9" s="108">
        <v>2562.37</v>
      </c>
      <c r="F9" s="86">
        <f t="shared" ref="F9:F20" si="0">E9</f>
        <v>2562.37</v>
      </c>
      <c r="I9" s="73"/>
    </row>
    <row r="10" spans="1:9">
      <c r="D10" s="107" t="s">
        <v>75</v>
      </c>
      <c r="E10" s="108">
        <v>8849.8700000000008</v>
      </c>
      <c r="F10" s="86">
        <f t="shared" si="0"/>
        <v>8849.8700000000008</v>
      </c>
      <c r="I10" s="73"/>
    </row>
    <row r="11" spans="1:9">
      <c r="C11" s="77" t="s">
        <v>14</v>
      </c>
      <c r="D11" s="107" t="s">
        <v>69</v>
      </c>
      <c r="E11" s="108">
        <v>6727.89</v>
      </c>
      <c r="F11" s="86">
        <f t="shared" si="0"/>
        <v>6727.89</v>
      </c>
      <c r="I11" s="77"/>
    </row>
    <row r="12" spans="1:9">
      <c r="D12" s="107" t="s">
        <v>76</v>
      </c>
      <c r="E12" s="108">
        <v>13257.02</v>
      </c>
      <c r="F12" s="86">
        <f t="shared" si="0"/>
        <v>13257.02</v>
      </c>
      <c r="I12" s="73"/>
    </row>
    <row r="13" spans="1:9">
      <c r="D13" s="107" t="s">
        <v>77</v>
      </c>
      <c r="E13" s="108">
        <v>-2933.07</v>
      </c>
      <c r="F13" s="86">
        <f t="shared" si="0"/>
        <v>-2933.07</v>
      </c>
      <c r="I13" s="73"/>
    </row>
    <row r="14" spans="1:9">
      <c r="D14" s="107" t="s">
        <v>78</v>
      </c>
      <c r="E14" s="108">
        <v>8939.86</v>
      </c>
      <c r="F14" s="86">
        <f t="shared" si="0"/>
        <v>8939.86</v>
      </c>
      <c r="I14" s="73"/>
    </row>
    <row r="15" spans="1:9">
      <c r="D15" s="107" t="s">
        <v>79</v>
      </c>
      <c r="E15" s="108">
        <v>3172.84</v>
      </c>
      <c r="F15" s="86">
        <f t="shared" si="0"/>
        <v>3172.84</v>
      </c>
      <c r="I15" s="73"/>
    </row>
    <row r="16" spans="1:9">
      <c r="D16" s="107" t="s">
        <v>80</v>
      </c>
      <c r="E16" s="108">
        <v>17283.059999999998</v>
      </c>
      <c r="F16" s="86">
        <f t="shared" si="0"/>
        <v>17283.059999999998</v>
      </c>
      <c r="I16" s="73"/>
    </row>
    <row r="17" spans="3:9">
      <c r="D17" s="107" t="s">
        <v>81</v>
      </c>
      <c r="E17" s="108">
        <v>23685.05</v>
      </c>
      <c r="F17" s="86">
        <f t="shared" si="0"/>
        <v>23685.05</v>
      </c>
      <c r="I17" s="73"/>
    </row>
    <row r="18" spans="3:9">
      <c r="D18" s="107" t="s">
        <v>82</v>
      </c>
      <c r="E18" s="108">
        <v>2844.78</v>
      </c>
      <c r="F18" s="86">
        <f t="shared" si="0"/>
        <v>2844.78</v>
      </c>
      <c r="I18" s="73"/>
    </row>
    <row r="19" spans="3:9">
      <c r="D19" s="107" t="s">
        <v>83</v>
      </c>
      <c r="E19" s="108">
        <v>-2107.0500000000002</v>
      </c>
      <c r="F19" s="86">
        <f t="shared" si="0"/>
        <v>-2107.0500000000002</v>
      </c>
      <c r="I19" s="73"/>
    </row>
    <row r="20" spans="3:9">
      <c r="D20" s="107"/>
      <c r="E20" s="108"/>
      <c r="F20" s="86">
        <f t="shared" si="0"/>
        <v>0</v>
      </c>
      <c r="I20" s="73"/>
    </row>
    <row r="21" spans="3:9">
      <c r="C21" s="77"/>
      <c r="D21" s="83"/>
      <c r="E21" s="74">
        <f>SUM(E8:E20)</f>
        <v>21209990.740000002</v>
      </c>
      <c r="F21" s="74">
        <f>SUM(F8:F20)</f>
        <v>21209990.740000002</v>
      </c>
      <c r="G21" s="74">
        <f>SUM(G8:G20)</f>
        <v>0</v>
      </c>
      <c r="H21" s="74">
        <f>SUM(H8:H20)</f>
        <v>0</v>
      </c>
      <c r="I21" s="73"/>
    </row>
    <row r="22" spans="3:9">
      <c r="D22" s="83"/>
    </row>
    <row r="23" spans="3:9">
      <c r="D23" s="107" t="s">
        <v>84</v>
      </c>
      <c r="E23" s="108">
        <v>330</v>
      </c>
      <c r="F23" s="86">
        <f>E23</f>
        <v>330</v>
      </c>
    </row>
    <row r="24" spans="3:9">
      <c r="D24" s="107" t="s">
        <v>85</v>
      </c>
      <c r="E24" s="108">
        <v>-85.75</v>
      </c>
      <c r="F24" s="86">
        <f t="shared" ref="F24:F45" si="1">E24</f>
        <v>-85.75</v>
      </c>
    </row>
    <row r="25" spans="3:9">
      <c r="D25" s="107" t="s">
        <v>86</v>
      </c>
      <c r="E25" s="108">
        <v>32</v>
      </c>
      <c r="F25" s="86">
        <f t="shared" si="1"/>
        <v>32</v>
      </c>
    </row>
    <row r="26" spans="3:9">
      <c r="D26" s="107" t="s">
        <v>87</v>
      </c>
      <c r="E26" s="108">
        <v>-3.82</v>
      </c>
      <c r="F26" s="86">
        <f t="shared" si="1"/>
        <v>-3.82</v>
      </c>
    </row>
    <row r="27" spans="3:9">
      <c r="D27" s="107" t="s">
        <v>70</v>
      </c>
      <c r="E27" s="108">
        <v>-16.25</v>
      </c>
      <c r="F27" s="86">
        <f t="shared" si="1"/>
        <v>-16.25</v>
      </c>
    </row>
    <row r="28" spans="3:9">
      <c r="D28" s="107" t="s">
        <v>88</v>
      </c>
      <c r="E28" s="108">
        <v>509</v>
      </c>
      <c r="F28" s="86">
        <f t="shared" si="1"/>
        <v>509</v>
      </c>
    </row>
    <row r="29" spans="3:9">
      <c r="D29" s="107" t="s">
        <v>89</v>
      </c>
      <c r="E29" s="108">
        <v>-20.89</v>
      </c>
      <c r="F29" s="86">
        <f t="shared" si="1"/>
        <v>-20.89</v>
      </c>
    </row>
    <row r="30" spans="3:9">
      <c r="D30" s="107" t="s">
        <v>71</v>
      </c>
      <c r="E30" s="108">
        <v>782</v>
      </c>
      <c r="F30" s="86">
        <f t="shared" si="1"/>
        <v>782</v>
      </c>
    </row>
    <row r="31" spans="3:9">
      <c r="D31" s="107" t="s">
        <v>90</v>
      </c>
      <c r="E31" s="108">
        <v>-154.94999999999999</v>
      </c>
      <c r="F31" s="86">
        <f t="shared" si="1"/>
        <v>-154.94999999999999</v>
      </c>
    </row>
    <row r="32" spans="3:9">
      <c r="D32" s="107" t="s">
        <v>91</v>
      </c>
      <c r="E32" s="108">
        <v>34</v>
      </c>
      <c r="F32" s="86">
        <f t="shared" si="1"/>
        <v>34</v>
      </c>
    </row>
    <row r="33" spans="2:9">
      <c r="D33" s="107" t="s">
        <v>92</v>
      </c>
      <c r="E33" s="108">
        <v>6.22</v>
      </c>
      <c r="F33" s="86">
        <f t="shared" si="1"/>
        <v>6.22</v>
      </c>
    </row>
    <row r="34" spans="2:9">
      <c r="D34" s="107" t="s">
        <v>93</v>
      </c>
      <c r="E34" s="108">
        <v>44</v>
      </c>
      <c r="F34" s="86">
        <f t="shared" si="1"/>
        <v>44</v>
      </c>
    </row>
    <row r="35" spans="2:9">
      <c r="D35" s="107" t="s">
        <v>94</v>
      </c>
      <c r="E35" s="108">
        <v>2.35</v>
      </c>
      <c r="F35" s="86">
        <f t="shared" si="1"/>
        <v>2.35</v>
      </c>
      <c r="I35" s="73"/>
    </row>
    <row r="36" spans="2:9">
      <c r="D36" s="107" t="s">
        <v>95</v>
      </c>
      <c r="E36" s="108">
        <v>590</v>
      </c>
      <c r="F36" s="86">
        <f t="shared" si="1"/>
        <v>590</v>
      </c>
      <c r="I36" s="73"/>
    </row>
    <row r="37" spans="2:9">
      <c r="D37" s="107" t="s">
        <v>96</v>
      </c>
      <c r="E37" s="108">
        <v>-103.65</v>
      </c>
      <c r="F37" s="86">
        <f t="shared" si="1"/>
        <v>-103.65</v>
      </c>
      <c r="I37" s="73"/>
    </row>
    <row r="38" spans="2:9">
      <c r="D38" s="107" t="s">
        <v>97</v>
      </c>
      <c r="E38" s="108">
        <v>154</v>
      </c>
      <c r="F38" s="86">
        <f t="shared" si="1"/>
        <v>154</v>
      </c>
      <c r="I38" s="73"/>
    </row>
    <row r="39" spans="2:9">
      <c r="D39" s="107" t="s">
        <v>98</v>
      </c>
      <c r="E39" s="108">
        <v>-7.17</v>
      </c>
      <c r="F39" s="86">
        <f t="shared" si="1"/>
        <v>-7.17</v>
      </c>
      <c r="I39" s="73"/>
    </row>
    <row r="40" spans="2:9">
      <c r="D40" s="107" t="s">
        <v>99</v>
      </c>
      <c r="E40" s="108">
        <v>784.6</v>
      </c>
      <c r="F40" s="86">
        <f t="shared" si="1"/>
        <v>784.6</v>
      </c>
      <c r="I40" s="73"/>
    </row>
    <row r="41" spans="2:9">
      <c r="D41" s="107" t="s">
        <v>100</v>
      </c>
      <c r="E41" s="108">
        <v>6.63</v>
      </c>
      <c r="F41" s="86">
        <f t="shared" si="1"/>
        <v>6.63</v>
      </c>
      <c r="I41" s="73"/>
    </row>
    <row r="42" spans="2:9">
      <c r="D42" s="107" t="s">
        <v>101</v>
      </c>
      <c r="E42" s="108">
        <v>114.74</v>
      </c>
      <c r="F42" s="86">
        <f t="shared" si="1"/>
        <v>114.74</v>
      </c>
      <c r="I42" s="73"/>
    </row>
    <row r="43" spans="2:9">
      <c r="D43" s="107" t="s">
        <v>102</v>
      </c>
      <c r="E43" s="108">
        <v>17.510000000000002</v>
      </c>
      <c r="F43" s="86">
        <f t="shared" si="1"/>
        <v>17.510000000000002</v>
      </c>
      <c r="I43" s="73"/>
    </row>
    <row r="44" spans="2:9">
      <c r="D44" s="107" t="s">
        <v>103</v>
      </c>
      <c r="E44" s="108">
        <v>35.61</v>
      </c>
      <c r="F44" s="86">
        <f t="shared" si="1"/>
        <v>35.61</v>
      </c>
      <c r="I44" s="73"/>
    </row>
    <row r="45" spans="2:9">
      <c r="D45" s="107" t="s">
        <v>104</v>
      </c>
      <c r="E45" s="108">
        <v>-1.2</v>
      </c>
      <c r="F45" s="86">
        <f t="shared" si="1"/>
        <v>-1.2</v>
      </c>
      <c r="I45" s="73"/>
    </row>
    <row r="46" spans="2:9">
      <c r="B46" s="75" t="s">
        <v>53</v>
      </c>
      <c r="D46" s="78" t="s">
        <v>54</v>
      </c>
      <c r="E46" s="74">
        <f>SUM(E23:E45)</f>
        <v>3048.98</v>
      </c>
      <c r="F46" s="74">
        <f>SUM(F23:F45)</f>
        <v>3048.98</v>
      </c>
      <c r="G46" s="74">
        <f>SUM(G23:G45)</f>
        <v>0</v>
      </c>
      <c r="H46" s="74">
        <f>SUM(H23:H45)</f>
        <v>0</v>
      </c>
      <c r="I46" s="73"/>
    </row>
    <row r="47" spans="2:9">
      <c r="B47" s="76">
        <f>E48-E46</f>
        <v>21035580.410000004</v>
      </c>
      <c r="C47" s="77" t="s">
        <v>14</v>
      </c>
      <c r="I47" s="73"/>
    </row>
    <row r="48" spans="2:9" ht="13.2">
      <c r="B48" s="70" t="s">
        <v>55</v>
      </c>
      <c r="C48" s="70"/>
      <c r="D48" s="78" t="s">
        <v>56</v>
      </c>
      <c r="E48" s="79">
        <f>SUM(E46,E21,E6,)</f>
        <v>21038629.390000004</v>
      </c>
      <c r="F48" s="79">
        <f>SUM(F46,F21,F6,)</f>
        <v>21038629.390000004</v>
      </c>
      <c r="G48" s="79">
        <f>SUM(G46,G21,G6,)</f>
        <v>0</v>
      </c>
      <c r="H48" s="79">
        <f>SUM(H46,H21,H6,)</f>
        <v>0</v>
      </c>
    </row>
    <row r="49" spans="2:9" hidden="1"/>
    <row r="51" spans="2:9" s="70" customFormat="1">
      <c r="B51" s="72" t="s">
        <v>30</v>
      </c>
      <c r="C51" s="72" t="s">
        <v>29</v>
      </c>
      <c r="D51" s="109" t="s">
        <v>61</v>
      </c>
      <c r="E51" s="110">
        <v>-116273.56</v>
      </c>
      <c r="F51" s="84">
        <v>0</v>
      </c>
      <c r="G51" s="84">
        <f>E51</f>
        <v>-116273.56</v>
      </c>
      <c r="H51" s="73">
        <v>0</v>
      </c>
    </row>
    <row r="52" spans="2:9">
      <c r="D52" s="107"/>
      <c r="E52" s="108"/>
      <c r="F52" s="84">
        <v>0</v>
      </c>
      <c r="G52" s="84">
        <f t="shared" ref="G52:G64" si="2">E52</f>
        <v>0</v>
      </c>
      <c r="H52" s="73">
        <v>0</v>
      </c>
    </row>
    <row r="53" spans="2:9">
      <c r="D53" s="107" t="s">
        <v>62</v>
      </c>
      <c r="E53" s="108">
        <v>5660922.6400000006</v>
      </c>
      <c r="F53" s="84">
        <v>0</v>
      </c>
      <c r="G53" s="84">
        <f t="shared" si="2"/>
        <v>5660922.6400000006</v>
      </c>
      <c r="H53" s="73">
        <v>0</v>
      </c>
    </row>
    <row r="54" spans="2:9">
      <c r="D54" s="107" t="s">
        <v>105</v>
      </c>
      <c r="E54" s="108">
        <v>-1684.29</v>
      </c>
      <c r="F54" s="84">
        <v>0</v>
      </c>
      <c r="G54" s="84">
        <f t="shared" si="2"/>
        <v>-1684.29</v>
      </c>
      <c r="H54" s="73">
        <v>0</v>
      </c>
      <c r="I54" s="73"/>
    </row>
    <row r="55" spans="2:9">
      <c r="C55" s="77"/>
      <c r="D55" s="107" t="s">
        <v>106</v>
      </c>
      <c r="E55" s="108">
        <v>-1140.3800000000001</v>
      </c>
      <c r="F55" s="84">
        <v>0</v>
      </c>
      <c r="G55" s="84">
        <f t="shared" si="2"/>
        <v>-1140.3800000000001</v>
      </c>
      <c r="H55" s="73">
        <v>0</v>
      </c>
      <c r="I55" s="73"/>
    </row>
    <row r="56" spans="2:9">
      <c r="C56" s="77" t="s">
        <v>14</v>
      </c>
      <c r="D56" s="107" t="s">
        <v>72</v>
      </c>
      <c r="E56" s="108">
        <v>-666.19</v>
      </c>
      <c r="F56" s="84">
        <v>0</v>
      </c>
      <c r="G56" s="84">
        <f t="shared" si="2"/>
        <v>-666.19</v>
      </c>
      <c r="H56" s="73">
        <v>0</v>
      </c>
      <c r="I56" s="73"/>
    </row>
    <row r="57" spans="2:9">
      <c r="C57" s="77"/>
      <c r="D57" s="107" t="s">
        <v>107</v>
      </c>
      <c r="E57" s="108">
        <v>78.3</v>
      </c>
      <c r="F57" s="84">
        <v>0</v>
      </c>
      <c r="G57" s="84">
        <f t="shared" ref="G57:G58" si="3">E57</f>
        <v>78.3</v>
      </c>
      <c r="H57" s="73">
        <v>0</v>
      </c>
      <c r="I57" s="77"/>
    </row>
    <row r="58" spans="2:9">
      <c r="D58" s="107" t="s">
        <v>108</v>
      </c>
      <c r="E58" s="108">
        <v>-196.54</v>
      </c>
      <c r="F58" s="84">
        <v>0</v>
      </c>
      <c r="G58" s="84">
        <f t="shared" si="3"/>
        <v>-196.54</v>
      </c>
      <c r="H58" s="73">
        <v>0</v>
      </c>
      <c r="I58" s="73"/>
    </row>
    <row r="59" spans="2:9">
      <c r="D59" s="107" t="s">
        <v>109</v>
      </c>
      <c r="E59" s="108">
        <v>-1800.76</v>
      </c>
      <c r="F59" s="84">
        <v>0</v>
      </c>
      <c r="G59" s="84">
        <f t="shared" si="2"/>
        <v>-1800.76</v>
      </c>
      <c r="H59" s="73">
        <v>0</v>
      </c>
      <c r="I59" s="73"/>
    </row>
    <row r="60" spans="2:9">
      <c r="D60" s="107" t="s">
        <v>110</v>
      </c>
      <c r="E60" s="108">
        <v>524.52</v>
      </c>
      <c r="F60" s="84">
        <v>0</v>
      </c>
      <c r="G60" s="84">
        <f t="shared" si="2"/>
        <v>524.52</v>
      </c>
      <c r="H60" s="73">
        <v>0</v>
      </c>
      <c r="I60" s="73"/>
    </row>
    <row r="61" spans="2:9">
      <c r="D61" s="107" t="s">
        <v>111</v>
      </c>
      <c r="E61" s="108">
        <v>-2537.6800000000003</v>
      </c>
      <c r="F61" s="84">
        <v>0</v>
      </c>
      <c r="G61" s="84">
        <f t="shared" si="2"/>
        <v>-2537.6800000000003</v>
      </c>
      <c r="H61" s="73">
        <v>0</v>
      </c>
      <c r="I61" s="73"/>
    </row>
    <row r="62" spans="2:9">
      <c r="D62" s="107" t="s">
        <v>112</v>
      </c>
      <c r="E62" s="108">
        <v>868.79</v>
      </c>
      <c r="F62" s="84">
        <v>0</v>
      </c>
      <c r="G62" s="84">
        <f t="shared" si="2"/>
        <v>868.79</v>
      </c>
      <c r="H62" s="73">
        <v>0</v>
      </c>
      <c r="I62" s="73"/>
    </row>
    <row r="63" spans="2:9">
      <c r="D63" s="107" t="s">
        <v>113</v>
      </c>
      <c r="E63" s="108">
        <v>-109.71</v>
      </c>
      <c r="F63" s="84">
        <v>0</v>
      </c>
      <c r="G63" s="84">
        <f t="shared" si="2"/>
        <v>-109.71</v>
      </c>
      <c r="H63" s="73">
        <v>0</v>
      </c>
      <c r="I63" s="73"/>
    </row>
    <row r="64" spans="2:9">
      <c r="D64" s="107" t="s">
        <v>114</v>
      </c>
      <c r="E64" s="108">
        <v>-419.02</v>
      </c>
      <c r="F64" s="85">
        <v>0</v>
      </c>
      <c r="G64" s="84">
        <f t="shared" si="2"/>
        <v>-419.02</v>
      </c>
      <c r="H64" s="73">
        <v>0</v>
      </c>
      <c r="I64" s="73"/>
    </row>
    <row r="65" spans="1:9">
      <c r="E65" s="74">
        <f>SUM(E51:E64)</f>
        <v>5537566.120000001</v>
      </c>
      <c r="F65" s="74">
        <f>SUM(F51:F64)</f>
        <v>0</v>
      </c>
      <c r="G65" s="74">
        <f>SUM(G51:G64)</f>
        <v>5537566.120000001</v>
      </c>
      <c r="H65" s="74">
        <f>SUM(H51:H64)</f>
        <v>0</v>
      </c>
      <c r="I65" s="73"/>
    </row>
    <row r="66" spans="1:9">
      <c r="I66" s="73"/>
    </row>
    <row r="67" spans="1:9" ht="13.2">
      <c r="A67" s="70"/>
      <c r="B67" s="70" t="s">
        <v>57</v>
      </c>
      <c r="C67" s="70"/>
      <c r="D67" s="78" t="s">
        <v>58</v>
      </c>
      <c r="E67" s="79">
        <f>SUM(E65)</f>
        <v>5537566.120000001</v>
      </c>
      <c r="F67" s="79">
        <f>SUM(F65)</f>
        <v>0</v>
      </c>
      <c r="G67" s="79">
        <f>SUM(G65)</f>
        <v>5537566.120000001</v>
      </c>
      <c r="H67" s="79">
        <f>SUM(H65)</f>
        <v>0</v>
      </c>
    </row>
    <row r="68" spans="1:9" ht="13.2">
      <c r="E68" s="80"/>
      <c r="F68" s="80"/>
      <c r="G68" s="80"/>
      <c r="H68" s="80"/>
    </row>
    <row r="69" spans="1:9" s="70" customFormat="1" ht="13.8" thickBot="1">
      <c r="A69" s="70" t="s">
        <v>31</v>
      </c>
      <c r="E69" s="81">
        <f>SUM(E67,E48)</f>
        <v>26576195.510000005</v>
      </c>
      <c r="F69" s="81">
        <f>SUM(F67,F48)</f>
        <v>21038629.390000004</v>
      </c>
      <c r="G69" s="81">
        <f>SUM(G67,G48)</f>
        <v>5537566.120000001</v>
      </c>
      <c r="H69" s="81">
        <f>SUM(H67,H48)</f>
        <v>0</v>
      </c>
    </row>
    <row r="70" spans="1:9" ht="15" thickTop="1"/>
    <row r="71" spans="1:9" s="70" customFormat="1">
      <c r="A71" s="72"/>
      <c r="B71" s="72"/>
      <c r="C71" s="72"/>
      <c r="D71" s="72"/>
      <c r="E71" s="73"/>
      <c r="F71" s="73"/>
      <c r="G71" s="73"/>
      <c r="H71" s="73"/>
    </row>
  </sheetData>
  <pageMargins left="0.5" right="0.5" top="1" bottom="1" header="0.5" footer="0.5"/>
  <pageSetup scale="59" orientation="portrait" r:id="rId1"/>
  <headerFooter scaleWithDoc="0" alignWithMargins="0">
    <oddHeader>&amp;R&amp;"Times New Roman,Regular"Adjustment No. _______
Workpaper Ref. &amp;U&amp;A</oddHeader>
    <oddFooter>&amp;L&amp;"Times New Roman,Regular"&amp;8&amp;F&amp;R&amp;"Times New Roman,Regular"&amp;8Prep by: ____________     
          Date:  &amp;U&amp;D        &amp;U   Mgr. Review:__________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2" workbookViewId="0">
      <selection activeCell="D16" sqref="D16"/>
    </sheetView>
  </sheetViews>
  <sheetFormatPr defaultColWidth="9.109375" defaultRowHeight="14.4"/>
  <cols>
    <col min="1" max="2" width="9.109375" style="72"/>
    <col min="3" max="3" width="10" style="72" customWidth="1"/>
    <col min="4" max="4" width="42.33203125" style="72" bestFit="1" customWidth="1"/>
    <col min="5" max="5" width="6.33203125" style="72" customWidth="1"/>
    <col min="6" max="9" width="18.33203125" style="73" customWidth="1"/>
    <col min="10" max="16384" width="9.109375" style="72"/>
  </cols>
  <sheetData>
    <row r="1" spans="1:9">
      <c r="A1" s="70" t="s">
        <v>121</v>
      </c>
    </row>
    <row r="3" spans="1:9">
      <c r="F3" s="73" t="s">
        <v>19</v>
      </c>
      <c r="G3" s="73" t="s">
        <v>20</v>
      </c>
      <c r="H3" s="73" t="s">
        <v>21</v>
      </c>
      <c r="I3" s="73" t="s">
        <v>22</v>
      </c>
    </row>
    <row r="4" spans="1:9">
      <c r="A4" s="72" t="s">
        <v>23</v>
      </c>
      <c r="B4" s="72" t="s">
        <v>24</v>
      </c>
      <c r="C4" s="72" t="s">
        <v>25</v>
      </c>
      <c r="D4" s="72" t="s">
        <v>26</v>
      </c>
    </row>
    <row r="5" spans="1:9">
      <c r="A5" s="72" t="s">
        <v>27</v>
      </c>
      <c r="B5" s="72" t="s">
        <v>28</v>
      </c>
      <c r="C5" s="72" t="s">
        <v>29</v>
      </c>
      <c r="D5" s="82" t="s">
        <v>118</v>
      </c>
      <c r="F5" s="72">
        <v>72851.95</v>
      </c>
      <c r="G5" s="29">
        <f>F5</f>
        <v>72851.95</v>
      </c>
      <c r="H5" s="29">
        <v>0</v>
      </c>
      <c r="I5" s="73">
        <v>0</v>
      </c>
    </row>
    <row r="6" spans="1:9">
      <c r="D6" s="109" t="s">
        <v>119</v>
      </c>
      <c r="F6" s="72">
        <v>93799.51</v>
      </c>
      <c r="G6" s="29">
        <f>F6</f>
        <v>93799.51</v>
      </c>
      <c r="H6" s="29">
        <v>0</v>
      </c>
      <c r="I6" s="73">
        <v>0</v>
      </c>
    </row>
    <row r="7" spans="1:9">
      <c r="D7" s="109" t="s">
        <v>120</v>
      </c>
      <c r="F7" s="72">
        <v>7758.87</v>
      </c>
      <c r="G7" s="29">
        <f>F7</f>
        <v>7758.87</v>
      </c>
      <c r="H7" s="29">
        <v>0</v>
      </c>
      <c r="I7" s="73">
        <v>0</v>
      </c>
    </row>
    <row r="8" spans="1:9">
      <c r="D8" s="83"/>
      <c r="E8" s="78" t="s">
        <v>14</v>
      </c>
      <c r="F8" s="31">
        <f>SUM(F5:F7)</f>
        <v>174410.33</v>
      </c>
      <c r="G8" s="31">
        <f t="shared" ref="G8:I8" si="0">SUM(G5:G7)</f>
        <v>174410.33</v>
      </c>
      <c r="H8" s="31">
        <f t="shared" si="0"/>
        <v>0</v>
      </c>
      <c r="I8" s="31">
        <f t="shared" si="0"/>
        <v>0</v>
      </c>
    </row>
    <row r="9" spans="1:9">
      <c r="D9" s="83"/>
      <c r="F9" s="29"/>
      <c r="G9" s="29"/>
      <c r="H9" s="29"/>
      <c r="I9" s="147"/>
    </row>
    <row r="10" spans="1:9">
      <c r="B10" s="72" t="s">
        <v>30</v>
      </c>
      <c r="C10" s="72" t="s">
        <v>29</v>
      </c>
      <c r="D10" s="82" t="s">
        <v>118</v>
      </c>
      <c r="F10" s="148">
        <v>48567.96</v>
      </c>
      <c r="G10" s="148">
        <v>0</v>
      </c>
      <c r="H10" s="148">
        <f>F10</f>
        <v>48567.96</v>
      </c>
      <c r="I10" s="144">
        <v>0</v>
      </c>
    </row>
    <row r="11" spans="1:9">
      <c r="D11" s="109" t="s">
        <v>119</v>
      </c>
      <c r="F11" s="30">
        <v>62533.01</v>
      </c>
      <c r="G11" s="30">
        <v>0</v>
      </c>
      <c r="H11" s="30">
        <f>F11</f>
        <v>62533.01</v>
      </c>
      <c r="I11" s="73">
        <v>0</v>
      </c>
    </row>
    <row r="12" spans="1:9">
      <c r="D12" s="109" t="s">
        <v>120</v>
      </c>
      <c r="F12" s="30">
        <v>5172.59</v>
      </c>
      <c r="G12" s="30">
        <v>0</v>
      </c>
      <c r="H12" s="30">
        <f>F12</f>
        <v>5172.59</v>
      </c>
      <c r="I12" s="73">
        <v>0</v>
      </c>
    </row>
    <row r="13" spans="1:9">
      <c r="E13" s="78" t="s">
        <v>14</v>
      </c>
      <c r="F13" s="31">
        <f>SUM(F10:F12)</f>
        <v>116273.56</v>
      </c>
      <c r="G13" s="31">
        <f t="shared" ref="G13:I13" si="1">SUM(G10:G12)</f>
        <v>0</v>
      </c>
      <c r="H13" s="31">
        <f t="shared" si="1"/>
        <v>116273.56</v>
      </c>
      <c r="I13" s="31">
        <f t="shared" si="1"/>
        <v>0</v>
      </c>
    </row>
    <row r="14" spans="1:9">
      <c r="F14" s="29"/>
      <c r="G14" s="29"/>
      <c r="H14" s="29"/>
    </row>
    <row r="15" spans="1:9" ht="14.25" customHeight="1" thickBot="1">
      <c r="A15" s="72" t="s">
        <v>31</v>
      </c>
      <c r="F15" s="32">
        <f>SUM(F13,F8)</f>
        <v>290683.89</v>
      </c>
      <c r="G15" s="32">
        <f t="shared" ref="G15:I15" si="2">SUM(G13,G8)</f>
        <v>174410.33</v>
      </c>
      <c r="H15" s="32">
        <f t="shared" si="2"/>
        <v>116273.56</v>
      </c>
      <c r="I15" s="32">
        <f t="shared" si="2"/>
        <v>0</v>
      </c>
    </row>
    <row r="16" spans="1:9" ht="15" thickTop="1"/>
    <row r="21" spans="1:9">
      <c r="A21" s="26" t="s">
        <v>68</v>
      </c>
      <c r="B21" s="26"/>
      <c r="C21" s="26"/>
      <c r="D21" s="26"/>
      <c r="E21" s="26"/>
      <c r="F21" s="26"/>
      <c r="G21" s="26"/>
      <c r="H21" s="26"/>
    </row>
    <row r="22" spans="1:9">
      <c r="A22" s="26"/>
      <c r="B22" s="26"/>
      <c r="C22" s="26"/>
      <c r="D22" s="26"/>
      <c r="E22" s="26"/>
      <c r="F22" s="26"/>
      <c r="G22" s="26"/>
      <c r="H22" s="26"/>
    </row>
    <row r="23" spans="1:9">
      <c r="A23" s="26"/>
      <c r="B23" s="26"/>
      <c r="C23" s="26"/>
      <c r="D23" s="26"/>
      <c r="E23" s="26"/>
      <c r="F23" s="26"/>
      <c r="G23" s="26"/>
      <c r="H23" s="26"/>
    </row>
    <row r="24" spans="1:9" ht="13.2">
      <c r="A24" s="132"/>
      <c r="B24" s="132"/>
      <c r="C24" s="132"/>
      <c r="D24" s="132"/>
      <c r="E24" s="83"/>
      <c r="F24" s="133" t="s">
        <v>19</v>
      </c>
      <c r="G24" s="134" t="s">
        <v>20</v>
      </c>
      <c r="H24" s="134" t="s">
        <v>21</v>
      </c>
      <c r="I24" s="134" t="s">
        <v>22</v>
      </c>
    </row>
    <row r="25" spans="1:9" ht="13.2">
      <c r="A25" s="135" t="s">
        <v>23</v>
      </c>
      <c r="B25" s="136" t="s">
        <v>24</v>
      </c>
      <c r="C25" s="136" t="s">
        <v>25</v>
      </c>
      <c r="D25" s="137" t="s">
        <v>26</v>
      </c>
      <c r="E25" s="83"/>
      <c r="F25" s="132"/>
      <c r="G25" s="132"/>
      <c r="H25" s="132"/>
      <c r="I25" s="132"/>
    </row>
    <row r="26" spans="1:9" ht="13.2">
      <c r="A26" s="135" t="s">
        <v>52</v>
      </c>
      <c r="B26" s="136" t="s">
        <v>28</v>
      </c>
      <c r="C26" s="136" t="s">
        <v>29</v>
      </c>
      <c r="D26" s="137" t="s">
        <v>60</v>
      </c>
      <c r="E26" s="83"/>
      <c r="F26" s="138">
        <v>2045143.77</v>
      </c>
      <c r="G26" s="139">
        <f>F26</f>
        <v>2045143.77</v>
      </c>
      <c r="H26" s="139">
        <v>0</v>
      </c>
      <c r="I26" s="139">
        <v>0</v>
      </c>
    </row>
    <row r="27" spans="1:9" ht="13.2">
      <c r="A27" s="135"/>
      <c r="B27" s="136"/>
      <c r="C27" s="136"/>
      <c r="D27" s="137" t="s">
        <v>122</v>
      </c>
      <c r="E27" s="140" t="s">
        <v>14</v>
      </c>
      <c r="F27" s="138">
        <v>33109.1</v>
      </c>
      <c r="G27" s="139">
        <f t="shared" ref="G27:G29" si="3">F27</f>
        <v>33109.1</v>
      </c>
      <c r="H27" s="139">
        <v>0</v>
      </c>
      <c r="I27" s="139">
        <v>0</v>
      </c>
    </row>
    <row r="28" spans="1:9" ht="13.2">
      <c r="A28" s="135"/>
      <c r="B28" s="136"/>
      <c r="C28" s="136"/>
      <c r="D28" s="137" t="s">
        <v>123</v>
      </c>
      <c r="E28" s="83"/>
      <c r="F28" s="138">
        <v>-138.79</v>
      </c>
      <c r="G28" s="139">
        <f t="shared" si="3"/>
        <v>-138.79</v>
      </c>
      <c r="H28" s="139">
        <v>0</v>
      </c>
      <c r="I28" s="139">
        <v>0</v>
      </c>
    </row>
    <row r="29" spans="1:9" ht="13.2">
      <c r="A29" s="135"/>
      <c r="B29" s="136"/>
      <c r="C29" s="136"/>
      <c r="D29" s="137" t="s">
        <v>124</v>
      </c>
      <c r="E29" s="83"/>
      <c r="F29" s="138">
        <v>505</v>
      </c>
      <c r="G29" s="139">
        <f t="shared" si="3"/>
        <v>505</v>
      </c>
      <c r="H29" s="139">
        <v>0</v>
      </c>
      <c r="I29" s="139">
        <v>0</v>
      </c>
    </row>
    <row r="30" spans="1:9" ht="13.2">
      <c r="A30" s="135"/>
      <c r="B30" s="136"/>
      <c r="C30" s="136"/>
      <c r="D30" s="141" t="s">
        <v>67</v>
      </c>
      <c r="E30" s="83"/>
      <c r="F30" s="145">
        <f>SUM(F26:F29)</f>
        <v>2078619.08</v>
      </c>
      <c r="G30" s="145">
        <f t="shared" ref="G30:I30" si="4">SUM(G26:G29)</f>
        <v>2078619.08</v>
      </c>
      <c r="H30" s="145">
        <f t="shared" si="4"/>
        <v>0</v>
      </c>
      <c r="I30" s="145">
        <f t="shared" si="4"/>
        <v>0</v>
      </c>
    </row>
    <row r="31" spans="1:9" ht="13.2">
      <c r="A31" s="135"/>
      <c r="B31" s="136"/>
      <c r="C31" s="136"/>
      <c r="D31" s="141"/>
      <c r="E31" s="83"/>
      <c r="F31" s="142"/>
      <c r="G31" s="142"/>
      <c r="H31" s="142"/>
      <c r="I31" s="142"/>
    </row>
    <row r="32" spans="1:9" ht="13.2">
      <c r="A32" s="135"/>
      <c r="B32" s="136" t="s">
        <v>30</v>
      </c>
      <c r="C32" s="136" t="s">
        <v>29</v>
      </c>
      <c r="D32" s="137" t="s">
        <v>62</v>
      </c>
      <c r="E32" s="83"/>
      <c r="F32" s="138">
        <v>768554.9</v>
      </c>
      <c r="G32" s="139">
        <v>0</v>
      </c>
      <c r="H32" s="139">
        <f>F32</f>
        <v>768554.9</v>
      </c>
      <c r="I32" s="139">
        <v>0</v>
      </c>
    </row>
    <row r="33" spans="1:9" ht="13.2">
      <c r="A33" s="135"/>
      <c r="B33" s="136"/>
      <c r="C33" s="136"/>
      <c r="D33" s="137" t="s">
        <v>125</v>
      </c>
      <c r="E33" s="140" t="s">
        <v>14</v>
      </c>
      <c r="F33" s="138">
        <v>-948.92</v>
      </c>
      <c r="G33" s="139">
        <v>0</v>
      </c>
      <c r="H33" s="139">
        <f>F33</f>
        <v>-948.92</v>
      </c>
      <c r="I33" s="139">
        <v>0</v>
      </c>
    </row>
    <row r="34" spans="1:9" ht="13.2">
      <c r="A34" s="135"/>
      <c r="B34" s="136"/>
      <c r="C34" s="136"/>
      <c r="D34" s="141" t="s">
        <v>67</v>
      </c>
      <c r="E34" s="83"/>
      <c r="F34" s="145">
        <f>SUM(F32:F33)</f>
        <v>767605.98</v>
      </c>
      <c r="G34" s="145">
        <f t="shared" ref="G34:I34" si="5">SUM(G32:G33)</f>
        <v>0</v>
      </c>
      <c r="H34" s="145">
        <f t="shared" si="5"/>
        <v>767605.98</v>
      </c>
      <c r="I34" s="145">
        <f t="shared" si="5"/>
        <v>0</v>
      </c>
    </row>
    <row r="35" spans="1:9" ht="13.2">
      <c r="A35" s="135"/>
      <c r="B35" s="143"/>
      <c r="C35" s="143"/>
      <c r="D35" s="143"/>
      <c r="E35" s="83"/>
      <c r="F35" s="142"/>
      <c r="G35" s="142"/>
      <c r="H35" s="142"/>
      <c r="I35" s="142"/>
    </row>
    <row r="36" spans="1:9" ht="13.8" thickBot="1">
      <c r="A36" s="133" t="s">
        <v>31</v>
      </c>
      <c r="B36" s="133"/>
      <c r="C36" s="133"/>
      <c r="D36" s="133"/>
      <c r="E36" s="83"/>
      <c r="F36" s="146">
        <f>F30+F34</f>
        <v>2846225.06</v>
      </c>
      <c r="G36" s="146">
        <f t="shared" ref="G36:I36" si="6">G30+G34</f>
        <v>2078619.08</v>
      </c>
      <c r="H36" s="146">
        <f t="shared" si="6"/>
        <v>767605.98</v>
      </c>
      <c r="I36" s="146">
        <f t="shared" si="6"/>
        <v>0</v>
      </c>
    </row>
    <row r="37" spans="1:9" ht="15" thickTop="1">
      <c r="A37" s="83"/>
      <c r="B37" s="83"/>
      <c r="C37" s="83"/>
      <c r="D37" s="83"/>
      <c r="E37" s="83"/>
      <c r="F37" s="144"/>
      <c r="G37" s="144"/>
      <c r="H37" s="144"/>
      <c r="I37" s="144"/>
    </row>
  </sheetData>
  <pageMargins left="0.75" right="0.83" top="1" bottom="1" header="0.5" footer="0.5"/>
  <pageSetup scale="78" orientation="landscape" r:id="rId1"/>
  <headerFooter scaleWithDoc="0" alignWithMargins="0">
    <oddHeader>&amp;R&amp;"Times New Roman,Regular"Adjustment No. _______
Workpaper Ref. &amp;U&amp;A</oddHeader>
    <oddFooter>&amp;L&amp;"Times New Roman,Regular"&amp;8&amp;F&amp;R&amp;"Times New Roman,Regular"&amp;8Prep by: ____________     
          Date:  &amp;U&amp;D        &amp;U   Mgr. Review:__________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U50"/>
  <sheetViews>
    <sheetView workbookViewId="0">
      <selection activeCell="D16" sqref="D16"/>
    </sheetView>
  </sheetViews>
  <sheetFormatPr defaultRowHeight="14.4"/>
  <cols>
    <col min="1" max="1" width="23" customWidth="1"/>
    <col min="2" max="2" width="9.5546875" customWidth="1"/>
    <col min="3" max="3" width="13.88671875" customWidth="1"/>
    <col min="4" max="15" width="13.109375" bestFit="1" customWidth="1"/>
  </cols>
  <sheetData>
    <row r="1" spans="1:229" s="6" customFormat="1" ht="17.399999999999999">
      <c r="A1" s="14" t="s">
        <v>13</v>
      </c>
      <c r="B1" s="15"/>
      <c r="C1" s="4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</row>
    <row r="2" spans="1:229" s="6" customFormat="1" ht="13.2">
      <c r="A2" s="17" t="s">
        <v>12</v>
      </c>
      <c r="B2" s="18"/>
      <c r="C2" s="19" t="s">
        <v>18</v>
      </c>
      <c r="D2" s="90">
        <v>43131</v>
      </c>
      <c r="E2" s="90">
        <v>43159</v>
      </c>
      <c r="F2" s="90">
        <v>43190</v>
      </c>
      <c r="G2" s="90">
        <v>43220</v>
      </c>
      <c r="H2" s="90">
        <v>43251</v>
      </c>
      <c r="I2" s="90">
        <v>43281</v>
      </c>
      <c r="J2" s="90">
        <v>43312</v>
      </c>
      <c r="K2" s="90">
        <v>43343</v>
      </c>
      <c r="L2" s="90">
        <v>43373</v>
      </c>
      <c r="M2" s="90">
        <v>43404</v>
      </c>
      <c r="N2" s="90">
        <v>43434</v>
      </c>
      <c r="O2" s="90">
        <v>43465</v>
      </c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</row>
    <row r="4" spans="1:229">
      <c r="A4" s="1" t="s">
        <v>0</v>
      </c>
      <c r="B4" s="2"/>
      <c r="D4" s="87"/>
      <c r="E4" s="87"/>
      <c r="F4" s="87"/>
      <c r="G4" s="87"/>
      <c r="H4" s="87"/>
      <c r="I4" s="87"/>
      <c r="J4" s="87"/>
      <c r="K4" s="87"/>
      <c r="L4" s="87"/>
    </row>
    <row r="5" spans="1:229">
      <c r="A5" s="3" t="s">
        <v>1</v>
      </c>
      <c r="B5" s="4"/>
      <c r="D5" s="87"/>
      <c r="E5" s="87"/>
      <c r="F5" s="87"/>
      <c r="G5" s="87"/>
      <c r="H5" s="87"/>
      <c r="I5" s="87"/>
      <c r="J5" s="87"/>
      <c r="K5" s="87"/>
      <c r="L5" s="87"/>
    </row>
    <row r="6" spans="1:229">
      <c r="A6" s="5" t="s">
        <v>2</v>
      </c>
      <c r="B6" s="4"/>
      <c r="C6" s="20">
        <f>SUM(D6:O6)</f>
        <v>550499809.6961565</v>
      </c>
      <c r="D6" s="97">
        <v>56383746.799915746</v>
      </c>
      <c r="E6" s="97">
        <v>48110420.965775467</v>
      </c>
      <c r="F6" s="97">
        <v>47228146.516167201</v>
      </c>
      <c r="G6" s="97">
        <v>44625583.25799787</v>
      </c>
      <c r="H6" s="91">
        <v>39017262.044258878</v>
      </c>
      <c r="I6" s="91">
        <v>41981729.758711942</v>
      </c>
      <c r="J6" s="91">
        <v>43557262.299406439</v>
      </c>
      <c r="K6" s="91">
        <v>49924684.123342186</v>
      </c>
      <c r="L6" s="91">
        <v>44013531.125205271</v>
      </c>
      <c r="M6" s="91">
        <v>40895438.695788473</v>
      </c>
      <c r="N6" s="91">
        <v>43801526.468439132</v>
      </c>
      <c r="O6" s="91">
        <v>50960477.641147934</v>
      </c>
    </row>
    <row r="7" spans="1:229">
      <c r="A7" s="5" t="s">
        <v>3</v>
      </c>
      <c r="B7" s="4"/>
      <c r="C7" s="91">
        <f t="shared" ref="C7:C8" si="0">SUM(D7:O7)</f>
        <v>2238025.3300000005</v>
      </c>
      <c r="D7" s="97">
        <v>225040.82</v>
      </c>
      <c r="E7" s="97">
        <v>91110.450000000012</v>
      </c>
      <c r="F7" s="97">
        <v>81112.709999999992</v>
      </c>
      <c r="G7" s="97">
        <v>258946.22</v>
      </c>
      <c r="H7" s="91">
        <v>236544.29</v>
      </c>
      <c r="I7" s="91">
        <v>270267.17000000004</v>
      </c>
      <c r="J7" s="91">
        <v>298006.28000000003</v>
      </c>
      <c r="K7" s="91">
        <v>232929.96</v>
      </c>
      <c r="L7" s="91">
        <v>152362.01999999999</v>
      </c>
      <c r="M7" s="91">
        <v>122984.84</v>
      </c>
      <c r="N7" s="91">
        <v>121185.32999999999</v>
      </c>
      <c r="O7" s="91">
        <v>147535.24000000002</v>
      </c>
    </row>
    <row r="8" spans="1:229">
      <c r="A8" s="5" t="s">
        <v>4</v>
      </c>
      <c r="B8" s="4"/>
      <c r="C8" s="91">
        <f t="shared" si="0"/>
        <v>548261784.36615646</v>
      </c>
      <c r="D8" s="98">
        <f t="shared" ref="D8:O8" si="1">SUM(D6-D7)</f>
        <v>56158705.979915746</v>
      </c>
      <c r="E8" s="98">
        <f t="shared" si="1"/>
        <v>48019310.515775464</v>
      </c>
      <c r="F8" s="98">
        <f t="shared" si="1"/>
        <v>47147033.8061672</v>
      </c>
      <c r="G8" s="98">
        <f t="shared" si="1"/>
        <v>44366637.037997872</v>
      </c>
      <c r="H8" s="98">
        <f t="shared" si="1"/>
        <v>38780717.754258879</v>
      </c>
      <c r="I8" s="98">
        <f t="shared" si="1"/>
        <v>41711462.58871194</v>
      </c>
      <c r="J8" s="98">
        <f t="shared" si="1"/>
        <v>43259256.019406438</v>
      </c>
      <c r="K8" s="98">
        <f t="shared" si="1"/>
        <v>49691754.163342185</v>
      </c>
      <c r="L8" s="98">
        <f t="shared" si="1"/>
        <v>43861169.105205268</v>
      </c>
      <c r="M8" s="98">
        <f t="shared" si="1"/>
        <v>40772453.855788469</v>
      </c>
      <c r="N8" s="98">
        <f t="shared" si="1"/>
        <v>43680341.138439134</v>
      </c>
      <c r="O8" s="98">
        <f t="shared" si="1"/>
        <v>50812942.401147932</v>
      </c>
    </row>
    <row r="9" spans="1:229">
      <c r="A9" s="6"/>
      <c r="B9" s="7"/>
      <c r="C9" s="21"/>
      <c r="D9" s="99"/>
      <c r="E9" s="100"/>
      <c r="F9" s="99"/>
      <c r="G9" s="99"/>
      <c r="H9" s="92"/>
      <c r="I9" s="92"/>
      <c r="J9" s="92"/>
      <c r="K9" s="92"/>
      <c r="L9" s="92"/>
      <c r="M9" s="92"/>
      <c r="N9" s="92"/>
      <c r="O9" s="92"/>
    </row>
    <row r="10" spans="1:229">
      <c r="A10" s="8" t="s">
        <v>5</v>
      </c>
      <c r="B10" s="9">
        <v>3.8733999999999998E-2</v>
      </c>
      <c r="C10" s="22">
        <f>SUM(D10:O10)</f>
        <v>21236371.955638703</v>
      </c>
      <c r="D10" s="93">
        <f t="shared" ref="D10:L10" si="2">D8*$B$10</f>
        <v>2175251.3174260561</v>
      </c>
      <c r="E10" s="93">
        <f>E8*$B$10</f>
        <v>1859979.9735180468</v>
      </c>
      <c r="F10" s="93">
        <f t="shared" si="2"/>
        <v>1826193.2074480802</v>
      </c>
      <c r="G10" s="93">
        <f t="shared" si="2"/>
        <v>1718497.3190298094</v>
      </c>
      <c r="H10" s="93">
        <f t="shared" si="2"/>
        <v>1502132.3214934634</v>
      </c>
      <c r="I10" s="93">
        <f t="shared" si="2"/>
        <v>1615651.7919111683</v>
      </c>
      <c r="J10" s="93">
        <f t="shared" si="2"/>
        <v>1675604.0226556889</v>
      </c>
      <c r="K10" s="93">
        <f t="shared" si="2"/>
        <v>1924760.4057628962</v>
      </c>
      <c r="L10" s="93">
        <f t="shared" si="2"/>
        <v>1698918.5241210207</v>
      </c>
      <c r="M10" s="93">
        <f t="shared" ref="M10:O10" si="3">M8*$B$10</f>
        <v>1579280.2276501104</v>
      </c>
      <c r="N10" s="93">
        <f t="shared" si="3"/>
        <v>1691914.3336563013</v>
      </c>
      <c r="O10" s="93">
        <f t="shared" si="3"/>
        <v>1968188.5109660639</v>
      </c>
    </row>
    <row r="11" spans="1:229">
      <c r="A11" s="10" t="s">
        <v>6</v>
      </c>
      <c r="B11" s="28" t="s">
        <v>14</v>
      </c>
      <c r="C11" s="106">
        <f t="shared" ref="C11:C12" si="4">SUM(D11:O11)</f>
        <v>-1885454.3800000001</v>
      </c>
      <c r="D11" s="94">
        <v>-12617.37</v>
      </c>
      <c r="E11" s="94">
        <v>-21620.21</v>
      </c>
      <c r="F11" s="94">
        <v>-35866.61</v>
      </c>
      <c r="G11" s="94">
        <v>-46916.859999999993</v>
      </c>
      <c r="H11" s="94">
        <v>-53923.01</v>
      </c>
      <c r="I11" s="94">
        <v>-73806.75</v>
      </c>
      <c r="J11" s="94">
        <v>-68554.259999999995</v>
      </c>
      <c r="K11" s="94">
        <v>-80736.78</v>
      </c>
      <c r="L11" s="149">
        <v>-64533.33</v>
      </c>
      <c r="M11" s="94">
        <v>-1359282.4000000001</v>
      </c>
      <c r="N11" s="94">
        <v>-44192.35</v>
      </c>
      <c r="O11" s="94">
        <v>-23404.45</v>
      </c>
    </row>
    <row r="12" spans="1:229">
      <c r="A12" s="5" t="s">
        <v>7</v>
      </c>
      <c r="B12" s="28" t="s">
        <v>14</v>
      </c>
      <c r="C12" s="106">
        <f t="shared" si="4"/>
        <v>-174410.33199999999</v>
      </c>
      <c r="D12" s="95">
        <v>0</v>
      </c>
      <c r="E12" s="95">
        <v>0</v>
      </c>
      <c r="F12" s="95">
        <v>0</v>
      </c>
      <c r="G12" s="95">
        <v>0</v>
      </c>
      <c r="H12" s="94">
        <v>0</v>
      </c>
      <c r="I12" s="94">
        <v>0</v>
      </c>
      <c r="J12" s="95">
        <v>-93799.512000000002</v>
      </c>
      <c r="K12" s="95">
        <v>-72851.95</v>
      </c>
      <c r="L12" s="150">
        <v>-7758.869999999999</v>
      </c>
      <c r="M12" s="95"/>
      <c r="N12" s="94">
        <v>0</v>
      </c>
      <c r="O12" s="94">
        <v>0</v>
      </c>
    </row>
    <row r="13" spans="1:229" ht="15" thickBot="1">
      <c r="A13" s="12" t="s">
        <v>8</v>
      </c>
      <c r="B13" s="28"/>
      <c r="C13" s="23">
        <f>SUM(D13:O13)</f>
        <v>19176507.243638705</v>
      </c>
      <c r="D13" s="96">
        <f t="shared" ref="D13:L13" si="5">SUM(D10:D12)</f>
        <v>2162633.947426056</v>
      </c>
      <c r="E13" s="96">
        <f t="shared" si="5"/>
        <v>1838359.7635180468</v>
      </c>
      <c r="F13" s="96">
        <f t="shared" si="5"/>
        <v>1790326.5974480801</v>
      </c>
      <c r="G13" s="96">
        <f t="shared" si="5"/>
        <v>1671580.4590298093</v>
      </c>
      <c r="H13" s="96">
        <f t="shared" si="5"/>
        <v>1448209.3114934633</v>
      </c>
      <c r="I13" s="96">
        <f t="shared" si="5"/>
        <v>1541845.0419111683</v>
      </c>
      <c r="J13" s="96">
        <f t="shared" si="5"/>
        <v>1513250.2506556888</v>
      </c>
      <c r="K13" s="96">
        <f t="shared" si="5"/>
        <v>1771171.6757628962</v>
      </c>
      <c r="L13" s="96">
        <f t="shared" si="5"/>
        <v>1626626.3241210205</v>
      </c>
      <c r="M13" s="96">
        <f t="shared" ref="M13:O13" si="6">SUM(M10:M12)</f>
        <v>219997.82765011024</v>
      </c>
      <c r="N13" s="96">
        <f t="shared" si="6"/>
        <v>1647721.9836563012</v>
      </c>
      <c r="O13" s="96">
        <f t="shared" si="6"/>
        <v>1944784.060966064</v>
      </c>
    </row>
    <row r="14" spans="1:229" ht="15" thickTop="1">
      <c r="A14" s="6"/>
      <c r="B14" s="7"/>
      <c r="C14" s="27"/>
      <c r="D14" s="27" t="s">
        <v>14</v>
      </c>
      <c r="E14" s="27" t="s">
        <v>14</v>
      </c>
      <c r="F14" s="27" t="s">
        <v>14</v>
      </c>
      <c r="G14" s="27" t="s">
        <v>14</v>
      </c>
      <c r="H14" s="27" t="s">
        <v>14</v>
      </c>
      <c r="I14" s="27" t="s">
        <v>14</v>
      </c>
      <c r="J14" s="27" t="s">
        <v>14</v>
      </c>
      <c r="K14" s="27" t="s">
        <v>14</v>
      </c>
      <c r="L14" s="27" t="s">
        <v>14</v>
      </c>
      <c r="M14" s="27" t="s">
        <v>14</v>
      </c>
      <c r="N14" s="27" t="s">
        <v>14</v>
      </c>
      <c r="O14" s="27" t="s">
        <v>14</v>
      </c>
    </row>
    <row r="15" spans="1:229">
      <c r="A15" s="3" t="s">
        <v>9</v>
      </c>
      <c r="B15" s="4"/>
      <c r="C15" s="16"/>
      <c r="D15" s="89"/>
      <c r="E15" s="101"/>
      <c r="F15" s="89"/>
      <c r="G15" s="89"/>
      <c r="H15" s="88"/>
      <c r="I15" s="88"/>
      <c r="J15" s="88"/>
      <c r="K15" s="88"/>
      <c r="L15" s="88"/>
      <c r="M15" s="88"/>
      <c r="N15" s="88"/>
      <c r="O15" s="88"/>
    </row>
    <row r="16" spans="1:229">
      <c r="A16" s="5" t="s">
        <v>2</v>
      </c>
      <c r="B16" s="4"/>
      <c r="C16" s="24">
        <f>SUM(D16:O16)</f>
        <v>147098504.34336448</v>
      </c>
      <c r="D16" s="97">
        <v>27265131.643447559</v>
      </c>
      <c r="E16" s="97">
        <v>19742743.211806852</v>
      </c>
      <c r="F16" s="97">
        <v>20469842.409190033</v>
      </c>
      <c r="G16" s="97">
        <v>14733461.239553478</v>
      </c>
      <c r="H16" s="91">
        <v>8538248.4320976119</v>
      </c>
      <c r="I16" s="91">
        <v>5398437.0850051921</v>
      </c>
      <c r="J16" s="91">
        <v>4859975.6958982339</v>
      </c>
      <c r="K16" s="91">
        <v>4553297.4695119411</v>
      </c>
      <c r="L16" s="91">
        <v>4868286.5823052954</v>
      </c>
      <c r="M16" s="91">
        <v>7342744.8986292845</v>
      </c>
      <c r="N16" s="91">
        <v>11670463.468587741</v>
      </c>
      <c r="O16" s="91">
        <v>17655872.207331259</v>
      </c>
    </row>
    <row r="17" spans="1:15">
      <c r="A17" s="5" t="s">
        <v>3</v>
      </c>
      <c r="B17" s="4"/>
      <c r="C17" s="24">
        <f t="shared" ref="C17:C18" si="7">SUM(D17:O17)</f>
        <v>329113.08999999997</v>
      </c>
      <c r="D17" s="97">
        <v>11627.86</v>
      </c>
      <c r="E17" s="97">
        <v>3231.719999999998</v>
      </c>
      <c r="F17" s="97">
        <v>-5324.02</v>
      </c>
      <c r="G17" s="97">
        <v>55745</v>
      </c>
      <c r="H17" s="91">
        <v>45973.86</v>
      </c>
      <c r="I17" s="91">
        <v>54225.95</v>
      </c>
      <c r="J17" s="91">
        <v>64630.55</v>
      </c>
      <c r="K17" s="91">
        <v>46293.31</v>
      </c>
      <c r="L17" s="91">
        <v>25257.940000000002</v>
      </c>
      <c r="M17" s="91">
        <v>13743.859999999999</v>
      </c>
      <c r="N17" s="91">
        <v>1525.21</v>
      </c>
      <c r="O17" s="91">
        <v>12181.849999999999</v>
      </c>
    </row>
    <row r="18" spans="1:15">
      <c r="A18" s="5" t="s">
        <v>4</v>
      </c>
      <c r="B18" s="28"/>
      <c r="C18" s="24">
        <f t="shared" si="7"/>
        <v>146769391.25336447</v>
      </c>
      <c r="D18" s="98">
        <f t="shared" ref="D18:O18" si="8">SUM(D16-D17)</f>
        <v>27253503.78344756</v>
      </c>
      <c r="E18" s="98">
        <f t="shared" si="8"/>
        <v>19739511.491806854</v>
      </c>
      <c r="F18" s="98">
        <f t="shared" si="8"/>
        <v>20475166.429190032</v>
      </c>
      <c r="G18" s="98">
        <f t="shared" si="8"/>
        <v>14677716.239553478</v>
      </c>
      <c r="H18" s="98">
        <f t="shared" si="8"/>
        <v>8492274.5720976125</v>
      </c>
      <c r="I18" s="98">
        <f t="shared" si="8"/>
        <v>5344211.1350051919</v>
      </c>
      <c r="J18" s="98">
        <f t="shared" si="8"/>
        <v>4795345.1458982341</v>
      </c>
      <c r="K18" s="98">
        <f t="shared" si="8"/>
        <v>4507004.1595119415</v>
      </c>
      <c r="L18" s="98">
        <f t="shared" si="8"/>
        <v>4843028.642305295</v>
      </c>
      <c r="M18" s="98">
        <f t="shared" si="8"/>
        <v>7329001.0386292841</v>
      </c>
      <c r="N18" s="98">
        <f t="shared" si="8"/>
        <v>11668938.25858774</v>
      </c>
      <c r="O18" s="98">
        <f t="shared" si="8"/>
        <v>17643690.357331257</v>
      </c>
    </row>
    <row r="19" spans="1:15">
      <c r="A19" s="6"/>
      <c r="B19" s="7"/>
      <c r="C19" s="25"/>
      <c r="D19" s="99"/>
      <c r="E19" s="100"/>
      <c r="F19" s="99"/>
      <c r="G19" s="99"/>
      <c r="H19" s="92"/>
      <c r="I19" s="92"/>
      <c r="J19" s="92"/>
      <c r="K19" s="92"/>
      <c r="L19" s="92"/>
      <c r="M19" s="92"/>
      <c r="N19" s="92"/>
      <c r="O19" s="92"/>
    </row>
    <row r="20" spans="1:15">
      <c r="A20" s="8" t="s">
        <v>5</v>
      </c>
      <c r="B20" s="11">
        <v>3.8519999999999999E-2</v>
      </c>
      <c r="C20" s="22">
        <f>SUM(D20:O20)</f>
        <v>5653556.9510795996</v>
      </c>
      <c r="D20" s="93">
        <f t="shared" ref="D20:L20" si="9">$B$20*D18</f>
        <v>1049804.9657383999</v>
      </c>
      <c r="E20" s="93">
        <f t="shared" si="9"/>
        <v>760365.98266440001</v>
      </c>
      <c r="F20" s="93">
        <f t="shared" si="9"/>
        <v>788703.4108524</v>
      </c>
      <c r="G20" s="93">
        <f t="shared" si="9"/>
        <v>565385.62954759994</v>
      </c>
      <c r="H20" s="93">
        <f t="shared" si="9"/>
        <v>327122.41651720001</v>
      </c>
      <c r="I20" s="93">
        <f t="shared" si="9"/>
        <v>205859.01292039998</v>
      </c>
      <c r="J20" s="93">
        <f t="shared" si="9"/>
        <v>184716.69501999998</v>
      </c>
      <c r="K20" s="93">
        <f t="shared" si="9"/>
        <v>173609.80022439998</v>
      </c>
      <c r="L20" s="93">
        <f t="shared" si="9"/>
        <v>186553.46330159996</v>
      </c>
      <c r="M20" s="93">
        <f t="shared" ref="M20:O20" si="10">$B$20*M18</f>
        <v>282313.120008</v>
      </c>
      <c r="N20" s="93">
        <f t="shared" si="10"/>
        <v>449487.50172079972</v>
      </c>
      <c r="O20" s="93">
        <f t="shared" si="10"/>
        <v>679634.95256440004</v>
      </c>
    </row>
    <row r="21" spans="1:15">
      <c r="A21" s="5" t="s">
        <v>10</v>
      </c>
      <c r="B21" s="28" t="s">
        <v>14</v>
      </c>
      <c r="C21" s="106">
        <f>SUM(D21:O21)</f>
        <v>-116273.55799999999</v>
      </c>
      <c r="D21" s="95">
        <v>0</v>
      </c>
      <c r="E21" s="102">
        <v>0</v>
      </c>
      <c r="F21" s="103">
        <v>0</v>
      </c>
      <c r="G21" s="103">
        <v>0</v>
      </c>
      <c r="H21" s="103">
        <v>0</v>
      </c>
      <c r="I21" s="94">
        <v>0</v>
      </c>
      <c r="J21" s="95">
        <v>-62533.008000000002</v>
      </c>
      <c r="K21" s="103">
        <v>-48567.96</v>
      </c>
      <c r="L21" s="151">
        <v>-5172.5899999999992</v>
      </c>
      <c r="M21" s="94">
        <v>0</v>
      </c>
      <c r="N21" s="94">
        <v>0</v>
      </c>
      <c r="O21" s="94">
        <v>0</v>
      </c>
    </row>
    <row r="22" spans="1:15" ht="15" thickBot="1">
      <c r="A22" s="12" t="s">
        <v>11</v>
      </c>
      <c r="B22" s="13"/>
      <c r="C22" s="23">
        <f>SUM(D22:O22)</f>
        <v>5537283.3930796003</v>
      </c>
      <c r="D22" s="96">
        <f t="shared" ref="D22:L22" si="11">SUM(D20:D21)</f>
        <v>1049804.9657383999</v>
      </c>
      <c r="E22" s="96">
        <f t="shared" si="11"/>
        <v>760365.98266440001</v>
      </c>
      <c r="F22" s="96">
        <f t="shared" si="11"/>
        <v>788703.4108524</v>
      </c>
      <c r="G22" s="96">
        <f t="shared" si="11"/>
        <v>565385.62954759994</v>
      </c>
      <c r="H22" s="96">
        <f t="shared" si="11"/>
        <v>327122.41651720001</v>
      </c>
      <c r="I22" s="96">
        <f t="shared" si="11"/>
        <v>205859.01292039998</v>
      </c>
      <c r="J22" s="96">
        <f t="shared" si="11"/>
        <v>122183.68701999998</v>
      </c>
      <c r="K22" s="96">
        <f t="shared" si="11"/>
        <v>125041.84022439999</v>
      </c>
      <c r="L22" s="96">
        <f t="shared" si="11"/>
        <v>181380.87330159996</v>
      </c>
      <c r="M22" s="96">
        <f t="shared" ref="M22:O22" si="12">SUM(M20:M21)</f>
        <v>282313.120008</v>
      </c>
      <c r="N22" s="96">
        <f t="shared" si="12"/>
        <v>449487.50172079972</v>
      </c>
      <c r="O22" s="96">
        <f t="shared" si="12"/>
        <v>679634.95256440004</v>
      </c>
    </row>
    <row r="23" spans="1:15" ht="15" thickTop="1">
      <c r="C23" s="27"/>
      <c r="D23" s="27" t="s">
        <v>14</v>
      </c>
      <c r="E23" s="27" t="s">
        <v>14</v>
      </c>
      <c r="F23" s="27" t="s">
        <v>14</v>
      </c>
      <c r="G23" s="27" t="s">
        <v>14</v>
      </c>
      <c r="H23" s="27" t="s">
        <v>14</v>
      </c>
      <c r="I23" s="27" t="s">
        <v>14</v>
      </c>
      <c r="J23" s="27" t="s">
        <v>14</v>
      </c>
      <c r="K23" s="27" t="s">
        <v>14</v>
      </c>
      <c r="L23" s="27" t="s">
        <v>14</v>
      </c>
      <c r="M23" s="27" t="s">
        <v>14</v>
      </c>
      <c r="N23" s="27" t="s">
        <v>14</v>
      </c>
      <c r="O23" s="27" t="s">
        <v>14</v>
      </c>
    </row>
    <row r="24" spans="1:15">
      <c r="C24" s="26"/>
      <c r="D24" s="26"/>
      <c r="E24" s="26"/>
      <c r="F24" s="26"/>
      <c r="G24" s="26"/>
      <c r="H24" s="26"/>
      <c r="I24" s="26"/>
      <c r="J24" s="26"/>
      <c r="K24" s="26"/>
      <c r="L24" s="26"/>
    </row>
    <row r="25" spans="1:15">
      <c r="C25" s="26"/>
      <c r="D25" s="26"/>
      <c r="E25" s="26"/>
      <c r="F25" s="26"/>
      <c r="G25" s="26"/>
      <c r="H25" s="26"/>
      <c r="I25" s="26"/>
      <c r="J25" s="26"/>
      <c r="K25" s="26"/>
      <c r="L25" s="26"/>
    </row>
    <row r="26" spans="1:15"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</row>
    <row r="27" spans="1:15"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29"/>
      <c r="N27" s="29"/>
      <c r="O27" s="29"/>
    </row>
    <row r="28" spans="1:15">
      <c r="C28" s="29"/>
      <c r="D28" s="131"/>
      <c r="E28" s="131"/>
      <c r="F28" s="131"/>
      <c r="G28" s="131"/>
      <c r="H28" s="131"/>
      <c r="I28" s="131"/>
      <c r="J28" s="131"/>
      <c r="K28" s="131"/>
      <c r="L28" s="131"/>
      <c r="M28" s="29"/>
      <c r="N28" s="29"/>
      <c r="O28" s="29"/>
    </row>
    <row r="29" spans="1:15" s="87" customFormat="1"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</row>
    <row r="30" spans="1:15" s="87" customFormat="1"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</row>
    <row r="31" spans="1:15">
      <c r="C31" s="29"/>
      <c r="D31" s="29"/>
      <c r="E31" s="131"/>
      <c r="F31" s="131"/>
      <c r="G31" s="29"/>
      <c r="H31" s="29"/>
      <c r="I31" s="29"/>
      <c r="J31" s="29"/>
      <c r="K31" s="29"/>
      <c r="L31" s="29"/>
      <c r="M31" s="29"/>
      <c r="N31" s="29"/>
      <c r="O31" s="29"/>
    </row>
    <row r="32" spans="1:15">
      <c r="A32" s="87"/>
      <c r="B32" s="87"/>
      <c r="C32" s="29"/>
      <c r="D32" s="29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</row>
    <row r="33" spans="1:15">
      <c r="A33" s="87"/>
      <c r="B33" s="87"/>
      <c r="C33" s="29"/>
      <c r="D33" s="29"/>
      <c r="E33" s="131"/>
      <c r="F33" s="131"/>
      <c r="G33" s="29"/>
      <c r="H33" s="29"/>
      <c r="I33" s="29"/>
      <c r="J33" s="29"/>
      <c r="K33" s="29"/>
      <c r="L33" s="29"/>
      <c r="M33" s="29"/>
      <c r="N33" s="29"/>
      <c r="O33" s="29"/>
    </row>
    <row r="34" spans="1:15">
      <c r="E34" s="26"/>
      <c r="F34" s="26"/>
    </row>
    <row r="35" spans="1:15">
      <c r="E35" s="26"/>
      <c r="F35" s="26"/>
    </row>
    <row r="36" spans="1:15">
      <c r="E36" s="26"/>
      <c r="F36" s="26"/>
    </row>
    <row r="37" spans="1:15">
      <c r="E37" s="26"/>
      <c r="F37" s="26"/>
    </row>
    <row r="38" spans="1:15">
      <c r="E38" s="26"/>
      <c r="F38" s="26"/>
    </row>
    <row r="39" spans="1:15">
      <c r="E39" s="26"/>
      <c r="F39" s="26"/>
    </row>
    <row r="40" spans="1:15">
      <c r="E40" s="26"/>
      <c r="F40" s="26"/>
    </row>
    <row r="41" spans="1:15">
      <c r="E41" s="26"/>
      <c r="F41" s="26"/>
    </row>
    <row r="42" spans="1:15">
      <c r="E42" s="26"/>
      <c r="F42" s="26"/>
    </row>
    <row r="43" spans="1:15">
      <c r="E43" s="26"/>
      <c r="F43" s="26"/>
    </row>
    <row r="44" spans="1:15">
      <c r="E44" s="26"/>
      <c r="F44" s="26"/>
    </row>
    <row r="45" spans="1:15">
      <c r="E45" s="26"/>
      <c r="F45" s="26"/>
    </row>
    <row r="46" spans="1:15">
      <c r="E46" s="26"/>
      <c r="F46" s="26"/>
    </row>
    <row r="47" spans="1:15">
      <c r="E47" s="26"/>
      <c r="F47" s="26"/>
    </row>
    <row r="48" spans="1:15">
      <c r="E48" s="26"/>
      <c r="F48" s="26"/>
    </row>
    <row r="49" spans="5:6">
      <c r="E49" s="26"/>
      <c r="F49" s="26"/>
    </row>
    <row r="50" spans="5:6">
      <c r="E50" s="26"/>
      <c r="F50" s="26"/>
    </row>
  </sheetData>
  <pageMargins left="0.45" right="0.45" top="1.25" bottom="0.75" header="0.55000000000000004" footer="0.3"/>
  <pageSetup scale="63" orientation="landscape" r:id="rId1"/>
  <headerFooter scaleWithDoc="0">
    <oddHeader>&amp;RAdjustment No. _______
Workpaper Ref. &amp;A</oddHeader>
    <oddFooter>&amp;L&amp;F&amp;RPrep by: ____________     
          Date:  &amp;D 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55BBDED-CF68-4C18-B95F-99EE3725EE9A}"/>
</file>

<file path=customXml/itemProps2.xml><?xml version="1.0" encoding="utf-8"?>
<ds:datastoreItem xmlns:ds="http://schemas.openxmlformats.org/officeDocument/2006/customXml" ds:itemID="{FFA4ABBB-D52C-4A43-954C-83832E472980}"/>
</file>

<file path=customXml/itemProps3.xml><?xml version="1.0" encoding="utf-8"?>
<ds:datastoreItem xmlns:ds="http://schemas.openxmlformats.org/officeDocument/2006/customXml" ds:itemID="{EE08DC7C-4C62-4C30-997B-268CC1BBB44B}"/>
</file>

<file path=customXml/itemProps4.xml><?xml version="1.0" encoding="utf-8"?>
<ds:datastoreItem xmlns:ds="http://schemas.openxmlformats.org/officeDocument/2006/customXml" ds:itemID="{32CDC9A2-D03E-4D0B-A93E-D14483843E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RET-1</vt:lpstr>
      <vt:lpstr>RET-2</vt:lpstr>
      <vt:lpstr>RET-3</vt:lpstr>
      <vt:lpstr>RET-4</vt:lpstr>
      <vt:lpstr>'RET-1'!Print_Area</vt:lpstr>
      <vt:lpstr>'RET-2'!Print_Area</vt:lpstr>
      <vt:lpstr>'RET-3'!Print_Area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Cooper</dc:creator>
  <cp:lastModifiedBy>gzhkw6</cp:lastModifiedBy>
  <cp:lastPrinted>2019-02-20T00:28:25Z</cp:lastPrinted>
  <dcterms:created xsi:type="dcterms:W3CDTF">2015-12-14T23:03:20Z</dcterms:created>
  <dcterms:modified xsi:type="dcterms:W3CDTF">2019-02-20T00:28:47Z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